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23"/>
  <workbookPr defaultThemeVersion="166925"/>
  <mc:AlternateContent xmlns:mc="http://schemas.openxmlformats.org/markup-compatibility/2006">
    <mc:Choice Requires="x15">
      <x15ac:absPath xmlns:x15ac="http://schemas.microsoft.com/office/spreadsheetml/2010/11/ac" url="https://izmgovlv-my.sharepoint.com/personal/sarmite_mickevica_izm_gov_lv/Documents/Documents/AIZID DIGITALIZACIJA/EOSC MKN/"/>
    </mc:Choice>
  </mc:AlternateContent>
  <xr:revisionPtr revIDLastSave="13" documentId="8_{2CA6B768-5AFA-445A-A2E6-0C983F5FAEDB}" xr6:coauthVersionLast="47" xr6:coauthVersionMax="47" xr10:uidLastSave="{1766BEAA-CA89-472E-B97C-C323618673DD}"/>
  <bookViews>
    <workbookView xWindow="-108" yWindow="-108" windowWidth="23256" windowHeight="12576" tabRatio="788" firstSheet="2" activeTab="23" xr2:uid="{1261D76D-92FA-4100-BD5F-22539CF41E81}"/>
  </bookViews>
  <sheets>
    <sheet name="Dati" sheetId="2"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r:id="rId16"/>
    <sheet name="5.DL soc.econom. analīze" sheetId="19" r:id="rId17"/>
    <sheet name="6. DL finanšu_analīze" sheetId="23" r:id="rId18"/>
    <sheet name="7. DL jut. analīze-Soc." sheetId="24" r:id="rId19"/>
    <sheet name="8. DL jut. analize-Fin." sheetId="25" r:id="rId20"/>
    <sheet name="PIV 2.piel.-1" sheetId="26" state="hidden" r:id="rId21"/>
    <sheet name="9. DL PI Fin.plans" sheetId="32" r:id="rId22"/>
    <sheet name="10. DL PI Budz.kops." sheetId="20" r:id="rId23"/>
    <sheet name="11. DL 4.pielikums" sheetId="27" r:id="rId24"/>
    <sheet name="12. Kontroles lapa" sheetId="33" r:id="rId25"/>
    <sheet name="Pieņēmumi" sheetId="28" r:id="rId26"/>
  </sheets>
  <externalReferences>
    <externalReference r:id="rId27"/>
  </externalReferences>
  <definedNames>
    <definedName name="iesniedzejs">[1]HIDDEN!$A$2:$A$124</definedName>
    <definedName name="men">[1]HIDDEN!$P$1:$P$13</definedName>
    <definedName name="nozare1">[1]HIDDEN!$N$2:$O$7</definedName>
    <definedName name="nozareIZV">[1]HIDDEN!$N$2:$N$7</definedName>
    <definedName name="SAM">[1]HIDDEN!$H$2:$H$4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17" i="24" l="1"/>
  <c r="AI17" i="24"/>
  <c r="AH17" i="24"/>
  <c r="AG17" i="24"/>
  <c r="AF17" i="24"/>
  <c r="AE17" i="24"/>
  <c r="AD17" i="24"/>
  <c r="AC17" i="24"/>
  <c r="AB17" i="24"/>
  <c r="AA17" i="24"/>
  <c r="Z17" i="24"/>
  <c r="Y17" i="24"/>
  <c r="X17" i="24"/>
  <c r="W17" i="24"/>
  <c r="V17" i="24"/>
  <c r="U17" i="24"/>
  <c r="T17" i="24"/>
  <c r="S17" i="24"/>
  <c r="R17" i="24"/>
  <c r="Q17" i="24"/>
  <c r="P17" i="24"/>
  <c r="O17" i="24"/>
  <c r="N17" i="24"/>
  <c r="M17" i="24"/>
  <c r="L17" i="24"/>
  <c r="K17" i="24"/>
  <c r="J17" i="24"/>
  <c r="I17" i="24"/>
  <c r="H17" i="24"/>
  <c r="G17" i="24"/>
  <c r="AJ16" i="24"/>
  <c r="AI16" i="24"/>
  <c r="AH16" i="24"/>
  <c r="AG16" i="24"/>
  <c r="AF16" i="24"/>
  <c r="AE16" i="24"/>
  <c r="AD16" i="24"/>
  <c r="AC16" i="24"/>
  <c r="AB16" i="24"/>
  <c r="AA16" i="24"/>
  <c r="Z16" i="24"/>
  <c r="Y16" i="24"/>
  <c r="X16" i="24"/>
  <c r="W16" i="24"/>
  <c r="V16" i="24"/>
  <c r="U16" i="24"/>
  <c r="T16" i="24"/>
  <c r="S16" i="24"/>
  <c r="R16" i="24"/>
  <c r="Q16" i="24"/>
  <c r="P16" i="24"/>
  <c r="O16" i="24"/>
  <c r="N16" i="24"/>
  <c r="M16" i="24"/>
  <c r="L16" i="24"/>
  <c r="K16" i="24"/>
  <c r="J16" i="24"/>
  <c r="I16" i="24"/>
  <c r="H16" i="24"/>
  <c r="G16"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I15" i="24"/>
  <c r="H15" i="24"/>
  <c r="G15"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AJ13" i="24"/>
  <c r="AI13" i="24"/>
  <c r="AH13" i="24"/>
  <c r="AG13" i="24"/>
  <c r="AF13" i="24"/>
  <c r="AE13" i="24"/>
  <c r="AD13" i="24"/>
  <c r="AC13" i="24"/>
  <c r="AB13" i="24"/>
  <c r="AA13" i="24"/>
  <c r="Z13" i="24"/>
  <c r="Y13" i="24"/>
  <c r="X13" i="24"/>
  <c r="W13" i="24"/>
  <c r="V13" i="24"/>
  <c r="U13" i="24"/>
  <c r="T13" i="24"/>
  <c r="S13" i="24"/>
  <c r="R13" i="24"/>
  <c r="Q13" i="24"/>
  <c r="P13" i="24"/>
  <c r="O13" i="24"/>
  <c r="N13" i="24"/>
  <c r="M13" i="24"/>
  <c r="L13" i="24"/>
  <c r="K13" i="24"/>
  <c r="J13" i="24"/>
  <c r="I13" i="24"/>
  <c r="H13" i="24"/>
  <c r="G13" i="24"/>
  <c r="AJ12" i="24"/>
  <c r="AI12" i="24"/>
  <c r="AH12" i="24"/>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AJ11" i="24"/>
  <c r="AI11" i="24"/>
  <c r="AH11" i="24"/>
  <c r="AG11" i="24"/>
  <c r="AF11" i="24"/>
  <c r="AE11" i="24"/>
  <c r="AD11" i="24"/>
  <c r="AC11" i="24"/>
  <c r="AB11" i="24"/>
  <c r="AA11" i="24"/>
  <c r="Z11" i="24"/>
  <c r="Y11" i="24"/>
  <c r="X11" i="24"/>
  <c r="W11" i="24"/>
  <c r="V11" i="24"/>
  <c r="U11" i="24"/>
  <c r="T11" i="24"/>
  <c r="S11" i="24"/>
  <c r="R11" i="24"/>
  <c r="Q11" i="24"/>
  <c r="P11" i="24"/>
  <c r="O11" i="24"/>
  <c r="N11" i="24"/>
  <c r="M11" i="24"/>
  <c r="L11" i="24"/>
  <c r="K11" i="24"/>
  <c r="J11" i="24"/>
  <c r="I11" i="24"/>
  <c r="H11" i="24"/>
  <c r="G11" i="24"/>
  <c r="AJ10" i="24"/>
  <c r="AI10" i="24"/>
  <c r="AH10" i="24"/>
  <c r="AG10" i="24"/>
  <c r="AF10" i="24"/>
  <c r="AE10" i="24"/>
  <c r="AD10" i="24"/>
  <c r="AC10" i="24"/>
  <c r="AB10" i="24"/>
  <c r="AA10" i="24"/>
  <c r="Z10" i="24"/>
  <c r="Y10" i="24"/>
  <c r="X10" i="24"/>
  <c r="W10" i="24"/>
  <c r="V10" i="24"/>
  <c r="U10" i="24"/>
  <c r="T10" i="24"/>
  <c r="S10" i="24"/>
  <c r="R10" i="24"/>
  <c r="Q10" i="24"/>
  <c r="P10" i="24"/>
  <c r="O10" i="24"/>
  <c r="N10" i="24"/>
  <c r="M10" i="24"/>
  <c r="L10" i="24"/>
  <c r="K10" i="24"/>
  <c r="J10" i="24"/>
  <c r="I10" i="24"/>
  <c r="H10" i="24"/>
  <c r="G10" i="24"/>
  <c r="AJ9" i="24"/>
  <c r="AI9" i="24"/>
  <c r="AH9" i="24"/>
  <c r="AG9" i="24"/>
  <c r="AF9" i="24"/>
  <c r="AE9" i="24"/>
  <c r="AD9" i="24"/>
  <c r="AC9" i="24"/>
  <c r="AB9" i="24"/>
  <c r="AA9" i="24"/>
  <c r="Z9" i="24"/>
  <c r="Y9" i="24"/>
  <c r="X9" i="24"/>
  <c r="W9" i="24"/>
  <c r="V9" i="24"/>
  <c r="U9" i="24"/>
  <c r="T9" i="24"/>
  <c r="S9" i="24"/>
  <c r="R9" i="24"/>
  <c r="Q9" i="24"/>
  <c r="P9" i="24"/>
  <c r="O9" i="24"/>
  <c r="N9" i="24"/>
  <c r="M9" i="24"/>
  <c r="L9" i="24"/>
  <c r="K9" i="24"/>
  <c r="J9" i="24"/>
  <c r="I9" i="24"/>
  <c r="H9" i="24"/>
  <c r="G9" i="24"/>
  <c r="B16" i="24"/>
  <c r="B15" i="24"/>
  <c r="B14" i="24"/>
  <c r="B13" i="24"/>
  <c r="B12" i="24"/>
  <c r="B11" i="24"/>
  <c r="B10" i="24"/>
  <c r="B9" i="24"/>
  <c r="D72" i="27"/>
  <c r="A72" i="27"/>
  <c r="D71" i="27"/>
  <c r="A71" i="27"/>
  <c r="D75" i="27"/>
  <c r="D74" i="27"/>
  <c r="D73" i="27"/>
  <c r="D70" i="27"/>
  <c r="D69" i="27"/>
  <c r="D68" i="27"/>
  <c r="D67" i="27"/>
  <c r="D66" i="27"/>
  <c r="D65" i="27"/>
  <c r="D64" i="27"/>
  <c r="D63" i="27"/>
  <c r="A75" i="27"/>
  <c r="A74" i="27"/>
  <c r="A73" i="27"/>
  <c r="A70" i="27"/>
  <c r="A69" i="27"/>
  <c r="A68" i="27"/>
  <c r="A67" i="27"/>
  <c r="A66" i="27"/>
  <c r="A65" i="27"/>
  <c r="A64" i="27"/>
  <c r="A63" i="27"/>
  <c r="A62" i="27"/>
  <c r="I11" i="19"/>
  <c r="P10" i="19"/>
  <c r="O10" i="19"/>
  <c r="N10" i="19"/>
  <c r="M10" i="19"/>
  <c r="L10" i="19"/>
  <c r="K10" i="19"/>
  <c r="J10" i="19"/>
  <c r="I10" i="19"/>
  <c r="C22" i="6" l="1"/>
  <c r="C23" i="6"/>
  <c r="C24" i="6"/>
  <c r="H19" i="19" l="1"/>
  <c r="I19" i="19"/>
  <c r="J19" i="19"/>
  <c r="K19" i="19"/>
  <c r="G19" i="19"/>
  <c r="Q10" i="19"/>
  <c r="J11" i="19"/>
  <c r="K11" i="19"/>
  <c r="L11" i="19"/>
  <c r="M11" i="19"/>
  <c r="N11" i="19"/>
  <c r="O11" i="19"/>
  <c r="P11" i="19"/>
  <c r="Q11" i="19"/>
  <c r="F63" i="28"/>
  <c r="I9" i="19" s="1"/>
  <c r="AK10" i="19"/>
  <c r="AL10" i="19"/>
  <c r="F88" i="28"/>
  <c r="F87" i="28"/>
  <c r="F75" i="28"/>
  <c r="F76" i="28" s="1"/>
  <c r="F73" i="28"/>
  <c r="F74" i="28" s="1"/>
  <c r="F71" i="28"/>
  <c r="F69" i="28"/>
  <c r="O9" i="19" l="1"/>
  <c r="Q9" i="19"/>
  <c r="J9" i="19"/>
  <c r="K9" i="19"/>
  <c r="P9" i="19"/>
  <c r="L9" i="19"/>
  <c r="M9" i="19"/>
  <c r="N9" i="19"/>
  <c r="Q24" i="23"/>
  <c r="R24" i="23"/>
  <c r="S24" i="23"/>
  <c r="T24" i="23"/>
  <c r="U24" i="23"/>
  <c r="V24" i="23"/>
  <c r="W24" i="23"/>
  <c r="X24" i="23"/>
  <c r="Y24" i="23"/>
  <c r="Z24" i="23"/>
  <c r="AA24" i="23"/>
  <c r="AB24" i="23"/>
  <c r="AC24" i="23"/>
  <c r="AD24" i="23"/>
  <c r="AE24" i="23"/>
  <c r="AF24" i="23"/>
  <c r="AG24" i="23"/>
  <c r="AH24" i="23"/>
  <c r="AI24" i="23"/>
  <c r="AJ24" i="23"/>
  <c r="AK24" i="23"/>
  <c r="N32" i="7"/>
  <c r="M32" i="7"/>
  <c r="L32" i="7"/>
  <c r="K32" i="7"/>
  <c r="J32" i="7"/>
  <c r="I32" i="7"/>
  <c r="H32" i="7"/>
  <c r="G32" i="7"/>
  <c r="F32" i="7"/>
  <c r="L254" i="26" l="1"/>
  <c r="L222" i="26"/>
  <c r="L254" i="32"/>
  <c r="L222" i="32"/>
  <c r="Q24" i="3"/>
  <c r="H24" i="4"/>
  <c r="H13" i="17" l="1"/>
  <c r="H24" i="17" s="1"/>
  <c r="H24" i="15"/>
  <c r="H13" i="14"/>
  <c r="H24" i="14" s="1"/>
  <c r="H24" i="13"/>
  <c r="H24" i="11"/>
  <c r="G10" i="9"/>
  <c r="H24" i="8"/>
  <c r="H24" i="3"/>
  <c r="C16" i="18" l="1"/>
  <c r="F49" i="28" l="1"/>
  <c r="G49" i="28" s="1"/>
  <c r="H49" i="28" s="1"/>
  <c r="I49" i="28" s="1"/>
  <c r="J49" i="28" s="1"/>
  <c r="K49" i="28" s="1"/>
  <c r="L49" i="28" s="1"/>
  <c r="M49" i="28" s="1"/>
  <c r="N49" i="28" s="1"/>
  <c r="O49" i="28" s="1"/>
  <c r="P49" i="28" s="1"/>
  <c r="Q49" i="28" s="1"/>
  <c r="R49" i="28" s="1"/>
  <c r="S49" i="28" s="1"/>
  <c r="T49" i="28" s="1"/>
  <c r="U49" i="28" s="1"/>
  <c r="V49" i="28" s="1"/>
  <c r="W49" i="28" s="1"/>
  <c r="X49" i="28" s="1"/>
  <c r="Y49" i="28" s="1"/>
  <c r="Z49" i="28" s="1"/>
  <c r="AA49" i="28" s="1"/>
  <c r="AB49" i="28" s="1"/>
  <c r="AC49" i="28" s="1"/>
  <c r="AD49" i="28" s="1"/>
  <c r="AE49" i="28" s="1"/>
  <c r="AF49" i="28" s="1"/>
  <c r="AG49" i="28" s="1"/>
  <c r="AH49" i="28" s="1"/>
  <c r="AI49" i="28" s="1"/>
  <c r="AJ49" i="28" s="1"/>
  <c r="AK49" i="28" s="1"/>
  <c r="AL49" i="28" s="1"/>
  <c r="AM49" i="28" s="1"/>
  <c r="AN49" i="28" s="1"/>
  <c r="AO49" i="28" s="1"/>
  <c r="AP49" i="28" s="1"/>
  <c r="AQ49" i="28" s="1"/>
  <c r="AR49" i="28" s="1"/>
  <c r="AS49" i="28" s="1"/>
  <c r="AT49" i="28" s="1"/>
  <c r="AU49" i="28" s="1"/>
  <c r="AV49" i="28" s="1"/>
  <c r="AW49" i="28" s="1"/>
  <c r="AX49" i="28" s="1"/>
  <c r="AY49" i="28" s="1"/>
  <c r="AZ49" i="28" s="1"/>
  <c r="BA49" i="28" s="1"/>
  <c r="BB49" i="28" s="1"/>
  <c r="AI11" i="18"/>
  <c r="AI9" i="18"/>
  <c r="D33" i="28" s="1"/>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AL12" i="19"/>
  <c r="AL11"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9" i="19"/>
  <c r="AM9"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L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AL40" i="19"/>
  <c r="AM40"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3" i="19"/>
  <c r="AK14" i="19"/>
  <c r="AK15" i="19"/>
  <c r="AK9" i="19"/>
  <c r="AK16" i="19"/>
  <c r="AK17" i="19"/>
  <c r="AK19" i="19"/>
  <c r="AK20" i="19"/>
  <c r="AK21" i="19"/>
  <c r="AK22" i="19"/>
  <c r="AK23" i="19"/>
  <c r="AK25" i="19"/>
  <c r="AK26" i="19"/>
  <c r="AK27" i="19"/>
  <c r="AK28" i="19"/>
  <c r="AK29" i="19"/>
  <c r="AK30" i="19"/>
  <c r="AK31" i="19"/>
  <c r="AK32" i="19"/>
  <c r="AK33" i="19"/>
  <c r="AK39" i="19"/>
  <c r="AK40" i="19"/>
  <c r="AK12" i="19"/>
  <c r="C11" i="6"/>
  <c r="C12" i="6"/>
  <c r="C13" i="6"/>
  <c r="C14" i="6"/>
  <c r="C15" i="6"/>
  <c r="C10" i="6"/>
  <c r="D29" i="19" l="1"/>
  <c r="D31" i="19"/>
  <c r="D17" i="19"/>
  <c r="D19" i="19"/>
  <c r="D27" i="19"/>
  <c r="D22" i="19"/>
  <c r="D26" i="19"/>
  <c r="D15" i="19"/>
  <c r="D16" i="19"/>
  <c r="D40" i="19"/>
  <c r="D30" i="19"/>
  <c r="D33" i="19"/>
  <c r="D23" i="19"/>
  <c r="D25" i="19"/>
  <c r="D28" i="19"/>
  <c r="D32" i="19"/>
  <c r="D39" i="19"/>
  <c r="D13" i="19"/>
  <c r="D14" i="19"/>
  <c r="C28" i="25"/>
  <c r="D80" i="27" l="1"/>
  <c r="D81" i="27"/>
  <c r="D82" i="27"/>
  <c r="D83" i="27"/>
  <c r="D84" i="27"/>
  <c r="D85" i="27"/>
  <c r="D86" i="27"/>
  <c r="D87" i="27"/>
  <c r="D79" i="27"/>
  <c r="AA3" i="15"/>
  <c r="AA3" i="11"/>
  <c r="Q25" i="23" l="1"/>
  <c r="R25" i="23"/>
  <c r="S25" i="23"/>
  <c r="T25" i="23"/>
  <c r="U25" i="23"/>
  <c r="V25" i="23"/>
  <c r="W25" i="23"/>
  <c r="X25" i="23"/>
  <c r="Y25" i="23"/>
  <c r="Z25" i="23"/>
  <c r="AA25" i="23"/>
  <c r="AB25" i="23"/>
  <c r="AC25" i="23"/>
  <c r="AD25" i="23"/>
  <c r="AE25" i="23"/>
  <c r="AF25" i="23"/>
  <c r="AG25" i="23"/>
  <c r="AH25" i="23"/>
  <c r="AI25" i="23"/>
  <c r="AJ25" i="23"/>
  <c r="AK25" i="23"/>
  <c r="AI35" i="19" l="1"/>
  <c r="BN35" i="19" s="1"/>
  <c r="AH35" i="19"/>
  <c r="BM35" i="19" s="1"/>
  <c r="AG35" i="19"/>
  <c r="BL35" i="19" s="1"/>
  <c r="AF35" i="19"/>
  <c r="BK35" i="19" s="1"/>
  <c r="AE35" i="19"/>
  <c r="BJ35" i="19" s="1"/>
  <c r="AD35" i="19"/>
  <c r="BI35" i="19" s="1"/>
  <c r="AC35" i="19"/>
  <c r="BH35" i="19" s="1"/>
  <c r="AB35" i="19"/>
  <c r="BG35" i="19" s="1"/>
  <c r="AA35" i="19"/>
  <c r="BF35" i="19" s="1"/>
  <c r="Z35" i="19"/>
  <c r="BE35" i="19" s="1"/>
  <c r="Y35" i="19"/>
  <c r="BD35" i="19" s="1"/>
  <c r="X35" i="19"/>
  <c r="BC35" i="19" s="1"/>
  <c r="W35" i="19"/>
  <c r="BB35" i="19" s="1"/>
  <c r="V35" i="19"/>
  <c r="BA35" i="19" s="1"/>
  <c r="U35" i="19"/>
  <c r="AZ35" i="19" s="1"/>
  <c r="T35" i="19"/>
  <c r="AY35" i="19" s="1"/>
  <c r="S35" i="19"/>
  <c r="AX35" i="19" s="1"/>
  <c r="R35" i="19"/>
  <c r="AW35" i="19" s="1"/>
  <c r="Q35" i="19"/>
  <c r="AV35" i="19" s="1"/>
  <c r="P35" i="19"/>
  <c r="AU35" i="19" s="1"/>
  <c r="O35" i="19"/>
  <c r="AT35" i="19" s="1"/>
  <c r="X204" i="26" l="1"/>
  <c r="X204" i="32"/>
  <c r="X138" i="32"/>
  <c r="X138" i="26"/>
  <c r="D211" i="26" l="1"/>
  <c r="B211" i="26"/>
  <c r="P211" i="26"/>
  <c r="F211" i="26"/>
  <c r="R211" i="26"/>
  <c r="H211" i="26"/>
  <c r="J211" i="26"/>
  <c r="N211" i="26"/>
  <c r="L211" i="26"/>
  <c r="P145" i="26"/>
  <c r="R145" i="26"/>
  <c r="D145" i="26"/>
  <c r="B145" i="26"/>
  <c r="F145" i="26"/>
  <c r="H145" i="26"/>
  <c r="J145" i="26"/>
  <c r="L145" i="26"/>
  <c r="N145" i="26"/>
  <c r="AJ17" i="7"/>
  <c r="E50" i="28" l="1"/>
  <c r="G34" i="28"/>
  <c r="F34" i="28"/>
  <c r="E34" i="28"/>
  <c r="D34" i="28"/>
  <c r="E39" i="28" s="1"/>
  <c r="E52" i="28" l="1"/>
  <c r="E51" i="28"/>
  <c r="F50" i="28" s="1"/>
  <c r="E53" i="28" l="1"/>
  <c r="F52" i="28" l="1"/>
  <c r="F51" i="28"/>
  <c r="G50" i="28" s="1"/>
  <c r="G52" i="28" l="1"/>
  <c r="F53" i="28"/>
  <c r="G51" i="28" l="1"/>
  <c r="H50" i="28" l="1"/>
  <c r="H52" i="28" s="1"/>
  <c r="G53" i="28"/>
  <c r="H51" i="28" l="1"/>
  <c r="H53" i="28" s="1"/>
  <c r="I50" i="28" l="1"/>
  <c r="I51" i="28" s="1"/>
  <c r="I52" i="28" l="1"/>
  <c r="I53" i="28" s="1"/>
  <c r="J50" i="28"/>
  <c r="J51" i="28" s="1"/>
  <c r="K50" i="28" l="1"/>
  <c r="J52" i="28"/>
  <c r="J53" i="28" s="1"/>
  <c r="K51" i="28" l="1"/>
  <c r="L50" i="28" s="1"/>
  <c r="K52" i="28"/>
  <c r="K53" i="28" l="1"/>
  <c r="L51" i="28" l="1"/>
  <c r="M50" i="28" s="1"/>
  <c r="L52" i="28"/>
  <c r="M51" i="28" l="1"/>
  <c r="N50" i="28" s="1"/>
  <c r="L53" i="28"/>
  <c r="M52" i="28"/>
  <c r="M53" i="28" l="1"/>
  <c r="N51" i="28" l="1"/>
  <c r="O50" i="28" s="1"/>
  <c r="N52" i="28"/>
  <c r="N53" i="28" l="1"/>
  <c r="O52" i="28"/>
  <c r="O51" i="28"/>
  <c r="P50" i="28" s="1"/>
  <c r="O53" i="28" l="1"/>
  <c r="P51" i="28"/>
  <c r="Q50" i="28" s="1"/>
  <c r="Q52" i="28" l="1"/>
  <c r="P52" i="28"/>
  <c r="P53" i="28" s="1"/>
  <c r="Q51" i="28" l="1"/>
  <c r="R50" i="28" l="1"/>
  <c r="Q53" i="28"/>
  <c r="R52" i="28" l="1"/>
  <c r="R51" i="28"/>
  <c r="S50" i="28" s="1"/>
  <c r="S51" i="28" l="1"/>
  <c r="T50" i="28" s="1"/>
  <c r="S52" i="28"/>
  <c r="R53" i="28"/>
  <c r="S53" i="28" l="1"/>
  <c r="T52" i="28"/>
  <c r="T51" i="28"/>
  <c r="U50" i="28" s="1"/>
  <c r="U51" i="28" l="1"/>
  <c r="V50" i="28" s="1"/>
  <c r="U52" i="28"/>
  <c r="T53" i="28"/>
  <c r="V52" i="28" l="1"/>
  <c r="U53" i="28"/>
  <c r="V51" i="28"/>
  <c r="W50" i="28" s="1"/>
  <c r="V53" i="28" l="1"/>
  <c r="W52" i="28"/>
  <c r="W51" i="28"/>
  <c r="X50" i="28" s="1"/>
  <c r="W53" i="28" l="1"/>
  <c r="X52" i="28"/>
  <c r="X51" i="28" l="1"/>
  <c r="X53" i="28" l="1"/>
  <c r="Y50" i="28"/>
  <c r="Y52" i="28" s="1"/>
  <c r="Y51" i="28" l="1"/>
  <c r="Z50" i="28" s="1"/>
  <c r="Y53" i="28" l="1"/>
  <c r="Z52" i="28"/>
  <c r="Z51" i="28"/>
  <c r="Z53" i="28" l="1"/>
  <c r="AA50" i="28"/>
  <c r="AA51" i="28" s="1"/>
  <c r="AA52" i="28" l="1"/>
  <c r="AA53" i="28" s="1"/>
  <c r="AB50" i="28"/>
  <c r="AB51" i="28" s="1"/>
  <c r="AB52" i="28" l="1"/>
  <c r="AB53" i="28" s="1"/>
  <c r="AC50" i="28"/>
  <c r="AC51" i="28" s="1"/>
  <c r="AD50" i="28" l="1"/>
  <c r="AC52" i="28"/>
  <c r="AC53" i="28" s="1"/>
  <c r="AD51" i="28" l="1"/>
  <c r="AE50" i="28" s="1"/>
  <c r="AD52" i="28"/>
  <c r="AD53" i="28" l="1"/>
  <c r="AE52" i="28" l="1"/>
  <c r="AE51" i="28"/>
  <c r="AF50" i="28" s="1"/>
  <c r="AF52" i="28" l="1"/>
  <c r="AF51" i="28"/>
  <c r="AE53" i="28"/>
  <c r="AF53" i="28" l="1"/>
  <c r="AG50" i="28"/>
  <c r="AG52" i="28" s="1"/>
  <c r="AG51" i="28" l="1"/>
  <c r="AH50" i="28" s="1"/>
  <c r="AG53" i="28" l="1"/>
  <c r="AH51" i="28"/>
  <c r="AI50" i="28" s="1"/>
  <c r="AH52" i="28"/>
  <c r="AH53" i="28" l="1"/>
  <c r="AI51" i="28" l="1"/>
  <c r="AJ50" i="28" s="1"/>
  <c r="AI52" i="28"/>
  <c r="AI53" i="28" l="1"/>
  <c r="AJ52" i="28"/>
  <c r="AJ51" i="28"/>
  <c r="AK50" i="28" s="1"/>
  <c r="AI49" i="19"/>
  <c r="AI52" i="19"/>
  <c r="AI51" i="19"/>
  <c r="AI50" i="19"/>
  <c r="AJ53" i="28" l="1"/>
  <c r="E41" i="28"/>
  <c r="E56" i="28" s="1"/>
  <c r="F23" i="18" s="1"/>
  <c r="L74" i="26"/>
  <c r="L26" i="26"/>
  <c r="L74" i="32"/>
  <c r="L26" i="32"/>
  <c r="F38" i="28"/>
  <c r="G38" i="28" s="1"/>
  <c r="H38" i="28" s="1"/>
  <c r="I38" i="28" s="1"/>
  <c r="J38" i="28" s="1"/>
  <c r="K38" i="28" s="1"/>
  <c r="L38" i="28" s="1"/>
  <c r="M38" i="28" s="1"/>
  <c r="N38" i="28" s="1"/>
  <c r="O38" i="28" s="1"/>
  <c r="P38" i="28" s="1"/>
  <c r="Q38" i="28" s="1"/>
  <c r="R38" i="28" s="1"/>
  <c r="S38" i="28" s="1"/>
  <c r="T38" i="28" s="1"/>
  <c r="U38" i="28" s="1"/>
  <c r="V38" i="28" s="1"/>
  <c r="W38" i="28" s="1"/>
  <c r="X38" i="28" s="1"/>
  <c r="Y38" i="28" s="1"/>
  <c r="Z38" i="28" s="1"/>
  <c r="AA38" i="28" s="1"/>
  <c r="AB38" i="28" s="1"/>
  <c r="AC38" i="28" s="1"/>
  <c r="AD38" i="28" s="1"/>
  <c r="AE38" i="28" s="1"/>
  <c r="AF38" i="28" s="1"/>
  <c r="AG38" i="28" s="1"/>
  <c r="AH38" i="28" s="1"/>
  <c r="AI38" i="28" s="1"/>
  <c r="AJ38" i="28" s="1"/>
  <c r="AK38" i="28" s="1"/>
  <c r="AL38" i="28" s="1"/>
  <c r="AM38" i="28" s="1"/>
  <c r="AN38" i="28" s="1"/>
  <c r="AO38" i="28" s="1"/>
  <c r="AP38" i="28" s="1"/>
  <c r="AQ38" i="28" s="1"/>
  <c r="AR38" i="28" s="1"/>
  <c r="AK52" i="28" l="1"/>
  <c r="AK51" i="28"/>
  <c r="AL50" i="28" s="1"/>
  <c r="E40" i="28"/>
  <c r="G35" i="27"/>
  <c r="AK53" i="28" l="1"/>
  <c r="F39" i="28"/>
  <c r="E42" i="28"/>
  <c r="E55" i="28"/>
  <c r="F40" i="28" l="1"/>
  <c r="G39" i="28" s="1"/>
  <c r="AL52" i="28"/>
  <c r="AL51" i="28"/>
  <c r="AM50" i="28" s="1"/>
  <c r="E57" i="28"/>
  <c r="F22" i="18"/>
  <c r="A5" i="26"/>
  <c r="B21" i="26"/>
  <c r="A284" i="32"/>
  <c r="A283" i="32"/>
  <c r="A282" i="32"/>
  <c r="T281" i="32"/>
  <c r="A281" i="32"/>
  <c r="A280" i="32"/>
  <c r="A279" i="32"/>
  <c r="A278" i="32"/>
  <c r="A277" i="32"/>
  <c r="T276" i="32"/>
  <c r="A276" i="32"/>
  <c r="T275" i="32"/>
  <c r="A275" i="32"/>
  <c r="T274" i="32"/>
  <c r="A274" i="32"/>
  <c r="A273" i="32"/>
  <c r="L270" i="32"/>
  <c r="F270" i="32"/>
  <c r="W270" i="32" s="1"/>
  <c r="B270" i="32"/>
  <c r="A268" i="32"/>
  <c r="A267" i="32"/>
  <c r="A266" i="32"/>
  <c r="T265" i="32"/>
  <c r="A265" i="32"/>
  <c r="A264" i="32"/>
  <c r="A263" i="32"/>
  <c r="A262" i="32"/>
  <c r="A261" i="32"/>
  <c r="T260" i="32"/>
  <c r="A260" i="32"/>
  <c r="T259" i="32"/>
  <c r="A259" i="32"/>
  <c r="T258" i="32"/>
  <c r="A258" i="32"/>
  <c r="A257" i="32"/>
  <c r="F254" i="32"/>
  <c r="W254" i="32" s="1"/>
  <c r="B254" i="32"/>
  <c r="A252" i="32"/>
  <c r="A251" i="32"/>
  <c r="A250" i="32"/>
  <c r="T249" i="32"/>
  <c r="A249" i="32"/>
  <c r="A248" i="32"/>
  <c r="A247" i="32"/>
  <c r="A246" i="32"/>
  <c r="A245" i="32"/>
  <c r="T244" i="32"/>
  <c r="A244" i="32"/>
  <c r="T243" i="32"/>
  <c r="A243" i="32"/>
  <c r="T242" i="32"/>
  <c r="A242" i="32"/>
  <c r="A241" i="32"/>
  <c r="L238" i="32"/>
  <c r="F238" i="32"/>
  <c r="W238" i="32" s="1"/>
  <c r="B238" i="32"/>
  <c r="A236" i="32"/>
  <c r="A235" i="32"/>
  <c r="A234" i="32"/>
  <c r="T233" i="32"/>
  <c r="A233" i="32"/>
  <c r="A232" i="32"/>
  <c r="A231" i="32"/>
  <c r="A230" i="32"/>
  <c r="A229" i="32"/>
  <c r="T228" i="32"/>
  <c r="A228" i="32"/>
  <c r="T227" i="32"/>
  <c r="A227" i="32"/>
  <c r="T226" i="32"/>
  <c r="A226" i="32"/>
  <c r="A225" i="32"/>
  <c r="F222" i="32"/>
  <c r="W222" i="32" s="1"/>
  <c r="B222" i="32"/>
  <c r="A218" i="32"/>
  <c r="A217" i="32"/>
  <c r="A216" i="32"/>
  <c r="A215" i="32"/>
  <c r="A214" i="32"/>
  <c r="A213" i="32"/>
  <c r="A212" i="32"/>
  <c r="A211" i="32"/>
  <c r="A210" i="32"/>
  <c r="A209" i="32"/>
  <c r="A208" i="32"/>
  <c r="A207" i="32"/>
  <c r="L204" i="32"/>
  <c r="F204" i="32"/>
  <c r="W204" i="32" s="1"/>
  <c r="B204" i="32"/>
  <c r="A202" i="32"/>
  <c r="A201" i="32"/>
  <c r="A200" i="32"/>
  <c r="T199" i="32"/>
  <c r="A199" i="32"/>
  <c r="A198" i="32"/>
  <c r="A197" i="32"/>
  <c r="A196" i="32"/>
  <c r="A195" i="32"/>
  <c r="T194" i="32"/>
  <c r="A194" i="32"/>
  <c r="T193" i="32"/>
  <c r="A193" i="32"/>
  <c r="T192" i="32"/>
  <c r="A192" i="32"/>
  <c r="A191" i="32"/>
  <c r="L188" i="32"/>
  <c r="F188" i="32"/>
  <c r="W188" i="32" s="1"/>
  <c r="B188" i="32"/>
  <c r="A186" i="32"/>
  <c r="A185" i="32"/>
  <c r="A184" i="32"/>
  <c r="T183" i="32"/>
  <c r="A183" i="32"/>
  <c r="A182" i="32"/>
  <c r="A181" i="32"/>
  <c r="A180" i="32"/>
  <c r="A179" i="32"/>
  <c r="A178" i="32"/>
  <c r="A177" i="32"/>
  <c r="A176" i="32"/>
  <c r="A175" i="32"/>
  <c r="F172" i="32"/>
  <c r="W172" i="32" s="1"/>
  <c r="B172" i="32"/>
  <c r="A170" i="32"/>
  <c r="A169" i="32"/>
  <c r="T168" i="32"/>
  <c r="A168" i="32"/>
  <c r="A167" i="32"/>
  <c r="A166" i="32"/>
  <c r="T165" i="32"/>
  <c r="A165" i="32"/>
  <c r="A164" i="32"/>
  <c r="A163" i="32"/>
  <c r="A162" i="32"/>
  <c r="A161" i="32"/>
  <c r="A160" i="32"/>
  <c r="A159" i="32"/>
  <c r="L156" i="32"/>
  <c r="F156" i="32"/>
  <c r="W156" i="32" s="1"/>
  <c r="B156" i="32"/>
  <c r="A152" i="32"/>
  <c r="A151" i="32"/>
  <c r="A150" i="32"/>
  <c r="A149" i="32"/>
  <c r="A148" i="32"/>
  <c r="A147" i="32"/>
  <c r="A146" i="32"/>
  <c r="A145" i="32"/>
  <c r="A144" i="32"/>
  <c r="A143" i="32"/>
  <c r="A142" i="32"/>
  <c r="A141" i="32"/>
  <c r="L138" i="32"/>
  <c r="F138" i="32"/>
  <c r="B138" i="32"/>
  <c r="A136" i="32"/>
  <c r="A135" i="32"/>
  <c r="A134" i="32"/>
  <c r="T133" i="32"/>
  <c r="A133" i="32"/>
  <c r="A132" i="32"/>
  <c r="A131" i="32"/>
  <c r="A130" i="32"/>
  <c r="A129" i="32"/>
  <c r="T128" i="32"/>
  <c r="A128" i="32"/>
  <c r="T127" i="32"/>
  <c r="A127" i="32"/>
  <c r="T126" i="32"/>
  <c r="A126" i="32"/>
  <c r="A125" i="32"/>
  <c r="L122" i="32"/>
  <c r="F122" i="32"/>
  <c r="W122" i="32" s="1"/>
  <c r="B122" i="32"/>
  <c r="A120" i="32"/>
  <c r="A119" i="32"/>
  <c r="A118" i="32"/>
  <c r="T117" i="32"/>
  <c r="A117" i="32"/>
  <c r="A116" i="32"/>
  <c r="A115" i="32"/>
  <c r="A114" i="32"/>
  <c r="A113" i="32"/>
  <c r="A112" i="32"/>
  <c r="A111" i="32"/>
  <c r="A110" i="32"/>
  <c r="A109" i="32"/>
  <c r="F106" i="32"/>
  <c r="W106" i="32" s="1"/>
  <c r="R110" i="32" s="1"/>
  <c r="B106" i="32"/>
  <c r="A104" i="32"/>
  <c r="A103" i="32"/>
  <c r="T102" i="32"/>
  <c r="A102" i="32"/>
  <c r="A101" i="32"/>
  <c r="A100" i="32"/>
  <c r="T99" i="32"/>
  <c r="A99" i="32"/>
  <c r="A98" i="32"/>
  <c r="A97" i="32"/>
  <c r="A96" i="32"/>
  <c r="A95" i="32"/>
  <c r="A94" i="32"/>
  <c r="A93" i="32"/>
  <c r="L90" i="32"/>
  <c r="F90" i="32"/>
  <c r="B90" i="32"/>
  <c r="A88" i="32"/>
  <c r="A87" i="32"/>
  <c r="A86" i="32"/>
  <c r="A85" i="32"/>
  <c r="A84" i="32"/>
  <c r="T83" i="32"/>
  <c r="A83" i="32"/>
  <c r="A82" i="32"/>
  <c r="A81" i="32"/>
  <c r="A80" i="32"/>
  <c r="A79" i="32"/>
  <c r="A78" i="32"/>
  <c r="A77" i="32"/>
  <c r="F74" i="32"/>
  <c r="W74" i="32" s="1"/>
  <c r="B74" i="32"/>
  <c r="A72" i="32"/>
  <c r="A71" i="32"/>
  <c r="A70" i="32"/>
  <c r="T69" i="32"/>
  <c r="A69" i="32"/>
  <c r="A68" i="32"/>
  <c r="A67" i="32"/>
  <c r="A66" i="32"/>
  <c r="A65" i="32"/>
  <c r="T64" i="32"/>
  <c r="A64" i="32"/>
  <c r="T63" i="32"/>
  <c r="A63" i="32"/>
  <c r="T62" i="32"/>
  <c r="A62" i="32"/>
  <c r="A61" i="32"/>
  <c r="L58" i="32"/>
  <c r="F58" i="32"/>
  <c r="W58" i="32" s="1"/>
  <c r="B58" i="32"/>
  <c r="A56" i="32"/>
  <c r="A55" i="32"/>
  <c r="A54" i="32"/>
  <c r="T53" i="32"/>
  <c r="A53" i="32"/>
  <c r="A52" i="32"/>
  <c r="A51" i="32"/>
  <c r="A50" i="32"/>
  <c r="A49" i="32"/>
  <c r="A48" i="32"/>
  <c r="A47" i="32"/>
  <c r="A46" i="32"/>
  <c r="A45" i="32"/>
  <c r="F42" i="32"/>
  <c r="W42" i="32" s="1"/>
  <c r="B42" i="32"/>
  <c r="A40" i="32"/>
  <c r="A39" i="32"/>
  <c r="T38" i="32"/>
  <c r="A38" i="32"/>
  <c r="A37" i="32"/>
  <c r="A36" i="32"/>
  <c r="T35" i="32"/>
  <c r="A35" i="32"/>
  <c r="A34" i="32"/>
  <c r="A33" i="32"/>
  <c r="A32" i="32"/>
  <c r="A31" i="32"/>
  <c r="A30" i="32"/>
  <c r="A29" i="32"/>
  <c r="F26" i="32"/>
  <c r="W26" i="32" s="1"/>
  <c r="B26" i="32"/>
  <c r="R86" i="32" l="1"/>
  <c r="F55" i="28"/>
  <c r="G22" i="18" s="1"/>
  <c r="G40" i="28"/>
  <c r="H39" i="28" s="1"/>
  <c r="AL53" i="28"/>
  <c r="N215" i="32"/>
  <c r="D215" i="32"/>
  <c r="F215" i="32"/>
  <c r="H215" i="32"/>
  <c r="P215" i="32"/>
  <c r="R215" i="32"/>
  <c r="B215" i="32"/>
  <c r="L215" i="32"/>
  <c r="J215" i="32"/>
  <c r="H208" i="32"/>
  <c r="B208" i="32"/>
  <c r="W90" i="32"/>
  <c r="W138" i="32"/>
  <c r="F110" i="32"/>
  <c r="B86" i="32"/>
  <c r="D86" i="32"/>
  <c r="B110" i="32"/>
  <c r="H110" i="32"/>
  <c r="P86" i="32"/>
  <c r="N86" i="32"/>
  <c r="F86" i="32"/>
  <c r="J86" i="32"/>
  <c r="H86" i="32"/>
  <c r="L86" i="32"/>
  <c r="L176" i="32"/>
  <c r="H176" i="32"/>
  <c r="F176" i="32"/>
  <c r="D176" i="32"/>
  <c r="N176" i="32"/>
  <c r="R176" i="32"/>
  <c r="P176" i="32"/>
  <c r="J176" i="32"/>
  <c r="B176" i="32"/>
  <c r="P110" i="32"/>
  <c r="N110" i="32"/>
  <c r="L110" i="32"/>
  <c r="J110" i="32"/>
  <c r="D110" i="32"/>
  <c r="R208" i="32"/>
  <c r="P208" i="32"/>
  <c r="N208" i="32"/>
  <c r="L208" i="32"/>
  <c r="F208" i="32"/>
  <c r="D208" i="32"/>
  <c r="J208" i="32"/>
  <c r="G55" i="28" l="1"/>
  <c r="H22" i="18" s="1"/>
  <c r="AM52" i="28"/>
  <c r="AM51" i="28"/>
  <c r="AN50" i="28" s="1"/>
  <c r="T149" i="32"/>
  <c r="T150" i="32"/>
  <c r="P142" i="32"/>
  <c r="H142" i="32"/>
  <c r="L142" i="32"/>
  <c r="D142" i="32"/>
  <c r="N142" i="32"/>
  <c r="F142" i="32"/>
  <c r="R142" i="32"/>
  <c r="B142" i="32"/>
  <c r="J142" i="32"/>
  <c r="T86" i="32"/>
  <c r="T176" i="32"/>
  <c r="T110" i="32"/>
  <c r="T208" i="32"/>
  <c r="D12" i="28"/>
  <c r="Y28" i="17"/>
  <c r="X28" i="17"/>
  <c r="W28" i="17"/>
  <c r="V28" i="17"/>
  <c r="U28" i="17"/>
  <c r="T28" i="17"/>
  <c r="S28" i="17"/>
  <c r="R28" i="17"/>
  <c r="Q28" i="17"/>
  <c r="P28" i="17"/>
  <c r="O28" i="17"/>
  <c r="N28" i="17"/>
  <c r="M28" i="17"/>
  <c r="L28" i="17"/>
  <c r="K28" i="17"/>
  <c r="J28" i="17"/>
  <c r="I28" i="17"/>
  <c r="H28" i="17"/>
  <c r="Y28" i="16"/>
  <c r="X28" i="16"/>
  <c r="W28" i="16"/>
  <c r="V28" i="16"/>
  <c r="U28" i="16"/>
  <c r="T28" i="16"/>
  <c r="S28" i="16"/>
  <c r="R28" i="16"/>
  <c r="Q28" i="16"/>
  <c r="P28" i="16"/>
  <c r="O28" i="16"/>
  <c r="N28" i="16"/>
  <c r="M28" i="16"/>
  <c r="L28" i="16"/>
  <c r="K28" i="16"/>
  <c r="J28" i="16"/>
  <c r="I28" i="16"/>
  <c r="H28" i="16"/>
  <c r="Y28" i="14"/>
  <c r="X28" i="14"/>
  <c r="W28" i="14"/>
  <c r="V28" i="14"/>
  <c r="U28" i="14"/>
  <c r="T28" i="14"/>
  <c r="S28" i="14"/>
  <c r="R28" i="14"/>
  <c r="Q28" i="14"/>
  <c r="P28" i="14"/>
  <c r="O28" i="14"/>
  <c r="N28" i="14"/>
  <c r="M28" i="14"/>
  <c r="L28" i="14"/>
  <c r="K28" i="14"/>
  <c r="J28" i="14"/>
  <c r="I28" i="14"/>
  <c r="H28" i="14"/>
  <c r="Y28" i="9"/>
  <c r="X28" i="9"/>
  <c r="W28" i="9"/>
  <c r="V28" i="9"/>
  <c r="U28" i="9"/>
  <c r="T28" i="9"/>
  <c r="S28" i="9"/>
  <c r="R28" i="9"/>
  <c r="Q28" i="9"/>
  <c r="P28" i="9"/>
  <c r="O28" i="9"/>
  <c r="N28" i="9"/>
  <c r="M28" i="9"/>
  <c r="L28" i="9"/>
  <c r="K28" i="9"/>
  <c r="J28" i="9"/>
  <c r="I28" i="9"/>
  <c r="H28" i="9"/>
  <c r="I28" i="5"/>
  <c r="J28" i="5"/>
  <c r="K28" i="5"/>
  <c r="L28" i="5"/>
  <c r="M28" i="5"/>
  <c r="N28" i="5"/>
  <c r="O28" i="5"/>
  <c r="P28" i="5"/>
  <c r="Q28" i="5"/>
  <c r="R28" i="5"/>
  <c r="S28" i="5"/>
  <c r="T28" i="5"/>
  <c r="U28" i="5"/>
  <c r="V28" i="5"/>
  <c r="W28" i="5"/>
  <c r="X28" i="5"/>
  <c r="Y28" i="5"/>
  <c r="H28" i="5"/>
  <c r="G16" i="5"/>
  <c r="R12" i="25"/>
  <c r="S12" i="25"/>
  <c r="T12" i="25"/>
  <c r="U12" i="25"/>
  <c r="V12" i="25"/>
  <c r="W12" i="25"/>
  <c r="X12" i="25"/>
  <c r="Y12" i="25"/>
  <c r="Z12" i="25"/>
  <c r="AA12" i="25"/>
  <c r="AB12" i="25"/>
  <c r="AC12" i="25"/>
  <c r="AD12" i="25"/>
  <c r="AE12" i="25"/>
  <c r="AF12" i="25"/>
  <c r="AG12" i="25"/>
  <c r="AH12" i="25"/>
  <c r="AI12" i="25"/>
  <c r="AJ12" i="25"/>
  <c r="AK12" i="25"/>
  <c r="AL12" i="25"/>
  <c r="AM53" i="28" l="1"/>
  <c r="T142" i="32"/>
  <c r="N33" i="7"/>
  <c r="L270" i="26"/>
  <c r="F270" i="26"/>
  <c r="W270" i="26" s="1"/>
  <c r="B270" i="26"/>
  <c r="A284" i="26"/>
  <c r="A283" i="26"/>
  <c r="A282" i="26"/>
  <c r="T281" i="26"/>
  <c r="A281" i="26"/>
  <c r="A280" i="26"/>
  <c r="A279" i="26"/>
  <c r="A278" i="26"/>
  <c r="T277" i="26"/>
  <c r="A277" i="26"/>
  <c r="A276" i="26"/>
  <c r="A275" i="26"/>
  <c r="A274" i="26"/>
  <c r="A273" i="26"/>
  <c r="L238" i="26"/>
  <c r="F238" i="26"/>
  <c r="W238" i="26" s="1"/>
  <c r="B238" i="26"/>
  <c r="A252" i="26"/>
  <c r="A251" i="26"/>
  <c r="A250" i="26"/>
  <c r="T249" i="26"/>
  <c r="A249" i="26"/>
  <c r="A248" i="26"/>
  <c r="A247" i="26"/>
  <c r="A246" i="26"/>
  <c r="T245" i="26"/>
  <c r="A245" i="26"/>
  <c r="T244" i="26"/>
  <c r="A244" i="26"/>
  <c r="T243" i="26"/>
  <c r="A243" i="26"/>
  <c r="T242" i="26"/>
  <c r="A242" i="26"/>
  <c r="A241" i="26"/>
  <c r="AN51" i="28" l="1"/>
  <c r="AO50" i="28" s="1"/>
  <c r="AN52" i="28"/>
  <c r="AN53" i="28" l="1"/>
  <c r="AO52" i="28"/>
  <c r="AO51" i="28"/>
  <c r="T275" i="26"/>
  <c r="T276" i="26"/>
  <c r="T274" i="26"/>
  <c r="AO53" i="28" l="1"/>
  <c r="AP50" i="28"/>
  <c r="F254" i="26"/>
  <c r="W254" i="26" s="1"/>
  <c r="B254" i="26"/>
  <c r="F222" i="26"/>
  <c r="W222" i="26" s="1"/>
  <c r="B222" i="26"/>
  <c r="T261" i="26"/>
  <c r="T233" i="26"/>
  <c r="T229" i="26"/>
  <c r="L204" i="26"/>
  <c r="F204" i="26"/>
  <c r="W204" i="26" s="1"/>
  <c r="B204" i="26"/>
  <c r="F188" i="26"/>
  <c r="W188" i="26" s="1"/>
  <c r="B188" i="26"/>
  <c r="L188" i="26"/>
  <c r="F172" i="26"/>
  <c r="W172" i="26" s="1"/>
  <c r="N176" i="26" s="1"/>
  <c r="B172" i="26"/>
  <c r="L156" i="26"/>
  <c r="F156" i="26"/>
  <c r="W156" i="26" s="1"/>
  <c r="B156" i="26"/>
  <c r="T211" i="26"/>
  <c r="T199" i="26"/>
  <c r="T197" i="26"/>
  <c r="T195" i="26"/>
  <c r="T194" i="26"/>
  <c r="T193" i="26"/>
  <c r="T192" i="26"/>
  <c r="T183" i="26"/>
  <c r="T179" i="26"/>
  <c r="T168" i="26"/>
  <c r="T165" i="26"/>
  <c r="T163" i="26"/>
  <c r="F138" i="26"/>
  <c r="W138" i="26" s="1"/>
  <c r="B138" i="26"/>
  <c r="L138" i="26"/>
  <c r="T145" i="26"/>
  <c r="F122" i="26"/>
  <c r="W122" i="26" s="1"/>
  <c r="B122" i="26"/>
  <c r="T133" i="26"/>
  <c r="T131" i="26"/>
  <c r="T129" i="26"/>
  <c r="T128" i="26"/>
  <c r="T127" i="26"/>
  <c r="T126" i="26"/>
  <c r="L122" i="26"/>
  <c r="T117" i="26"/>
  <c r="T113" i="26"/>
  <c r="F106" i="26"/>
  <c r="W106" i="26" s="1"/>
  <c r="B106" i="26"/>
  <c r="T102" i="26"/>
  <c r="T99" i="26"/>
  <c r="T97" i="26"/>
  <c r="L90" i="26"/>
  <c r="F90" i="26"/>
  <c r="W90" i="26" s="1"/>
  <c r="B90" i="26"/>
  <c r="T81" i="26"/>
  <c r="F74" i="26"/>
  <c r="W74" i="26" s="1"/>
  <c r="B74" i="26"/>
  <c r="T69" i="26"/>
  <c r="T65" i="26"/>
  <c r="T62" i="26"/>
  <c r="T63" i="26"/>
  <c r="L58" i="26"/>
  <c r="F58" i="26"/>
  <c r="W58" i="26" s="1"/>
  <c r="B58" i="26"/>
  <c r="T49" i="26"/>
  <c r="T53" i="26"/>
  <c r="F42" i="26"/>
  <c r="W42" i="26" s="1"/>
  <c r="B42" i="26"/>
  <c r="B26" i="26"/>
  <c r="F26" i="26"/>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AP51" i="28" l="1"/>
  <c r="AQ50" i="28" s="1"/>
  <c r="AP52" i="28"/>
  <c r="P215" i="26"/>
  <c r="F215" i="26"/>
  <c r="B215" i="26"/>
  <c r="N215" i="26"/>
  <c r="D215" i="26"/>
  <c r="R215" i="26"/>
  <c r="L215" i="26"/>
  <c r="H215" i="26"/>
  <c r="J215" i="26"/>
  <c r="M215" i="26"/>
  <c r="M216" i="26"/>
  <c r="B208" i="26"/>
  <c r="N142" i="26"/>
  <c r="P142" i="26"/>
  <c r="R142" i="26"/>
  <c r="J142" i="26"/>
  <c r="D142" i="26"/>
  <c r="B142" i="26"/>
  <c r="F142" i="26"/>
  <c r="H142" i="26"/>
  <c r="L142" i="26"/>
  <c r="J86" i="26"/>
  <c r="D86" i="26"/>
  <c r="F86" i="26"/>
  <c r="R86" i="26"/>
  <c r="H86" i="26"/>
  <c r="B86" i="26"/>
  <c r="L86" i="26"/>
  <c r="P86" i="26"/>
  <c r="N86" i="26"/>
  <c r="J208" i="26"/>
  <c r="B94" i="26"/>
  <c r="D94" i="26"/>
  <c r="F94" i="26"/>
  <c r="H94" i="26"/>
  <c r="J94" i="26"/>
  <c r="L94" i="26"/>
  <c r="N94" i="26"/>
  <c r="P94" i="26"/>
  <c r="R94" i="26"/>
  <c r="N110" i="26"/>
  <c r="P110" i="26"/>
  <c r="B110" i="26"/>
  <c r="R110" i="26"/>
  <c r="D110" i="26"/>
  <c r="F110" i="26"/>
  <c r="H110" i="26"/>
  <c r="J110" i="26"/>
  <c r="L110" i="26"/>
  <c r="L176" i="26"/>
  <c r="H208" i="26"/>
  <c r="J176" i="26"/>
  <c r="F208" i="26"/>
  <c r="H176" i="26"/>
  <c r="D208" i="26"/>
  <c r="F176" i="26"/>
  <c r="R208" i="26"/>
  <c r="D176" i="26"/>
  <c r="P208" i="26"/>
  <c r="R176" i="26"/>
  <c r="N208" i="26"/>
  <c r="T265" i="26"/>
  <c r="P176" i="26"/>
  <c r="L208" i="26"/>
  <c r="B176" i="26"/>
  <c r="T67" i="26"/>
  <c r="W26" i="26"/>
  <c r="AP53" i="28" l="1"/>
  <c r="T86" i="26"/>
  <c r="T110" i="26"/>
  <c r="T94" i="26"/>
  <c r="T142" i="26"/>
  <c r="T258" i="26"/>
  <c r="T260" i="26"/>
  <c r="T259" i="26"/>
  <c r="T228" i="26"/>
  <c r="T226" i="26"/>
  <c r="T227" i="26"/>
  <c r="T208" i="26"/>
  <c r="T176" i="26"/>
  <c r="AQ52" i="28" l="1"/>
  <c r="AQ51" i="28"/>
  <c r="AR50" i="28" s="1"/>
  <c r="T64" i="26"/>
  <c r="AQ53" i="28" l="1"/>
  <c r="AR52" i="28" l="1"/>
  <c r="AR51" i="28"/>
  <c r="AS50" i="28" s="1"/>
  <c r="A40" i="26"/>
  <c r="A33" i="26"/>
  <c r="A32" i="26"/>
  <c r="A31" i="26"/>
  <c r="A29" i="26"/>
  <c r="AR53" i="28" l="1"/>
  <c r="A83" i="27"/>
  <c r="A84" i="27"/>
  <c r="A85" i="27"/>
  <c r="A86" i="27"/>
  <c r="A87" i="27"/>
  <c r="A89" i="27"/>
  <c r="A80" i="27"/>
  <c r="A81" i="27"/>
  <c r="A82" i="27"/>
  <c r="A79" i="27"/>
  <c r="C94" i="27"/>
  <c r="D16" i="27"/>
  <c r="D17" i="27"/>
  <c r="E3" i="25"/>
  <c r="AJ41" i="24"/>
  <c r="AI41" i="24"/>
  <c r="AH41" i="24"/>
  <c r="AG41" i="24"/>
  <c r="AF41" i="24"/>
  <c r="AE41" i="24"/>
  <c r="AD41" i="24"/>
  <c r="AC41" i="24"/>
  <c r="AB41" i="24"/>
  <c r="AA41" i="24"/>
  <c r="Z41" i="24"/>
  <c r="Y41" i="24"/>
  <c r="X41" i="24"/>
  <c r="W41" i="24"/>
  <c r="V41" i="24"/>
  <c r="U41" i="24"/>
  <c r="T41" i="24"/>
  <c r="S41" i="24"/>
  <c r="R41" i="24"/>
  <c r="Q41" i="24"/>
  <c r="P41" i="24"/>
  <c r="O41" i="24"/>
  <c r="N41" i="24"/>
  <c r="AJ40" i="24"/>
  <c r="AI40" i="24"/>
  <c r="AH40" i="24"/>
  <c r="AG40" i="24"/>
  <c r="AF40" i="24"/>
  <c r="AE40" i="24"/>
  <c r="AD40" i="24"/>
  <c r="AC40" i="24"/>
  <c r="AB40" i="24"/>
  <c r="AA40" i="24"/>
  <c r="Z40" i="24"/>
  <c r="Y40" i="24"/>
  <c r="X40" i="24"/>
  <c r="W40" i="24"/>
  <c r="V40" i="24"/>
  <c r="U40" i="24"/>
  <c r="T40" i="24"/>
  <c r="S40" i="24"/>
  <c r="R40" i="24"/>
  <c r="Q40" i="24"/>
  <c r="P40" i="24"/>
  <c r="O40" i="24"/>
  <c r="N40" i="24"/>
  <c r="M40" i="24"/>
  <c r="L40" i="24"/>
  <c r="K40" i="24"/>
  <c r="J40" i="24"/>
  <c r="I40" i="24"/>
  <c r="H40" i="24"/>
  <c r="G40" i="24"/>
  <c r="AJ39" i="24"/>
  <c r="AI39" i="24"/>
  <c r="AH39" i="24"/>
  <c r="AG39" i="24"/>
  <c r="AF39" i="24"/>
  <c r="AE39" i="24"/>
  <c r="AD39" i="24"/>
  <c r="AC39" i="24"/>
  <c r="AB39" i="24"/>
  <c r="AA39" i="24"/>
  <c r="Z39" i="24"/>
  <c r="Y39" i="24"/>
  <c r="X39" i="24"/>
  <c r="W39" i="24"/>
  <c r="V39" i="24"/>
  <c r="U39" i="24"/>
  <c r="T39" i="24"/>
  <c r="S39" i="24"/>
  <c r="R39" i="24"/>
  <c r="Q39" i="24"/>
  <c r="P39" i="24"/>
  <c r="O39" i="24"/>
  <c r="N39" i="24"/>
  <c r="M39" i="24"/>
  <c r="L39" i="24"/>
  <c r="K39" i="24"/>
  <c r="J39" i="24"/>
  <c r="I39" i="24"/>
  <c r="H39" i="24"/>
  <c r="G39" i="24"/>
  <c r="AJ33" i="24"/>
  <c r="AI33" i="24"/>
  <c r="AH33" i="24"/>
  <c r="AG33" i="24"/>
  <c r="AF33" i="24"/>
  <c r="AE33" i="24"/>
  <c r="AD33" i="24"/>
  <c r="AC33" i="24"/>
  <c r="AB33" i="24"/>
  <c r="AA33" i="24"/>
  <c r="Z33" i="24"/>
  <c r="Y33" i="24"/>
  <c r="X33" i="24"/>
  <c r="W33" i="24"/>
  <c r="V33" i="24"/>
  <c r="U33" i="24"/>
  <c r="T33" i="24"/>
  <c r="S33" i="24"/>
  <c r="R33" i="24"/>
  <c r="Q33" i="24"/>
  <c r="P33" i="24"/>
  <c r="O33" i="24"/>
  <c r="N33" i="24"/>
  <c r="M33" i="24"/>
  <c r="L33" i="24"/>
  <c r="K33" i="24"/>
  <c r="J33" i="24"/>
  <c r="I33" i="24"/>
  <c r="H33" i="24"/>
  <c r="G33" i="24"/>
  <c r="AJ32" i="24"/>
  <c r="AI32" i="24"/>
  <c r="AH32" i="24"/>
  <c r="AG32" i="24"/>
  <c r="AF32" i="24"/>
  <c r="AE32" i="24"/>
  <c r="AD32" i="24"/>
  <c r="AC32" i="24"/>
  <c r="AB32" i="24"/>
  <c r="AA32" i="24"/>
  <c r="Z32" i="24"/>
  <c r="Y32" i="24"/>
  <c r="X32" i="24"/>
  <c r="W32" i="24"/>
  <c r="V32" i="24"/>
  <c r="U32" i="24"/>
  <c r="T32" i="24"/>
  <c r="S32" i="24"/>
  <c r="R32" i="24"/>
  <c r="Q32" i="24"/>
  <c r="P32" i="24"/>
  <c r="O32" i="24"/>
  <c r="N32" i="24"/>
  <c r="M32" i="24"/>
  <c r="L32" i="24"/>
  <c r="K32" i="24"/>
  <c r="J32" i="24"/>
  <c r="I32" i="24"/>
  <c r="H32" i="24"/>
  <c r="G32" i="24"/>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H31" i="24"/>
  <c r="G31" i="24"/>
  <c r="AJ30" i="24"/>
  <c r="AI30" i="24"/>
  <c r="AH30" i="24"/>
  <c r="AG30" i="24"/>
  <c r="AF30" i="24"/>
  <c r="AE30" i="24"/>
  <c r="AD30" i="24"/>
  <c r="AC30" i="24"/>
  <c r="AB30" i="24"/>
  <c r="AA30" i="24"/>
  <c r="Z30" i="24"/>
  <c r="Y30" i="24"/>
  <c r="X30" i="24"/>
  <c r="W30" i="24"/>
  <c r="V30" i="24"/>
  <c r="U30" i="24"/>
  <c r="T30" i="24"/>
  <c r="S30" i="24"/>
  <c r="R30" i="24"/>
  <c r="Q30" i="24"/>
  <c r="P30" i="24"/>
  <c r="O30" i="24"/>
  <c r="N30" i="24"/>
  <c r="M30" i="24"/>
  <c r="L30" i="24"/>
  <c r="K30" i="24"/>
  <c r="J30" i="24"/>
  <c r="I30" i="24"/>
  <c r="H30" i="24"/>
  <c r="G30" i="24"/>
  <c r="AJ29" i="24"/>
  <c r="AI29" i="24"/>
  <c r="AH29" i="24"/>
  <c r="AG29" i="24"/>
  <c r="AF29" i="24"/>
  <c r="AE29" i="24"/>
  <c r="AD29" i="24"/>
  <c r="AC29" i="24"/>
  <c r="AB29" i="24"/>
  <c r="AA29" i="24"/>
  <c r="Z29" i="24"/>
  <c r="Y29" i="24"/>
  <c r="X29" i="24"/>
  <c r="W29" i="24"/>
  <c r="V29" i="24"/>
  <c r="U29" i="24"/>
  <c r="T29" i="24"/>
  <c r="S29" i="24"/>
  <c r="R29" i="24"/>
  <c r="Q29" i="24"/>
  <c r="P29" i="24"/>
  <c r="O29" i="24"/>
  <c r="N29" i="24"/>
  <c r="M29" i="24"/>
  <c r="L29" i="24"/>
  <c r="K29" i="24"/>
  <c r="J29" i="24"/>
  <c r="I29" i="24"/>
  <c r="H29" i="24"/>
  <c r="G29" i="24"/>
  <c r="AJ28" i="24"/>
  <c r="AI28" i="24"/>
  <c r="AH28" i="24"/>
  <c r="AG28" i="24"/>
  <c r="AF28" i="24"/>
  <c r="AE28" i="24"/>
  <c r="AD28" i="24"/>
  <c r="AC28" i="24"/>
  <c r="AB28" i="24"/>
  <c r="AA28" i="24"/>
  <c r="Z28" i="24"/>
  <c r="Y28" i="24"/>
  <c r="X28" i="24"/>
  <c r="W28" i="24"/>
  <c r="V28" i="24"/>
  <c r="U28" i="24"/>
  <c r="T28" i="24"/>
  <c r="S28" i="24"/>
  <c r="R28" i="24"/>
  <c r="Q28" i="24"/>
  <c r="P28" i="24"/>
  <c r="O28" i="24"/>
  <c r="N28" i="24"/>
  <c r="M28" i="24"/>
  <c r="L28" i="24"/>
  <c r="K28" i="24"/>
  <c r="J28" i="24"/>
  <c r="I28" i="24"/>
  <c r="H28" i="24"/>
  <c r="G28" i="24"/>
  <c r="AJ27" i="24"/>
  <c r="AI27" i="24"/>
  <c r="AH27" i="24"/>
  <c r="AG27" i="24"/>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AJ26" i="24"/>
  <c r="AI26" i="24"/>
  <c r="AH26" i="24"/>
  <c r="AG26" i="24"/>
  <c r="AF26" i="24"/>
  <c r="AE26" i="24"/>
  <c r="AD26" i="24"/>
  <c r="AC26" i="24"/>
  <c r="AB26" i="24"/>
  <c r="AA26" i="24"/>
  <c r="Z26" i="24"/>
  <c r="Y26" i="24"/>
  <c r="X26" i="24"/>
  <c r="W26" i="24"/>
  <c r="V26" i="24"/>
  <c r="U26" i="24"/>
  <c r="T26" i="24"/>
  <c r="S26" i="24"/>
  <c r="R26" i="24"/>
  <c r="Q26" i="24"/>
  <c r="P26" i="24"/>
  <c r="O26" i="24"/>
  <c r="N26" i="24"/>
  <c r="M26" i="24"/>
  <c r="L26" i="24"/>
  <c r="K26" i="24"/>
  <c r="J26" i="24"/>
  <c r="I26" i="24"/>
  <c r="H26" i="24"/>
  <c r="G26" i="24"/>
  <c r="AJ25" i="24"/>
  <c r="AI25" i="24"/>
  <c r="AH25" i="24"/>
  <c r="AG25" i="24"/>
  <c r="AF25" i="24"/>
  <c r="AE25" i="24"/>
  <c r="AD25" i="24"/>
  <c r="AC25" i="24"/>
  <c r="AB25" i="24"/>
  <c r="AA25" i="24"/>
  <c r="Z25" i="24"/>
  <c r="Y25" i="24"/>
  <c r="X25" i="24"/>
  <c r="W25" i="24"/>
  <c r="V25" i="24"/>
  <c r="U25" i="24"/>
  <c r="T25" i="24"/>
  <c r="S25" i="24"/>
  <c r="R25" i="24"/>
  <c r="Q25" i="24"/>
  <c r="P25" i="24"/>
  <c r="O25" i="24"/>
  <c r="N25" i="24"/>
  <c r="M25" i="24"/>
  <c r="L25" i="24"/>
  <c r="K25" i="24"/>
  <c r="J25" i="24"/>
  <c r="I25" i="24"/>
  <c r="H25" i="24"/>
  <c r="G25" i="24"/>
  <c r="AJ23" i="24"/>
  <c r="AI23" i="24"/>
  <c r="AH23" i="24"/>
  <c r="AG23" i="24"/>
  <c r="AF23" i="24"/>
  <c r="AE23" i="24"/>
  <c r="AD23" i="24"/>
  <c r="AC23" i="24"/>
  <c r="AB23" i="24"/>
  <c r="AA23" i="24"/>
  <c r="Z23" i="24"/>
  <c r="Y23" i="24"/>
  <c r="X23" i="24"/>
  <c r="W23" i="24"/>
  <c r="V23" i="24"/>
  <c r="U23" i="24"/>
  <c r="T23" i="24"/>
  <c r="S23" i="24"/>
  <c r="R23" i="24"/>
  <c r="Q23" i="24"/>
  <c r="P23" i="24"/>
  <c r="O23" i="24"/>
  <c r="N23" i="24"/>
  <c r="M23" i="24"/>
  <c r="L23" i="24"/>
  <c r="K23" i="24"/>
  <c r="J23" i="24"/>
  <c r="I23" i="24"/>
  <c r="H23" i="24"/>
  <c r="G23" i="24"/>
  <c r="AJ22" i="24"/>
  <c r="AI22" i="24"/>
  <c r="AH22" i="24"/>
  <c r="AG22" i="24"/>
  <c r="AF22" i="24"/>
  <c r="AE22" i="24"/>
  <c r="AD22" i="24"/>
  <c r="AC22" i="24"/>
  <c r="AB22" i="24"/>
  <c r="AA22" i="24"/>
  <c r="Z22" i="24"/>
  <c r="Y22" i="24"/>
  <c r="X22" i="24"/>
  <c r="W22" i="24"/>
  <c r="V22" i="24"/>
  <c r="U22" i="24"/>
  <c r="T22" i="24"/>
  <c r="S22" i="24"/>
  <c r="R22" i="24"/>
  <c r="Q22" i="24"/>
  <c r="P22" i="24"/>
  <c r="O22" i="24"/>
  <c r="N22" i="24"/>
  <c r="M22" i="24"/>
  <c r="L22" i="24"/>
  <c r="K22" i="24"/>
  <c r="J22" i="24"/>
  <c r="I22" i="24"/>
  <c r="H22" i="24"/>
  <c r="G22" i="24"/>
  <c r="H21" i="24"/>
  <c r="G21" i="24"/>
  <c r="H20" i="24"/>
  <c r="G20"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B41" i="24"/>
  <c r="B40" i="24"/>
  <c r="B39" i="24"/>
  <c r="B37" i="24"/>
  <c r="B36" i="24"/>
  <c r="B35" i="24"/>
  <c r="B33" i="24"/>
  <c r="B32" i="24"/>
  <c r="B31" i="24"/>
  <c r="B30" i="24"/>
  <c r="B29" i="24"/>
  <c r="B28" i="24"/>
  <c r="B27" i="24"/>
  <c r="B26" i="24"/>
  <c r="B25" i="24"/>
  <c r="B23" i="24"/>
  <c r="B22" i="24"/>
  <c r="B21" i="24"/>
  <c r="B20" i="24"/>
  <c r="B19" i="24"/>
  <c r="B17" i="24"/>
  <c r="C3" i="24"/>
  <c r="R23" i="25"/>
  <c r="S23" i="25"/>
  <c r="T23" i="25"/>
  <c r="U23" i="25"/>
  <c r="V23" i="25"/>
  <c r="W23" i="25"/>
  <c r="X23" i="25"/>
  <c r="Y23" i="25"/>
  <c r="Z23" i="25"/>
  <c r="AA23" i="25"/>
  <c r="AB23" i="25"/>
  <c r="AC23" i="25"/>
  <c r="AD23" i="25"/>
  <c r="AE23" i="25"/>
  <c r="AF23" i="25"/>
  <c r="AG23" i="25"/>
  <c r="AH23" i="25"/>
  <c r="AI23" i="25"/>
  <c r="AJ23" i="25"/>
  <c r="AK23" i="25"/>
  <c r="AL23" i="25"/>
  <c r="H11" i="23"/>
  <c r="I11" i="25" s="1"/>
  <c r="AK10" i="23"/>
  <c r="AL10" i="25" s="1"/>
  <c r="AJ10" i="23"/>
  <c r="AK10" i="25" s="1"/>
  <c r="AI10" i="23"/>
  <c r="AJ10" i="25" s="1"/>
  <c r="AH10" i="23"/>
  <c r="AI10" i="25" s="1"/>
  <c r="AG10" i="23"/>
  <c r="AH10" i="25" s="1"/>
  <c r="AF10" i="23"/>
  <c r="AG10" i="25" s="1"/>
  <c r="AE10" i="23"/>
  <c r="AF10" i="25" s="1"/>
  <c r="AD10" i="23"/>
  <c r="AE10" i="25" s="1"/>
  <c r="AC10" i="23"/>
  <c r="AD10" i="25" s="1"/>
  <c r="AB10" i="23"/>
  <c r="AC10" i="25" s="1"/>
  <c r="AA10" i="23"/>
  <c r="AB10" i="25" s="1"/>
  <c r="Z10" i="23"/>
  <c r="AA10" i="25" s="1"/>
  <c r="Y10" i="23"/>
  <c r="Z10" i="25" s="1"/>
  <c r="X10" i="23"/>
  <c r="Y10" i="25" s="1"/>
  <c r="W10" i="23"/>
  <c r="X10" i="25" s="1"/>
  <c r="V10" i="23"/>
  <c r="W10" i="25" s="1"/>
  <c r="U10" i="23"/>
  <c r="V10" i="25" s="1"/>
  <c r="T10" i="23"/>
  <c r="U10" i="25" s="1"/>
  <c r="S10" i="23"/>
  <c r="T10" i="25" s="1"/>
  <c r="R10" i="23"/>
  <c r="S10" i="25" s="1"/>
  <c r="Q10" i="23"/>
  <c r="R10" i="25" s="1"/>
  <c r="P10" i="23"/>
  <c r="Q10" i="25" s="1"/>
  <c r="O10" i="23"/>
  <c r="P10" i="25" s="1"/>
  <c r="N10" i="23"/>
  <c r="O10" i="25" s="1"/>
  <c r="M10" i="23"/>
  <c r="N10" i="25" s="1"/>
  <c r="L10" i="23"/>
  <c r="M10" i="25" s="1"/>
  <c r="K10" i="23"/>
  <c r="L10" i="25" s="1"/>
  <c r="J10" i="23"/>
  <c r="K10" i="25" s="1"/>
  <c r="I10" i="23"/>
  <c r="J10" i="25" s="1"/>
  <c r="H10" i="23"/>
  <c r="P8" i="23"/>
  <c r="P26" i="23" s="1"/>
  <c r="Q24" i="25" s="1"/>
  <c r="H8" i="23"/>
  <c r="AS51" i="28" l="1"/>
  <c r="AT50" i="28" s="1"/>
  <c r="AS52" i="28"/>
  <c r="H26" i="23"/>
  <c r="I8" i="25"/>
  <c r="I10" i="25"/>
  <c r="G10" i="25" s="1"/>
  <c r="F10" i="23"/>
  <c r="AF24" i="24"/>
  <c r="AH38" i="24"/>
  <c r="O38" i="24"/>
  <c r="W38" i="24"/>
  <c r="AE38" i="24"/>
  <c r="Q38" i="24"/>
  <c r="Y38" i="24"/>
  <c r="AC24" i="24"/>
  <c r="AG38" i="24"/>
  <c r="R38" i="24"/>
  <c r="Z38" i="24"/>
  <c r="E12" i="24"/>
  <c r="E16" i="24"/>
  <c r="E26" i="24"/>
  <c r="E30" i="24"/>
  <c r="E14" i="24"/>
  <c r="E19" i="24"/>
  <c r="E23" i="24"/>
  <c r="E28" i="24"/>
  <c r="E32" i="24"/>
  <c r="E13" i="24"/>
  <c r="E17" i="24"/>
  <c r="E22" i="24"/>
  <c r="E27" i="24"/>
  <c r="E31" i="24"/>
  <c r="E40" i="24"/>
  <c r="E39" i="24"/>
  <c r="E25" i="24"/>
  <c r="E29" i="24"/>
  <c r="E33" i="24"/>
  <c r="Q8" i="25"/>
  <c r="T38" i="26"/>
  <c r="H10" i="25"/>
  <c r="G18" i="24"/>
  <c r="H8" i="24"/>
  <c r="H18" i="24"/>
  <c r="H24" i="24"/>
  <c r="P24" i="24"/>
  <c r="X24" i="24"/>
  <c r="F14" i="24"/>
  <c r="F17" i="24"/>
  <c r="F23" i="24"/>
  <c r="M24" i="24"/>
  <c r="U24" i="24"/>
  <c r="F30" i="24"/>
  <c r="F39" i="24"/>
  <c r="S38" i="24"/>
  <c r="AA38" i="24"/>
  <c r="AI38" i="24"/>
  <c r="F22" i="24"/>
  <c r="T38" i="24"/>
  <c r="AB38" i="24"/>
  <c r="AJ38" i="24"/>
  <c r="N38" i="24"/>
  <c r="V38" i="24"/>
  <c r="AD38" i="24"/>
  <c r="P38" i="24"/>
  <c r="X38" i="24"/>
  <c r="AF38" i="24"/>
  <c r="F13" i="24"/>
  <c r="F26" i="24"/>
  <c r="O24" i="24"/>
  <c r="W24" i="24"/>
  <c r="AE24" i="24"/>
  <c r="F27" i="24"/>
  <c r="Q24" i="24"/>
  <c r="Y24" i="24"/>
  <c r="AG24" i="24"/>
  <c r="F28" i="24"/>
  <c r="S24" i="24"/>
  <c r="AA24" i="24"/>
  <c r="AI24" i="24"/>
  <c r="F31" i="24"/>
  <c r="F32" i="24"/>
  <c r="U38" i="24"/>
  <c r="AC38" i="24"/>
  <c r="F40" i="24"/>
  <c r="F12" i="24"/>
  <c r="F16" i="24"/>
  <c r="F25" i="24"/>
  <c r="J24" i="24"/>
  <c r="R24" i="24"/>
  <c r="Z24" i="24"/>
  <c r="AH24" i="24"/>
  <c r="L24" i="24"/>
  <c r="T24" i="24"/>
  <c r="AB24" i="24"/>
  <c r="AJ24" i="24"/>
  <c r="N24" i="24"/>
  <c r="V24" i="24"/>
  <c r="AD24" i="24"/>
  <c r="F29" i="24"/>
  <c r="F33" i="24"/>
  <c r="F19" i="24"/>
  <c r="G24" i="24"/>
  <c r="I24" i="24"/>
  <c r="K24" i="24"/>
  <c r="G8" i="24"/>
  <c r="AS53" i="28" l="1"/>
  <c r="I24" i="25"/>
  <c r="E24" i="24"/>
  <c r="F24" i="24"/>
  <c r="AT52" i="28" l="1"/>
  <c r="AT51" i="28"/>
  <c r="G10" i="23"/>
  <c r="AT53" i="28" l="1"/>
  <c r="AU50" i="28"/>
  <c r="M38" i="19"/>
  <c r="AR38" i="19" s="1"/>
  <c r="N38" i="19"/>
  <c r="AS38" i="19" s="1"/>
  <c r="O38" i="19"/>
  <c r="AT38" i="19" s="1"/>
  <c r="P38" i="19"/>
  <c r="AU38" i="19" s="1"/>
  <c r="Q38" i="19"/>
  <c r="AV38" i="19" s="1"/>
  <c r="R38" i="19"/>
  <c r="AW38" i="19" s="1"/>
  <c r="S38" i="19"/>
  <c r="AX38" i="19" s="1"/>
  <c r="T38" i="19"/>
  <c r="AY38" i="19" s="1"/>
  <c r="U38" i="19"/>
  <c r="AZ38" i="19" s="1"/>
  <c r="V38" i="19"/>
  <c r="BA38" i="19" s="1"/>
  <c r="W38" i="19"/>
  <c r="BB38" i="19" s="1"/>
  <c r="X38" i="19"/>
  <c r="BC38" i="19" s="1"/>
  <c r="Y38" i="19"/>
  <c r="BD38" i="19" s="1"/>
  <c r="Z38" i="19"/>
  <c r="BE38" i="19" s="1"/>
  <c r="AA38" i="19"/>
  <c r="BF38" i="19" s="1"/>
  <c r="AB38" i="19"/>
  <c r="BG38" i="19" s="1"/>
  <c r="AC38" i="19"/>
  <c r="BH38" i="19" s="1"/>
  <c r="AD38" i="19"/>
  <c r="BI38" i="19" s="1"/>
  <c r="AE38" i="19"/>
  <c r="BJ38" i="19" s="1"/>
  <c r="AF38" i="19"/>
  <c r="BK38" i="19" s="1"/>
  <c r="AG38" i="19"/>
  <c r="BL38" i="19" s="1"/>
  <c r="AH38" i="19"/>
  <c r="BM38" i="19" s="1"/>
  <c r="AI38" i="19"/>
  <c r="BN38" i="19" s="1"/>
  <c r="G37" i="19"/>
  <c r="H37" i="19"/>
  <c r="I37" i="19"/>
  <c r="J37" i="19"/>
  <c r="K37" i="19"/>
  <c r="L37" i="19"/>
  <c r="M37" i="19"/>
  <c r="N37" i="19"/>
  <c r="O37" i="19"/>
  <c r="P37" i="19"/>
  <c r="Q37" i="19"/>
  <c r="R37" i="19"/>
  <c r="S37" i="19"/>
  <c r="U37" i="19"/>
  <c r="V37" i="19"/>
  <c r="W37" i="19"/>
  <c r="X37" i="19"/>
  <c r="Y37" i="19"/>
  <c r="Z37" i="19"/>
  <c r="AA37" i="19"/>
  <c r="AB37" i="19"/>
  <c r="AC37" i="19"/>
  <c r="AD37" i="19"/>
  <c r="AE37" i="19"/>
  <c r="AF37" i="19"/>
  <c r="AG37" i="19"/>
  <c r="AH37" i="19"/>
  <c r="F37" i="19"/>
  <c r="AK37" i="19" s="1"/>
  <c r="P35" i="24"/>
  <c r="Q35" i="24"/>
  <c r="R35" i="24"/>
  <c r="S35" i="24"/>
  <c r="T35" i="24"/>
  <c r="U35" i="24"/>
  <c r="V35" i="24"/>
  <c r="W35" i="24"/>
  <c r="X35" i="24"/>
  <c r="Y35" i="24"/>
  <c r="Z35" i="24"/>
  <c r="AA35" i="24"/>
  <c r="AB35" i="24"/>
  <c r="AC35" i="24"/>
  <c r="AD35" i="24"/>
  <c r="AE35" i="24"/>
  <c r="AF35" i="24"/>
  <c r="AG35" i="24"/>
  <c r="AH35" i="24"/>
  <c r="AI35" i="24"/>
  <c r="AJ35" i="24"/>
  <c r="G24" i="19"/>
  <c r="AL24" i="19" s="1"/>
  <c r="G18" i="19"/>
  <c r="AL18" i="19" s="1"/>
  <c r="G8" i="19"/>
  <c r="AL8" i="19" s="1"/>
  <c r="E39" i="19"/>
  <c r="E40" i="19"/>
  <c r="E19" i="19"/>
  <c r="E22" i="19"/>
  <c r="E23" i="19"/>
  <c r="E25" i="19"/>
  <c r="E26" i="19"/>
  <c r="E27" i="19"/>
  <c r="E28" i="19"/>
  <c r="E29" i="19"/>
  <c r="E30" i="19"/>
  <c r="E31" i="19"/>
  <c r="E32" i="19"/>
  <c r="E33" i="19"/>
  <c r="E13" i="19"/>
  <c r="E14" i="19"/>
  <c r="E15" i="19"/>
  <c r="E16" i="19"/>
  <c r="E17" i="19"/>
  <c r="AE37" i="24" l="1"/>
  <c r="BI37" i="19"/>
  <c r="AH37" i="24"/>
  <c r="BL37" i="19"/>
  <c r="AD37" i="24"/>
  <c r="BH37" i="19"/>
  <c r="Z37" i="24"/>
  <c r="BD37" i="19"/>
  <c r="V37" i="24"/>
  <c r="AZ37" i="19"/>
  <c r="Q37" i="24"/>
  <c r="AU37" i="19"/>
  <c r="M37" i="24"/>
  <c r="AQ37" i="19"/>
  <c r="I37" i="24"/>
  <c r="AM37" i="19"/>
  <c r="AA37" i="24"/>
  <c r="BE37" i="19"/>
  <c r="AG37" i="24"/>
  <c r="BK37" i="19"/>
  <c r="AC37" i="24"/>
  <c r="BG37" i="19"/>
  <c r="Y37" i="24"/>
  <c r="BC37" i="19"/>
  <c r="T37" i="24"/>
  <c r="AX37" i="19"/>
  <c r="P37" i="24"/>
  <c r="AT37" i="19"/>
  <c r="L37" i="24"/>
  <c r="AP37" i="19"/>
  <c r="H37" i="24"/>
  <c r="AL37" i="19"/>
  <c r="AI37" i="24"/>
  <c r="BM37" i="19"/>
  <c r="W37" i="24"/>
  <c r="BA37" i="19"/>
  <c r="R37" i="24"/>
  <c r="AV37" i="19"/>
  <c r="N37" i="24"/>
  <c r="AR37" i="19"/>
  <c r="J37" i="24"/>
  <c r="AN37" i="19"/>
  <c r="AF37" i="24"/>
  <c r="BJ37" i="19"/>
  <c r="AB37" i="24"/>
  <c r="BF37" i="19"/>
  <c r="X37" i="24"/>
  <c r="BB37" i="19"/>
  <c r="S37" i="24"/>
  <c r="AW37" i="19"/>
  <c r="O37" i="24"/>
  <c r="AS37" i="19"/>
  <c r="K37" i="24"/>
  <c r="AO37" i="19"/>
  <c r="AU51" i="28"/>
  <c r="AV50" i="28" s="1"/>
  <c r="AU52" i="28"/>
  <c r="G37" i="24"/>
  <c r="AU53" i="28" l="1"/>
  <c r="F8" i="19"/>
  <c r="AK8" i="19" s="1"/>
  <c r="AV51" i="28" l="1"/>
  <c r="AW50" i="28" s="1"/>
  <c r="AV52" i="28"/>
  <c r="F18" i="19"/>
  <c r="AK18" i="19" s="1"/>
  <c r="AV53" i="28" l="1"/>
  <c r="AW51" i="28"/>
  <c r="AX50" i="28" s="1"/>
  <c r="AW52" i="28"/>
  <c r="AW53" i="28" l="1"/>
  <c r="AI24" i="19"/>
  <c r="BN24" i="19" s="1"/>
  <c r="AH24" i="19"/>
  <c r="BM24" i="19" s="1"/>
  <c r="AG24" i="19"/>
  <c r="BL24" i="19" s="1"/>
  <c r="AF24" i="19"/>
  <c r="BK24" i="19" s="1"/>
  <c r="AE24" i="19"/>
  <c r="BJ24" i="19" s="1"/>
  <c r="AD24" i="19"/>
  <c r="BI24" i="19" s="1"/>
  <c r="AC24" i="19"/>
  <c r="BH24" i="19" s="1"/>
  <c r="AB24" i="19"/>
  <c r="BG24" i="19" s="1"/>
  <c r="AA24" i="19"/>
  <c r="BF24" i="19" s="1"/>
  <c r="Z24" i="19"/>
  <c r="BE24" i="19" s="1"/>
  <c r="Y24" i="19"/>
  <c r="BD24" i="19" s="1"/>
  <c r="X24" i="19"/>
  <c r="BC24" i="19" s="1"/>
  <c r="W24" i="19"/>
  <c r="BB24" i="19" s="1"/>
  <c r="V24" i="19"/>
  <c r="BA24" i="19" s="1"/>
  <c r="U24" i="19"/>
  <c r="AZ24" i="19" s="1"/>
  <c r="T24" i="19"/>
  <c r="AY24" i="19" s="1"/>
  <c r="S24" i="19"/>
  <c r="AX24" i="19" s="1"/>
  <c r="R24" i="19"/>
  <c r="AW24" i="19" s="1"/>
  <c r="Q24" i="19"/>
  <c r="AV24" i="19" s="1"/>
  <c r="P24" i="19"/>
  <c r="AU24" i="19" s="1"/>
  <c r="O24" i="19"/>
  <c r="AT24" i="19" s="1"/>
  <c r="N24" i="19"/>
  <c r="AS24" i="19" s="1"/>
  <c r="M24" i="19"/>
  <c r="AR24" i="19" s="1"/>
  <c r="L24" i="19"/>
  <c r="AQ24" i="19" s="1"/>
  <c r="K24" i="19"/>
  <c r="AP24" i="19" s="1"/>
  <c r="J24" i="19"/>
  <c r="AO24" i="19" s="1"/>
  <c r="I24" i="19"/>
  <c r="AN24" i="19" s="1"/>
  <c r="H24" i="19"/>
  <c r="AM24" i="19" s="1"/>
  <c r="F24" i="19"/>
  <c r="AK24" i="19" s="1"/>
  <c r="AH20" i="18"/>
  <c r="AG20" i="18"/>
  <c r="AF20" i="18"/>
  <c r="AE20" i="18"/>
  <c r="AD20" i="18"/>
  <c r="AC20" i="18"/>
  <c r="AB20" i="18"/>
  <c r="AA20" i="18"/>
  <c r="Z20" i="18"/>
  <c r="Y20" i="18"/>
  <c r="X20" i="18"/>
  <c r="W20" i="18"/>
  <c r="V20" i="18"/>
  <c r="U20" i="18"/>
  <c r="T20" i="18"/>
  <c r="S20" i="18"/>
  <c r="R20" i="18"/>
  <c r="Q20" i="18"/>
  <c r="P20" i="18"/>
  <c r="O20" i="18"/>
  <c r="N20" i="18"/>
  <c r="AG17" i="18"/>
  <c r="AF17" i="18"/>
  <c r="AE17" i="18"/>
  <c r="AD17" i="18"/>
  <c r="AC17" i="18"/>
  <c r="AB17" i="18"/>
  <c r="AA17" i="18"/>
  <c r="Z17" i="18"/>
  <c r="Y17" i="18"/>
  <c r="X17" i="18"/>
  <c r="W17" i="18"/>
  <c r="V17" i="18"/>
  <c r="U17" i="18"/>
  <c r="T17" i="18"/>
  <c r="R17" i="18"/>
  <c r="Q17" i="18"/>
  <c r="P17" i="18"/>
  <c r="O17" i="18"/>
  <c r="N17" i="18"/>
  <c r="M17" i="18"/>
  <c r="L17" i="18"/>
  <c r="K17" i="18"/>
  <c r="J17" i="18"/>
  <c r="I17" i="18"/>
  <c r="H17" i="18"/>
  <c r="G17" i="18"/>
  <c r="F17" i="18"/>
  <c r="E17" i="18"/>
  <c r="AI21" i="18"/>
  <c r="D24" i="19" l="1"/>
  <c r="AX51" i="28"/>
  <c r="AY50" i="28" s="1"/>
  <c r="AX52" i="28"/>
  <c r="E24" i="19"/>
  <c r="AX53" i="28" l="1"/>
  <c r="AY51" i="28"/>
  <c r="AZ50" i="28" s="1"/>
  <c r="AY52" i="28"/>
  <c r="I11" i="23"/>
  <c r="F41" i="28"/>
  <c r="I9" i="7"/>
  <c r="G33" i="7"/>
  <c r="I8" i="23" s="1"/>
  <c r="H33" i="7"/>
  <c r="J8" i="23" s="1"/>
  <c r="I33" i="7"/>
  <c r="K8" i="23" s="1"/>
  <c r="J33" i="7"/>
  <c r="L8" i="23" s="1"/>
  <c r="H5" i="3"/>
  <c r="H5" i="8"/>
  <c r="H5" i="9"/>
  <c r="H5" i="11"/>
  <c r="H5" i="13"/>
  <c r="H5" i="14"/>
  <c r="H5" i="15"/>
  <c r="H5" i="16"/>
  <c r="H5" i="17"/>
  <c r="H5" i="5"/>
  <c r="H5" i="4"/>
  <c r="AY53" i="28" l="1"/>
  <c r="F56" i="28"/>
  <c r="J11" i="25"/>
  <c r="F42" i="28"/>
  <c r="M8" i="25"/>
  <c r="L26" i="23"/>
  <c r="M24" i="25" s="1"/>
  <c r="L8" i="25"/>
  <c r="K26" i="23"/>
  <c r="L24" i="25" s="1"/>
  <c r="I26" i="23"/>
  <c r="J8" i="25"/>
  <c r="J26" i="23"/>
  <c r="K24" i="25" s="1"/>
  <c r="K8" i="25"/>
  <c r="H8" i="18"/>
  <c r="E5" i="6"/>
  <c r="G23" i="11"/>
  <c r="F23" i="11"/>
  <c r="G22" i="11"/>
  <c r="F22" i="11"/>
  <c r="G21" i="11"/>
  <c r="F21" i="11"/>
  <c r="G20" i="11"/>
  <c r="F20" i="11"/>
  <c r="G19" i="11"/>
  <c r="F19" i="11"/>
  <c r="G18" i="11"/>
  <c r="F18" i="11"/>
  <c r="G17" i="11"/>
  <c r="F17" i="11"/>
  <c r="G16" i="11"/>
  <c r="F16" i="11"/>
  <c r="G11" i="11"/>
  <c r="F11" i="11"/>
  <c r="G10" i="11"/>
  <c r="F10" i="11"/>
  <c r="G7" i="11"/>
  <c r="F7" i="11"/>
  <c r="J5" i="11"/>
  <c r="L5" i="11" s="1"/>
  <c r="N5" i="11" s="1"/>
  <c r="P5" i="11" s="1"/>
  <c r="R5" i="11" s="1"/>
  <c r="T5" i="11" s="1"/>
  <c r="V5" i="11" s="1"/>
  <c r="X5" i="11" s="1"/>
  <c r="G23" i="13"/>
  <c r="F23" i="13"/>
  <c r="G22" i="13"/>
  <c r="F22" i="13"/>
  <c r="G21" i="13"/>
  <c r="F21" i="13"/>
  <c r="G20" i="13"/>
  <c r="F20" i="13"/>
  <c r="G19" i="13"/>
  <c r="F19" i="13"/>
  <c r="G18" i="13"/>
  <c r="F18" i="13"/>
  <c r="G17" i="13"/>
  <c r="F17" i="13"/>
  <c r="G16" i="13"/>
  <c r="F16" i="13"/>
  <c r="G11" i="13"/>
  <c r="F11" i="13"/>
  <c r="G10" i="13"/>
  <c r="F10" i="13"/>
  <c r="G8" i="13"/>
  <c r="G7" i="13"/>
  <c r="F7" i="13"/>
  <c r="D7" i="13" s="1"/>
  <c r="J5" i="13"/>
  <c r="L5" i="13" s="1"/>
  <c r="N5" i="13" s="1"/>
  <c r="P5" i="13" s="1"/>
  <c r="R5" i="13" s="1"/>
  <c r="T5" i="13" s="1"/>
  <c r="V5" i="13" s="1"/>
  <c r="X5" i="13" s="1"/>
  <c r="G23" i="14"/>
  <c r="F23" i="14"/>
  <c r="G22" i="14"/>
  <c r="F22" i="14"/>
  <c r="G21" i="14"/>
  <c r="F21" i="14"/>
  <c r="G20" i="14"/>
  <c r="F20" i="14"/>
  <c r="G19" i="14"/>
  <c r="F19" i="14"/>
  <c r="G18" i="14"/>
  <c r="F18" i="14"/>
  <c r="G17" i="14"/>
  <c r="F17" i="14"/>
  <c r="G16" i="14"/>
  <c r="F16" i="14"/>
  <c r="G15" i="14"/>
  <c r="F15" i="14"/>
  <c r="G14" i="14"/>
  <c r="F14" i="14"/>
  <c r="Y13" i="14"/>
  <c r="X13" i="14"/>
  <c r="W13" i="14"/>
  <c r="V13" i="14"/>
  <c r="U13" i="14"/>
  <c r="T13" i="14"/>
  <c r="S13" i="14"/>
  <c r="R13" i="14"/>
  <c r="Q13" i="14"/>
  <c r="P13" i="14"/>
  <c r="O13" i="14"/>
  <c r="N13" i="14"/>
  <c r="M13" i="14"/>
  <c r="L13" i="14"/>
  <c r="K13" i="14"/>
  <c r="J13" i="14"/>
  <c r="I13" i="14"/>
  <c r="G11" i="14"/>
  <c r="F11" i="14"/>
  <c r="G10" i="14"/>
  <c r="F10" i="14"/>
  <c r="G7" i="14"/>
  <c r="F7" i="14"/>
  <c r="J5" i="14"/>
  <c r="L5" i="14" s="1"/>
  <c r="N5" i="14" s="1"/>
  <c r="P5" i="14" s="1"/>
  <c r="R5" i="14" s="1"/>
  <c r="T5" i="14" s="1"/>
  <c r="V5" i="14" s="1"/>
  <c r="X5" i="14" s="1"/>
  <c r="G23" i="15"/>
  <c r="F23" i="15"/>
  <c r="G22" i="15"/>
  <c r="F22" i="15"/>
  <c r="G21" i="15"/>
  <c r="F21" i="15"/>
  <c r="G20" i="15"/>
  <c r="F20" i="15"/>
  <c r="G19" i="15"/>
  <c r="F19" i="15"/>
  <c r="G18" i="15"/>
  <c r="F18" i="15"/>
  <c r="G17" i="15"/>
  <c r="F17" i="15"/>
  <c r="G16" i="15"/>
  <c r="F16" i="15"/>
  <c r="G11" i="15"/>
  <c r="F11" i="15"/>
  <c r="G10" i="15"/>
  <c r="F10" i="15"/>
  <c r="G7" i="15"/>
  <c r="F7" i="15"/>
  <c r="J5" i="15"/>
  <c r="L5" i="15" s="1"/>
  <c r="N5" i="15" s="1"/>
  <c r="P5" i="15" s="1"/>
  <c r="R5" i="15" s="1"/>
  <c r="T5" i="15" s="1"/>
  <c r="V5" i="15" s="1"/>
  <c r="X5" i="15" s="1"/>
  <c r="G23" i="16"/>
  <c r="F23" i="16"/>
  <c r="G22" i="16"/>
  <c r="F22" i="16"/>
  <c r="G21" i="16"/>
  <c r="F21" i="16"/>
  <c r="G20" i="16"/>
  <c r="F20" i="16"/>
  <c r="G19" i="16"/>
  <c r="F19" i="16"/>
  <c r="G18" i="16"/>
  <c r="F18" i="16"/>
  <c r="G17" i="16"/>
  <c r="F17" i="16"/>
  <c r="G16" i="16"/>
  <c r="F16" i="16"/>
  <c r="G15" i="16"/>
  <c r="F15" i="16"/>
  <c r="G14" i="16"/>
  <c r="F14" i="16"/>
  <c r="Y13" i="16"/>
  <c r="X13" i="16"/>
  <c r="X24" i="16" s="1"/>
  <c r="W13" i="16"/>
  <c r="V13" i="16"/>
  <c r="U13" i="16"/>
  <c r="T13" i="16"/>
  <c r="S13" i="16"/>
  <c r="R13" i="16"/>
  <c r="Q13" i="16"/>
  <c r="P13" i="16"/>
  <c r="P24" i="16" s="1"/>
  <c r="O13" i="16"/>
  <c r="N13" i="16"/>
  <c r="N24" i="16" s="1"/>
  <c r="M13" i="16"/>
  <c r="L13" i="16"/>
  <c r="K13" i="16"/>
  <c r="J13" i="16"/>
  <c r="I13" i="16"/>
  <c r="H13" i="16"/>
  <c r="H24" i="16" s="1"/>
  <c r="G11" i="16"/>
  <c r="F11" i="16"/>
  <c r="G10" i="16"/>
  <c r="F10" i="16"/>
  <c r="G7" i="16"/>
  <c r="F7" i="16"/>
  <c r="D7" i="16" s="1"/>
  <c r="J5" i="16"/>
  <c r="L5" i="16" s="1"/>
  <c r="N5" i="16" s="1"/>
  <c r="P5" i="16" s="1"/>
  <c r="R5" i="16" s="1"/>
  <c r="T5" i="16" s="1"/>
  <c r="V5" i="16" s="1"/>
  <c r="X5" i="16" s="1"/>
  <c r="G23" i="17"/>
  <c r="F23" i="17"/>
  <c r="G22" i="17"/>
  <c r="F22" i="17"/>
  <c r="G21" i="17"/>
  <c r="F21" i="17"/>
  <c r="G20" i="17"/>
  <c r="F20" i="17"/>
  <c r="G19" i="17"/>
  <c r="F19" i="17"/>
  <c r="G18" i="17"/>
  <c r="F18" i="17"/>
  <c r="G17" i="17"/>
  <c r="F17" i="17"/>
  <c r="G16" i="17"/>
  <c r="F16" i="17"/>
  <c r="G15" i="17"/>
  <c r="F15" i="17"/>
  <c r="G14" i="17"/>
  <c r="F14" i="17"/>
  <c r="Y13" i="17"/>
  <c r="X13" i="17"/>
  <c r="W13" i="17"/>
  <c r="V13" i="17"/>
  <c r="U13" i="17"/>
  <c r="T13" i="17"/>
  <c r="S13" i="17"/>
  <c r="R13" i="17"/>
  <c r="Q13" i="17"/>
  <c r="P13" i="17"/>
  <c r="O13" i="17"/>
  <c r="N13" i="17"/>
  <c r="M13" i="17"/>
  <c r="L13" i="17"/>
  <c r="K13" i="17"/>
  <c r="J13" i="17"/>
  <c r="I13" i="17"/>
  <c r="G11" i="17"/>
  <c r="F11" i="17"/>
  <c r="G10" i="17"/>
  <c r="F10" i="17"/>
  <c r="G7" i="17"/>
  <c r="F7" i="17"/>
  <c r="J5" i="17"/>
  <c r="L5" i="17" s="1"/>
  <c r="N5" i="17" s="1"/>
  <c r="P5" i="17" s="1"/>
  <c r="R5" i="17" s="1"/>
  <c r="T5" i="17" s="1"/>
  <c r="V5" i="17" s="1"/>
  <c r="X5" i="17" s="1"/>
  <c r="G23" i="9"/>
  <c r="F23" i="9"/>
  <c r="G22" i="9"/>
  <c r="F22" i="9"/>
  <c r="G21" i="9"/>
  <c r="F21" i="9"/>
  <c r="G20" i="9"/>
  <c r="F20" i="9"/>
  <c r="G19" i="9"/>
  <c r="F19" i="9"/>
  <c r="G18" i="9"/>
  <c r="F18" i="9"/>
  <c r="G17" i="9"/>
  <c r="F17" i="9"/>
  <c r="G16" i="9"/>
  <c r="F16" i="9"/>
  <c r="G15" i="9"/>
  <c r="F15" i="9"/>
  <c r="G14" i="9"/>
  <c r="F14" i="9"/>
  <c r="Y13" i="9"/>
  <c r="X13" i="9"/>
  <c r="W13" i="9"/>
  <c r="V13" i="9"/>
  <c r="U13" i="9"/>
  <c r="T13" i="9"/>
  <c r="S13" i="9"/>
  <c r="R13" i="9"/>
  <c r="Q13" i="9"/>
  <c r="P13" i="9"/>
  <c r="O13" i="9"/>
  <c r="N13" i="9"/>
  <c r="M13" i="9"/>
  <c r="L13" i="9"/>
  <c r="K13" i="9"/>
  <c r="J13" i="9"/>
  <c r="I13" i="9"/>
  <c r="H13" i="9"/>
  <c r="H24" i="9" s="1"/>
  <c r="G11" i="9"/>
  <c r="F11" i="9"/>
  <c r="D11" i="9" s="1"/>
  <c r="F10" i="9"/>
  <c r="G7" i="9"/>
  <c r="F7" i="9"/>
  <c r="D7" i="9" s="1"/>
  <c r="J5" i="9"/>
  <c r="L5" i="9" s="1"/>
  <c r="N5" i="9" s="1"/>
  <c r="P5" i="9" s="1"/>
  <c r="R5" i="9" s="1"/>
  <c r="T5" i="9" s="1"/>
  <c r="V5" i="9" s="1"/>
  <c r="X5" i="9" s="1"/>
  <c r="G23" i="8"/>
  <c r="F23" i="8"/>
  <c r="G22" i="8"/>
  <c r="F22" i="8"/>
  <c r="G21" i="8"/>
  <c r="F21" i="8"/>
  <c r="G20" i="8"/>
  <c r="F20" i="8"/>
  <c r="G19" i="8"/>
  <c r="F19" i="8"/>
  <c r="G18" i="8"/>
  <c r="F18" i="8"/>
  <c r="G17" i="8"/>
  <c r="F17" i="8"/>
  <c r="G16" i="8"/>
  <c r="F16" i="8"/>
  <c r="G11" i="8"/>
  <c r="F11" i="8"/>
  <c r="G10" i="8"/>
  <c r="F10" i="8"/>
  <c r="G7" i="8"/>
  <c r="F7" i="8"/>
  <c r="J5" i="8"/>
  <c r="L5" i="8" s="1"/>
  <c r="N5" i="8" s="1"/>
  <c r="P5" i="8" s="1"/>
  <c r="R5" i="8" s="1"/>
  <c r="T5" i="8" s="1"/>
  <c r="V5" i="8" s="1"/>
  <c r="X5" i="8" s="1"/>
  <c r="D16" i="9" l="1"/>
  <c r="D11" i="17"/>
  <c r="D10" i="16"/>
  <c r="D7" i="14"/>
  <c r="D10" i="14"/>
  <c r="D17" i="13"/>
  <c r="D21" i="13"/>
  <c r="D7" i="11"/>
  <c r="D10" i="11"/>
  <c r="D18" i="8"/>
  <c r="AZ51" i="28"/>
  <c r="BA50" i="28" s="1"/>
  <c r="AZ52" i="28"/>
  <c r="D7" i="15"/>
  <c r="D11" i="14"/>
  <c r="D10" i="8"/>
  <c r="D22" i="8"/>
  <c r="F57" i="28"/>
  <c r="G23" i="18"/>
  <c r="D20" i="15"/>
  <c r="D10" i="15"/>
  <c r="D22" i="17"/>
  <c r="D22" i="13"/>
  <c r="P26" i="16"/>
  <c r="P27" i="16"/>
  <c r="X26" i="16"/>
  <c r="X27" i="16"/>
  <c r="G12" i="9"/>
  <c r="G9" i="17"/>
  <c r="R24" i="15"/>
  <c r="R26" i="15" s="1"/>
  <c r="G12" i="15"/>
  <c r="D11" i="8"/>
  <c r="L24" i="9"/>
  <c r="L27" i="9" s="1"/>
  <c r="F12" i="16"/>
  <c r="F8" i="16"/>
  <c r="R24" i="8"/>
  <c r="R26" i="8" s="1"/>
  <c r="Q24" i="14"/>
  <c r="N26" i="16"/>
  <c r="N27" i="16"/>
  <c r="J24" i="25"/>
  <c r="G41" i="28"/>
  <c r="D20" i="9"/>
  <c r="D18" i="16"/>
  <c r="D22" i="16"/>
  <c r="D19" i="16"/>
  <c r="D16" i="15"/>
  <c r="D17" i="17"/>
  <c r="D21" i="17"/>
  <c r="D19" i="17"/>
  <c r="D23" i="17"/>
  <c r="D23" i="14"/>
  <c r="D19" i="13"/>
  <c r="D23" i="13"/>
  <c r="D20" i="13"/>
  <c r="D16" i="8"/>
  <c r="D17" i="8"/>
  <c r="D16" i="16"/>
  <c r="D20" i="16"/>
  <c r="J24" i="15"/>
  <c r="D21" i="11"/>
  <c r="D21" i="9"/>
  <c r="D23" i="9"/>
  <c r="D20" i="8"/>
  <c r="D21" i="8"/>
  <c r="D18" i="17"/>
  <c r="D21" i="16"/>
  <c r="J24" i="8"/>
  <c r="D15" i="9"/>
  <c r="D21" i="14"/>
  <c r="D19" i="14"/>
  <c r="D15" i="16"/>
  <c r="D17" i="16"/>
  <c r="D16" i="17"/>
  <c r="L24" i="17"/>
  <c r="L27" i="17" s="1"/>
  <c r="D17" i="14"/>
  <c r="D15" i="14"/>
  <c r="D17" i="11"/>
  <c r="D14" i="17"/>
  <c r="D18" i="14"/>
  <c r="D14" i="9"/>
  <c r="D10" i="9"/>
  <c r="S24" i="15"/>
  <c r="S26" i="15" s="1"/>
  <c r="D20" i="14"/>
  <c r="G13" i="9"/>
  <c r="L24" i="13"/>
  <c r="T24" i="13"/>
  <c r="T26" i="13" s="1"/>
  <c r="W24" i="11"/>
  <c r="N24" i="15"/>
  <c r="N26" i="15" s="1"/>
  <c r="D18" i="13"/>
  <c r="D18" i="11"/>
  <c r="D22" i="11"/>
  <c r="F12" i="9"/>
  <c r="V24" i="15"/>
  <c r="V26" i="15" s="1"/>
  <c r="G8" i="11"/>
  <c r="Q24" i="11"/>
  <c r="Y24" i="11"/>
  <c r="D18" i="9"/>
  <c r="D22" i="14"/>
  <c r="Y24" i="13"/>
  <c r="Y26" i="13" s="1"/>
  <c r="D11" i="13"/>
  <c r="F8" i="15"/>
  <c r="D16" i="14"/>
  <c r="P24" i="13"/>
  <c r="P26" i="13" s="1"/>
  <c r="X24" i="13"/>
  <c r="X26" i="13" s="1"/>
  <c r="F12" i="13"/>
  <c r="K24" i="11"/>
  <c r="S24" i="11"/>
  <c r="O24" i="11"/>
  <c r="Q24" i="9"/>
  <c r="Y24" i="15"/>
  <c r="Y26" i="15" s="1"/>
  <c r="K24" i="14"/>
  <c r="K27" i="14" s="1"/>
  <c r="S24" i="14"/>
  <c r="Y24" i="14"/>
  <c r="Q24" i="13"/>
  <c r="Q26" i="13" s="1"/>
  <c r="L24" i="11"/>
  <c r="T24" i="14"/>
  <c r="S24" i="8"/>
  <c r="S26" i="8" s="1"/>
  <c r="M24" i="14"/>
  <c r="M27" i="14" s="1"/>
  <c r="D16" i="11"/>
  <c r="O24" i="8"/>
  <c r="O26" i="8" s="1"/>
  <c r="P24" i="8"/>
  <c r="P26" i="8" s="1"/>
  <c r="X24" i="8"/>
  <c r="X26" i="8" s="1"/>
  <c r="F12" i="8"/>
  <c r="K24" i="9"/>
  <c r="K27" i="9" s="1"/>
  <c r="S24" i="9"/>
  <c r="S27" i="9" s="1"/>
  <c r="D22" i="9"/>
  <c r="O24" i="17"/>
  <c r="H27" i="17"/>
  <c r="X24" i="17"/>
  <c r="J24" i="16"/>
  <c r="R24" i="16"/>
  <c r="G8" i="15"/>
  <c r="Q24" i="15"/>
  <c r="Q26" i="15" s="1"/>
  <c r="D18" i="15"/>
  <c r="D22" i="15"/>
  <c r="J24" i="14"/>
  <c r="J27" i="14" s="1"/>
  <c r="R24" i="14"/>
  <c r="N24" i="13"/>
  <c r="N26" i="13" s="1"/>
  <c r="V24" i="13"/>
  <c r="V26" i="13" s="1"/>
  <c r="D19" i="11"/>
  <c r="D23" i="11"/>
  <c r="D19" i="9"/>
  <c r="N24" i="9"/>
  <c r="N27" i="9" s="1"/>
  <c r="G12" i="14"/>
  <c r="D20" i="11"/>
  <c r="W24" i="9"/>
  <c r="K24" i="17"/>
  <c r="K27" i="17" s="1"/>
  <c r="S24" i="17"/>
  <c r="G13" i="17"/>
  <c r="V24" i="16"/>
  <c r="N24" i="14"/>
  <c r="N27" i="14" s="1"/>
  <c r="V24" i="14"/>
  <c r="J24" i="13"/>
  <c r="R24" i="13"/>
  <c r="R26" i="13" s="1"/>
  <c r="F13" i="13"/>
  <c r="D16" i="13"/>
  <c r="N24" i="11"/>
  <c r="N26" i="11" s="1"/>
  <c r="V24" i="11"/>
  <c r="V26" i="11" s="1"/>
  <c r="F12" i="17"/>
  <c r="T24" i="15"/>
  <c r="T26" i="15" s="1"/>
  <c r="T24" i="8"/>
  <c r="T26" i="8" s="1"/>
  <c r="F8" i="9"/>
  <c r="P24" i="9"/>
  <c r="P27" i="9" s="1"/>
  <c r="X24" i="9"/>
  <c r="X27" i="9" s="1"/>
  <c r="D17" i="9"/>
  <c r="F8" i="17"/>
  <c r="T24" i="17"/>
  <c r="U24" i="17"/>
  <c r="O24" i="16"/>
  <c r="W24" i="16"/>
  <c r="O24" i="14"/>
  <c r="W24" i="14"/>
  <c r="H27" i="14"/>
  <c r="I24" i="14"/>
  <c r="G12" i="13"/>
  <c r="I24" i="13"/>
  <c r="G12" i="8"/>
  <c r="D12" i="8" s="1"/>
  <c r="T24" i="9"/>
  <c r="T27" i="9" s="1"/>
  <c r="T24" i="11"/>
  <c r="T26" i="11" s="1"/>
  <c r="G13" i="8"/>
  <c r="V24" i="9"/>
  <c r="V27" i="9" s="1"/>
  <c r="G12" i="16"/>
  <c r="L24" i="15"/>
  <c r="F12" i="15"/>
  <c r="O24" i="9"/>
  <c r="O27" i="9" s="1"/>
  <c r="G8" i="9"/>
  <c r="Y24" i="9"/>
  <c r="G12" i="17"/>
  <c r="D20" i="17"/>
  <c r="O24" i="15"/>
  <c r="O26" i="15" s="1"/>
  <c r="W24" i="15"/>
  <c r="W26" i="15" s="1"/>
  <c r="D11" i="15"/>
  <c r="F13" i="15"/>
  <c r="D21" i="15"/>
  <c r="P24" i="14"/>
  <c r="X24" i="14"/>
  <c r="G9" i="14"/>
  <c r="D14" i="14"/>
  <c r="D10" i="13"/>
  <c r="P24" i="11"/>
  <c r="P26" i="11" s="1"/>
  <c r="X24" i="11"/>
  <c r="X26" i="11" s="1"/>
  <c r="G9" i="11"/>
  <c r="D11" i="11"/>
  <c r="K24" i="15"/>
  <c r="L24" i="14"/>
  <c r="L27" i="14" s="1"/>
  <c r="F12" i="14"/>
  <c r="K24" i="8"/>
  <c r="U24" i="14"/>
  <c r="L24" i="8"/>
  <c r="W24" i="8"/>
  <c r="W26" i="8" s="1"/>
  <c r="N24" i="17"/>
  <c r="V24" i="17"/>
  <c r="F13" i="17"/>
  <c r="G8" i="16"/>
  <c r="I24" i="15"/>
  <c r="G8" i="14"/>
  <c r="M24" i="13"/>
  <c r="U24" i="13"/>
  <c r="U26" i="13" s="1"/>
  <c r="F12" i="11"/>
  <c r="F9" i="8"/>
  <c r="F9" i="9"/>
  <c r="H27" i="9"/>
  <c r="F9" i="16"/>
  <c r="F9" i="14"/>
  <c r="F9" i="15"/>
  <c r="F9" i="13"/>
  <c r="F9" i="11"/>
  <c r="F9" i="17"/>
  <c r="D23" i="8"/>
  <c r="D23" i="15"/>
  <c r="D23" i="16"/>
  <c r="G13" i="15"/>
  <c r="F13" i="16"/>
  <c r="G13" i="14"/>
  <c r="F13" i="9"/>
  <c r="G13" i="16"/>
  <c r="F13" i="14"/>
  <c r="G13" i="13"/>
  <c r="I24" i="11"/>
  <c r="M24" i="17"/>
  <c r="M27" i="17" s="1"/>
  <c r="I24" i="9"/>
  <c r="I27" i="9" s="1"/>
  <c r="J24" i="9"/>
  <c r="J27" i="9" s="1"/>
  <c r="G8" i="17"/>
  <c r="L24" i="16"/>
  <c r="P24" i="17"/>
  <c r="S24" i="16"/>
  <c r="I24" i="17"/>
  <c r="Q24" i="17"/>
  <c r="Y24" i="17"/>
  <c r="F8" i="14"/>
  <c r="K24" i="16"/>
  <c r="K27" i="16" s="1"/>
  <c r="G9" i="16"/>
  <c r="R24" i="9"/>
  <c r="R27" i="9" s="1"/>
  <c r="W24" i="17"/>
  <c r="T24" i="16"/>
  <c r="M24" i="9"/>
  <c r="M27" i="9" s="1"/>
  <c r="U24" i="9"/>
  <c r="G9" i="9"/>
  <c r="D10" i="17"/>
  <c r="D15" i="17"/>
  <c r="I24" i="16"/>
  <c r="Q24" i="16"/>
  <c r="Y24" i="16"/>
  <c r="P24" i="15"/>
  <c r="P26" i="15" s="1"/>
  <c r="X24" i="15"/>
  <c r="X26" i="15" s="1"/>
  <c r="F13" i="11"/>
  <c r="D7" i="17"/>
  <c r="O24" i="13"/>
  <c r="O26" i="13" s="1"/>
  <c r="W24" i="13"/>
  <c r="W26" i="13" s="1"/>
  <c r="M24" i="11"/>
  <c r="U24" i="11"/>
  <c r="G13" i="11"/>
  <c r="G12" i="11"/>
  <c r="J24" i="17"/>
  <c r="J27" i="17" s="1"/>
  <c r="R24" i="17"/>
  <c r="M24" i="16"/>
  <c r="M27" i="16" s="1"/>
  <c r="U24" i="16"/>
  <c r="D11" i="16"/>
  <c r="D19" i="15"/>
  <c r="G9" i="13"/>
  <c r="M24" i="15"/>
  <c r="U24" i="15"/>
  <c r="U26" i="15" s="1"/>
  <c r="G9" i="15"/>
  <c r="K24" i="13"/>
  <c r="S24" i="13"/>
  <c r="S26" i="13" s="1"/>
  <c r="D14" i="16"/>
  <c r="D17" i="15"/>
  <c r="J24" i="11"/>
  <c r="R24" i="11"/>
  <c r="R26" i="11" s="1"/>
  <c r="F8" i="11"/>
  <c r="D8" i="11" s="1"/>
  <c r="F8" i="13"/>
  <c r="D8" i="13" s="1"/>
  <c r="M24" i="8"/>
  <c r="U24" i="8"/>
  <c r="U26" i="8" s="1"/>
  <c r="D7" i="8"/>
  <c r="N24" i="8"/>
  <c r="N26" i="8" s="1"/>
  <c r="V24" i="8"/>
  <c r="V26" i="8" s="1"/>
  <c r="F13" i="8"/>
  <c r="D19" i="8"/>
  <c r="G9" i="8"/>
  <c r="I24" i="8"/>
  <c r="Q24" i="8"/>
  <c r="Q26" i="8" s="1"/>
  <c r="Y24" i="8"/>
  <c r="Y26" i="8" s="1"/>
  <c r="F8" i="8"/>
  <c r="G8" i="8"/>
  <c r="I27" i="14" l="1"/>
  <c r="I26" i="14"/>
  <c r="I29" i="14" s="1"/>
  <c r="D9" i="16"/>
  <c r="D12" i="15"/>
  <c r="D12" i="9"/>
  <c r="AZ53" i="28"/>
  <c r="D8" i="16"/>
  <c r="D12" i="17"/>
  <c r="D9" i="15"/>
  <c r="J11" i="23"/>
  <c r="K11" i="25" s="1"/>
  <c r="D9" i="8"/>
  <c r="L27" i="16"/>
  <c r="J27" i="16"/>
  <c r="H27" i="16"/>
  <c r="J26" i="15"/>
  <c r="I26" i="15"/>
  <c r="U27" i="16"/>
  <c r="U26" i="16"/>
  <c r="J151" i="26"/>
  <c r="Q26" i="11"/>
  <c r="Q27" i="14"/>
  <c r="Q26" i="14"/>
  <c r="Q29" i="14" s="1"/>
  <c r="Y27" i="16"/>
  <c r="Y26" i="16"/>
  <c r="Y27" i="17"/>
  <c r="Y26" i="17"/>
  <c r="U27" i="14"/>
  <c r="U26" i="14"/>
  <c r="U29" i="14" s="1"/>
  <c r="Q27" i="9"/>
  <c r="Q26" i="9"/>
  <c r="Q29" i="9" s="1"/>
  <c r="R26" i="17"/>
  <c r="R27" i="17"/>
  <c r="Q27" i="16"/>
  <c r="Q26" i="16"/>
  <c r="W27" i="17"/>
  <c r="W26" i="17"/>
  <c r="Q27" i="17"/>
  <c r="Q26" i="17"/>
  <c r="W27" i="16"/>
  <c r="W26" i="16"/>
  <c r="X26" i="17"/>
  <c r="X27" i="17"/>
  <c r="L26" i="9"/>
  <c r="L29" i="9" s="1"/>
  <c r="G56" i="28"/>
  <c r="U27" i="9"/>
  <c r="U26" i="9"/>
  <c r="U29" i="9" s="1"/>
  <c r="W27" i="14"/>
  <c r="W26" i="14"/>
  <c r="W29" i="14" s="1"/>
  <c r="V26" i="14"/>
  <c r="V29" i="14" s="1"/>
  <c r="V27" i="14"/>
  <c r="R26" i="16"/>
  <c r="R27" i="16"/>
  <c r="R151" i="26"/>
  <c r="Y26" i="11"/>
  <c r="O26" i="14"/>
  <c r="O29" i="14" s="1"/>
  <c r="O27" i="14"/>
  <c r="W27" i="9"/>
  <c r="W26" i="9"/>
  <c r="W29" i="9" s="1"/>
  <c r="T26" i="16"/>
  <c r="T27" i="16"/>
  <c r="T26" i="14"/>
  <c r="T29" i="14" s="1"/>
  <c r="T27" i="14"/>
  <c r="I26" i="16"/>
  <c r="I27" i="16"/>
  <c r="I26" i="17"/>
  <c r="I27" i="17"/>
  <c r="D12" i="16"/>
  <c r="D12" i="13"/>
  <c r="O26" i="16"/>
  <c r="O27" i="16"/>
  <c r="P151" i="26"/>
  <c r="W26" i="11"/>
  <c r="S26" i="16"/>
  <c r="S27" i="16"/>
  <c r="X26" i="14"/>
  <c r="X29" i="14" s="1"/>
  <c r="X27" i="14"/>
  <c r="U27" i="17"/>
  <c r="U26" i="17"/>
  <c r="V26" i="16"/>
  <c r="V27" i="16"/>
  <c r="O26" i="17"/>
  <c r="O27" i="17"/>
  <c r="Y27" i="14"/>
  <c r="Y26" i="14"/>
  <c r="Y29" i="14" s="1"/>
  <c r="O26" i="11"/>
  <c r="H151" i="26"/>
  <c r="P26" i="17"/>
  <c r="P27" i="17"/>
  <c r="V26" i="17"/>
  <c r="V27" i="17"/>
  <c r="P26" i="14"/>
  <c r="P29" i="14" s="1"/>
  <c r="P27" i="14"/>
  <c r="T26" i="17"/>
  <c r="T27" i="17"/>
  <c r="R26" i="14"/>
  <c r="R29" i="14" s="1"/>
  <c r="R27" i="14"/>
  <c r="S26" i="11"/>
  <c r="L151" i="26"/>
  <c r="N151" i="26"/>
  <c r="U26" i="11"/>
  <c r="N26" i="17"/>
  <c r="N27" i="17"/>
  <c r="Y27" i="9"/>
  <c r="Y26" i="9"/>
  <c r="Y29" i="9" s="1"/>
  <c r="S26" i="17"/>
  <c r="S27" i="17"/>
  <c r="S26" i="14"/>
  <c r="S29" i="14" s="1"/>
  <c r="S27" i="14"/>
  <c r="J26" i="8"/>
  <c r="I26" i="8"/>
  <c r="H26" i="8"/>
  <c r="H40" i="28"/>
  <c r="I39" i="28" s="1"/>
  <c r="H41" i="28"/>
  <c r="H56" i="28" s="1"/>
  <c r="I23" i="18" s="1"/>
  <c r="G42" i="28"/>
  <c r="H26" i="13"/>
  <c r="D151" i="26"/>
  <c r="F151" i="26"/>
  <c r="N26" i="14"/>
  <c r="N29" i="14" s="1"/>
  <c r="M26" i="17"/>
  <c r="L26" i="17"/>
  <c r="K26" i="17"/>
  <c r="J26" i="17"/>
  <c r="M26" i="16"/>
  <c r="L26" i="16"/>
  <c r="K26" i="16"/>
  <c r="J26" i="16"/>
  <c r="M26" i="15"/>
  <c r="M26" i="14"/>
  <c r="M29" i="14" s="1"/>
  <c r="M26" i="13"/>
  <c r="L26" i="13"/>
  <c r="M26" i="11"/>
  <c r="L26" i="11"/>
  <c r="M26" i="9"/>
  <c r="M29" i="9" s="1"/>
  <c r="M26" i="8"/>
  <c r="L26" i="8"/>
  <c r="K26" i="8"/>
  <c r="L26" i="15"/>
  <c r="K26" i="15"/>
  <c r="H26" i="15"/>
  <c r="K26" i="14"/>
  <c r="K29" i="14" s="1"/>
  <c r="L26" i="14"/>
  <c r="L29" i="14" s="1"/>
  <c r="J26" i="14"/>
  <c r="J29" i="14" s="1"/>
  <c r="J26" i="13"/>
  <c r="I26" i="13"/>
  <c r="K26" i="13"/>
  <c r="H26" i="11"/>
  <c r="K26" i="11"/>
  <c r="J26" i="11"/>
  <c r="I26" i="11"/>
  <c r="K26" i="9"/>
  <c r="K29" i="9" s="1"/>
  <c r="I26" i="9"/>
  <c r="I29" i="9" s="1"/>
  <c r="G24" i="17"/>
  <c r="H26" i="17"/>
  <c r="H26" i="16"/>
  <c r="G24" i="16"/>
  <c r="D13" i="16"/>
  <c r="H26" i="14"/>
  <c r="H29" i="14" s="1"/>
  <c r="D13" i="13"/>
  <c r="D13" i="11"/>
  <c r="H26" i="9"/>
  <c r="H29" i="9" s="1"/>
  <c r="D13" i="9"/>
  <c r="F24" i="9"/>
  <c r="G24" i="8"/>
  <c r="D13" i="8"/>
  <c r="R26" i="9"/>
  <c r="R29" i="9" s="1"/>
  <c r="G24" i="9"/>
  <c r="T26" i="9"/>
  <c r="T29" i="9" s="1"/>
  <c r="G24" i="14"/>
  <c r="O26" i="9"/>
  <c r="O29" i="9" s="1"/>
  <c r="S26" i="9"/>
  <c r="S29" i="9" s="1"/>
  <c r="G24" i="11"/>
  <c r="G24" i="15"/>
  <c r="X26" i="9"/>
  <c r="X29" i="9" s="1"/>
  <c r="P26" i="9"/>
  <c r="P29" i="9" s="1"/>
  <c r="D12" i="14"/>
  <c r="V26" i="9"/>
  <c r="V29" i="9" s="1"/>
  <c r="N26" i="9"/>
  <c r="N29" i="9" s="1"/>
  <c r="J26" i="9"/>
  <c r="J29" i="9" s="1"/>
  <c r="D8" i="15"/>
  <c r="D9" i="13"/>
  <c r="D12" i="11"/>
  <c r="D8" i="9"/>
  <c r="F24" i="16"/>
  <c r="F24" i="13"/>
  <c r="F24" i="8"/>
  <c r="G24" i="13"/>
  <c r="D9" i="9"/>
  <c r="D13" i="15"/>
  <c r="F24" i="15"/>
  <c r="D13" i="17"/>
  <c r="D9" i="14"/>
  <c r="F24" i="14"/>
  <c r="D9" i="11"/>
  <c r="F24" i="11"/>
  <c r="D9" i="17"/>
  <c r="F24" i="17"/>
  <c r="D13" i="14"/>
  <c r="D8" i="17"/>
  <c r="D8" i="14"/>
  <c r="D8" i="8"/>
  <c r="BA51" i="28" l="1"/>
  <c r="BB50" i="28" s="1"/>
  <c r="BA52" i="28"/>
  <c r="G57" i="28"/>
  <c r="H23" i="18"/>
  <c r="H55" i="28"/>
  <c r="D24" i="15"/>
  <c r="D24" i="9"/>
  <c r="D24" i="17"/>
  <c r="D24" i="16"/>
  <c r="E14" i="16" s="1"/>
  <c r="D24" i="14"/>
  <c r="D24" i="13"/>
  <c r="D24" i="8"/>
  <c r="D24" i="11"/>
  <c r="E18" i="11" s="1"/>
  <c r="E22" i="17" l="1"/>
  <c r="E8" i="13"/>
  <c r="E12" i="9"/>
  <c r="E21" i="8"/>
  <c r="BA53" i="28"/>
  <c r="BB51" i="28"/>
  <c r="BB52" i="28"/>
  <c r="K11" i="23"/>
  <c r="L11" i="25" s="1"/>
  <c r="H57" i="28"/>
  <c r="I22" i="18"/>
  <c r="L11" i="23" s="1"/>
  <c r="E17" i="17"/>
  <c r="H42" i="28"/>
  <c r="E23" i="15"/>
  <c r="E15" i="9"/>
  <c r="E7" i="9"/>
  <c r="E19" i="9"/>
  <c r="E12" i="15"/>
  <c r="E8" i="16"/>
  <c r="E19" i="16"/>
  <c r="E17" i="16"/>
  <c r="E14" i="17"/>
  <c r="E13" i="17"/>
  <c r="E18" i="17"/>
  <c r="E15" i="17"/>
  <c r="E19" i="17"/>
  <c r="E9" i="17"/>
  <c r="E8" i="17"/>
  <c r="E20" i="17"/>
  <c r="E12" i="17"/>
  <c r="E7" i="15"/>
  <c r="E22" i="15"/>
  <c r="E17" i="15"/>
  <c r="E8" i="15"/>
  <c r="E18" i="15"/>
  <c r="E16" i="15"/>
  <c r="E19" i="15"/>
  <c r="E11" i="15"/>
  <c r="E20" i="15"/>
  <c r="E24" i="15"/>
  <c r="E10" i="15"/>
  <c r="E21" i="15"/>
  <c r="E9" i="15"/>
  <c r="E13" i="15"/>
  <c r="E18" i="14"/>
  <c r="E22" i="14"/>
  <c r="E23" i="14"/>
  <c r="E11" i="14"/>
  <c r="E14" i="14"/>
  <c r="E15" i="14"/>
  <c r="E16" i="14"/>
  <c r="E21" i="14"/>
  <c r="E19" i="14"/>
  <c r="E24" i="14"/>
  <c r="E12" i="13"/>
  <c r="E23" i="13"/>
  <c r="E17" i="9"/>
  <c r="E11" i="9"/>
  <c r="E14" i="9"/>
  <c r="E9" i="9"/>
  <c r="E21" i="9"/>
  <c r="E8" i="9"/>
  <c r="E10" i="9"/>
  <c r="E13" i="9"/>
  <c r="E22" i="9"/>
  <c r="E23" i="9"/>
  <c r="E16" i="9"/>
  <c r="E20" i="9"/>
  <c r="E24" i="9"/>
  <c r="E18" i="9"/>
  <c r="E8" i="8"/>
  <c r="E7" i="8"/>
  <c r="E24" i="8"/>
  <c r="E22" i="8"/>
  <c r="E10" i="8"/>
  <c r="E20" i="8"/>
  <c r="E11" i="8"/>
  <c r="E18" i="8"/>
  <c r="E12" i="8"/>
  <c r="E9" i="8"/>
  <c r="E16" i="8"/>
  <c r="E23" i="8"/>
  <c r="E17" i="8"/>
  <c r="E10" i="14"/>
  <c r="E13" i="13"/>
  <c r="E21" i="13"/>
  <c r="E19" i="13"/>
  <c r="E22" i="13"/>
  <c r="E9" i="13"/>
  <c r="E16" i="13"/>
  <c r="E7" i="13"/>
  <c r="E10" i="13"/>
  <c r="E20" i="13"/>
  <c r="E17" i="13"/>
  <c r="E18" i="13"/>
  <c r="E11" i="13"/>
  <c r="E24" i="13"/>
  <c r="E19" i="8"/>
  <c r="E13" i="8"/>
  <c r="E15" i="16"/>
  <c r="E13" i="16"/>
  <c r="E7" i="16"/>
  <c r="E22" i="16"/>
  <c r="E10" i="16"/>
  <c r="E23" i="16"/>
  <c r="E11" i="16"/>
  <c r="E20" i="16"/>
  <c r="E12" i="16"/>
  <c r="E9" i="16"/>
  <c r="E21" i="16"/>
  <c r="E18" i="16"/>
  <c r="E24" i="16"/>
  <c r="E16" i="16"/>
  <c r="E11" i="17"/>
  <c r="E16" i="17"/>
  <c r="E10" i="17"/>
  <c r="E7" i="17"/>
  <c r="E24" i="17"/>
  <c r="E21" i="17"/>
  <c r="E23" i="17"/>
  <c r="E12" i="14"/>
  <c r="E17" i="14"/>
  <c r="E7" i="14"/>
  <c r="E8" i="14"/>
  <c r="E20" i="14"/>
  <c r="E13" i="14"/>
  <c r="E9" i="14"/>
  <c r="E13" i="11"/>
  <c r="E20" i="11"/>
  <c r="E17" i="11"/>
  <c r="E9" i="11"/>
  <c r="E10" i="11"/>
  <c r="E22" i="11"/>
  <c r="E7" i="11"/>
  <c r="E21" i="11"/>
  <c r="E19" i="11"/>
  <c r="E16" i="11"/>
  <c r="E23" i="11"/>
  <c r="E24" i="11"/>
  <c r="E8" i="11"/>
  <c r="E11" i="11"/>
  <c r="E12" i="11"/>
  <c r="G23" i="3"/>
  <c r="F23" i="3"/>
  <c r="G22" i="3"/>
  <c r="F22" i="3"/>
  <c r="G21" i="3"/>
  <c r="F21" i="3"/>
  <c r="G20" i="3"/>
  <c r="F20" i="3"/>
  <c r="G19" i="3"/>
  <c r="F19" i="3"/>
  <c r="G18" i="3"/>
  <c r="F18" i="3"/>
  <c r="G17" i="3"/>
  <c r="F17" i="3"/>
  <c r="G16" i="3"/>
  <c r="F16" i="3"/>
  <c r="G11" i="3"/>
  <c r="F11" i="3"/>
  <c r="G10" i="3"/>
  <c r="F10" i="3"/>
  <c r="G7" i="3"/>
  <c r="F7" i="3"/>
  <c r="J5" i="3"/>
  <c r="L5" i="3" s="1"/>
  <c r="N5" i="3" s="1"/>
  <c r="P5" i="3" s="1"/>
  <c r="R5" i="3" s="1"/>
  <c r="T5" i="3" s="1"/>
  <c r="V5" i="3" s="1"/>
  <c r="X5" i="3" s="1"/>
  <c r="G23" i="5"/>
  <c r="F23" i="5"/>
  <c r="G22" i="5"/>
  <c r="F22" i="5"/>
  <c r="G21" i="5"/>
  <c r="F21" i="5"/>
  <c r="G20" i="5"/>
  <c r="F20" i="5"/>
  <c r="G19" i="5"/>
  <c r="F19" i="5"/>
  <c r="G18" i="5"/>
  <c r="F18" i="5"/>
  <c r="G17" i="5"/>
  <c r="F17" i="5"/>
  <c r="F16" i="5"/>
  <c r="D16" i="5" s="1"/>
  <c r="G15" i="5"/>
  <c r="D14" i="20" s="1"/>
  <c r="F15" i="5"/>
  <c r="C14" i="20" s="1"/>
  <c r="G14" i="5"/>
  <c r="D13" i="20" s="1"/>
  <c r="F14" i="5"/>
  <c r="C13" i="20" s="1"/>
  <c r="E13" i="20" s="1"/>
  <c r="Y13" i="5"/>
  <c r="X13" i="5"/>
  <c r="W13" i="5"/>
  <c r="V13" i="5"/>
  <c r="U13" i="5"/>
  <c r="T13" i="5"/>
  <c r="S13" i="5"/>
  <c r="R13" i="5"/>
  <c r="Q13" i="5"/>
  <c r="P13" i="5"/>
  <c r="O13" i="5"/>
  <c r="N13" i="5"/>
  <c r="M13" i="5"/>
  <c r="L13" i="5"/>
  <c r="K13" i="5"/>
  <c r="J13" i="5"/>
  <c r="I13" i="5"/>
  <c r="H13" i="5"/>
  <c r="H24" i="5" s="1"/>
  <c r="G11" i="5"/>
  <c r="F11" i="5"/>
  <c r="G10" i="5"/>
  <c r="F10" i="5"/>
  <c r="G7" i="5"/>
  <c r="F7" i="5"/>
  <c r="J5" i="5"/>
  <c r="L5" i="5" s="1"/>
  <c r="N5" i="5" s="1"/>
  <c r="P5" i="5" s="1"/>
  <c r="R5" i="5" s="1"/>
  <c r="T5" i="5" s="1"/>
  <c r="V5" i="5" s="1"/>
  <c r="X5" i="5" s="1"/>
  <c r="J5" i="4"/>
  <c r="E14" i="20" l="1"/>
  <c r="F30" i="7"/>
  <c r="H26" i="5"/>
  <c r="H29" i="5" s="1"/>
  <c r="D22" i="3"/>
  <c r="D7" i="3"/>
  <c r="D11" i="3"/>
  <c r="BB53" i="28"/>
  <c r="F8" i="5"/>
  <c r="D11" i="5"/>
  <c r="D10" i="3"/>
  <c r="G9" i="5"/>
  <c r="D21" i="3"/>
  <c r="U24" i="3"/>
  <c r="U26" i="3" s="1"/>
  <c r="F12" i="5"/>
  <c r="V24" i="3"/>
  <c r="V26" i="3" s="1"/>
  <c r="G12" i="5"/>
  <c r="O24" i="3"/>
  <c r="O26" i="3" s="1"/>
  <c r="W24" i="3"/>
  <c r="W26" i="3" s="1"/>
  <c r="N24" i="3"/>
  <c r="N26" i="3" s="1"/>
  <c r="F9" i="3"/>
  <c r="S24" i="5"/>
  <c r="P24" i="3"/>
  <c r="P26" i="3" s="1"/>
  <c r="X24" i="3"/>
  <c r="X26" i="3" s="1"/>
  <c r="G12" i="3"/>
  <c r="D7" i="5"/>
  <c r="N24" i="5"/>
  <c r="V24" i="5"/>
  <c r="M11" i="25"/>
  <c r="I40" i="28"/>
  <c r="J39" i="28" s="1"/>
  <c r="I41" i="28"/>
  <c r="D23" i="3"/>
  <c r="D20" i="3"/>
  <c r="D18" i="5"/>
  <c r="D22" i="5"/>
  <c r="D20" i="5"/>
  <c r="D19" i="5"/>
  <c r="D18" i="3"/>
  <c r="D16" i="3"/>
  <c r="D15" i="5"/>
  <c r="D14" i="5"/>
  <c r="K24" i="5"/>
  <c r="K27" i="5" s="1"/>
  <c r="D19" i="3"/>
  <c r="M24" i="3"/>
  <c r="M26" i="3" s="1"/>
  <c r="K24" i="3"/>
  <c r="J24" i="5"/>
  <c r="R24" i="5"/>
  <c r="D17" i="5"/>
  <c r="L24" i="3"/>
  <c r="T24" i="3"/>
  <c r="T26" i="3" s="1"/>
  <c r="F12" i="3"/>
  <c r="M24" i="5"/>
  <c r="M27" i="5" s="1"/>
  <c r="U24" i="5"/>
  <c r="F9" i="5"/>
  <c r="D10" i="5"/>
  <c r="D21" i="5"/>
  <c r="T24" i="5"/>
  <c r="O24" i="5"/>
  <c r="W24" i="5"/>
  <c r="F13" i="5"/>
  <c r="I24" i="3"/>
  <c r="I26" i="3" s="1"/>
  <c r="Q26" i="3"/>
  <c r="Y24" i="3"/>
  <c r="Y26" i="3" s="1"/>
  <c r="G9" i="3"/>
  <c r="G13" i="3"/>
  <c r="F13" i="3"/>
  <c r="P24" i="5"/>
  <c r="X24" i="5"/>
  <c r="G13" i="5"/>
  <c r="J24" i="3"/>
  <c r="R24" i="3"/>
  <c r="R26" i="3" s="1"/>
  <c r="I24" i="5"/>
  <c r="Q24" i="5"/>
  <c r="Y24" i="5"/>
  <c r="S24" i="3"/>
  <c r="S26" i="3" s="1"/>
  <c r="D17" i="3"/>
  <c r="D23" i="5"/>
  <c r="F8" i="3"/>
  <c r="G8" i="3"/>
  <c r="L24" i="5"/>
  <c r="G8" i="5"/>
  <c r="G23" i="4"/>
  <c r="D22" i="20" s="1"/>
  <c r="F23" i="4"/>
  <c r="C22" i="20" s="1"/>
  <c r="E22" i="20" s="1"/>
  <c r="G22" i="4"/>
  <c r="D21" i="20" s="1"/>
  <c r="F22" i="4"/>
  <c r="C21" i="20" s="1"/>
  <c r="E21" i="20" s="1"/>
  <c r="G21" i="4"/>
  <c r="D20" i="20" s="1"/>
  <c r="F21" i="4"/>
  <c r="C20" i="20" s="1"/>
  <c r="G20" i="4"/>
  <c r="D19" i="20" s="1"/>
  <c r="F20" i="4"/>
  <c r="C19" i="20" s="1"/>
  <c r="G19" i="4"/>
  <c r="D18" i="20" s="1"/>
  <c r="F19" i="4"/>
  <c r="C18" i="20" s="1"/>
  <c r="G18" i="4"/>
  <c r="D17" i="20" s="1"/>
  <c r="F18" i="4"/>
  <c r="C17" i="20" s="1"/>
  <c r="E17" i="20" s="1"/>
  <c r="G17" i="4"/>
  <c r="D16" i="20" s="1"/>
  <c r="F17" i="4"/>
  <c r="C16" i="20" s="1"/>
  <c r="E16" i="20" s="1"/>
  <c r="G16" i="4"/>
  <c r="D15" i="20" s="1"/>
  <c r="F16" i="4"/>
  <c r="C15" i="20" s="1"/>
  <c r="G11" i="4"/>
  <c r="D10" i="20" s="1"/>
  <c r="F11" i="4"/>
  <c r="C10" i="20" s="1"/>
  <c r="G10" i="4"/>
  <c r="D9" i="20" s="1"/>
  <c r="F10" i="4"/>
  <c r="C9" i="20" s="1"/>
  <c r="G7" i="4"/>
  <c r="F7" i="4"/>
  <c r="L5" i="4"/>
  <c r="N5" i="4" s="1"/>
  <c r="P5" i="4" s="1"/>
  <c r="R5" i="4" s="1"/>
  <c r="C18" i="6"/>
  <c r="C19" i="6"/>
  <c r="C20" i="6"/>
  <c r="C21" i="6"/>
  <c r="C17" i="6"/>
  <c r="K9" i="7"/>
  <c r="F9" i="7"/>
  <c r="G4" i="7"/>
  <c r="F3" i="18" s="1"/>
  <c r="H4" i="7"/>
  <c r="G3" i="18" s="1"/>
  <c r="I4" i="7"/>
  <c r="H3" i="18" s="1"/>
  <c r="J4" i="7"/>
  <c r="I3" i="18" s="1"/>
  <c r="K4" i="7"/>
  <c r="J3" i="18" s="1"/>
  <c r="L4" i="7"/>
  <c r="K3" i="18" s="1"/>
  <c r="M4" i="7"/>
  <c r="L3" i="18" s="1"/>
  <c r="N4" i="7"/>
  <c r="M3" i="18" s="1"/>
  <c r="O4" i="7"/>
  <c r="N3" i="18" s="1"/>
  <c r="P4" i="7"/>
  <c r="O3" i="18" s="1"/>
  <c r="Q4" i="7"/>
  <c r="P3" i="18" s="1"/>
  <c r="R4" i="7"/>
  <c r="Q3" i="18" s="1"/>
  <c r="S4" i="7"/>
  <c r="R3" i="18" s="1"/>
  <c r="T4" i="7"/>
  <c r="S3" i="18" s="1"/>
  <c r="U4" i="7"/>
  <c r="T3" i="18" s="1"/>
  <c r="V4" i="7"/>
  <c r="U3" i="18" s="1"/>
  <c r="W4" i="7"/>
  <c r="V3" i="18" s="1"/>
  <c r="X4" i="7"/>
  <c r="W3" i="18" s="1"/>
  <c r="Y4" i="7"/>
  <c r="X3" i="18" s="1"/>
  <c r="Z4" i="7"/>
  <c r="Y3" i="18" s="1"/>
  <c r="AA4" i="7"/>
  <c r="Z3" i="18" s="1"/>
  <c r="AB4" i="7"/>
  <c r="AA3" i="18" s="1"/>
  <c r="AC4" i="7"/>
  <c r="AB3" i="18" s="1"/>
  <c r="AD4" i="7"/>
  <c r="AC3" i="18" s="1"/>
  <c r="AE4" i="7"/>
  <c r="AD3" i="18" s="1"/>
  <c r="AF4" i="7"/>
  <c r="AE3" i="18" s="1"/>
  <c r="AG4" i="7"/>
  <c r="AF3" i="18" s="1"/>
  <c r="AH4" i="7"/>
  <c r="AG3" i="18" s="1"/>
  <c r="AI4" i="7"/>
  <c r="AH3" i="18" s="1"/>
  <c r="F4" i="7"/>
  <c r="E3" i="18" s="1"/>
  <c r="F5" i="7"/>
  <c r="AH33" i="7"/>
  <c r="AJ8" i="23" s="1"/>
  <c r="AG33" i="7"/>
  <c r="AI8" i="23" s="1"/>
  <c r="AF33" i="7"/>
  <c r="AH8" i="23" s="1"/>
  <c r="AE33" i="7"/>
  <c r="AG8" i="23" s="1"/>
  <c r="AD33" i="7"/>
  <c r="AF8" i="23" s="1"/>
  <c r="AC33" i="7"/>
  <c r="AE8" i="23" s="1"/>
  <c r="AB33" i="7"/>
  <c r="AD8" i="23" s="1"/>
  <c r="AA33" i="7"/>
  <c r="AC8" i="23" s="1"/>
  <c r="Z33" i="7"/>
  <c r="AB8" i="23" s="1"/>
  <c r="Y33" i="7"/>
  <c r="AA8" i="23" s="1"/>
  <c r="X33" i="7"/>
  <c r="Z8" i="23" s="1"/>
  <c r="W33" i="7"/>
  <c r="Y8" i="23" s="1"/>
  <c r="V33" i="7"/>
  <c r="X8" i="23" s="1"/>
  <c r="U33" i="7"/>
  <c r="W8" i="23" s="1"/>
  <c r="S33" i="7"/>
  <c r="U8" i="23" s="1"/>
  <c r="R33" i="7"/>
  <c r="T8" i="23" s="1"/>
  <c r="Q33" i="7"/>
  <c r="S8" i="23" s="1"/>
  <c r="P33" i="7"/>
  <c r="R8" i="23" s="1"/>
  <c r="O33" i="7"/>
  <c r="Q8" i="23" s="1"/>
  <c r="M33" i="7"/>
  <c r="O8" i="23" s="1"/>
  <c r="L33" i="7"/>
  <c r="N8" i="23" s="1"/>
  <c r="K33" i="7"/>
  <c r="M8" i="23" s="1"/>
  <c r="AJ26" i="7"/>
  <c r="AJ21" i="7"/>
  <c r="AJ20" i="7"/>
  <c r="AJ19" i="7"/>
  <c r="AI16" i="7"/>
  <c r="AA16" i="7"/>
  <c r="S16" i="7"/>
  <c r="K16" i="7"/>
  <c r="AJ18" i="7"/>
  <c r="AH16" i="7"/>
  <c r="Z16" i="7"/>
  <c r="R16" i="7"/>
  <c r="J16" i="7"/>
  <c r="AG16" i="7"/>
  <c r="AF16" i="7"/>
  <c r="AE16" i="7"/>
  <c r="AD16" i="7"/>
  <c r="AC16" i="7"/>
  <c r="AB16" i="7"/>
  <c r="Y16" i="7"/>
  <c r="X16" i="7"/>
  <c r="W16" i="7"/>
  <c r="V16" i="7"/>
  <c r="U16" i="7"/>
  <c r="T16" i="7"/>
  <c r="Q16" i="7"/>
  <c r="P16" i="7"/>
  <c r="O16" i="7"/>
  <c r="N16" i="7"/>
  <c r="M16" i="7"/>
  <c r="L16" i="7"/>
  <c r="I16" i="7"/>
  <c r="H16" i="7"/>
  <c r="G16" i="7"/>
  <c r="F16" i="7"/>
  <c r="AJ15" i="7"/>
  <c r="AJ14" i="7"/>
  <c r="AJ13" i="7"/>
  <c r="AJ12" i="7"/>
  <c r="AJ11" i="7"/>
  <c r="AJ10" i="7"/>
  <c r="AI9" i="7"/>
  <c r="AH9" i="7"/>
  <c r="AG9" i="7"/>
  <c r="AF9" i="7"/>
  <c r="AE9" i="7"/>
  <c r="AD9" i="7"/>
  <c r="AC9" i="7"/>
  <c r="AB9" i="7"/>
  <c r="AA9" i="7"/>
  <c r="Z9" i="7"/>
  <c r="Y9" i="7"/>
  <c r="X9" i="7"/>
  <c r="W9" i="7"/>
  <c r="V9" i="7"/>
  <c r="U9" i="7"/>
  <c r="T9" i="7"/>
  <c r="S9" i="7"/>
  <c r="R9" i="7"/>
  <c r="Q9" i="7"/>
  <c r="P9" i="7"/>
  <c r="O9" i="7"/>
  <c r="N9" i="7"/>
  <c r="M9" i="7"/>
  <c r="L9" i="7"/>
  <c r="J9" i="7"/>
  <c r="H9" i="7"/>
  <c r="G9" i="7"/>
  <c r="AI24" i="6"/>
  <c r="AI21" i="6"/>
  <c r="AI20" i="6"/>
  <c r="AI19" i="6"/>
  <c r="AI18" i="6"/>
  <c r="AI17" i="6"/>
  <c r="AH16" i="6"/>
  <c r="AG16" i="6"/>
  <c r="AF16" i="6"/>
  <c r="AE16" i="6"/>
  <c r="AD16" i="6"/>
  <c r="AC16" i="6"/>
  <c r="AB16" i="6"/>
  <c r="AA16" i="6"/>
  <c r="Z16" i="6"/>
  <c r="Y16" i="6"/>
  <c r="X16" i="6"/>
  <c r="W16" i="6"/>
  <c r="V16" i="6"/>
  <c r="U16" i="6"/>
  <c r="T16" i="6"/>
  <c r="S16" i="6"/>
  <c r="R16" i="6"/>
  <c r="Q16" i="6"/>
  <c r="P16" i="6"/>
  <c r="O16" i="6"/>
  <c r="N16" i="6"/>
  <c r="M16" i="6"/>
  <c r="L16" i="6"/>
  <c r="K16" i="6"/>
  <c r="J16" i="6"/>
  <c r="I16" i="6"/>
  <c r="H16" i="6"/>
  <c r="G16" i="6"/>
  <c r="F16" i="6"/>
  <c r="E16" i="6"/>
  <c r="AI15" i="6"/>
  <c r="AI14" i="6"/>
  <c r="AI13" i="6"/>
  <c r="AI12" i="6"/>
  <c r="AI11" i="6"/>
  <c r="AI10" i="6"/>
  <c r="AH9" i="6"/>
  <c r="AG9" i="6"/>
  <c r="AF9" i="6"/>
  <c r="AE9" i="6"/>
  <c r="AD9" i="6"/>
  <c r="AC9" i="6"/>
  <c r="AB9" i="6"/>
  <c r="AA9" i="6"/>
  <c r="Z9" i="6"/>
  <c r="Y9" i="6"/>
  <c r="X9" i="6"/>
  <c r="W9" i="6"/>
  <c r="V9" i="6"/>
  <c r="U9" i="6"/>
  <c r="T9" i="6"/>
  <c r="S9" i="6"/>
  <c r="R9" i="6"/>
  <c r="Q9" i="6"/>
  <c r="P9" i="6"/>
  <c r="O9" i="6"/>
  <c r="N9" i="6"/>
  <c r="M9" i="6"/>
  <c r="L9" i="6"/>
  <c r="K9" i="6"/>
  <c r="J9" i="6"/>
  <c r="I9" i="6"/>
  <c r="H9" i="6"/>
  <c r="K7" i="23" s="1"/>
  <c r="G9" i="6"/>
  <c r="F9" i="6"/>
  <c r="E9" i="6"/>
  <c r="E10" i="20" l="1"/>
  <c r="E18" i="20"/>
  <c r="E9" i="20"/>
  <c r="AI9" i="23"/>
  <c r="AJ9" i="25" s="1"/>
  <c r="E19" i="20"/>
  <c r="E20" i="20"/>
  <c r="E15" i="20"/>
  <c r="I27" i="5"/>
  <c r="I26" i="5"/>
  <c r="I29" i="5" s="1"/>
  <c r="H36" i="23" s="1"/>
  <c r="AB7" i="23"/>
  <c r="AB22" i="23" s="1"/>
  <c r="AJ7" i="23"/>
  <c r="AJ22" i="23" s="1"/>
  <c r="AC7" i="23"/>
  <c r="AK7" i="23"/>
  <c r="AK22" i="23" s="1"/>
  <c r="AL21" i="25" s="1"/>
  <c r="AD7" i="23"/>
  <c r="AD22" i="23" s="1"/>
  <c r="AE7" i="23"/>
  <c r="AE22" i="23" s="1"/>
  <c r="D12" i="5"/>
  <c r="D8" i="5"/>
  <c r="D9" i="5"/>
  <c r="H27" i="5"/>
  <c r="D9" i="3"/>
  <c r="W7" i="23"/>
  <c r="D30" i="28"/>
  <c r="L27" i="5"/>
  <c r="P7" i="23"/>
  <c r="Q7" i="25" s="1"/>
  <c r="T9" i="23"/>
  <c r="U9" i="25" s="1"/>
  <c r="H9" i="23"/>
  <c r="H23" i="23" s="1"/>
  <c r="R9" i="23"/>
  <c r="S9" i="25" s="1"/>
  <c r="AD9" i="23"/>
  <c r="AE9" i="25" s="1"/>
  <c r="AB9" i="23"/>
  <c r="AC9" i="25" s="1"/>
  <c r="Y9" i="23"/>
  <c r="Z9" i="25" s="1"/>
  <c r="I9" i="23"/>
  <c r="J9" i="25" s="1"/>
  <c r="S9" i="23"/>
  <c r="T9" i="25" s="1"/>
  <c r="AE9" i="23"/>
  <c r="AF9" i="25" s="1"/>
  <c r="AJ9" i="23"/>
  <c r="AK9" i="25" s="1"/>
  <c r="J9" i="23"/>
  <c r="K9" i="25" s="1"/>
  <c r="AF9" i="23"/>
  <c r="AG9" i="25" s="1"/>
  <c r="K9" i="23"/>
  <c r="L9" i="25" s="1"/>
  <c r="AG9" i="23"/>
  <c r="AH9" i="25" s="1"/>
  <c r="J27" i="5"/>
  <c r="R7" i="23"/>
  <c r="S7" i="25" s="1"/>
  <c r="P26" i="5"/>
  <c r="P27" i="5"/>
  <c r="W27" i="5"/>
  <c r="W26" i="5"/>
  <c r="W29" i="5" s="1"/>
  <c r="O26" i="5"/>
  <c r="O29" i="5" s="1"/>
  <c r="O27" i="5"/>
  <c r="U27" i="5"/>
  <c r="U26" i="5"/>
  <c r="U29" i="5" s="1"/>
  <c r="I55" i="28"/>
  <c r="J22" i="18" s="1"/>
  <c r="X7" i="23"/>
  <c r="X22" i="23" s="1"/>
  <c r="Y21" i="25" s="1"/>
  <c r="AF7" i="23"/>
  <c r="AF22" i="23" s="1"/>
  <c r="N9" i="23"/>
  <c r="O9" i="25" s="1"/>
  <c r="X9" i="23"/>
  <c r="Y9" i="25" s="1"/>
  <c r="AH9" i="23"/>
  <c r="AI9" i="25" s="1"/>
  <c r="M9" i="23"/>
  <c r="N9" i="25" s="1"/>
  <c r="R26" i="5"/>
  <c r="R29" i="5" s="1"/>
  <c r="R27" i="5"/>
  <c r="V9" i="23"/>
  <c r="W9" i="25" s="1"/>
  <c r="Y7" i="23"/>
  <c r="Z7" i="25" s="1"/>
  <c r="U9" i="23"/>
  <c r="V9" i="25" s="1"/>
  <c r="T26" i="5"/>
  <c r="T27" i="5"/>
  <c r="Z7" i="23"/>
  <c r="Z22" i="23" s="1"/>
  <c r="AH7" i="23"/>
  <c r="AI7" i="25" s="1"/>
  <c r="P9" i="23"/>
  <c r="Q9" i="25" s="1"/>
  <c r="Z9" i="23"/>
  <c r="AA9" i="25" s="1"/>
  <c r="AC9" i="23"/>
  <c r="AD9" i="25" s="1"/>
  <c r="G8" i="4"/>
  <c r="D7" i="20" s="1"/>
  <c r="Q24" i="4"/>
  <c r="Y24" i="4"/>
  <c r="Y26" i="4" s="1"/>
  <c r="G9" i="4"/>
  <c r="D8" i="20" s="1"/>
  <c r="F12" i="4"/>
  <c r="C11" i="20" s="1"/>
  <c r="G24" i="5"/>
  <c r="D12" i="3"/>
  <c r="N26" i="5"/>
  <c r="N29" i="5" s="1"/>
  <c r="N27" i="5"/>
  <c r="Y27" i="5"/>
  <c r="Y26" i="5"/>
  <c r="Y29" i="5" s="1"/>
  <c r="Q27" i="5"/>
  <c r="Q26" i="5"/>
  <c r="Q29" i="5" s="1"/>
  <c r="I56" i="28"/>
  <c r="J23" i="18" s="1"/>
  <c r="W9" i="23"/>
  <c r="X9" i="25" s="1"/>
  <c r="AG7" i="23"/>
  <c r="AH7" i="25" s="1"/>
  <c r="O9" i="23"/>
  <c r="P9" i="25" s="1"/>
  <c r="V26" i="5"/>
  <c r="V27" i="5"/>
  <c r="H7" i="23"/>
  <c r="H22" i="23" s="1"/>
  <c r="AA7" i="23"/>
  <c r="AB7" i="25" s="1"/>
  <c r="AI7" i="23"/>
  <c r="AJ7" i="25" s="1"/>
  <c r="Q9" i="23"/>
  <c r="R9" i="25" s="1"/>
  <c r="AA9" i="23"/>
  <c r="AB9" i="25" s="1"/>
  <c r="L9" i="23"/>
  <c r="M9" i="25" s="1"/>
  <c r="AK9" i="23"/>
  <c r="AL9" i="25" s="1"/>
  <c r="R24" i="4"/>
  <c r="K30" i="7" s="1"/>
  <c r="X26" i="5"/>
  <c r="X27" i="5"/>
  <c r="N31" i="7" s="1"/>
  <c r="S26" i="5"/>
  <c r="S29" i="5" s="1"/>
  <c r="S27" i="5"/>
  <c r="E4" i="18"/>
  <c r="G6" i="24" s="1"/>
  <c r="E27" i="28"/>
  <c r="I42" i="28"/>
  <c r="O7" i="23"/>
  <c r="P7" i="25" s="1"/>
  <c r="Q7" i="23"/>
  <c r="Q22" i="23" s="1"/>
  <c r="R21" i="25" s="1"/>
  <c r="M7" i="23"/>
  <c r="M22" i="23" s="1"/>
  <c r="N21" i="25" s="1"/>
  <c r="D21" i="4"/>
  <c r="D19" i="4"/>
  <c r="K26" i="5"/>
  <c r="K29" i="5" s="1"/>
  <c r="M26" i="5"/>
  <c r="M29" i="5" s="1"/>
  <c r="K26" i="3"/>
  <c r="L26" i="5"/>
  <c r="L29" i="5" s="1"/>
  <c r="AA8" i="25"/>
  <c r="Z26" i="23"/>
  <c r="AA24" i="25" s="1"/>
  <c r="AA26" i="23"/>
  <c r="AB24" i="25" s="1"/>
  <c r="AB8" i="25"/>
  <c r="U8" i="25"/>
  <c r="T26" i="23"/>
  <c r="U24" i="25" s="1"/>
  <c r="AB26" i="23"/>
  <c r="AC24" i="25" s="1"/>
  <c r="AC8" i="25"/>
  <c r="AJ26" i="23"/>
  <c r="AK24" i="25" s="1"/>
  <c r="AK8" i="25"/>
  <c r="AE5" i="19"/>
  <c r="AF5" i="24"/>
  <c r="W5" i="19"/>
  <c r="X5" i="24"/>
  <c r="O5" i="19"/>
  <c r="P5" i="24"/>
  <c r="G5" i="19"/>
  <c r="AL5" i="19" s="1"/>
  <c r="H5" i="24"/>
  <c r="AH26" i="23"/>
  <c r="AI24" i="25" s="1"/>
  <c r="AI8" i="25"/>
  <c r="AF5" i="19"/>
  <c r="AG5" i="24"/>
  <c r="V8" i="25"/>
  <c r="U26" i="23"/>
  <c r="V24" i="25" s="1"/>
  <c r="AD8" i="25"/>
  <c r="AC26" i="23"/>
  <c r="AD24" i="25" s="1"/>
  <c r="AD5" i="19"/>
  <c r="AE5" i="24"/>
  <c r="V5" i="19"/>
  <c r="W5" i="24"/>
  <c r="N5" i="19"/>
  <c r="O5" i="24"/>
  <c r="Y5" i="19"/>
  <c r="Z5" i="24"/>
  <c r="P5" i="19"/>
  <c r="Q5" i="24"/>
  <c r="J7" i="23"/>
  <c r="J22" i="23" s="1"/>
  <c r="K21" i="25" s="1"/>
  <c r="M26" i="23"/>
  <c r="N8" i="25"/>
  <c r="AE8" i="25"/>
  <c r="AD26" i="23"/>
  <c r="AE24" i="25" s="1"/>
  <c r="AC5" i="19"/>
  <c r="AD5" i="24"/>
  <c r="U5" i="19"/>
  <c r="V5" i="24"/>
  <c r="M5" i="19"/>
  <c r="N5" i="24"/>
  <c r="R26" i="23"/>
  <c r="S24" i="25" s="1"/>
  <c r="S8" i="25"/>
  <c r="I5" i="19"/>
  <c r="J5" i="24"/>
  <c r="X5" i="19"/>
  <c r="Y5" i="24"/>
  <c r="N26" i="23"/>
  <c r="O24" i="25" s="1"/>
  <c r="O8" i="25"/>
  <c r="W26" i="23"/>
  <c r="X24" i="25" s="1"/>
  <c r="X8" i="25"/>
  <c r="AF8" i="25"/>
  <c r="AE26" i="23"/>
  <c r="AF24" i="25" s="1"/>
  <c r="F5" i="19"/>
  <c r="AK5" i="19" s="1"/>
  <c r="G5" i="24"/>
  <c r="AB5" i="19"/>
  <c r="AC5" i="24"/>
  <c r="T5" i="19"/>
  <c r="U5" i="24"/>
  <c r="L5" i="19"/>
  <c r="M5" i="24"/>
  <c r="AG5" i="19"/>
  <c r="AH5" i="24"/>
  <c r="S26" i="23"/>
  <c r="T24" i="25" s="1"/>
  <c r="T8" i="25"/>
  <c r="AI26" i="23"/>
  <c r="AJ24" i="25" s="1"/>
  <c r="AJ8" i="25"/>
  <c r="I7" i="23"/>
  <c r="J7" i="25" s="1"/>
  <c r="AI23" i="23"/>
  <c r="AJ22" i="25" s="1"/>
  <c r="P8" i="25"/>
  <c r="O26" i="23"/>
  <c r="P24" i="25" s="1"/>
  <c r="X26" i="23"/>
  <c r="Y24" i="25" s="1"/>
  <c r="Y8" i="25"/>
  <c r="AF26" i="23"/>
  <c r="AG24" i="25" s="1"/>
  <c r="AG8" i="25"/>
  <c r="AI5" i="19"/>
  <c r="AJ5" i="24"/>
  <c r="AA5" i="19"/>
  <c r="AB5" i="24"/>
  <c r="S5" i="19"/>
  <c r="T5" i="24"/>
  <c r="K5" i="19"/>
  <c r="L5" i="24"/>
  <c r="Q5" i="19"/>
  <c r="R5" i="24"/>
  <c r="H5" i="19"/>
  <c r="I5" i="24"/>
  <c r="R8" i="25"/>
  <c r="Q26" i="23"/>
  <c r="R24" i="25" s="1"/>
  <c r="Z8" i="25"/>
  <c r="Y26" i="23"/>
  <c r="Z24" i="25" s="1"/>
  <c r="AH8" i="25"/>
  <c r="AG26" i="23"/>
  <c r="AH24" i="25" s="1"/>
  <c r="AH5" i="19"/>
  <c r="AI5" i="24"/>
  <c r="Z5" i="19"/>
  <c r="AA5" i="24"/>
  <c r="R5" i="19"/>
  <c r="S5" i="24"/>
  <c r="J5" i="19"/>
  <c r="K5" i="24"/>
  <c r="S7" i="23"/>
  <c r="T7" i="25" s="1"/>
  <c r="L7" i="23"/>
  <c r="L22" i="23" s="1"/>
  <c r="M21" i="25" s="1"/>
  <c r="T5" i="4"/>
  <c r="V5" i="4" s="1"/>
  <c r="X5" i="4" s="1"/>
  <c r="U7" i="23"/>
  <c r="T7" i="23"/>
  <c r="T22" i="23" s="1"/>
  <c r="V7" i="23"/>
  <c r="W7" i="25" s="1"/>
  <c r="N7" i="23"/>
  <c r="H26" i="3"/>
  <c r="L26" i="3"/>
  <c r="D13" i="3"/>
  <c r="G24" i="3"/>
  <c r="J26" i="3"/>
  <c r="AD7" i="25"/>
  <c r="AC22" i="23"/>
  <c r="AD21" i="25" s="1"/>
  <c r="W22" i="23"/>
  <c r="X21" i="25" s="1"/>
  <c r="X7" i="25"/>
  <c r="AJ9" i="7"/>
  <c r="L7" i="25"/>
  <c r="K22" i="23"/>
  <c r="L21" i="25" s="1"/>
  <c r="D13" i="5"/>
  <c r="J26" i="5"/>
  <c r="J29" i="5" s="1"/>
  <c r="I36" i="23" s="1"/>
  <c r="F24" i="5"/>
  <c r="G20" i="20"/>
  <c r="F8" i="18"/>
  <c r="G8" i="18"/>
  <c r="L8" i="18"/>
  <c r="Q25" i="6"/>
  <c r="O8" i="18"/>
  <c r="X35" i="7"/>
  <c r="W8" i="18"/>
  <c r="AE8" i="18"/>
  <c r="F8" i="4"/>
  <c r="C7" i="20" s="1"/>
  <c r="E7" i="20" s="1"/>
  <c r="P24" i="4"/>
  <c r="J30" i="7" s="1"/>
  <c r="X24" i="4"/>
  <c r="N30" i="7" s="1"/>
  <c r="D18" i="4"/>
  <c r="Q8" i="18"/>
  <c r="P8" i="18"/>
  <c r="I8" i="18"/>
  <c r="R8" i="18"/>
  <c r="AA35" i="7"/>
  <c r="Z8" i="18"/>
  <c r="AH8" i="18"/>
  <c r="F19" i="18"/>
  <c r="S24" i="4"/>
  <c r="D16" i="4"/>
  <c r="F24" i="3"/>
  <c r="K8" i="18"/>
  <c r="S8" i="18"/>
  <c r="AA8" i="18"/>
  <c r="G19" i="18"/>
  <c r="T24" i="4"/>
  <c r="L30" i="7" s="1"/>
  <c r="G18" i="20"/>
  <c r="D22" i="4"/>
  <c r="D8" i="3"/>
  <c r="AF8" i="18"/>
  <c r="AG8" i="18"/>
  <c r="U35" i="7"/>
  <c r="T8" i="18"/>
  <c r="E8" i="18"/>
  <c r="M24" i="4"/>
  <c r="U24" i="4"/>
  <c r="D10" i="4"/>
  <c r="Y8" i="18"/>
  <c r="I25" i="6"/>
  <c r="Y25" i="6"/>
  <c r="AG25" i="6"/>
  <c r="M8" i="18"/>
  <c r="AC8" i="18"/>
  <c r="J8" i="18"/>
  <c r="D7" i="4"/>
  <c r="N24" i="4"/>
  <c r="I30" i="7" s="1"/>
  <c r="V24" i="4"/>
  <c r="M30" i="7" s="1"/>
  <c r="D20" i="4"/>
  <c r="Y35" i="7"/>
  <c r="X8" i="18"/>
  <c r="AB8" i="18"/>
  <c r="U8" i="18"/>
  <c r="J25" i="6"/>
  <c r="R25" i="6"/>
  <c r="Z25" i="6"/>
  <c r="AH25" i="6"/>
  <c r="O35" i="7"/>
  <c r="N8" i="18"/>
  <c r="W35" i="7"/>
  <c r="V8" i="18"/>
  <c r="AE35" i="7"/>
  <c r="AD8" i="18"/>
  <c r="O24" i="4"/>
  <c r="W24" i="4"/>
  <c r="D11" i="4"/>
  <c r="G12" i="4"/>
  <c r="D11" i="20" s="1"/>
  <c r="G13" i="20"/>
  <c r="D17" i="4"/>
  <c r="G16" i="20"/>
  <c r="D23" i="4"/>
  <c r="T19" i="18"/>
  <c r="AD19" i="18"/>
  <c r="V35" i="7"/>
  <c r="U19" i="18"/>
  <c r="AE19" i="18"/>
  <c r="R19" i="18"/>
  <c r="W19" i="18"/>
  <c r="Z19" i="18"/>
  <c r="N19" i="18"/>
  <c r="AH19" i="18"/>
  <c r="AF19" i="18"/>
  <c r="AG35" i="7"/>
  <c r="X19" i="18"/>
  <c r="O19" i="18"/>
  <c r="AA19" i="18"/>
  <c r="Q19" i="18"/>
  <c r="V19" i="18"/>
  <c r="P19" i="18"/>
  <c r="AB19" i="18"/>
  <c r="Y19" i="18"/>
  <c r="S35" i="7"/>
  <c r="S19" i="18"/>
  <c r="AD35" i="7"/>
  <c r="AC19" i="18"/>
  <c r="AG19" i="18"/>
  <c r="M19" i="18"/>
  <c r="J19" i="18"/>
  <c r="K19" i="18"/>
  <c r="L19" i="18"/>
  <c r="I19" i="18"/>
  <c r="H19" i="18"/>
  <c r="F25" i="6"/>
  <c r="G36" i="19"/>
  <c r="N25" i="6"/>
  <c r="O36" i="19"/>
  <c r="AT36" i="19" s="1"/>
  <c r="V25" i="6"/>
  <c r="W36" i="19"/>
  <c r="BB36" i="19" s="1"/>
  <c r="AD25" i="6"/>
  <c r="AE36" i="19"/>
  <c r="BJ36" i="19" s="1"/>
  <c r="AH36" i="19"/>
  <c r="BM36" i="19" s="1"/>
  <c r="G25" i="6"/>
  <c r="H36" i="19"/>
  <c r="X36" i="19"/>
  <c r="BC36" i="19" s="1"/>
  <c r="I36" i="19"/>
  <c r="S36" i="19"/>
  <c r="AX36" i="19" s="1"/>
  <c r="AG36" i="19"/>
  <c r="BL36" i="19" s="1"/>
  <c r="J36" i="19"/>
  <c r="Z36" i="19"/>
  <c r="BE36" i="19" s="1"/>
  <c r="AA36" i="19"/>
  <c r="BF36" i="19" s="1"/>
  <c r="S25" i="6"/>
  <c r="T36" i="19"/>
  <c r="AY36" i="19" s="1"/>
  <c r="AB36" i="19"/>
  <c r="BG36" i="19" s="1"/>
  <c r="Q36" i="19"/>
  <c r="AV36" i="19" s="1"/>
  <c r="R36" i="19"/>
  <c r="AW36" i="19" s="1"/>
  <c r="K36" i="19"/>
  <c r="AI36" i="19"/>
  <c r="BN36" i="19" s="1"/>
  <c r="K25" i="6"/>
  <c r="L36" i="19"/>
  <c r="L25" i="6"/>
  <c r="M36" i="19"/>
  <c r="T25" i="6"/>
  <c r="U36" i="19"/>
  <c r="AZ36" i="19" s="1"/>
  <c r="AB25" i="6"/>
  <c r="AC36" i="19"/>
  <c r="BH36" i="19" s="1"/>
  <c r="P36" i="19"/>
  <c r="AU36" i="19" s="1"/>
  <c r="AF36" i="19"/>
  <c r="BK36" i="19" s="1"/>
  <c r="Y36" i="19"/>
  <c r="BD36" i="19" s="1"/>
  <c r="O25" i="6"/>
  <c r="W25" i="6"/>
  <c r="AE25" i="6"/>
  <c r="M25" i="6"/>
  <c r="N36" i="19"/>
  <c r="AS36" i="19" s="1"/>
  <c r="U25" i="6"/>
  <c r="V36" i="19"/>
  <c r="BA36" i="19" s="1"/>
  <c r="AC25" i="6"/>
  <c r="AD36" i="19"/>
  <c r="BI36" i="19" s="1"/>
  <c r="L24" i="4"/>
  <c r="H30" i="7" s="1"/>
  <c r="E25" i="6"/>
  <c r="F36" i="19"/>
  <c r="AK36" i="19" s="1"/>
  <c r="E19" i="18"/>
  <c r="G13" i="4"/>
  <c r="D12" i="20" s="1"/>
  <c r="K24" i="4"/>
  <c r="J24" i="4"/>
  <c r="G30" i="7" s="1"/>
  <c r="F13" i="4"/>
  <c r="C12" i="20" s="1"/>
  <c r="AA25" i="6"/>
  <c r="F9" i="4"/>
  <c r="C8" i="20" s="1"/>
  <c r="AI9" i="6"/>
  <c r="I24" i="4"/>
  <c r="F5" i="6"/>
  <c r="G5" i="6" s="1"/>
  <c r="H5" i="6" s="1"/>
  <c r="AI16" i="6"/>
  <c r="H25" i="6"/>
  <c r="P25" i="6"/>
  <c r="X25" i="6"/>
  <c r="AF25" i="6"/>
  <c r="AB35" i="7"/>
  <c r="AC35" i="7"/>
  <c r="P35" i="7"/>
  <c r="AF35" i="7"/>
  <c r="Q35" i="7"/>
  <c r="R35" i="7"/>
  <c r="Z35" i="7"/>
  <c r="AH35" i="7"/>
  <c r="AJ16" i="7"/>
  <c r="E8" i="20" l="1"/>
  <c r="AC7" i="25"/>
  <c r="AK7" i="25"/>
  <c r="AE7" i="25"/>
  <c r="AL7" i="25"/>
  <c r="R22" i="23"/>
  <c r="AF7" i="25"/>
  <c r="BC10" i="19"/>
  <c r="BI10" i="19"/>
  <c r="BJ10" i="19"/>
  <c r="BM10" i="19"/>
  <c r="AX10" i="19"/>
  <c r="BB10" i="19"/>
  <c r="BF10" i="19"/>
  <c r="AO10" i="19"/>
  <c r="J8" i="19"/>
  <c r="BN10" i="19"/>
  <c r="AR10" i="19"/>
  <c r="BD10" i="19"/>
  <c r="BK10" i="19"/>
  <c r="AT10" i="19"/>
  <c r="AW10" i="19"/>
  <c r="AM5" i="19"/>
  <c r="BL10" i="19"/>
  <c r="AZ10" i="19"/>
  <c r="AY10" i="19"/>
  <c r="BG10" i="19"/>
  <c r="AS10" i="19"/>
  <c r="AP10" i="19"/>
  <c r="AN10" i="19"/>
  <c r="AU10" i="19"/>
  <c r="BE10" i="19"/>
  <c r="AV10" i="19"/>
  <c r="AQ10" i="19"/>
  <c r="BH10" i="19"/>
  <c r="BA10" i="19"/>
  <c r="BM5" i="19"/>
  <c r="AP5" i="19"/>
  <c r="AY5" i="19"/>
  <c r="BC5" i="19"/>
  <c r="BI5" i="19"/>
  <c r="AT5" i="19"/>
  <c r="AX5" i="19"/>
  <c r="BG5" i="19"/>
  <c r="AN5" i="19"/>
  <c r="BB5" i="19"/>
  <c r="AU5" i="19"/>
  <c r="BJ5" i="19"/>
  <c r="AR5" i="19"/>
  <c r="BD5" i="19"/>
  <c r="BK5" i="19"/>
  <c r="BF5" i="19"/>
  <c r="AW5" i="19"/>
  <c r="BL5" i="19"/>
  <c r="AZ5" i="19"/>
  <c r="BN5" i="19"/>
  <c r="AS5" i="19"/>
  <c r="BE5" i="19"/>
  <c r="AV5" i="19"/>
  <c r="AQ5" i="19"/>
  <c r="BH5" i="19"/>
  <c r="AO5" i="19"/>
  <c r="BA5" i="19"/>
  <c r="K36" i="23"/>
  <c r="A25" i="27"/>
  <c r="E12" i="20"/>
  <c r="E11" i="20"/>
  <c r="X29" i="5"/>
  <c r="P36" i="23" s="1"/>
  <c r="J36" i="23"/>
  <c r="V29" i="5"/>
  <c r="O36" i="23" s="1"/>
  <c r="L29" i="7"/>
  <c r="N24" i="23" s="1"/>
  <c r="T29" i="5"/>
  <c r="N36" i="23" s="1"/>
  <c r="P29" i="5"/>
  <c r="L36" i="23" s="1"/>
  <c r="M36" i="23"/>
  <c r="H31" i="7"/>
  <c r="I31" i="7"/>
  <c r="G31" i="7"/>
  <c r="M31" i="7"/>
  <c r="L31" i="7"/>
  <c r="K31" i="7"/>
  <c r="J31" i="7"/>
  <c r="D12" i="4"/>
  <c r="AA7" i="25"/>
  <c r="H36" i="24"/>
  <c r="AL36" i="19"/>
  <c r="K36" i="24"/>
  <c r="AO36" i="19"/>
  <c r="L36" i="24"/>
  <c r="AP36" i="19"/>
  <c r="N36" i="24"/>
  <c r="AR36" i="19"/>
  <c r="J36" i="24"/>
  <c r="AN36" i="19"/>
  <c r="I9" i="25"/>
  <c r="G9" i="25" s="1"/>
  <c r="M36" i="24"/>
  <c r="AQ36" i="19"/>
  <c r="I36" i="24"/>
  <c r="AM36" i="19"/>
  <c r="AJ23" i="23"/>
  <c r="AK22" i="25" s="1"/>
  <c r="R23" i="23"/>
  <c r="S22" i="25" s="1"/>
  <c r="O22" i="23"/>
  <c r="P21" i="25" s="1"/>
  <c r="AE23" i="23"/>
  <c r="AF22" i="25" s="1"/>
  <c r="AH23" i="23"/>
  <c r="AI22" i="25" s="1"/>
  <c r="M11" i="23"/>
  <c r="N11" i="25" s="1"/>
  <c r="I7" i="25"/>
  <c r="J23" i="23"/>
  <c r="K22" i="25" s="1"/>
  <c r="AF23" i="23"/>
  <c r="AG22" i="25" s="1"/>
  <c r="P22" i="23"/>
  <c r="Q21" i="25" s="1"/>
  <c r="T23" i="23"/>
  <c r="U22" i="25" s="1"/>
  <c r="AI22" i="23"/>
  <c r="AI27" i="23" s="1"/>
  <c r="AA22" i="23"/>
  <c r="AB21" i="25" s="1"/>
  <c r="B3" i="26"/>
  <c r="B189" i="26" s="1"/>
  <c r="Y23" i="23"/>
  <c r="Z22" i="25" s="1"/>
  <c r="N23" i="23"/>
  <c r="O22" i="25" s="1"/>
  <c r="X26" i="4"/>
  <c r="N29" i="7" s="1"/>
  <c r="P24" i="23" s="1"/>
  <c r="X23" i="23"/>
  <c r="Y22" i="25" s="1"/>
  <c r="Y25" i="25" s="1"/>
  <c r="R7" i="25"/>
  <c r="AG23" i="23"/>
  <c r="AH22" i="25" s="1"/>
  <c r="AD23" i="23"/>
  <c r="AE22" i="25" s="1"/>
  <c r="K23" i="23"/>
  <c r="L22" i="25" s="1"/>
  <c r="AB23" i="23"/>
  <c r="AC22" i="25" s="1"/>
  <c r="S23" i="23"/>
  <c r="T22" i="25" s="1"/>
  <c r="I23" i="23"/>
  <c r="J22" i="25" s="1"/>
  <c r="I25" i="23"/>
  <c r="F6" i="19"/>
  <c r="H6" i="23" s="1"/>
  <c r="Y7" i="25"/>
  <c r="Y22" i="23"/>
  <c r="Z21" i="25" s="1"/>
  <c r="AC23" i="23"/>
  <c r="AD22" i="25" s="1"/>
  <c r="AD25" i="25" s="1"/>
  <c r="AK23" i="23"/>
  <c r="AL22" i="25" s="1"/>
  <c r="Z23" i="23"/>
  <c r="AA22" i="25" s="1"/>
  <c r="P23" i="23"/>
  <c r="Q22" i="25" s="1"/>
  <c r="N7" i="25"/>
  <c r="I22" i="23"/>
  <c r="U23" i="23"/>
  <c r="V22" i="25" s="1"/>
  <c r="AA23" i="23"/>
  <c r="AB22" i="25" s="1"/>
  <c r="P26" i="4"/>
  <c r="V23" i="23"/>
  <c r="W22" i="25" s="1"/>
  <c r="AG7" i="25"/>
  <c r="W23" i="23"/>
  <c r="X22" i="25" s="1"/>
  <c r="X25" i="25" s="1"/>
  <c r="Q26" i="4"/>
  <c r="J29" i="7" s="1"/>
  <c r="L24" i="23" s="1"/>
  <c r="I57" i="28"/>
  <c r="L23" i="23"/>
  <c r="M22" i="25" s="1"/>
  <c r="W26" i="4"/>
  <c r="M29" i="7" s="1"/>
  <c r="O24" i="23" s="1"/>
  <c r="N24" i="25"/>
  <c r="O26" i="4"/>
  <c r="AG22" i="23"/>
  <c r="AH21" i="25" s="1"/>
  <c r="N26" i="4"/>
  <c r="I29" i="7" s="1"/>
  <c r="K24" i="23" s="1"/>
  <c r="AH22" i="23"/>
  <c r="G9" i="23"/>
  <c r="O23" i="23"/>
  <c r="P22" i="25" s="1"/>
  <c r="M23" i="23"/>
  <c r="N22" i="25" s="1"/>
  <c r="Q23" i="23"/>
  <c r="R22" i="25" s="1"/>
  <c r="R25" i="25" s="1"/>
  <c r="F9" i="23"/>
  <c r="R26" i="4"/>
  <c r="K29" i="7" s="1"/>
  <c r="M24" i="23" s="1"/>
  <c r="U26" i="4"/>
  <c r="V26" i="4"/>
  <c r="T26" i="4"/>
  <c r="S26" i="4"/>
  <c r="K7" i="25"/>
  <c r="F7" i="23"/>
  <c r="G22" i="20"/>
  <c r="I22" i="25"/>
  <c r="B3" i="32"/>
  <c r="G36" i="24"/>
  <c r="J41" i="28"/>
  <c r="J40" i="28"/>
  <c r="K39" i="28" s="1"/>
  <c r="Y7" i="18"/>
  <c r="X7" i="18"/>
  <c r="AC7" i="18"/>
  <c r="AA7" i="18"/>
  <c r="Z7" i="18"/>
  <c r="AG7" i="18"/>
  <c r="AE7" i="18"/>
  <c r="W7" i="18"/>
  <c r="AF7" i="18"/>
  <c r="AD7" i="18"/>
  <c r="V7" i="18"/>
  <c r="U7" i="18"/>
  <c r="T7" i="18"/>
  <c r="AB7" i="18"/>
  <c r="AA21" i="25"/>
  <c r="AK21" i="25"/>
  <c r="AF21" i="25"/>
  <c r="AC21" i="25"/>
  <c r="AG21" i="25"/>
  <c r="AE21" i="25"/>
  <c r="S21" i="25"/>
  <c r="U21" i="25"/>
  <c r="L26" i="4"/>
  <c r="H26" i="4"/>
  <c r="J26" i="4"/>
  <c r="D24" i="3"/>
  <c r="M26" i="4"/>
  <c r="I26" i="4"/>
  <c r="K26" i="4"/>
  <c r="K5" i="23"/>
  <c r="K20" i="23" s="1"/>
  <c r="K34" i="23" s="1"/>
  <c r="L5" i="25"/>
  <c r="L19" i="25" s="1"/>
  <c r="U5" i="25"/>
  <c r="U19" i="25" s="1"/>
  <c r="T5" i="23"/>
  <c r="T20" i="23" s="1"/>
  <c r="T34" i="23" s="1"/>
  <c r="AF5" i="23"/>
  <c r="AF20" i="23" s="1"/>
  <c r="AF34" i="23" s="1"/>
  <c r="AG5" i="25"/>
  <c r="AG19" i="25" s="1"/>
  <c r="W5" i="25"/>
  <c r="W19" i="25" s="1"/>
  <c r="V5" i="23"/>
  <c r="V20" i="23" s="1"/>
  <c r="V34" i="23" s="1"/>
  <c r="V5" i="25"/>
  <c r="V19" i="25" s="1"/>
  <c r="U5" i="23"/>
  <c r="U20" i="23" s="1"/>
  <c r="U34" i="23" s="1"/>
  <c r="AA5" i="23"/>
  <c r="AA20" i="23" s="1"/>
  <c r="AA34" i="23" s="1"/>
  <c r="AB5" i="25"/>
  <c r="AB19" i="25" s="1"/>
  <c r="AC5" i="25"/>
  <c r="AC19" i="25" s="1"/>
  <c r="AB5" i="23"/>
  <c r="AB20" i="23" s="1"/>
  <c r="AB34" i="23" s="1"/>
  <c r="K5" i="25"/>
  <c r="K19" i="25" s="1"/>
  <c r="J5" i="23"/>
  <c r="J20" i="23" s="1"/>
  <c r="J34" i="23" s="1"/>
  <c r="AD5" i="25"/>
  <c r="AD19" i="25" s="1"/>
  <c r="AC5" i="23"/>
  <c r="AC20" i="23" s="1"/>
  <c r="AC34" i="23" s="1"/>
  <c r="Y5" i="23"/>
  <c r="Y20" i="23" s="1"/>
  <c r="Y34" i="23" s="1"/>
  <c r="Z5" i="25"/>
  <c r="Z19" i="25" s="1"/>
  <c r="O5" i="25"/>
  <c r="O19" i="25" s="1"/>
  <c r="N5" i="23"/>
  <c r="N20" i="23" s="1"/>
  <c r="N34" i="23" s="1"/>
  <c r="M7" i="25"/>
  <c r="AJ5" i="25"/>
  <c r="AJ19" i="25" s="1"/>
  <c r="AI5" i="23"/>
  <c r="AI20" i="23" s="1"/>
  <c r="AI34" i="23" s="1"/>
  <c r="AE5" i="25"/>
  <c r="AE19" i="25" s="1"/>
  <c r="AD5" i="23"/>
  <c r="AD20" i="23" s="1"/>
  <c r="AD34" i="23" s="1"/>
  <c r="AA5" i="25"/>
  <c r="AA19" i="25" s="1"/>
  <c r="Z5" i="23"/>
  <c r="Z20" i="23" s="1"/>
  <c r="Z34" i="23" s="1"/>
  <c r="P5" i="25"/>
  <c r="P19" i="25" s="1"/>
  <c r="O5" i="23"/>
  <c r="O20" i="23" s="1"/>
  <c r="O34" i="23" s="1"/>
  <c r="AE5" i="23"/>
  <c r="AE20" i="23" s="1"/>
  <c r="AE34" i="23" s="1"/>
  <c r="AF5" i="25"/>
  <c r="AF19" i="25" s="1"/>
  <c r="AK5" i="25"/>
  <c r="AK19" i="25" s="1"/>
  <c r="AJ5" i="23"/>
  <c r="AJ20" i="23" s="1"/>
  <c r="AJ34" i="23" s="1"/>
  <c r="T5" i="25"/>
  <c r="T19" i="25" s="1"/>
  <c r="S5" i="23"/>
  <c r="S20" i="23" s="1"/>
  <c r="S34" i="23" s="1"/>
  <c r="AL5" i="25"/>
  <c r="AL19" i="25" s="1"/>
  <c r="AK5" i="23"/>
  <c r="AK20" i="23" s="1"/>
  <c r="AK34" i="23" s="1"/>
  <c r="S5" i="25"/>
  <c r="S19" i="25" s="1"/>
  <c r="R5" i="23"/>
  <c r="R20" i="23" s="1"/>
  <c r="R34" i="23" s="1"/>
  <c r="P5" i="23"/>
  <c r="P20" i="23" s="1"/>
  <c r="P34" i="23" s="1"/>
  <c r="Q5" i="25"/>
  <c r="Q19" i="25" s="1"/>
  <c r="AG5" i="23"/>
  <c r="AG20" i="23" s="1"/>
  <c r="AG34" i="23" s="1"/>
  <c r="AH5" i="25"/>
  <c r="AH19" i="25" s="1"/>
  <c r="Q5" i="23"/>
  <c r="Q20" i="23" s="1"/>
  <c r="Q34" i="23" s="1"/>
  <c r="R5" i="25"/>
  <c r="R19" i="25" s="1"/>
  <c r="S22" i="23"/>
  <c r="H5" i="23"/>
  <c r="H20" i="23" s="1"/>
  <c r="H34" i="23" s="1"/>
  <c r="I5" i="25"/>
  <c r="I19" i="25" s="1"/>
  <c r="W5" i="23"/>
  <c r="W20" i="23" s="1"/>
  <c r="W34" i="23" s="1"/>
  <c r="X5" i="25"/>
  <c r="X19" i="25" s="1"/>
  <c r="M5" i="25"/>
  <c r="M19" i="25" s="1"/>
  <c r="L5" i="23"/>
  <c r="L20" i="23" s="1"/>
  <c r="L34" i="23" s="1"/>
  <c r="M5" i="23"/>
  <c r="M20" i="23" s="1"/>
  <c r="M34" i="23" s="1"/>
  <c r="N5" i="25"/>
  <c r="N19" i="25" s="1"/>
  <c r="X5" i="23"/>
  <c r="X20" i="23" s="1"/>
  <c r="X34" i="23" s="1"/>
  <c r="Y5" i="25"/>
  <c r="Y19" i="25" s="1"/>
  <c r="AI5" i="25"/>
  <c r="AI19" i="25" s="1"/>
  <c r="AH5" i="23"/>
  <c r="AH20" i="23" s="1"/>
  <c r="AH34" i="23" s="1"/>
  <c r="I5" i="23"/>
  <c r="I20" i="23" s="1"/>
  <c r="I34" i="23" s="1"/>
  <c r="J5" i="25"/>
  <c r="J19" i="25" s="1"/>
  <c r="V7" i="25"/>
  <c r="U22" i="23"/>
  <c r="V21" i="25" s="1"/>
  <c r="V22" i="23"/>
  <c r="W21" i="25" s="1"/>
  <c r="G5" i="7"/>
  <c r="H5" i="7"/>
  <c r="O7" i="25"/>
  <c r="N22" i="23"/>
  <c r="O21" i="25" s="1"/>
  <c r="Q34" i="19"/>
  <c r="R36" i="24"/>
  <c r="R34" i="24" s="1"/>
  <c r="S34" i="19"/>
  <c r="T36" i="24"/>
  <c r="T34" i="24" s="1"/>
  <c r="W34" i="19"/>
  <c r="X36" i="24"/>
  <c r="X34" i="24" s="1"/>
  <c r="X34" i="19"/>
  <c r="Y36" i="24"/>
  <c r="Y34" i="24" s="1"/>
  <c r="O34" i="19"/>
  <c r="P36" i="24"/>
  <c r="P34" i="24" s="1"/>
  <c r="AD34" i="19"/>
  <c r="AE36" i="24"/>
  <c r="AE34" i="24" s="1"/>
  <c r="Y34" i="19"/>
  <c r="Z36" i="24"/>
  <c r="Z34" i="24" s="1"/>
  <c r="AF34" i="19"/>
  <c r="AG36" i="24"/>
  <c r="AG34" i="24" s="1"/>
  <c r="O36" i="24"/>
  <c r="AJ36" i="24"/>
  <c r="Z34" i="19"/>
  <c r="AA36" i="24"/>
  <c r="AA34" i="24" s="1"/>
  <c r="AH34" i="19"/>
  <c r="AI36" i="24"/>
  <c r="AI34" i="24" s="1"/>
  <c r="U36" i="24"/>
  <c r="P34" i="19"/>
  <c r="Q36" i="24"/>
  <c r="Q34" i="24" s="1"/>
  <c r="G7" i="23"/>
  <c r="AB34" i="19"/>
  <c r="AC36" i="24"/>
  <c r="AC34" i="24" s="1"/>
  <c r="AA34" i="19"/>
  <c r="AB36" i="24"/>
  <c r="AB34" i="24" s="1"/>
  <c r="AE34" i="19"/>
  <c r="AF36" i="24"/>
  <c r="AF34" i="24" s="1"/>
  <c r="U34" i="19"/>
  <c r="V36" i="24"/>
  <c r="V34" i="24" s="1"/>
  <c r="R34" i="19"/>
  <c r="S36" i="24"/>
  <c r="S34" i="24" s="1"/>
  <c r="AG34" i="19"/>
  <c r="AH36" i="24"/>
  <c r="AH34" i="24" s="1"/>
  <c r="U7" i="25"/>
  <c r="AC34" i="19"/>
  <c r="AD36" i="24"/>
  <c r="AD34" i="24" s="1"/>
  <c r="V34" i="19"/>
  <c r="W36" i="24"/>
  <c r="I21" i="25"/>
  <c r="D24" i="5"/>
  <c r="AI8" i="18"/>
  <c r="AI19" i="18"/>
  <c r="AI25" i="6"/>
  <c r="D13" i="4"/>
  <c r="G24" i="4"/>
  <c r="D23" i="20" s="1"/>
  <c r="E36" i="19"/>
  <c r="D9" i="4"/>
  <c r="F24" i="4"/>
  <c r="C23" i="20" s="1"/>
  <c r="I5" i="6"/>
  <c r="I5" i="7"/>
  <c r="D8" i="4"/>
  <c r="W8" i="19" l="1"/>
  <c r="BB8" i="19" s="1"/>
  <c r="Y8" i="19"/>
  <c r="Q8" i="19"/>
  <c r="AV8" i="19" s="1"/>
  <c r="AC8" i="19"/>
  <c r="BH8" i="19" s="1"/>
  <c r="U8" i="19"/>
  <c r="AZ8" i="19" s="1"/>
  <c r="AG8" i="19"/>
  <c r="BL8" i="19" s="1"/>
  <c r="AE8" i="19"/>
  <c r="BJ8" i="19" s="1"/>
  <c r="O8" i="19"/>
  <c r="AT8" i="19" s="1"/>
  <c r="X8" i="19"/>
  <c r="BC8" i="19" s="1"/>
  <c r="Z8" i="19"/>
  <c r="BE8" i="19" s="1"/>
  <c r="AA8" i="19"/>
  <c r="BF8" i="19" s="1"/>
  <c r="I8" i="19"/>
  <c r="H8" i="19"/>
  <c r="M8" i="19"/>
  <c r="AR8" i="19" s="1"/>
  <c r="S8" i="19"/>
  <c r="AX8" i="19" s="1"/>
  <c r="AH8" i="19"/>
  <c r="BM8" i="19" s="1"/>
  <c r="R8" i="19"/>
  <c r="P8" i="19"/>
  <c r="AU8" i="19" s="1"/>
  <c r="AD8" i="19"/>
  <c r="BI8" i="19" s="1"/>
  <c r="L8" i="19"/>
  <c r="AQ8" i="19" s="1"/>
  <c r="V8" i="19"/>
  <c r="BA8" i="19" s="1"/>
  <c r="N8" i="19"/>
  <c r="AS8" i="19" s="1"/>
  <c r="AF8" i="19"/>
  <c r="BK8" i="19" s="1"/>
  <c r="T8" i="19"/>
  <c r="AY8" i="19" s="1"/>
  <c r="AI8" i="19"/>
  <c r="BN8" i="19" s="1"/>
  <c r="AB8" i="19"/>
  <c r="BG8" i="19" s="1"/>
  <c r="K8" i="19"/>
  <c r="AP8" i="19" s="1"/>
  <c r="BH20" i="19"/>
  <c r="AD20" i="24"/>
  <c r="AC18" i="19"/>
  <c r="BH18" i="19" s="1"/>
  <c r="BG20" i="19"/>
  <c r="AC20" i="24"/>
  <c r="AB18" i="19"/>
  <c r="BG18" i="19" s="1"/>
  <c r="AM21" i="19"/>
  <c r="I21" i="24"/>
  <c r="E21" i="19"/>
  <c r="BK11" i="19"/>
  <c r="AO21" i="19"/>
  <c r="K21" i="24"/>
  <c r="AX21" i="19"/>
  <c r="T21" i="24"/>
  <c r="AQ11" i="19"/>
  <c r="BE20" i="19"/>
  <c r="AA20" i="24"/>
  <c r="Z18" i="19"/>
  <c r="BE18" i="19" s="1"/>
  <c r="AN21" i="19"/>
  <c r="J21" i="24"/>
  <c r="BG12" i="19"/>
  <c r="AZ20" i="19"/>
  <c r="V20" i="24"/>
  <c r="U18" i="19"/>
  <c r="AZ18" i="19" s="1"/>
  <c r="BK21" i="19"/>
  <c r="AG21" i="24"/>
  <c r="AR20" i="19"/>
  <c r="N20" i="24"/>
  <c r="M18" i="19"/>
  <c r="AR18" i="19" s="1"/>
  <c r="AX12" i="19"/>
  <c r="BJ20" i="19"/>
  <c r="AF20" i="24"/>
  <c r="AE18" i="19"/>
  <c r="BJ18" i="19" s="1"/>
  <c r="BE21" i="19"/>
  <c r="AA21" i="24"/>
  <c r="AP11" i="19"/>
  <c r="AZ21" i="19"/>
  <c r="V21" i="24"/>
  <c r="AW11" i="19"/>
  <c r="BK20" i="19"/>
  <c r="AG20" i="24"/>
  <c r="AF18" i="19"/>
  <c r="BK18" i="19" s="1"/>
  <c r="AR12" i="19"/>
  <c r="BF20" i="19"/>
  <c r="AB20" i="24"/>
  <c r="AA18" i="19"/>
  <c r="BF18" i="19" s="1"/>
  <c r="BI11" i="19"/>
  <c r="BA11" i="19"/>
  <c r="AQ20" i="19"/>
  <c r="M20" i="24"/>
  <c r="L18" i="19"/>
  <c r="AQ18" i="19" s="1"/>
  <c r="BE12" i="19"/>
  <c r="AP12" i="19"/>
  <c r="BG11" i="19"/>
  <c r="AW21" i="19"/>
  <c r="S21" i="24"/>
  <c r="BK12" i="19"/>
  <c r="BN11" i="19"/>
  <c r="BF11" i="19"/>
  <c r="AX20" i="19"/>
  <c r="T20" i="24"/>
  <c r="S18" i="19"/>
  <c r="AX18" i="19" s="1"/>
  <c r="BI21" i="19"/>
  <c r="AE21" i="24"/>
  <c r="BA12" i="19"/>
  <c r="AQ12" i="19"/>
  <c r="AU11" i="19"/>
  <c r="BG21" i="19"/>
  <c r="AC21" i="24"/>
  <c r="BL11" i="19"/>
  <c r="AW12" i="19"/>
  <c r="AW8" i="19"/>
  <c r="BN12" i="19"/>
  <c r="BF21" i="19"/>
  <c r="AB21" i="24"/>
  <c r="BM11" i="19"/>
  <c r="BI12" i="19"/>
  <c r="AQ21" i="19"/>
  <c r="M21" i="24"/>
  <c r="AU12" i="19"/>
  <c r="AP20" i="19"/>
  <c r="L20" i="24"/>
  <c r="K18" i="19"/>
  <c r="AP18" i="19" s="1"/>
  <c r="AY11" i="19"/>
  <c r="BL12" i="19"/>
  <c r="BD11" i="19"/>
  <c r="BF12" i="19"/>
  <c r="BM12" i="19"/>
  <c r="BA20" i="19"/>
  <c r="W20" i="24"/>
  <c r="V18" i="19"/>
  <c r="BA18" i="19" s="1"/>
  <c r="AV12" i="19"/>
  <c r="AP21" i="19"/>
  <c r="L21" i="24"/>
  <c r="AY20" i="19"/>
  <c r="U20" i="24"/>
  <c r="T18" i="19"/>
  <c r="AY18" i="19" s="1"/>
  <c r="BL20" i="19"/>
  <c r="AH20" i="24"/>
  <c r="AG18" i="19"/>
  <c r="BL18" i="19" s="1"/>
  <c r="AW20" i="19"/>
  <c r="S20" i="24"/>
  <c r="R18" i="19"/>
  <c r="AW18" i="19" s="1"/>
  <c r="BN20" i="19"/>
  <c r="AJ20" i="24"/>
  <c r="AI18" i="19"/>
  <c r="BN18" i="19" s="1"/>
  <c r="BB11" i="19"/>
  <c r="BI20" i="19"/>
  <c r="AE20" i="24"/>
  <c r="AD18" i="19"/>
  <c r="BI18" i="19" s="1"/>
  <c r="BA21" i="19"/>
  <c r="W21" i="24"/>
  <c r="AV21" i="19"/>
  <c r="R21" i="24"/>
  <c r="AU20" i="19"/>
  <c r="Q20" i="24"/>
  <c r="P18" i="19"/>
  <c r="AU18" i="19" s="1"/>
  <c r="AS11" i="19"/>
  <c r="BL21" i="19"/>
  <c r="AH21" i="24"/>
  <c r="AT11" i="19"/>
  <c r="BD20" i="19"/>
  <c r="Z20" i="24"/>
  <c r="Y18" i="19"/>
  <c r="BD18" i="19" s="1"/>
  <c r="BN21" i="19"/>
  <c r="AJ21" i="24"/>
  <c r="BB12" i="19"/>
  <c r="BM20" i="19"/>
  <c r="AI20" i="24"/>
  <c r="AH18" i="19"/>
  <c r="BM18" i="19" s="1"/>
  <c r="BC11" i="19"/>
  <c r="BH11" i="19"/>
  <c r="AV11" i="19"/>
  <c r="AU21" i="19"/>
  <c r="Q21" i="24"/>
  <c r="AY21" i="19"/>
  <c r="U21" i="24"/>
  <c r="AM11" i="19"/>
  <c r="E11" i="19"/>
  <c r="AT20" i="19"/>
  <c r="P20" i="24"/>
  <c r="O18" i="19"/>
  <c r="AT18" i="19" s="1"/>
  <c r="BD21" i="19"/>
  <c r="Z21" i="24"/>
  <c r="AO11" i="19"/>
  <c r="BM21" i="19"/>
  <c r="AI21" i="24"/>
  <c r="BC12" i="19"/>
  <c r="BH21" i="19"/>
  <c r="AD21" i="24"/>
  <c r="AN11" i="19"/>
  <c r="AS20" i="19"/>
  <c r="O20" i="24"/>
  <c r="N18" i="19"/>
  <c r="AS18" i="19" s="1"/>
  <c r="AY12" i="19"/>
  <c r="E12" i="19"/>
  <c r="AM12" i="19"/>
  <c r="BD12" i="19"/>
  <c r="BD8" i="19"/>
  <c r="AO12" i="19"/>
  <c r="AO8" i="19"/>
  <c r="BB20" i="19"/>
  <c r="X20" i="24"/>
  <c r="W18" i="19"/>
  <c r="BB18" i="19" s="1"/>
  <c r="BJ11" i="19"/>
  <c r="BC20" i="19"/>
  <c r="Y20" i="24"/>
  <c r="X18" i="19"/>
  <c r="BC18" i="19" s="1"/>
  <c r="BH12" i="19"/>
  <c r="AV20" i="19"/>
  <c r="R20" i="24"/>
  <c r="Q18" i="19"/>
  <c r="AV18" i="19" s="1"/>
  <c r="AN20" i="19"/>
  <c r="J20" i="24"/>
  <c r="I18" i="19"/>
  <c r="AN18" i="19" s="1"/>
  <c r="AS21" i="19"/>
  <c r="O21" i="24"/>
  <c r="AZ11" i="19"/>
  <c r="AM20" i="19"/>
  <c r="I20" i="24"/>
  <c r="E20" i="19"/>
  <c r="H18" i="19"/>
  <c r="AT21" i="19"/>
  <c r="P21" i="24"/>
  <c r="AR11" i="19"/>
  <c r="BB21" i="19"/>
  <c r="X21" i="24"/>
  <c r="BJ21" i="19"/>
  <c r="AF21" i="24"/>
  <c r="BC21" i="19"/>
  <c r="Y21" i="24"/>
  <c r="BE11" i="19"/>
  <c r="AN12" i="19"/>
  <c r="AS12" i="19"/>
  <c r="AZ12" i="19"/>
  <c r="E10" i="19"/>
  <c r="AM10" i="19"/>
  <c r="D10" i="19" s="1"/>
  <c r="AT12" i="19"/>
  <c r="AR21" i="19"/>
  <c r="N21" i="24"/>
  <c r="AO20" i="19"/>
  <c r="K20" i="24"/>
  <c r="K18" i="24" s="1"/>
  <c r="J18" i="19"/>
  <c r="AO18" i="19" s="1"/>
  <c r="AX11" i="19"/>
  <c r="BJ12" i="19"/>
  <c r="E9" i="19"/>
  <c r="AQ9" i="19"/>
  <c r="BL9" i="19"/>
  <c r="BJ9" i="19"/>
  <c r="AT9" i="19"/>
  <c r="AV9" i="19"/>
  <c r="AW9" i="19"/>
  <c r="AU9" i="19"/>
  <c r="BI9" i="19"/>
  <c r="BE9" i="19"/>
  <c r="BF9" i="19"/>
  <c r="BB9" i="19"/>
  <c r="BC9" i="19"/>
  <c r="BA9" i="19"/>
  <c r="AS9" i="19"/>
  <c r="BK9" i="19"/>
  <c r="AN9" i="19"/>
  <c r="AY9" i="19"/>
  <c r="AO9" i="19"/>
  <c r="BN9" i="19"/>
  <c r="BD9" i="19"/>
  <c r="BG9" i="19"/>
  <c r="AP9" i="19"/>
  <c r="BH9" i="19"/>
  <c r="AR9" i="19"/>
  <c r="AX9" i="19"/>
  <c r="BM9" i="19"/>
  <c r="AZ9" i="19"/>
  <c r="F29" i="7"/>
  <c r="H29" i="7"/>
  <c r="J24" i="23" s="1"/>
  <c r="G29" i="7"/>
  <c r="I24" i="23" s="1"/>
  <c r="I27" i="23" s="1"/>
  <c r="G36" i="23"/>
  <c r="D36" i="27" s="1"/>
  <c r="M20" i="18"/>
  <c r="F36" i="23"/>
  <c r="E36" i="27" s="1"/>
  <c r="J21" i="25"/>
  <c r="E13" i="3"/>
  <c r="F31" i="7"/>
  <c r="AJ32" i="7"/>
  <c r="O23" i="25"/>
  <c r="O25" i="25" s="1"/>
  <c r="J25" i="23"/>
  <c r="G15" i="20"/>
  <c r="O25" i="23"/>
  <c r="M25" i="23"/>
  <c r="K25" i="23"/>
  <c r="L25" i="23"/>
  <c r="H25" i="23"/>
  <c r="N25" i="23"/>
  <c r="P25" i="23"/>
  <c r="AJ27" i="23"/>
  <c r="E10" i="5"/>
  <c r="H9" i="25"/>
  <c r="AE27" i="23"/>
  <c r="D36" i="19"/>
  <c r="D89" i="27" s="1"/>
  <c r="BD34" i="19"/>
  <c r="AZ34" i="19"/>
  <c r="BE34" i="19"/>
  <c r="BB34" i="19"/>
  <c r="AU34" i="19"/>
  <c r="AX34" i="19"/>
  <c r="BH34" i="19"/>
  <c r="BI34" i="19"/>
  <c r="BJ34" i="19"/>
  <c r="BA34" i="19"/>
  <c r="AT34" i="19"/>
  <c r="AV34" i="19"/>
  <c r="I6" i="25"/>
  <c r="I20" i="25" s="1"/>
  <c r="AK6" i="19"/>
  <c r="BL34" i="19"/>
  <c r="BF34" i="19"/>
  <c r="BK34" i="19"/>
  <c r="BC34" i="19"/>
  <c r="AW34" i="19"/>
  <c r="BG34" i="19"/>
  <c r="BM34" i="19"/>
  <c r="S25" i="25"/>
  <c r="AK25" i="25"/>
  <c r="AF25" i="25"/>
  <c r="AH27" i="23"/>
  <c r="R27" i="23"/>
  <c r="AF27" i="23"/>
  <c r="U25" i="25"/>
  <c r="B173" i="26"/>
  <c r="B123" i="26"/>
  <c r="B205" i="26"/>
  <c r="B223" i="26"/>
  <c r="B271" i="26"/>
  <c r="B27" i="26"/>
  <c r="B23" i="26" s="1"/>
  <c r="B148" i="26" s="1"/>
  <c r="B59" i="26"/>
  <c r="B239" i="26"/>
  <c r="B75" i="26"/>
  <c r="B255" i="26"/>
  <c r="B107" i="26"/>
  <c r="D3" i="26"/>
  <c r="D123" i="26" s="1"/>
  <c r="B43" i="26"/>
  <c r="B91" i="26"/>
  <c r="B157" i="26"/>
  <c r="B139" i="26"/>
  <c r="AH25" i="25"/>
  <c r="AJ21" i="25"/>
  <c r="AJ25" i="25" s="1"/>
  <c r="AG25" i="25"/>
  <c r="X27" i="23"/>
  <c r="Z25" i="25"/>
  <c r="AE25" i="25"/>
  <c r="AC27" i="23"/>
  <c r="AD27" i="23"/>
  <c r="T27" i="23"/>
  <c r="Y27" i="23"/>
  <c r="H21" i="23"/>
  <c r="H35" i="23" s="1"/>
  <c r="N28" i="7"/>
  <c r="N27" i="7" s="1"/>
  <c r="N35" i="7" s="1"/>
  <c r="Q23" i="25"/>
  <c r="Q25" i="25" s="1"/>
  <c r="N35" i="19"/>
  <c r="O35" i="24" s="1"/>
  <c r="O34" i="24" s="1"/>
  <c r="K28" i="7"/>
  <c r="K27" i="7" s="1"/>
  <c r="K35" i="7" s="1"/>
  <c r="H20" i="18"/>
  <c r="H18" i="18" s="1"/>
  <c r="J28" i="7"/>
  <c r="J27" i="7" s="1"/>
  <c r="J35" i="7" s="1"/>
  <c r="AC25" i="25"/>
  <c r="AB27" i="23"/>
  <c r="D13" i="28"/>
  <c r="D16" i="28" s="1"/>
  <c r="D17" i="28" s="1"/>
  <c r="Q27" i="23"/>
  <c r="Z27" i="23"/>
  <c r="AI21" i="25"/>
  <c r="AI25" i="25" s="1"/>
  <c r="AA25" i="25"/>
  <c r="AB25" i="25"/>
  <c r="AA27" i="23"/>
  <c r="V25" i="25"/>
  <c r="W27" i="23"/>
  <c r="G22" i="25"/>
  <c r="F23" i="23"/>
  <c r="E39" i="27" s="1"/>
  <c r="J56" i="28"/>
  <c r="K23" i="18" s="1"/>
  <c r="AG27" i="23"/>
  <c r="G7" i="25"/>
  <c r="E9" i="3"/>
  <c r="J55" i="28"/>
  <c r="K22" i="18" s="1"/>
  <c r="E23" i="3"/>
  <c r="G23" i="23"/>
  <c r="G4" i="18"/>
  <c r="H6" i="19" s="1"/>
  <c r="G27" i="28"/>
  <c r="E36" i="24"/>
  <c r="F4" i="18"/>
  <c r="H6" i="24" s="1"/>
  <c r="F27" i="28"/>
  <c r="B91" i="32"/>
  <c r="B59" i="32"/>
  <c r="B43" i="32"/>
  <c r="B27" i="32"/>
  <c r="B23" i="32" s="1"/>
  <c r="B123" i="32"/>
  <c r="B107" i="32"/>
  <c r="B173" i="32"/>
  <c r="B205" i="32"/>
  <c r="B239" i="32"/>
  <c r="B255" i="32"/>
  <c r="B189" i="32"/>
  <c r="D3" i="32"/>
  <c r="B223" i="32"/>
  <c r="B75" i="32"/>
  <c r="B271" i="32"/>
  <c r="B157" i="32"/>
  <c r="B139" i="32"/>
  <c r="F22" i="23"/>
  <c r="H4" i="18"/>
  <c r="I6" i="19" s="1"/>
  <c r="AN6" i="19" s="1"/>
  <c r="H27" i="28"/>
  <c r="J42" i="28"/>
  <c r="S27" i="23"/>
  <c r="T21" i="25"/>
  <c r="T25" i="25" s="1"/>
  <c r="E19" i="3"/>
  <c r="E21" i="3"/>
  <c r="E22" i="3"/>
  <c r="E17" i="3"/>
  <c r="E20" i="3"/>
  <c r="E7" i="3"/>
  <c r="E18" i="3"/>
  <c r="E24" i="3"/>
  <c r="E8" i="3"/>
  <c r="E16" i="3"/>
  <c r="E10" i="3"/>
  <c r="E11" i="3"/>
  <c r="E12" i="3"/>
  <c r="E12" i="5"/>
  <c r="E14" i="5"/>
  <c r="E8" i="5"/>
  <c r="E17" i="5"/>
  <c r="E11" i="5"/>
  <c r="E19" i="5"/>
  <c r="E21" i="5"/>
  <c r="E9" i="5"/>
  <c r="E22" i="5"/>
  <c r="E24" i="5"/>
  <c r="E23" i="5"/>
  <c r="E15" i="5"/>
  <c r="E16" i="5"/>
  <c r="E20" i="5"/>
  <c r="E7" i="5"/>
  <c r="E13" i="5"/>
  <c r="E18" i="5"/>
  <c r="U27" i="23"/>
  <c r="G22" i="23"/>
  <c r="H7" i="25"/>
  <c r="T83" i="26"/>
  <c r="H22" i="25"/>
  <c r="W34" i="24"/>
  <c r="F36" i="24"/>
  <c r="G12" i="20"/>
  <c r="D24" i="4"/>
  <c r="J5" i="6"/>
  <c r="J5" i="7"/>
  <c r="V42" i="19" l="1"/>
  <c r="BA42" i="19" s="1"/>
  <c r="Z42" i="19"/>
  <c r="BE42" i="19" s="1"/>
  <c r="AG42" i="19"/>
  <c r="BL42" i="19" s="1"/>
  <c r="AB42" i="19"/>
  <c r="BG42" i="19" s="1"/>
  <c r="T8" i="24"/>
  <c r="AE18" i="24"/>
  <c r="R42" i="19"/>
  <c r="AW42" i="19" s="1"/>
  <c r="Y42" i="19"/>
  <c r="BD42" i="19" s="1"/>
  <c r="AJ8" i="24"/>
  <c r="Q8" i="24"/>
  <c r="M8" i="24"/>
  <c r="N8" i="24"/>
  <c r="R18" i="24"/>
  <c r="X42" i="19"/>
  <c r="BC42" i="19" s="1"/>
  <c r="T18" i="24"/>
  <c r="U42" i="19"/>
  <c r="AZ42" i="19" s="1"/>
  <c r="F28" i="7"/>
  <c r="F27" i="7" s="1"/>
  <c r="F35" i="19"/>
  <c r="F41" i="19" s="1"/>
  <c r="AF42" i="19"/>
  <c r="BK42" i="19" s="1"/>
  <c r="J18" i="24"/>
  <c r="O42" i="19"/>
  <c r="AT42" i="19" s="1"/>
  <c r="W42" i="19"/>
  <c r="BB42" i="19" s="1"/>
  <c r="AC42" i="19"/>
  <c r="BH42" i="19" s="1"/>
  <c r="AE42" i="19"/>
  <c r="BJ42" i="19" s="1"/>
  <c r="AA42" i="19"/>
  <c r="BF42" i="19" s="1"/>
  <c r="P42" i="19"/>
  <c r="AU42" i="19" s="1"/>
  <c r="K8" i="24"/>
  <c r="L8" i="24"/>
  <c r="W8" i="24"/>
  <c r="S8" i="24"/>
  <c r="V8" i="24"/>
  <c r="AH18" i="24"/>
  <c r="X8" i="24"/>
  <c r="Q18" i="24"/>
  <c r="AB8" i="24"/>
  <c r="AF8" i="24"/>
  <c r="Y18" i="24"/>
  <c r="P18" i="24"/>
  <c r="AG8" i="24"/>
  <c r="AI8" i="24"/>
  <c r="Z8" i="24"/>
  <c r="O8" i="24"/>
  <c r="AE8" i="24"/>
  <c r="AH8" i="24"/>
  <c r="AH42" i="24" s="1"/>
  <c r="D11" i="19"/>
  <c r="AI18" i="24"/>
  <c r="AM18" i="19"/>
  <c r="D18" i="19" s="1"/>
  <c r="E18" i="19"/>
  <c r="U18" i="24"/>
  <c r="L18" i="24"/>
  <c r="F11" i="24"/>
  <c r="E11" i="24"/>
  <c r="X18" i="24"/>
  <c r="AH42" i="19"/>
  <c r="BM42" i="19" s="1"/>
  <c r="AD42" i="19"/>
  <c r="BI42" i="19" s="1"/>
  <c r="AD8" i="24"/>
  <c r="U8" i="24"/>
  <c r="R8" i="24"/>
  <c r="N18" i="24"/>
  <c r="E21" i="24"/>
  <c r="F21" i="24"/>
  <c r="Y8" i="24"/>
  <c r="I18" i="24"/>
  <c r="E20" i="24"/>
  <c r="F20" i="24"/>
  <c r="O18" i="24"/>
  <c r="AB18" i="24"/>
  <c r="AA18" i="24"/>
  <c r="D21" i="19"/>
  <c r="D20" i="19"/>
  <c r="AJ18" i="24"/>
  <c r="P8" i="24"/>
  <c r="AC18" i="24"/>
  <c r="Q42" i="19"/>
  <c r="AV42" i="19" s="1"/>
  <c r="S42" i="19"/>
  <c r="AX42" i="19" s="1"/>
  <c r="AC8" i="24"/>
  <c r="AA8" i="24"/>
  <c r="Z18" i="24"/>
  <c r="S18" i="24"/>
  <c r="V18" i="24"/>
  <c r="M18" i="24"/>
  <c r="AF18" i="24"/>
  <c r="AD18" i="24"/>
  <c r="I8" i="24"/>
  <c r="E9" i="24"/>
  <c r="F9" i="24"/>
  <c r="D12" i="19"/>
  <c r="W18" i="24"/>
  <c r="AG18" i="24"/>
  <c r="F15" i="24"/>
  <c r="E15" i="24"/>
  <c r="D9" i="19"/>
  <c r="D62" i="27" s="1"/>
  <c r="AI37" i="19"/>
  <c r="AH17" i="18"/>
  <c r="AH7" i="18" s="1"/>
  <c r="E23" i="27"/>
  <c r="H24" i="23"/>
  <c r="H27" i="23" s="1"/>
  <c r="E22" i="27"/>
  <c r="E38" i="27"/>
  <c r="F25" i="23"/>
  <c r="G19" i="20"/>
  <c r="L35" i="19"/>
  <c r="L41" i="19" s="1"/>
  <c r="K20" i="18"/>
  <c r="K18" i="18" s="1"/>
  <c r="K10" i="18" s="1"/>
  <c r="L28" i="7"/>
  <c r="L27" i="7" s="1"/>
  <c r="L35" i="7" s="1"/>
  <c r="AJ31" i="7"/>
  <c r="P27" i="23"/>
  <c r="G21" i="20"/>
  <c r="G25" i="23"/>
  <c r="S17" i="18"/>
  <c r="T37" i="19"/>
  <c r="T33" i="7"/>
  <c r="AJ34" i="7"/>
  <c r="E13" i="4"/>
  <c r="N11" i="23"/>
  <c r="O11" i="25" s="1"/>
  <c r="N34" i="19"/>
  <c r="AS34" i="19" s="1"/>
  <c r="AS35" i="19"/>
  <c r="J6" i="23"/>
  <c r="AM6" i="19"/>
  <c r="D27" i="26"/>
  <c r="D23" i="26" s="1"/>
  <c r="D282" i="26" s="1"/>
  <c r="D283" i="26" s="1"/>
  <c r="D107" i="26"/>
  <c r="D223" i="26"/>
  <c r="D205" i="26"/>
  <c r="D75" i="26"/>
  <c r="D271" i="26"/>
  <c r="D255" i="26"/>
  <c r="D139" i="26"/>
  <c r="D239" i="26"/>
  <c r="D157" i="26"/>
  <c r="F3" i="26"/>
  <c r="F139" i="26" s="1"/>
  <c r="D91" i="26"/>
  <c r="D59" i="26"/>
  <c r="D43" i="26"/>
  <c r="D173" i="26"/>
  <c r="D189" i="26"/>
  <c r="K6" i="25"/>
  <c r="K20" i="25" s="1"/>
  <c r="B116" i="26"/>
  <c r="B118" i="26"/>
  <c r="B119" i="26" s="1"/>
  <c r="B234" i="26"/>
  <c r="B235" i="26" s="1"/>
  <c r="B132" i="26"/>
  <c r="B125" i="26" s="1"/>
  <c r="B37" i="26"/>
  <c r="B39" i="26" s="1"/>
  <c r="B248" i="26"/>
  <c r="B241" i="26" s="1"/>
  <c r="B54" i="26"/>
  <c r="B55" i="26" s="1"/>
  <c r="B232" i="26"/>
  <c r="B52" i="26"/>
  <c r="B134" i="26"/>
  <c r="B135" i="26" s="1"/>
  <c r="B264" i="26"/>
  <c r="B266" i="26"/>
  <c r="B267" i="26" s="1"/>
  <c r="B68" i="26"/>
  <c r="B61" i="26" s="1"/>
  <c r="B166" i="26"/>
  <c r="B84" i="26"/>
  <c r="B184" i="26"/>
  <c r="B185" i="26" s="1"/>
  <c r="B282" i="26"/>
  <c r="B283" i="26" s="1"/>
  <c r="B100" i="26"/>
  <c r="B93" i="26" s="1"/>
  <c r="B167" i="26"/>
  <c r="B169" i="26" s="1"/>
  <c r="B70" i="26"/>
  <c r="B71" i="26" s="1"/>
  <c r="B36" i="26"/>
  <c r="B101" i="26"/>
  <c r="B103" i="26" s="1"/>
  <c r="B200" i="26"/>
  <c r="B201" i="26" s="1"/>
  <c r="B198" i="26"/>
  <c r="B191" i="26" s="1"/>
  <c r="B280" i="26"/>
  <c r="B273" i="26" s="1"/>
  <c r="B154" i="26"/>
  <c r="B149" i="26" s="1"/>
  <c r="B220" i="26"/>
  <c r="B85" i="26"/>
  <c r="B87" i="26" s="1"/>
  <c r="B182" i="26"/>
  <c r="B250" i="26"/>
  <c r="B251" i="26" s="1"/>
  <c r="B214" i="26"/>
  <c r="I20" i="18"/>
  <c r="I18" i="18" s="1"/>
  <c r="I35" i="19"/>
  <c r="I41" i="19" s="1"/>
  <c r="I28" i="7"/>
  <c r="I27" i="7" s="1"/>
  <c r="I35" i="7" s="1"/>
  <c r="L23" i="25"/>
  <c r="L25" i="25" s="1"/>
  <c r="M23" i="25"/>
  <c r="M25" i="25" s="1"/>
  <c r="J35" i="19"/>
  <c r="J41" i="19" s="1"/>
  <c r="N23" i="25"/>
  <c r="N25" i="25" s="1"/>
  <c r="K35" i="19"/>
  <c r="J20" i="18"/>
  <c r="J18" i="18" s="1"/>
  <c r="J10" i="18" s="1"/>
  <c r="B154" i="32"/>
  <c r="B149" i="32" s="1"/>
  <c r="B220" i="32"/>
  <c r="B214" i="32"/>
  <c r="I6" i="24"/>
  <c r="M35" i="19"/>
  <c r="AR35" i="19" s="1"/>
  <c r="H35" i="19"/>
  <c r="B153" i="26"/>
  <c r="B141" i="26" s="1"/>
  <c r="B143" i="26" s="1"/>
  <c r="G35" i="19"/>
  <c r="E20" i="18"/>
  <c r="E18" i="18" s="1"/>
  <c r="H21" i="25"/>
  <c r="M28" i="7"/>
  <c r="M27" i="7" s="1"/>
  <c r="M35" i="7" s="1"/>
  <c r="L20" i="18"/>
  <c r="E11" i="4"/>
  <c r="E10" i="4"/>
  <c r="J57" i="28"/>
  <c r="J6" i="24"/>
  <c r="G6" i="19"/>
  <c r="J6" i="25" s="1"/>
  <c r="J20" i="25" s="1"/>
  <c r="E23" i="20"/>
  <c r="G21" i="25"/>
  <c r="D189" i="32"/>
  <c r="D123" i="32"/>
  <c r="D255" i="32"/>
  <c r="D27" i="32"/>
  <c r="D23" i="32" s="1"/>
  <c r="D271" i="32"/>
  <c r="D157" i="32"/>
  <c r="D173" i="32"/>
  <c r="D91" i="32"/>
  <c r="D205" i="32"/>
  <c r="D43" i="32"/>
  <c r="D223" i="32"/>
  <c r="F3" i="32"/>
  <c r="D59" i="32"/>
  <c r="D107" i="32"/>
  <c r="D239" i="32"/>
  <c r="D139" i="32"/>
  <c r="D75" i="32"/>
  <c r="B70" i="32"/>
  <c r="B52" i="32"/>
  <c r="B282" i="32"/>
  <c r="B280" i="32"/>
  <c r="B68" i="32"/>
  <c r="B232" i="32"/>
  <c r="B229" i="32" s="1"/>
  <c r="B250" i="32"/>
  <c r="B248" i="32"/>
  <c r="B118" i="32"/>
  <c r="B54" i="32"/>
  <c r="B167" i="32"/>
  <c r="B198" i="32"/>
  <c r="B184" i="32"/>
  <c r="B166" i="32"/>
  <c r="B84" i="32"/>
  <c r="B101" i="32"/>
  <c r="B100" i="32"/>
  <c r="B264" i="32"/>
  <c r="B182" i="32"/>
  <c r="B134" i="32"/>
  <c r="B135" i="32" s="1"/>
  <c r="B36" i="32"/>
  <c r="B234" i="32"/>
  <c r="B200" i="32"/>
  <c r="B37" i="32"/>
  <c r="B266" i="32"/>
  <c r="B148" i="32"/>
  <c r="B132" i="32"/>
  <c r="B85" i="32"/>
  <c r="B87" i="32" s="1"/>
  <c r="B116" i="32"/>
  <c r="I4" i="18"/>
  <c r="K6" i="24" s="1"/>
  <c r="I27" i="28"/>
  <c r="K41" i="28"/>
  <c r="K40" i="28"/>
  <c r="L39" i="28" s="1"/>
  <c r="N27" i="23"/>
  <c r="L6" i="25"/>
  <c r="L20" i="25" s="1"/>
  <c r="K6" i="23"/>
  <c r="E19" i="4"/>
  <c r="E24" i="4"/>
  <c r="E7" i="4"/>
  <c r="E18" i="4"/>
  <c r="E17" i="4"/>
  <c r="E8" i="4"/>
  <c r="E21" i="4"/>
  <c r="E9" i="4"/>
  <c r="E23" i="4"/>
  <c r="E16" i="4"/>
  <c r="E20" i="4"/>
  <c r="E12" i="4"/>
  <c r="E22" i="4"/>
  <c r="K5" i="6"/>
  <c r="K5" i="7"/>
  <c r="Q42" i="24" l="1"/>
  <c r="AE42" i="24"/>
  <c r="T42" i="24"/>
  <c r="H3" i="26"/>
  <c r="H91" i="26" s="1"/>
  <c r="F271" i="26"/>
  <c r="R42" i="24"/>
  <c r="W42" i="24"/>
  <c r="Y42" i="24"/>
  <c r="AB42" i="24"/>
  <c r="S42" i="24"/>
  <c r="V42" i="24"/>
  <c r="AI42" i="24"/>
  <c r="P42" i="24"/>
  <c r="AF42" i="24"/>
  <c r="O42" i="24"/>
  <c r="X42" i="24"/>
  <c r="Z42" i="24"/>
  <c r="AG42" i="24"/>
  <c r="AA42" i="24"/>
  <c r="E18" i="24"/>
  <c r="F18" i="24"/>
  <c r="AD42" i="24"/>
  <c r="AC42" i="24"/>
  <c r="AJ37" i="24"/>
  <c r="AJ34" i="24" s="1"/>
  <c r="AJ42" i="24" s="1"/>
  <c r="BN37" i="19"/>
  <c r="AI34" i="19"/>
  <c r="F157" i="26"/>
  <c r="F27" i="26"/>
  <c r="F23" i="26" s="1"/>
  <c r="F282" i="26" s="1"/>
  <c r="F283" i="26" s="1"/>
  <c r="J21" i="23"/>
  <c r="J35" i="23" s="1"/>
  <c r="F8" i="20"/>
  <c r="F12" i="20"/>
  <c r="F17" i="20"/>
  <c r="F21" i="20"/>
  <c r="F10" i="20"/>
  <c r="F15" i="20"/>
  <c r="F19" i="20"/>
  <c r="F9" i="20"/>
  <c r="F14" i="20"/>
  <c r="F18" i="20"/>
  <c r="F7" i="20"/>
  <c r="F11" i="20"/>
  <c r="F16" i="20"/>
  <c r="F20" i="20"/>
  <c r="F13" i="20"/>
  <c r="F22" i="20"/>
  <c r="B33" i="32"/>
  <c r="D85" i="26"/>
  <c r="D101" i="26"/>
  <c r="D103" i="26" s="1"/>
  <c r="D134" i="26"/>
  <c r="D135" i="26" s="1"/>
  <c r="B159" i="26"/>
  <c r="B160" i="26" s="1"/>
  <c r="M35" i="24"/>
  <c r="AQ35" i="19"/>
  <c r="F59" i="26"/>
  <c r="F107" i="26"/>
  <c r="F91" i="26"/>
  <c r="F223" i="26"/>
  <c r="F205" i="26"/>
  <c r="F189" i="26"/>
  <c r="F43" i="26"/>
  <c r="F255" i="26"/>
  <c r="F239" i="26"/>
  <c r="F173" i="26"/>
  <c r="F75" i="26"/>
  <c r="F123" i="26"/>
  <c r="N42" i="19"/>
  <c r="AS42" i="19" s="1"/>
  <c r="V8" i="23"/>
  <c r="T35" i="7"/>
  <c r="AY37" i="19"/>
  <c r="T34" i="19"/>
  <c r="U37" i="24"/>
  <c r="E37" i="19"/>
  <c r="AI17" i="18"/>
  <c r="S7" i="18"/>
  <c r="AM35" i="19"/>
  <c r="H41" i="19"/>
  <c r="AO41" i="19"/>
  <c r="K41" i="24"/>
  <c r="K38" i="24" s="1"/>
  <c r="J38" i="19"/>
  <c r="AO38" i="19" s="1"/>
  <c r="AN41" i="19"/>
  <c r="J41" i="24"/>
  <c r="J38" i="24" s="1"/>
  <c r="I38" i="19"/>
  <c r="AN38" i="19" s="1"/>
  <c r="AL35" i="19"/>
  <c r="G41" i="19"/>
  <c r="AK41" i="19"/>
  <c r="G41" i="24"/>
  <c r="F38" i="19"/>
  <c r="F34" i="19" s="1"/>
  <c r="AP35" i="19"/>
  <c r="K41" i="19"/>
  <c r="AQ41" i="19"/>
  <c r="M41" i="24"/>
  <c r="M38" i="24" s="1"/>
  <c r="L38" i="19"/>
  <c r="B77" i="26"/>
  <c r="B78" i="26" s="1"/>
  <c r="B29" i="26"/>
  <c r="B30" i="26" s="1"/>
  <c r="D52" i="26"/>
  <c r="D266" i="26"/>
  <c r="D267" i="26" s="1"/>
  <c r="D68" i="26"/>
  <c r="D61" i="26" s="1"/>
  <c r="D66" i="26" s="1"/>
  <c r="D167" i="26"/>
  <c r="D169" i="26" s="1"/>
  <c r="D234" i="26"/>
  <c r="D235" i="26" s="1"/>
  <c r="D214" i="26"/>
  <c r="D219" i="26" s="1"/>
  <c r="G35" i="24"/>
  <c r="AK35" i="19"/>
  <c r="AO35" i="19"/>
  <c r="AN35" i="19"/>
  <c r="D54" i="26"/>
  <c r="D55" i="26" s="1"/>
  <c r="D182" i="26"/>
  <c r="D36" i="26"/>
  <c r="D70" i="26"/>
  <c r="D71" i="26" s="1"/>
  <c r="D100" i="26"/>
  <c r="D93" i="26" s="1"/>
  <c r="D95" i="26" s="1"/>
  <c r="D96" i="26" s="1"/>
  <c r="D98" i="26" s="1"/>
  <c r="D132" i="26"/>
  <c r="D125" i="26" s="1"/>
  <c r="D130" i="26" s="1"/>
  <c r="D184" i="26"/>
  <c r="D185" i="26" s="1"/>
  <c r="D232" i="26"/>
  <c r="D264" i="26"/>
  <c r="D154" i="26"/>
  <c r="D220" i="26"/>
  <c r="D84" i="26"/>
  <c r="D116" i="26"/>
  <c r="D166" i="26"/>
  <c r="D198" i="26"/>
  <c r="D191" i="26" s="1"/>
  <c r="D196" i="26" s="1"/>
  <c r="D248" i="26"/>
  <c r="D241" i="26" s="1"/>
  <c r="D246" i="26" s="1"/>
  <c r="D280" i="26"/>
  <c r="D284" i="26" s="1"/>
  <c r="D148" i="26"/>
  <c r="D153" i="26" s="1"/>
  <c r="D37" i="26"/>
  <c r="D118" i="26"/>
  <c r="D119" i="26" s="1"/>
  <c r="D200" i="26"/>
  <c r="D201" i="26" s="1"/>
  <c r="D250" i="26"/>
  <c r="D251" i="26" s="1"/>
  <c r="I6" i="23"/>
  <c r="AL6" i="19"/>
  <c r="B120" i="26"/>
  <c r="B56" i="26"/>
  <c r="D214" i="32"/>
  <c r="D220" i="32"/>
  <c r="D216" i="32" s="1"/>
  <c r="D217" i="32" s="1"/>
  <c r="B216" i="32"/>
  <c r="B217" i="32" s="1"/>
  <c r="B150" i="32"/>
  <c r="B151" i="32" s="1"/>
  <c r="B152" i="32" s="1"/>
  <c r="B150" i="26"/>
  <c r="B151" i="26" s="1"/>
  <c r="B216" i="26"/>
  <c r="B217" i="26" s="1"/>
  <c r="B218" i="26" s="1"/>
  <c r="D216" i="26"/>
  <c r="D217" i="26" s="1"/>
  <c r="B202" i="26"/>
  <c r="B40" i="26"/>
  <c r="B170" i="26"/>
  <c r="B72" i="26"/>
  <c r="B13" i="26"/>
  <c r="B219" i="26"/>
  <c r="B207" i="26" s="1"/>
  <c r="K21" i="23"/>
  <c r="K35" i="23" s="1"/>
  <c r="K27" i="23"/>
  <c r="J35" i="24"/>
  <c r="M27" i="23"/>
  <c r="K35" i="24"/>
  <c r="L27" i="23"/>
  <c r="L35" i="24"/>
  <c r="J6" i="19"/>
  <c r="B209" i="26"/>
  <c r="B210" i="26" s="1"/>
  <c r="F23" i="20"/>
  <c r="I23" i="25"/>
  <c r="I25" i="25" s="1"/>
  <c r="D154" i="32"/>
  <c r="K56" i="28"/>
  <c r="L23" i="18" s="1"/>
  <c r="P23" i="25"/>
  <c r="P25" i="25" s="1"/>
  <c r="O27" i="23"/>
  <c r="K55" i="28"/>
  <c r="L22" i="18" s="1"/>
  <c r="M34" i="19"/>
  <c r="N35" i="24"/>
  <c r="N34" i="24" s="1"/>
  <c r="N42" i="24" s="1"/>
  <c r="B185" i="32"/>
  <c r="B186" i="32" s="1"/>
  <c r="B136" i="32"/>
  <c r="B13" i="32"/>
  <c r="B39" i="32"/>
  <c r="B40" i="32" s="1"/>
  <c r="B283" i="32"/>
  <c r="B284" i="32" s="1"/>
  <c r="F91" i="32"/>
  <c r="F43" i="32"/>
  <c r="F271" i="32"/>
  <c r="F157" i="32"/>
  <c r="F173" i="32"/>
  <c r="F59" i="32"/>
  <c r="F189" i="32"/>
  <c r="F139" i="32"/>
  <c r="H3" i="32"/>
  <c r="F223" i="32"/>
  <c r="F255" i="32"/>
  <c r="F123" i="32"/>
  <c r="F205" i="32"/>
  <c r="F107" i="32"/>
  <c r="F75" i="32"/>
  <c r="F239" i="32"/>
  <c r="F27" i="32"/>
  <c r="D282" i="32"/>
  <c r="D283" i="32" s="1"/>
  <c r="D234" i="32"/>
  <c r="D235" i="32" s="1"/>
  <c r="D70" i="32"/>
  <c r="D71" i="32" s="1"/>
  <c r="D184" i="32"/>
  <c r="D185" i="32" s="1"/>
  <c r="D264" i="32"/>
  <c r="D198" i="32"/>
  <c r="D134" i="32"/>
  <c r="D135" i="32" s="1"/>
  <c r="D37" i="32"/>
  <c r="D85" i="32"/>
  <c r="D132" i="32"/>
  <c r="D101" i="32"/>
  <c r="D103" i="32" s="1"/>
  <c r="D248" i="32"/>
  <c r="D84" i="32"/>
  <c r="D200" i="32"/>
  <c r="D201" i="32" s="1"/>
  <c r="D166" i="32"/>
  <c r="D36" i="32"/>
  <c r="D266" i="32"/>
  <c r="D267" i="32" s="1"/>
  <c r="D182" i="32"/>
  <c r="D148" i="32"/>
  <c r="D54" i="32"/>
  <c r="D232" i="32"/>
  <c r="D250" i="32"/>
  <c r="D251" i="32" s="1"/>
  <c r="D116" i="32"/>
  <c r="D52" i="32"/>
  <c r="D167" i="32"/>
  <c r="D169" i="32" s="1"/>
  <c r="D280" i="32"/>
  <c r="D118" i="32"/>
  <c r="D119" i="32" s="1"/>
  <c r="D100" i="32"/>
  <c r="D68" i="32"/>
  <c r="B169" i="32"/>
  <c r="B170" i="32" s="1"/>
  <c r="B55" i="32"/>
  <c r="B56" i="32" s="1"/>
  <c r="J4" i="18"/>
  <c r="K6" i="19" s="1"/>
  <c r="AP6" i="19" s="1"/>
  <c r="J27" i="28"/>
  <c r="B201" i="32"/>
  <c r="B202" i="32" s="1"/>
  <c r="B103" i="32"/>
  <c r="B104" i="32" s="1"/>
  <c r="B119" i="32"/>
  <c r="B71" i="32"/>
  <c r="B72" i="32" s="1"/>
  <c r="B267" i="32"/>
  <c r="B268" i="32" s="1"/>
  <c r="B88" i="32"/>
  <c r="B235" i="32"/>
  <c r="B236" i="32" s="1"/>
  <c r="B251" i="32"/>
  <c r="B252" i="32" s="1"/>
  <c r="L40" i="28"/>
  <c r="L55" i="28" s="1"/>
  <c r="M22" i="18" s="1"/>
  <c r="K42" i="28"/>
  <c r="B247" i="26"/>
  <c r="B279" i="26"/>
  <c r="B278" i="26"/>
  <c r="B284" i="26"/>
  <c r="B268" i="26"/>
  <c r="B252" i="26"/>
  <c r="B236" i="26"/>
  <c r="D209" i="26"/>
  <c r="B196" i="26"/>
  <c r="B186" i="26"/>
  <c r="B161" i="26"/>
  <c r="B130" i="26"/>
  <c r="B136" i="26"/>
  <c r="F118" i="26"/>
  <c r="B104" i="26"/>
  <c r="B95" i="26"/>
  <c r="F85" i="26"/>
  <c r="B88" i="26"/>
  <c r="B79" i="26"/>
  <c r="B66" i="26"/>
  <c r="F52" i="26"/>
  <c r="F36" i="26"/>
  <c r="H239" i="26"/>
  <c r="H271" i="26"/>
  <c r="H205" i="26"/>
  <c r="H123" i="26"/>
  <c r="H255" i="26"/>
  <c r="H173" i="26"/>
  <c r="H27" i="26"/>
  <c r="H23" i="26" s="1"/>
  <c r="H189" i="26"/>
  <c r="H107" i="26"/>
  <c r="J3" i="26"/>
  <c r="H59" i="26"/>
  <c r="H223" i="26"/>
  <c r="H75" i="26"/>
  <c r="H43" i="26"/>
  <c r="H157" i="26"/>
  <c r="L5" i="6"/>
  <c r="L5" i="7"/>
  <c r="AI33" i="7"/>
  <c r="AK8" i="23" s="1"/>
  <c r="F35" i="7"/>
  <c r="F232" i="26" l="1"/>
  <c r="H139" i="26"/>
  <c r="F100" i="26"/>
  <c r="F280" i="26"/>
  <c r="F167" i="26"/>
  <c r="F198" i="26"/>
  <c r="F191" i="26" s="1"/>
  <c r="F116" i="26"/>
  <c r="F200" i="26"/>
  <c r="F201" i="26" s="1"/>
  <c r="F234" i="26"/>
  <c r="F235" i="26" s="1"/>
  <c r="F154" i="26"/>
  <c r="F68" i="26"/>
  <c r="F61" i="26" s="1"/>
  <c r="F66" i="26" s="1"/>
  <c r="F134" i="26"/>
  <c r="F135" i="26" s="1"/>
  <c r="F136" i="26" s="1"/>
  <c r="F248" i="26"/>
  <c r="F241" i="26" s="1"/>
  <c r="F166" i="26"/>
  <c r="F159" i="26" s="1"/>
  <c r="F160" i="26" s="1"/>
  <c r="F250" i="26"/>
  <c r="F54" i="26"/>
  <c r="F55" i="26" s="1"/>
  <c r="F56" i="26" s="1"/>
  <c r="F132" i="26"/>
  <c r="F148" i="26"/>
  <c r="F153" i="26" s="1"/>
  <c r="F141" i="26" s="1"/>
  <c r="F143" i="26" s="1"/>
  <c r="F182" i="26"/>
  <c r="F266" i="26"/>
  <c r="F267" i="26" s="1"/>
  <c r="F214" i="26"/>
  <c r="F220" i="26"/>
  <c r="D37" i="19"/>
  <c r="AI42" i="19"/>
  <c r="BN42" i="19" s="1"/>
  <c r="BN34" i="19"/>
  <c r="F37" i="26"/>
  <c r="F39" i="26" s="1"/>
  <c r="F40" i="26" s="1"/>
  <c r="F70" i="26"/>
  <c r="F71" i="26" s="1"/>
  <c r="F84" i="26"/>
  <c r="F87" i="26" s="1"/>
  <c r="F101" i="26"/>
  <c r="F184" i="26"/>
  <c r="F185" i="26" s="1"/>
  <c r="F264" i="26"/>
  <c r="M34" i="24"/>
  <c r="M42" i="24" s="1"/>
  <c r="I21" i="23"/>
  <c r="I35" i="23" s="1"/>
  <c r="F150" i="26"/>
  <c r="F149" i="26"/>
  <c r="D150" i="26"/>
  <c r="D14" i="26" s="1"/>
  <c r="D149" i="26"/>
  <c r="D13" i="26" s="1"/>
  <c r="D150" i="32"/>
  <c r="D14" i="32" s="1"/>
  <c r="D149" i="32"/>
  <c r="D13" i="32" s="1"/>
  <c r="D159" i="26"/>
  <c r="D161" i="26" s="1"/>
  <c r="J34" i="19"/>
  <c r="AO34" i="19" s="1"/>
  <c r="D56" i="26"/>
  <c r="D236" i="26"/>
  <c r="T42" i="19"/>
  <c r="AY42" i="19" s="1"/>
  <c r="AY34" i="19"/>
  <c r="U34" i="24"/>
  <c r="U42" i="24" s="1"/>
  <c r="F37" i="24"/>
  <c r="E37" i="24"/>
  <c r="F8" i="23"/>
  <c r="W8" i="25"/>
  <c r="V26" i="23"/>
  <c r="K34" i="24"/>
  <c r="K42" i="24" s="1"/>
  <c r="AP41" i="19"/>
  <c r="L41" i="24"/>
  <c r="L38" i="24" s="1"/>
  <c r="L34" i="24" s="1"/>
  <c r="L42" i="24" s="1"/>
  <c r="K38" i="19"/>
  <c r="G38" i="24"/>
  <c r="AQ38" i="19"/>
  <c r="L34" i="19"/>
  <c r="I34" i="19"/>
  <c r="AK38" i="19"/>
  <c r="AL41" i="19"/>
  <c r="H41" i="24"/>
  <c r="H38" i="24" s="1"/>
  <c r="G38" i="19"/>
  <c r="AL38" i="19" s="1"/>
  <c r="AM41" i="19"/>
  <c r="I41" i="24"/>
  <c r="I38" i="24" s="1"/>
  <c r="H38" i="19"/>
  <c r="AM38" i="19" s="1"/>
  <c r="J34" i="24"/>
  <c r="E41" i="19"/>
  <c r="D120" i="26"/>
  <c r="D104" i="26"/>
  <c r="D72" i="26"/>
  <c r="D77" i="26"/>
  <c r="D78" i="26" s="1"/>
  <c r="D218" i="26"/>
  <c r="D29" i="26"/>
  <c r="D31" i="26" s="1"/>
  <c r="D32" i="26" s="1"/>
  <c r="D87" i="26"/>
  <c r="D88" i="26" s="1"/>
  <c r="D252" i="26"/>
  <c r="D39" i="26"/>
  <c r="D40" i="26" s="1"/>
  <c r="D268" i="26"/>
  <c r="D152" i="26"/>
  <c r="D273" i="26"/>
  <c r="D278" i="26" s="1"/>
  <c r="D170" i="26"/>
  <c r="M39" i="28"/>
  <c r="M41" i="28" s="1"/>
  <c r="D35" i="19"/>
  <c r="D186" i="26"/>
  <c r="D136" i="26"/>
  <c r="D202" i="26"/>
  <c r="M42" i="19"/>
  <c r="AR42" i="19" s="1"/>
  <c r="AR34" i="19"/>
  <c r="M6" i="25"/>
  <c r="M20" i="25" s="1"/>
  <c r="AO6" i="19"/>
  <c r="F42" i="19"/>
  <c r="AK34" i="19"/>
  <c r="B14" i="32"/>
  <c r="B15" i="32" s="1"/>
  <c r="B14" i="26"/>
  <c r="B15" i="26" s="1"/>
  <c r="T151" i="26"/>
  <c r="B152" i="26"/>
  <c r="B218" i="32"/>
  <c r="F216" i="26"/>
  <c r="F217" i="26" s="1"/>
  <c r="O11" i="23"/>
  <c r="P11" i="25" s="1"/>
  <c r="D207" i="26"/>
  <c r="D141" i="26"/>
  <c r="D143" i="26" s="1"/>
  <c r="B212" i="26"/>
  <c r="B213" i="26" s="1"/>
  <c r="H148" i="26"/>
  <c r="H214" i="26"/>
  <c r="H220" i="26"/>
  <c r="L6" i="23"/>
  <c r="F219" i="26"/>
  <c r="F207" i="26" s="1"/>
  <c r="D186" i="32"/>
  <c r="D210" i="26"/>
  <c r="H154" i="26"/>
  <c r="F23" i="32"/>
  <c r="F220" i="32" s="1"/>
  <c r="D218" i="32"/>
  <c r="L18" i="18"/>
  <c r="L10" i="18" s="1"/>
  <c r="D72" i="32"/>
  <c r="D87" i="32"/>
  <c r="D88" i="32" s="1"/>
  <c r="D120" i="32"/>
  <c r="K57" i="28"/>
  <c r="D202" i="32"/>
  <c r="D252" i="32"/>
  <c r="D104" i="32"/>
  <c r="D268" i="32"/>
  <c r="D55" i="32"/>
  <c r="D56" i="32" s="1"/>
  <c r="B120" i="32"/>
  <c r="L6" i="24"/>
  <c r="K4" i="18"/>
  <c r="M6" i="24" s="1"/>
  <c r="K27" i="28"/>
  <c r="D236" i="32"/>
  <c r="D170" i="32"/>
  <c r="D39" i="32"/>
  <c r="D40" i="32" s="1"/>
  <c r="D284" i="32"/>
  <c r="D136" i="32"/>
  <c r="H173" i="32"/>
  <c r="H189" i="32"/>
  <c r="H157" i="32"/>
  <c r="H27" i="32"/>
  <c r="H23" i="32" s="1"/>
  <c r="H271" i="32"/>
  <c r="H43" i="32"/>
  <c r="H239" i="32"/>
  <c r="H75" i="32"/>
  <c r="H139" i="32"/>
  <c r="J3" i="32"/>
  <c r="H255" i="32"/>
  <c r="H91" i="32"/>
  <c r="H59" i="32"/>
  <c r="H107" i="32"/>
  <c r="H223" i="32"/>
  <c r="H123" i="32"/>
  <c r="H205" i="32"/>
  <c r="L41" i="28"/>
  <c r="H282" i="26"/>
  <c r="H280" i="26"/>
  <c r="H273" i="26" s="1"/>
  <c r="F273" i="26"/>
  <c r="F278" i="26" s="1"/>
  <c r="F284" i="26"/>
  <c r="D247" i="26"/>
  <c r="H266" i="26"/>
  <c r="H267" i="26" s="1"/>
  <c r="H264" i="26"/>
  <c r="F251" i="26"/>
  <c r="H250" i="26"/>
  <c r="H251" i="26" s="1"/>
  <c r="H248" i="26"/>
  <c r="H234" i="26"/>
  <c r="H235" i="26" s="1"/>
  <c r="H232" i="26"/>
  <c r="H200" i="26"/>
  <c r="H201" i="26" s="1"/>
  <c r="H198" i="26"/>
  <c r="H167" i="26"/>
  <c r="H169" i="26" s="1"/>
  <c r="H184" i="26"/>
  <c r="H185" i="26" s="1"/>
  <c r="H182" i="26"/>
  <c r="H166" i="26"/>
  <c r="B162" i="26"/>
  <c r="D162" i="26"/>
  <c r="F169" i="26"/>
  <c r="F152" i="26"/>
  <c r="F125" i="26"/>
  <c r="H134" i="26"/>
  <c r="H135" i="26" s="1"/>
  <c r="H132" i="26"/>
  <c r="F119" i="26"/>
  <c r="H118" i="26"/>
  <c r="H119" i="26" s="1"/>
  <c r="H116" i="26"/>
  <c r="B96" i="26"/>
  <c r="F93" i="26"/>
  <c r="F103" i="26"/>
  <c r="H101" i="26"/>
  <c r="H103" i="26" s="1"/>
  <c r="H100" i="26"/>
  <c r="H93" i="26" s="1"/>
  <c r="H85" i="26"/>
  <c r="H84" i="26"/>
  <c r="B80" i="26"/>
  <c r="H70" i="26"/>
  <c r="H68" i="26"/>
  <c r="H54" i="26"/>
  <c r="H52" i="26"/>
  <c r="H37" i="26"/>
  <c r="H36" i="26"/>
  <c r="F29" i="26"/>
  <c r="F30" i="26" s="1"/>
  <c r="AL8" i="25"/>
  <c r="AK26" i="23"/>
  <c r="G8" i="23"/>
  <c r="J239" i="26"/>
  <c r="J271" i="26"/>
  <c r="J157" i="26"/>
  <c r="J91" i="26"/>
  <c r="J255" i="26"/>
  <c r="J139" i="26"/>
  <c r="J223" i="26"/>
  <c r="L3" i="26"/>
  <c r="J173" i="26"/>
  <c r="J59" i="26"/>
  <c r="J205" i="26"/>
  <c r="J43" i="26"/>
  <c r="J75" i="26"/>
  <c r="J123" i="26"/>
  <c r="J27" i="26"/>
  <c r="J23" i="26" s="1"/>
  <c r="J107" i="26"/>
  <c r="J189" i="26"/>
  <c r="N6" i="25"/>
  <c r="N20" i="25" s="1"/>
  <c r="M6" i="23"/>
  <c r="M5" i="6"/>
  <c r="M5" i="7"/>
  <c r="AJ33" i="7"/>
  <c r="AI35" i="7"/>
  <c r="F218" i="26" l="1"/>
  <c r="F170" i="26"/>
  <c r="F72" i="26"/>
  <c r="F13" i="26"/>
  <c r="AK42" i="19"/>
  <c r="F268" i="26"/>
  <c r="F77" i="26"/>
  <c r="F78" i="26" s="1"/>
  <c r="D79" i="26"/>
  <c r="D80" i="26" s="1"/>
  <c r="D151" i="32"/>
  <c r="D152" i="32" s="1"/>
  <c r="H150" i="26"/>
  <c r="H149" i="26"/>
  <c r="H13" i="26" s="1"/>
  <c r="D160" i="26"/>
  <c r="D164" i="26" s="1"/>
  <c r="H159" i="26"/>
  <c r="H160" i="26" s="1"/>
  <c r="G8" i="25"/>
  <c r="J42" i="19"/>
  <c r="AO42" i="19" s="1"/>
  <c r="W24" i="25"/>
  <c r="W25" i="25" s="1"/>
  <c r="V27" i="23"/>
  <c r="D41" i="19"/>
  <c r="L42" i="19"/>
  <c r="AQ42" i="19" s="1"/>
  <c r="AQ34" i="19"/>
  <c r="AN34" i="19"/>
  <c r="AP38" i="19"/>
  <c r="D38" i="19" s="1"/>
  <c r="K34" i="19"/>
  <c r="E38" i="24"/>
  <c r="F38" i="24"/>
  <c r="G34" i="24"/>
  <c r="G42" i="24" s="1"/>
  <c r="F41" i="24"/>
  <c r="E38" i="19"/>
  <c r="E41" i="24"/>
  <c r="D30" i="26"/>
  <c r="D279" i="26"/>
  <c r="D15" i="26"/>
  <c r="H214" i="32"/>
  <c r="H220" i="32"/>
  <c r="H216" i="32" s="1"/>
  <c r="H217" i="32" s="1"/>
  <c r="F14" i="26"/>
  <c r="F264" i="32"/>
  <c r="F214" i="32"/>
  <c r="H216" i="26"/>
  <c r="H217" i="26" s="1"/>
  <c r="H218" i="26" s="1"/>
  <c r="D212" i="26"/>
  <c r="D213" i="26" s="1"/>
  <c r="F70" i="32"/>
  <c r="F71" i="32" s="1"/>
  <c r="L21" i="23"/>
  <c r="L35" i="23" s="1"/>
  <c r="M21" i="23"/>
  <c r="M35" i="23" s="1"/>
  <c r="F216" i="32"/>
  <c r="F217" i="32" s="1"/>
  <c r="F248" i="32"/>
  <c r="H219" i="26"/>
  <c r="H207" i="26" s="1"/>
  <c r="F182" i="32"/>
  <c r="F166" i="32"/>
  <c r="J214" i="26"/>
  <c r="J148" i="26"/>
  <c r="J220" i="26"/>
  <c r="F52" i="32"/>
  <c r="F54" i="32"/>
  <c r="F55" i="32" s="1"/>
  <c r="F232" i="32"/>
  <c r="F85" i="32"/>
  <c r="F116" i="32"/>
  <c r="F118" i="32"/>
  <c r="F119" i="32" s="1"/>
  <c r="J154" i="26"/>
  <c r="H153" i="26"/>
  <c r="H141" i="26" s="1"/>
  <c r="H143" i="26" s="1"/>
  <c r="F184" i="32"/>
  <c r="F185" i="32" s="1"/>
  <c r="F37" i="32"/>
  <c r="F39" i="32" s="1"/>
  <c r="F134" i="32"/>
  <c r="F135" i="32" s="1"/>
  <c r="F167" i="32"/>
  <c r="F169" i="32" s="1"/>
  <c r="F280" i="32"/>
  <c r="F36" i="32"/>
  <c r="F132" i="32"/>
  <c r="F234" i="32"/>
  <c r="F235" i="32" s="1"/>
  <c r="F101" i="32"/>
  <c r="F103" i="32" s="1"/>
  <c r="F200" i="32"/>
  <c r="F201" i="32" s="1"/>
  <c r="F100" i="32"/>
  <c r="F282" i="32"/>
  <c r="F283" i="32" s="1"/>
  <c r="F266" i="32"/>
  <c r="F267" i="32" s="1"/>
  <c r="F198" i="32"/>
  <c r="F154" i="32"/>
  <c r="F68" i="32"/>
  <c r="F148" i="32"/>
  <c r="F250" i="32"/>
  <c r="F251" i="32" s="1"/>
  <c r="F84" i="32"/>
  <c r="H154" i="32"/>
  <c r="M56" i="28"/>
  <c r="N23" i="18" s="1"/>
  <c r="L56" i="28"/>
  <c r="AK27" i="23"/>
  <c r="AL24" i="25"/>
  <c r="F26" i="23"/>
  <c r="L42" i="28"/>
  <c r="D15" i="32"/>
  <c r="L6" i="19"/>
  <c r="H264" i="32"/>
  <c r="H250" i="32"/>
  <c r="H251" i="32" s="1"/>
  <c r="H37" i="32"/>
  <c r="H167" i="32"/>
  <c r="H266" i="32"/>
  <c r="H267" i="32" s="1"/>
  <c r="H101" i="32"/>
  <c r="H52" i="32"/>
  <c r="H184" i="32"/>
  <c r="H185" i="32" s="1"/>
  <c r="H232" i="32"/>
  <c r="H198" i="32"/>
  <c r="H132" i="32"/>
  <c r="H116" i="32"/>
  <c r="H68" i="32"/>
  <c r="H280" i="32"/>
  <c r="H166" i="32"/>
  <c r="H118" i="32"/>
  <c r="H119" i="32" s="1"/>
  <c r="H100" i="32"/>
  <c r="H234" i="32"/>
  <c r="H235" i="32" s="1"/>
  <c r="H182" i="32"/>
  <c r="H148" i="32"/>
  <c r="H70" i="32"/>
  <c r="H71" i="32" s="1"/>
  <c r="H72" i="32" s="1"/>
  <c r="H84" i="32"/>
  <c r="H282" i="32"/>
  <c r="H283" i="32" s="1"/>
  <c r="H134" i="32"/>
  <c r="H135" i="32" s="1"/>
  <c r="H36" i="32"/>
  <c r="H248" i="32"/>
  <c r="H200" i="32"/>
  <c r="H201" i="32" s="1"/>
  <c r="H54" i="32"/>
  <c r="H85" i="32"/>
  <c r="L4" i="18"/>
  <c r="M6" i="19" s="1"/>
  <c r="AR6" i="19" s="1"/>
  <c r="L27" i="28"/>
  <c r="J123" i="32"/>
  <c r="J27" i="32"/>
  <c r="J23" i="32" s="1"/>
  <c r="J43" i="32"/>
  <c r="J255" i="32"/>
  <c r="J107" i="32"/>
  <c r="L3" i="32"/>
  <c r="J223" i="32"/>
  <c r="J139" i="32"/>
  <c r="J75" i="32"/>
  <c r="J205" i="32"/>
  <c r="J157" i="32"/>
  <c r="J189" i="32"/>
  <c r="J173" i="32"/>
  <c r="J271" i="32"/>
  <c r="J59" i="32"/>
  <c r="J239" i="32"/>
  <c r="J91" i="32"/>
  <c r="M40" i="28"/>
  <c r="M42" i="28" s="1"/>
  <c r="F279" i="26"/>
  <c r="H279" i="26"/>
  <c r="H278" i="26"/>
  <c r="J282" i="26"/>
  <c r="J283" i="26" s="1"/>
  <c r="J280" i="26"/>
  <c r="H283" i="26"/>
  <c r="J264" i="26"/>
  <c r="J266" i="26"/>
  <c r="H268" i="26"/>
  <c r="H241" i="26"/>
  <c r="H252" i="26"/>
  <c r="J250" i="26"/>
  <c r="J251" i="26" s="1"/>
  <c r="J248" i="26"/>
  <c r="F252" i="26"/>
  <c r="F247" i="26"/>
  <c r="F246" i="26"/>
  <c r="H236" i="26"/>
  <c r="J234" i="26"/>
  <c r="J235" i="26" s="1"/>
  <c r="J232" i="26"/>
  <c r="F236" i="26"/>
  <c r="F209" i="26"/>
  <c r="F210" i="26" s="1"/>
  <c r="H191" i="26"/>
  <c r="H196" i="26" s="1"/>
  <c r="H202" i="26"/>
  <c r="F196" i="26"/>
  <c r="F202" i="26"/>
  <c r="J200" i="26"/>
  <c r="J201" i="26" s="1"/>
  <c r="J198" i="26"/>
  <c r="J167" i="26"/>
  <c r="J184" i="26"/>
  <c r="J182" i="26"/>
  <c r="H186" i="26"/>
  <c r="F186" i="26"/>
  <c r="H170" i="26"/>
  <c r="F161" i="26"/>
  <c r="B164" i="26"/>
  <c r="J166" i="26"/>
  <c r="H161" i="26"/>
  <c r="H162" i="26" s="1"/>
  <c r="H152" i="26"/>
  <c r="H120" i="26"/>
  <c r="H136" i="26"/>
  <c r="H125" i="26"/>
  <c r="H130" i="26" s="1"/>
  <c r="J134" i="26"/>
  <c r="J135" i="26" s="1"/>
  <c r="J132" i="26"/>
  <c r="J125" i="26" s="1"/>
  <c r="J130" i="26" s="1"/>
  <c r="F130" i="26"/>
  <c r="J118" i="26"/>
  <c r="J116" i="26"/>
  <c r="F120" i="26"/>
  <c r="H104" i="26"/>
  <c r="F95" i="26"/>
  <c r="B98" i="26"/>
  <c r="J101" i="26"/>
  <c r="J103" i="26" s="1"/>
  <c r="J100" i="26"/>
  <c r="F104" i="26"/>
  <c r="H95" i="26"/>
  <c r="H96" i="26" s="1"/>
  <c r="H98" i="26" s="1"/>
  <c r="B82" i="26"/>
  <c r="F88" i="26"/>
  <c r="J85" i="26"/>
  <c r="J84" i="26"/>
  <c r="F79" i="26"/>
  <c r="H77" i="26"/>
  <c r="H78" i="26" s="1"/>
  <c r="H87" i="26"/>
  <c r="H88" i="26" s="1"/>
  <c r="J68" i="26"/>
  <c r="J61" i="26" s="1"/>
  <c r="J66" i="26" s="1"/>
  <c r="J70" i="26"/>
  <c r="J71" i="26" s="1"/>
  <c r="H71" i="26"/>
  <c r="H72" i="26" s="1"/>
  <c r="H61" i="26"/>
  <c r="H55" i="26"/>
  <c r="H56" i="26" s="1"/>
  <c r="J52" i="26"/>
  <c r="J54" i="26"/>
  <c r="J37" i="26"/>
  <c r="J36" i="26"/>
  <c r="F31" i="26"/>
  <c r="F32" i="26" s="1"/>
  <c r="H39" i="26"/>
  <c r="H40" i="26" s="1"/>
  <c r="H29" i="26"/>
  <c r="H30" i="26" s="1"/>
  <c r="G26" i="23"/>
  <c r="H8" i="25"/>
  <c r="L239" i="26"/>
  <c r="L271" i="26"/>
  <c r="L255" i="26"/>
  <c r="L91" i="26"/>
  <c r="L223" i="26"/>
  <c r="L139" i="26"/>
  <c r="L173" i="26"/>
  <c r="N3" i="26"/>
  <c r="L205" i="26"/>
  <c r="L59" i="26"/>
  <c r="L189" i="26"/>
  <c r="L27" i="26"/>
  <c r="L23" i="26" s="1"/>
  <c r="L157" i="26"/>
  <c r="L75" i="26"/>
  <c r="L107" i="26"/>
  <c r="L43" i="26"/>
  <c r="L123" i="26"/>
  <c r="N5" i="6"/>
  <c r="N5" i="7"/>
  <c r="F15" i="26" l="1"/>
  <c r="F218" i="32"/>
  <c r="D82" i="26"/>
  <c r="D21" i="27"/>
  <c r="D37" i="27"/>
  <c r="E21" i="27"/>
  <c r="E30" i="27" s="1"/>
  <c r="D4" i="33" s="1"/>
  <c r="E37" i="27"/>
  <c r="E40" i="27" s="1"/>
  <c r="E41" i="27" s="1"/>
  <c r="E42" i="27" s="1"/>
  <c r="E43" i="27" s="1"/>
  <c r="H150" i="32"/>
  <c r="H14" i="32" s="1"/>
  <c r="H149" i="32"/>
  <c r="F150" i="32"/>
  <c r="F14" i="32" s="1"/>
  <c r="F149" i="32"/>
  <c r="J150" i="26"/>
  <c r="J149" i="26"/>
  <c r="J13" i="26" s="1"/>
  <c r="AP34" i="19"/>
  <c r="K42" i="19"/>
  <c r="AP42" i="19" s="1"/>
  <c r="J29" i="26"/>
  <c r="J30" i="26" s="1"/>
  <c r="N39" i="28"/>
  <c r="N40" i="28" s="1"/>
  <c r="H14" i="26"/>
  <c r="H15" i="26" s="1"/>
  <c r="N6" i="23"/>
  <c r="N21" i="23" s="1"/>
  <c r="N35" i="23" s="1"/>
  <c r="AQ6" i="19"/>
  <c r="F268" i="32"/>
  <c r="J216" i="26"/>
  <c r="J217" i="26" s="1"/>
  <c r="J218" i="26" s="1"/>
  <c r="L57" i="28"/>
  <c r="M23" i="18"/>
  <c r="F136" i="32"/>
  <c r="F202" i="32"/>
  <c r="F170" i="32"/>
  <c r="F87" i="32"/>
  <c r="F88" i="32" s="1"/>
  <c r="F252" i="32"/>
  <c r="F284" i="32"/>
  <c r="F56" i="32"/>
  <c r="F236" i="32"/>
  <c r="F186" i="32"/>
  <c r="J214" i="32"/>
  <c r="J220" i="32"/>
  <c r="J216" i="32" s="1"/>
  <c r="J217" i="32" s="1"/>
  <c r="F104" i="32"/>
  <c r="F72" i="32"/>
  <c r="L220" i="26"/>
  <c r="L214" i="26"/>
  <c r="L148" i="26"/>
  <c r="J219" i="26"/>
  <c r="F40" i="32"/>
  <c r="L154" i="26"/>
  <c r="J153" i="26"/>
  <c r="J141" i="26" s="1"/>
  <c r="J143" i="26" s="1"/>
  <c r="H218" i="32"/>
  <c r="J154" i="32"/>
  <c r="N6" i="24"/>
  <c r="M55" i="28"/>
  <c r="AL25" i="25"/>
  <c r="G24" i="25"/>
  <c r="H252" i="32"/>
  <c r="O6" i="25"/>
  <c r="O20" i="25" s="1"/>
  <c r="H236" i="32"/>
  <c r="H136" i="32"/>
  <c r="H268" i="32"/>
  <c r="J200" i="32"/>
  <c r="J201" i="32" s="1"/>
  <c r="J166" i="32"/>
  <c r="J148" i="32"/>
  <c r="J100" i="32"/>
  <c r="J84" i="32"/>
  <c r="J184" i="32"/>
  <c r="J185" i="32" s="1"/>
  <c r="J132" i="32"/>
  <c r="J101" i="32"/>
  <c r="J103" i="32" s="1"/>
  <c r="J85" i="32"/>
  <c r="J134" i="32"/>
  <c r="J135" i="32" s="1"/>
  <c r="J167" i="32"/>
  <c r="J169" i="32" s="1"/>
  <c r="J70" i="32"/>
  <c r="J71" i="32" s="1"/>
  <c r="J280" i="32"/>
  <c r="J266" i="32"/>
  <c r="J267" i="32" s="1"/>
  <c r="J116" i="32"/>
  <c r="J68" i="32"/>
  <c r="J234" i="32"/>
  <c r="J182" i="32"/>
  <c r="J250" i="32"/>
  <c r="J251" i="32" s="1"/>
  <c r="J232" i="32"/>
  <c r="J118" i="32"/>
  <c r="J282" i="32"/>
  <c r="J283" i="32" s="1"/>
  <c r="J52" i="32"/>
  <c r="J37" i="32"/>
  <c r="J264" i="32"/>
  <c r="J248" i="32"/>
  <c r="J198" i="32"/>
  <c r="J36" i="32"/>
  <c r="J54" i="32"/>
  <c r="H186" i="32"/>
  <c r="H169" i="32"/>
  <c r="H170" i="32" s="1"/>
  <c r="M4" i="18"/>
  <c r="O6" i="24" s="1"/>
  <c r="M27" i="28"/>
  <c r="H202" i="32"/>
  <c r="H39" i="32"/>
  <c r="H40" i="32" s="1"/>
  <c r="H120" i="32"/>
  <c r="L239" i="32"/>
  <c r="L91" i="32"/>
  <c r="L189" i="32"/>
  <c r="L27" i="32"/>
  <c r="L23" i="32" s="1"/>
  <c r="L173" i="32"/>
  <c r="L123" i="32"/>
  <c r="N3" i="32"/>
  <c r="L107" i="32"/>
  <c r="L75" i="32"/>
  <c r="L223" i="32"/>
  <c r="L139" i="32"/>
  <c r="L43" i="32"/>
  <c r="L205" i="32"/>
  <c r="L271" i="32"/>
  <c r="L157" i="32"/>
  <c r="L255" i="32"/>
  <c r="L59" i="32"/>
  <c r="F120" i="32"/>
  <c r="H87" i="32"/>
  <c r="H284" i="32"/>
  <c r="H103" i="32"/>
  <c r="H104" i="32" s="1"/>
  <c r="H55" i="32"/>
  <c r="H56" i="32" s="1"/>
  <c r="H284" i="26"/>
  <c r="J284" i="26"/>
  <c r="J273" i="26"/>
  <c r="J279" i="26" s="1"/>
  <c r="L282" i="26"/>
  <c r="L283" i="26" s="1"/>
  <c r="L280" i="26"/>
  <c r="J267" i="26"/>
  <c r="J268" i="26" s="1"/>
  <c r="L266" i="26"/>
  <c r="L267" i="26" s="1"/>
  <c r="L264" i="26"/>
  <c r="L250" i="26"/>
  <c r="L248" i="26"/>
  <c r="J241" i="26"/>
  <c r="J246" i="26" s="1"/>
  <c r="J252" i="26"/>
  <c r="H247" i="26"/>
  <c r="H246" i="26"/>
  <c r="J236" i="26"/>
  <c r="L234" i="26"/>
  <c r="L235" i="26" s="1"/>
  <c r="L232" i="26"/>
  <c r="H209" i="26"/>
  <c r="H210" i="26" s="1"/>
  <c r="L200" i="26"/>
  <c r="L198" i="26"/>
  <c r="L191" i="26" s="1"/>
  <c r="L196" i="26" s="1"/>
  <c r="J202" i="26"/>
  <c r="J191" i="26"/>
  <c r="L167" i="26"/>
  <c r="L169" i="26" s="1"/>
  <c r="L184" i="26"/>
  <c r="L185" i="26" s="1"/>
  <c r="L182" i="26"/>
  <c r="J185" i="26"/>
  <c r="H164" i="26"/>
  <c r="J169" i="26"/>
  <c r="J159" i="26"/>
  <c r="J160" i="26" s="1"/>
  <c r="F162" i="26"/>
  <c r="L166" i="26"/>
  <c r="J152" i="26"/>
  <c r="J136" i="26"/>
  <c r="L134" i="26"/>
  <c r="L135" i="26" s="1"/>
  <c r="L132" i="26"/>
  <c r="L118" i="26"/>
  <c r="L119" i="26" s="1"/>
  <c r="L116" i="26"/>
  <c r="J119" i="26"/>
  <c r="J104" i="26"/>
  <c r="F96" i="26"/>
  <c r="L100" i="26"/>
  <c r="L101" i="26"/>
  <c r="L103" i="26" s="1"/>
  <c r="J93" i="26"/>
  <c r="J72" i="26"/>
  <c r="F80" i="26"/>
  <c r="L85" i="26"/>
  <c r="L84" i="26"/>
  <c r="H79" i="26"/>
  <c r="H80" i="26" s="1"/>
  <c r="J77" i="26"/>
  <c r="J79" i="26" s="1"/>
  <c r="J87" i="26"/>
  <c r="J88" i="26" s="1"/>
  <c r="H66" i="26"/>
  <c r="L68" i="26"/>
  <c r="L70" i="26"/>
  <c r="J55" i="26"/>
  <c r="L52" i="26"/>
  <c r="L54" i="26"/>
  <c r="H31" i="26"/>
  <c r="H32" i="26" s="1"/>
  <c r="L37" i="26"/>
  <c r="L36" i="26"/>
  <c r="J31" i="26"/>
  <c r="J32" i="26" s="1"/>
  <c r="J39" i="26"/>
  <c r="J40" i="26" s="1"/>
  <c r="H24" i="25"/>
  <c r="N239" i="26"/>
  <c r="N271" i="26"/>
  <c r="N255" i="26"/>
  <c r="N107" i="26"/>
  <c r="N223" i="26"/>
  <c r="N123" i="26"/>
  <c r="N173" i="26"/>
  <c r="P3" i="26"/>
  <c r="N205" i="26"/>
  <c r="N59" i="26"/>
  <c r="N189" i="26"/>
  <c r="N75" i="26"/>
  <c r="N157" i="26"/>
  <c r="N27" i="26"/>
  <c r="N23" i="26" s="1"/>
  <c r="N91" i="26"/>
  <c r="N43" i="26"/>
  <c r="N139" i="26"/>
  <c r="O6" i="23"/>
  <c r="O21" i="23" s="1"/>
  <c r="O35" i="23" s="1"/>
  <c r="P6" i="25"/>
  <c r="P20" i="25" s="1"/>
  <c r="O5" i="6"/>
  <c r="O5" i="7"/>
  <c r="H151" i="32" l="1"/>
  <c r="H152" i="32" s="1"/>
  <c r="F151" i="32"/>
  <c r="F152" i="32" s="1"/>
  <c r="J150" i="32"/>
  <c r="J14" i="32" s="1"/>
  <c r="J149" i="32"/>
  <c r="L150" i="26"/>
  <c r="L149" i="26"/>
  <c r="L13" i="26" s="1"/>
  <c r="L159" i="26"/>
  <c r="L160" i="26" s="1"/>
  <c r="J78" i="26"/>
  <c r="O39" i="28"/>
  <c r="O41" i="28" s="1"/>
  <c r="N6" i="19"/>
  <c r="AS6" i="19" s="1"/>
  <c r="J14" i="26"/>
  <c r="J15" i="26" s="1"/>
  <c r="L216" i="26"/>
  <c r="L217" i="26" s="1"/>
  <c r="L218" i="26" s="1"/>
  <c r="M57" i="28"/>
  <c r="N22" i="18"/>
  <c r="M18" i="18"/>
  <c r="M10" i="18" s="1"/>
  <c r="P11" i="23"/>
  <c r="Q11" i="25" s="1"/>
  <c r="L42" i="32"/>
  <c r="B51" i="32" s="1"/>
  <c r="J207" i="26"/>
  <c r="F13" i="32"/>
  <c r="F15" i="32" s="1"/>
  <c r="H13" i="32"/>
  <c r="H15" i="32" s="1"/>
  <c r="L220" i="32"/>
  <c r="L216" i="32" s="1"/>
  <c r="L217" i="32" s="1"/>
  <c r="L214" i="32"/>
  <c r="N214" i="26"/>
  <c r="N148" i="26"/>
  <c r="N220" i="26"/>
  <c r="L219" i="26"/>
  <c r="L207" i="26" s="1"/>
  <c r="N154" i="26"/>
  <c r="L153" i="26"/>
  <c r="L141" i="26" s="1"/>
  <c r="L143" i="26" s="1"/>
  <c r="L154" i="32"/>
  <c r="J252" i="32"/>
  <c r="N55" i="28"/>
  <c r="O22" i="18" s="1"/>
  <c r="N41" i="28"/>
  <c r="N42" i="28" s="1"/>
  <c r="J202" i="32"/>
  <c r="J87" i="32"/>
  <c r="J88" i="32" s="1"/>
  <c r="J268" i="32"/>
  <c r="J186" i="32"/>
  <c r="J104" i="32"/>
  <c r="J39" i="32"/>
  <c r="J40" i="32" s="1"/>
  <c r="H88" i="32"/>
  <c r="J235" i="32"/>
  <c r="J236" i="32" s="1"/>
  <c r="J170" i="32"/>
  <c r="N223" i="32"/>
  <c r="N139" i="32"/>
  <c r="N43" i="32"/>
  <c r="N205" i="32"/>
  <c r="N173" i="32"/>
  <c r="N271" i="32"/>
  <c r="N91" i="32"/>
  <c r="N239" i="32"/>
  <c r="N75" i="32"/>
  <c r="N255" i="32"/>
  <c r="N59" i="32"/>
  <c r="N189" i="32"/>
  <c r="N107" i="32"/>
  <c r="N157" i="32"/>
  <c r="N27" i="32"/>
  <c r="N23" i="32" s="1"/>
  <c r="N123" i="32"/>
  <c r="P3" i="32"/>
  <c r="J218" i="32"/>
  <c r="J72" i="32"/>
  <c r="J55" i="32"/>
  <c r="J56" i="32" s="1"/>
  <c r="J136" i="32"/>
  <c r="N4" i="18"/>
  <c r="P6" i="24" s="1"/>
  <c r="N27" i="28"/>
  <c r="J247" i="26"/>
  <c r="L198" i="32"/>
  <c r="L132" i="32"/>
  <c r="L101" i="32"/>
  <c r="L118" i="32"/>
  <c r="L119" i="32" s="1"/>
  <c r="L266" i="32"/>
  <c r="L52" i="32"/>
  <c r="L232" i="32"/>
  <c r="L134" i="32"/>
  <c r="L36" i="32"/>
  <c r="L85" i="32"/>
  <c r="L234" i="32"/>
  <c r="L235" i="32" s="1"/>
  <c r="L280" i="32"/>
  <c r="L116" i="32"/>
  <c r="L68" i="32"/>
  <c r="L282" i="32"/>
  <c r="L264" i="32"/>
  <c r="L100" i="32"/>
  <c r="L148" i="32"/>
  <c r="L248" i="32"/>
  <c r="L166" i="32"/>
  <c r="L84" i="32"/>
  <c r="L70" i="32"/>
  <c r="L184" i="32"/>
  <c r="L200" i="32"/>
  <c r="L54" i="32"/>
  <c r="L250" i="32"/>
  <c r="L167" i="32"/>
  <c r="L182" i="32"/>
  <c r="L37" i="32"/>
  <c r="J119" i="32"/>
  <c r="J284" i="32"/>
  <c r="J278" i="26"/>
  <c r="L273" i="26"/>
  <c r="L278" i="26" s="1"/>
  <c r="N280" i="26"/>
  <c r="N282" i="26"/>
  <c r="L284" i="26"/>
  <c r="L268" i="26"/>
  <c r="N266" i="26"/>
  <c r="N267" i="26" s="1"/>
  <c r="N264" i="26"/>
  <c r="N248" i="26"/>
  <c r="N250" i="26"/>
  <c r="N251" i="26" s="1"/>
  <c r="L241" i="26"/>
  <c r="L246" i="26" s="1"/>
  <c r="L251" i="26"/>
  <c r="L236" i="26"/>
  <c r="N232" i="26"/>
  <c r="N234" i="26"/>
  <c r="N235" i="26" s="1"/>
  <c r="F212" i="26"/>
  <c r="F213" i="26" s="1"/>
  <c r="H212" i="26"/>
  <c r="H213" i="26" s="1"/>
  <c r="J209" i="26"/>
  <c r="J210" i="26" s="1"/>
  <c r="N200" i="26"/>
  <c r="N201" i="26" s="1"/>
  <c r="N198" i="26"/>
  <c r="J196" i="26"/>
  <c r="L201" i="26"/>
  <c r="J186" i="26"/>
  <c r="L186" i="26"/>
  <c r="N167" i="26"/>
  <c r="N169" i="26" s="1"/>
  <c r="N184" i="26"/>
  <c r="N185" i="26" s="1"/>
  <c r="N182" i="26"/>
  <c r="L170" i="26"/>
  <c r="F164" i="26"/>
  <c r="J161" i="26"/>
  <c r="N166" i="26"/>
  <c r="L161" i="26"/>
  <c r="L162" i="26" s="1"/>
  <c r="J170" i="26"/>
  <c r="L152" i="26"/>
  <c r="N134" i="26"/>
  <c r="N132" i="26"/>
  <c r="L125" i="26"/>
  <c r="L136" i="26"/>
  <c r="L120" i="26"/>
  <c r="N118" i="26"/>
  <c r="N116" i="26"/>
  <c r="J120" i="26"/>
  <c r="J95" i="26"/>
  <c r="L104" i="26"/>
  <c r="L93" i="26"/>
  <c r="L95" i="26" s="1"/>
  <c r="L96" i="26" s="1"/>
  <c r="L98" i="26" s="1"/>
  <c r="F98" i="26"/>
  <c r="N101" i="26"/>
  <c r="N103" i="26" s="1"/>
  <c r="N100" i="26"/>
  <c r="J80" i="26"/>
  <c r="L77" i="26"/>
  <c r="L78" i="26" s="1"/>
  <c r="L87" i="26"/>
  <c r="N84" i="26"/>
  <c r="N85" i="26"/>
  <c r="F82" i="26"/>
  <c r="H82" i="26"/>
  <c r="L71" i="26"/>
  <c r="L72" i="26" s="1"/>
  <c r="N70" i="26"/>
  <c r="N71" i="26" s="1"/>
  <c r="N68" i="26"/>
  <c r="L61" i="26"/>
  <c r="L55" i="26"/>
  <c r="L56" i="26" s="1"/>
  <c r="N54" i="26"/>
  <c r="N52" i="26"/>
  <c r="J56" i="26"/>
  <c r="N37" i="26"/>
  <c r="N36" i="26"/>
  <c r="L29" i="26"/>
  <c r="L30" i="26" s="1"/>
  <c r="L39" i="26"/>
  <c r="P239" i="26"/>
  <c r="P271" i="26"/>
  <c r="P189" i="26"/>
  <c r="P107" i="26"/>
  <c r="P157" i="26"/>
  <c r="R3" i="26"/>
  <c r="P255" i="26"/>
  <c r="P59" i="26"/>
  <c r="P223" i="26"/>
  <c r="P27" i="26"/>
  <c r="P23" i="26" s="1"/>
  <c r="P173" i="26"/>
  <c r="P43" i="26"/>
  <c r="P75" i="26"/>
  <c r="P139" i="26"/>
  <c r="P205" i="26"/>
  <c r="P123" i="26"/>
  <c r="P91" i="26"/>
  <c r="P5" i="6"/>
  <c r="P5" i="7"/>
  <c r="L218" i="32" l="1"/>
  <c r="J151" i="32"/>
  <c r="J152" i="32" s="1"/>
  <c r="N150" i="26"/>
  <c r="N149" i="26"/>
  <c r="N13" i="26" s="1"/>
  <c r="L150" i="32"/>
  <c r="L14" i="32" s="1"/>
  <c r="L149" i="32"/>
  <c r="J82" i="26"/>
  <c r="N29" i="26"/>
  <c r="N30" i="26" s="1"/>
  <c r="Q6" i="25"/>
  <c r="Q20" i="25" s="1"/>
  <c r="P6" i="23"/>
  <c r="P21" i="23" s="1"/>
  <c r="P35" i="23" s="1"/>
  <c r="L14" i="26"/>
  <c r="L15" i="26" s="1"/>
  <c r="N216" i="26"/>
  <c r="N217" i="26" s="1"/>
  <c r="N218" i="26" s="1"/>
  <c r="N18" i="18"/>
  <c r="Q11" i="23"/>
  <c r="R11" i="25" s="1"/>
  <c r="J13" i="32"/>
  <c r="J15" i="32" s="1"/>
  <c r="N219" i="26"/>
  <c r="N214" i="32"/>
  <c r="N220" i="32"/>
  <c r="N216" i="32" s="1"/>
  <c r="N217" i="32" s="1"/>
  <c r="L13" i="32"/>
  <c r="P220" i="26"/>
  <c r="P148" i="26"/>
  <c r="P214" i="26"/>
  <c r="P154" i="26"/>
  <c r="N153" i="26"/>
  <c r="N154" i="32"/>
  <c r="N149" i="32" s="1"/>
  <c r="O56" i="28"/>
  <c r="P23" i="18" s="1"/>
  <c r="N56" i="28"/>
  <c r="O23" i="18" s="1"/>
  <c r="O40" i="28"/>
  <c r="P39" i="28" s="1"/>
  <c r="L120" i="32"/>
  <c r="L103" i="32"/>
  <c r="L104" i="32" s="1"/>
  <c r="N280" i="32"/>
  <c r="N134" i="32"/>
  <c r="N135" i="32" s="1"/>
  <c r="N54" i="32"/>
  <c r="N282" i="32"/>
  <c r="N283" i="32" s="1"/>
  <c r="N182" i="32"/>
  <c r="N234" i="32"/>
  <c r="N235" i="32" s="1"/>
  <c r="N52" i="32"/>
  <c r="N248" i="32"/>
  <c r="N266" i="32"/>
  <c r="N267" i="32" s="1"/>
  <c r="N132" i="32"/>
  <c r="N36" i="32"/>
  <c r="N184" i="32"/>
  <c r="N185" i="32" s="1"/>
  <c r="N200" i="32"/>
  <c r="N201" i="32" s="1"/>
  <c r="N116" i="32"/>
  <c r="N101" i="32"/>
  <c r="N103" i="32" s="1"/>
  <c r="N232" i="32"/>
  <c r="N37" i="32"/>
  <c r="N264" i="32"/>
  <c r="N84" i="32"/>
  <c r="N250" i="32"/>
  <c r="N251" i="32" s="1"/>
  <c r="N167" i="32"/>
  <c r="N169" i="32" s="1"/>
  <c r="N100" i="32"/>
  <c r="N70" i="32"/>
  <c r="N71" i="32" s="1"/>
  <c r="N118" i="32"/>
  <c r="N119" i="32" s="1"/>
  <c r="N198" i="32"/>
  <c r="N148" i="32"/>
  <c r="N68" i="32"/>
  <c r="N85" i="32"/>
  <c r="N166" i="32"/>
  <c r="J120" i="32"/>
  <c r="L185" i="32"/>
  <c r="L186" i="32" s="1"/>
  <c r="L283" i="32"/>
  <c r="L284" i="32" s="1"/>
  <c r="L236" i="32"/>
  <c r="O6" i="19"/>
  <c r="R6" i="25" s="1"/>
  <c r="R20" i="25" s="1"/>
  <c r="L39" i="32"/>
  <c r="L40" i="32" s="1"/>
  <c r="L71" i="32"/>
  <c r="L72" i="32" s="1"/>
  <c r="L201" i="32"/>
  <c r="L202" i="32" s="1"/>
  <c r="L87" i="32"/>
  <c r="L88" i="32" s="1"/>
  <c r="L135" i="32"/>
  <c r="L136" i="32" s="1"/>
  <c r="L169" i="32"/>
  <c r="L170" i="32" s="1"/>
  <c r="L55" i="32"/>
  <c r="L56" i="32" s="1"/>
  <c r="O4" i="18"/>
  <c r="Q6" i="24" s="1"/>
  <c r="O27" i="28"/>
  <c r="L251" i="32"/>
  <c r="L252" i="32" s="1"/>
  <c r="L267" i="32"/>
  <c r="L268" i="32" s="1"/>
  <c r="P139" i="32"/>
  <c r="P59" i="32"/>
  <c r="P223" i="32"/>
  <c r="P43" i="32"/>
  <c r="P173" i="32"/>
  <c r="P27" i="32"/>
  <c r="P23" i="32" s="1"/>
  <c r="P271" i="32"/>
  <c r="P123" i="32"/>
  <c r="R3" i="32"/>
  <c r="P255" i="32"/>
  <c r="P205" i="32"/>
  <c r="P239" i="32"/>
  <c r="P107" i="32"/>
  <c r="P189" i="32"/>
  <c r="P157" i="32"/>
  <c r="P91" i="32"/>
  <c r="P75" i="32"/>
  <c r="L279" i="26"/>
  <c r="N283" i="26"/>
  <c r="N273" i="26"/>
  <c r="N278" i="26" s="1"/>
  <c r="P280" i="26"/>
  <c r="P273" i="26" s="1"/>
  <c r="P282" i="26"/>
  <c r="P283" i="26" s="1"/>
  <c r="P264" i="26"/>
  <c r="P266" i="26"/>
  <c r="P267" i="26" s="1"/>
  <c r="N268" i="26"/>
  <c r="L247" i="26"/>
  <c r="N252" i="26"/>
  <c r="L252" i="26"/>
  <c r="P248" i="26"/>
  <c r="P250" i="26"/>
  <c r="N241" i="26"/>
  <c r="N246" i="26" s="1"/>
  <c r="P232" i="26"/>
  <c r="P234" i="26"/>
  <c r="P235" i="26" s="1"/>
  <c r="N236" i="26"/>
  <c r="L209" i="26"/>
  <c r="L202" i="26"/>
  <c r="P200" i="26"/>
  <c r="P198" i="26"/>
  <c r="N191" i="26"/>
  <c r="N202" i="26"/>
  <c r="N186" i="26"/>
  <c r="P167" i="26"/>
  <c r="P169" i="26" s="1"/>
  <c r="P182" i="26"/>
  <c r="P184" i="26"/>
  <c r="P185" i="26" s="1"/>
  <c r="L164" i="26"/>
  <c r="N170" i="26"/>
  <c r="N159" i="26"/>
  <c r="N160" i="26" s="1"/>
  <c r="J162" i="26"/>
  <c r="P166" i="26"/>
  <c r="N152" i="26"/>
  <c r="L130" i="26"/>
  <c r="N125" i="26"/>
  <c r="N130" i="26" s="1"/>
  <c r="N135" i="26"/>
  <c r="N136" i="26" s="1"/>
  <c r="P134" i="26"/>
  <c r="P135" i="26" s="1"/>
  <c r="P132" i="26"/>
  <c r="P118" i="26"/>
  <c r="P119" i="26" s="1"/>
  <c r="P116" i="26"/>
  <c r="N119" i="26"/>
  <c r="N120" i="26" s="1"/>
  <c r="P100" i="26"/>
  <c r="P101" i="26"/>
  <c r="P103" i="26" s="1"/>
  <c r="N104" i="26"/>
  <c r="N93" i="26"/>
  <c r="N95" i="26" s="1"/>
  <c r="N96" i="26" s="1"/>
  <c r="N98" i="26" s="1"/>
  <c r="J96" i="26"/>
  <c r="N77" i="26"/>
  <c r="N78" i="26" s="1"/>
  <c r="N87" i="26"/>
  <c r="N88" i="26" s="1"/>
  <c r="L88" i="26"/>
  <c r="P84" i="26"/>
  <c r="P85" i="26"/>
  <c r="L79" i="26"/>
  <c r="P70" i="26"/>
  <c r="P71" i="26" s="1"/>
  <c r="P68" i="26"/>
  <c r="L66" i="26"/>
  <c r="N61" i="26"/>
  <c r="N66" i="26" s="1"/>
  <c r="N72" i="26"/>
  <c r="P54" i="26"/>
  <c r="P52" i="26"/>
  <c r="N55" i="26"/>
  <c r="N56" i="26" s="1"/>
  <c r="L31" i="26"/>
  <c r="L32" i="26" s="1"/>
  <c r="N39" i="26"/>
  <c r="N40" i="26" s="1"/>
  <c r="P36" i="26"/>
  <c r="P37" i="26"/>
  <c r="L40" i="26"/>
  <c r="R239" i="26"/>
  <c r="R271" i="26"/>
  <c r="R205" i="26"/>
  <c r="R107" i="26"/>
  <c r="R189" i="26"/>
  <c r="R91" i="26"/>
  <c r="R157" i="26"/>
  <c r="R43" i="26"/>
  <c r="R255" i="26"/>
  <c r="R59" i="26"/>
  <c r="R223" i="26"/>
  <c r="R27" i="26"/>
  <c r="R23" i="26" s="1"/>
  <c r="R173" i="26"/>
  <c r="R75" i="26"/>
  <c r="R139" i="26"/>
  <c r="R123" i="26"/>
  <c r="Q5" i="6"/>
  <c r="Q5" i="7"/>
  <c r="N10" i="18" l="1"/>
  <c r="N7" i="18" s="1"/>
  <c r="N24" i="18" s="1"/>
  <c r="N218" i="32"/>
  <c r="N31" i="26"/>
  <c r="N32" i="26" s="1"/>
  <c r="P150" i="26"/>
  <c r="P149" i="26"/>
  <c r="P13" i="26" s="1"/>
  <c r="N14" i="26"/>
  <c r="N15" i="26" s="1"/>
  <c r="Q6" i="23"/>
  <c r="Q21" i="23" s="1"/>
  <c r="Q35" i="23" s="1"/>
  <c r="AT6" i="19"/>
  <c r="P6" i="19"/>
  <c r="AU6" i="19" s="1"/>
  <c r="N150" i="32"/>
  <c r="N151" i="32" s="1"/>
  <c r="N152" i="32" s="1"/>
  <c r="P216" i="26"/>
  <c r="P217" i="26" s="1"/>
  <c r="P218" i="26" s="1"/>
  <c r="N57" i="28"/>
  <c r="N141" i="26"/>
  <c r="N143" i="26" s="1"/>
  <c r="N207" i="26"/>
  <c r="N186" i="32"/>
  <c r="P214" i="32"/>
  <c r="P220" i="32"/>
  <c r="P216" i="32" s="1"/>
  <c r="P217" i="32" s="1"/>
  <c r="L151" i="32"/>
  <c r="L152" i="32" s="1"/>
  <c r="R220" i="26"/>
  <c r="R148" i="26"/>
  <c r="R214" i="26"/>
  <c r="P219" i="26"/>
  <c r="P207" i="26" s="1"/>
  <c r="P209" i="26" s="1"/>
  <c r="P210" i="26" s="1"/>
  <c r="L210" i="26"/>
  <c r="L212" i="26" s="1"/>
  <c r="L213" i="26" s="1"/>
  <c r="R154" i="26"/>
  <c r="P153" i="26"/>
  <c r="P141" i="26" s="1"/>
  <c r="P143" i="26" s="1"/>
  <c r="P154" i="32"/>
  <c r="P149" i="32" s="1"/>
  <c r="O42" i="28"/>
  <c r="O55" i="28"/>
  <c r="N202" i="32"/>
  <c r="R11" i="23"/>
  <c r="S11" i="25" s="1"/>
  <c r="O18" i="18"/>
  <c r="N236" i="32"/>
  <c r="N252" i="32"/>
  <c r="N87" i="32"/>
  <c r="N88" i="32" s="1"/>
  <c r="N268" i="32"/>
  <c r="N136" i="32"/>
  <c r="L15" i="32"/>
  <c r="N72" i="32"/>
  <c r="P234" i="32"/>
  <c r="P184" i="32"/>
  <c r="P185" i="32" s="1"/>
  <c r="P54" i="32"/>
  <c r="P264" i="32"/>
  <c r="P266" i="32"/>
  <c r="P37" i="32"/>
  <c r="P200" i="32"/>
  <c r="P36" i="32"/>
  <c r="P282" i="32"/>
  <c r="P166" i="32"/>
  <c r="P84" i="32"/>
  <c r="P85" i="32"/>
  <c r="P167" i="32"/>
  <c r="P132" i="32"/>
  <c r="P101" i="32"/>
  <c r="P118" i="32"/>
  <c r="P119" i="32" s="1"/>
  <c r="P280" i="32"/>
  <c r="P68" i="32"/>
  <c r="P250" i="32"/>
  <c r="P251" i="32" s="1"/>
  <c r="P232" i="32"/>
  <c r="P116" i="32"/>
  <c r="P70" i="32"/>
  <c r="P182" i="32"/>
  <c r="P198" i="32"/>
  <c r="P248" i="32"/>
  <c r="P100" i="32"/>
  <c r="P52" i="32"/>
  <c r="P148" i="32"/>
  <c r="P134" i="32"/>
  <c r="N13" i="32"/>
  <c r="N39" i="32"/>
  <c r="N40" i="32" s="1"/>
  <c r="N55" i="32"/>
  <c r="N56" i="32" s="1"/>
  <c r="N284" i="32"/>
  <c r="P4" i="18"/>
  <c r="Q6" i="19" s="1"/>
  <c r="AV6" i="19" s="1"/>
  <c r="P27" i="28"/>
  <c r="P284" i="26"/>
  <c r="N170" i="32"/>
  <c r="N104" i="32"/>
  <c r="N120" i="32"/>
  <c r="R173" i="32"/>
  <c r="R27" i="32"/>
  <c r="R23" i="32" s="1"/>
  <c r="R255" i="32"/>
  <c r="R75" i="32"/>
  <c r="R43" i="32"/>
  <c r="R271" i="32"/>
  <c r="R239" i="32"/>
  <c r="R123" i="32"/>
  <c r="R205" i="32"/>
  <c r="R189" i="32"/>
  <c r="R91" i="32"/>
  <c r="R223" i="32"/>
  <c r="R107" i="32"/>
  <c r="R59" i="32"/>
  <c r="R157" i="32"/>
  <c r="R139" i="32"/>
  <c r="P40" i="28"/>
  <c r="Q39" i="28" s="1"/>
  <c r="P41" i="28"/>
  <c r="P268" i="26"/>
  <c r="R282" i="26"/>
  <c r="R280" i="26"/>
  <c r="T280" i="26" s="1"/>
  <c r="P279" i="26"/>
  <c r="P278" i="26"/>
  <c r="N279" i="26"/>
  <c r="N284" i="26"/>
  <c r="R266" i="26"/>
  <c r="R264" i="26"/>
  <c r="T264" i="26" s="1"/>
  <c r="N247" i="26"/>
  <c r="P251" i="26"/>
  <c r="P241" i="26"/>
  <c r="P246" i="26" s="1"/>
  <c r="R250" i="26"/>
  <c r="R251" i="26" s="1"/>
  <c r="R248" i="26"/>
  <c r="R234" i="26"/>
  <c r="R232" i="26"/>
  <c r="T232" i="26" s="1"/>
  <c r="P236" i="26"/>
  <c r="N209" i="26"/>
  <c r="J212" i="26"/>
  <c r="J213" i="26" s="1"/>
  <c r="N196" i="26"/>
  <c r="R200" i="26"/>
  <c r="R201" i="26" s="1"/>
  <c r="R198" i="26"/>
  <c r="P191" i="26"/>
  <c r="P196" i="26" s="1"/>
  <c r="P201" i="26"/>
  <c r="P202" i="26" s="1"/>
  <c r="P186" i="26"/>
  <c r="R167" i="26"/>
  <c r="R182" i="26"/>
  <c r="R184" i="26"/>
  <c r="J164" i="26"/>
  <c r="N161" i="26"/>
  <c r="P159" i="26"/>
  <c r="P161" i="26" s="1"/>
  <c r="P162" i="26" s="1"/>
  <c r="P170" i="26"/>
  <c r="R166" i="26"/>
  <c r="P152" i="26"/>
  <c r="P120" i="26"/>
  <c r="P125" i="26"/>
  <c r="P130" i="26" s="1"/>
  <c r="P136" i="26"/>
  <c r="R132" i="26"/>
  <c r="R134" i="26"/>
  <c r="R116" i="26"/>
  <c r="R118" i="26"/>
  <c r="R100" i="26"/>
  <c r="T100" i="26" s="1"/>
  <c r="R101" i="26"/>
  <c r="P93" i="26"/>
  <c r="P104" i="26"/>
  <c r="J98" i="26"/>
  <c r="P77" i="26"/>
  <c r="P78" i="26" s="1"/>
  <c r="P87" i="26"/>
  <c r="L80" i="26"/>
  <c r="R84" i="26"/>
  <c r="R85" i="26"/>
  <c r="T85" i="26" s="1"/>
  <c r="N79" i="26"/>
  <c r="N80" i="26" s="1"/>
  <c r="R68" i="26"/>
  <c r="R70" i="26"/>
  <c r="P72" i="26"/>
  <c r="P61" i="26"/>
  <c r="P66" i="26" s="1"/>
  <c r="R52" i="26"/>
  <c r="R54" i="26"/>
  <c r="P55" i="26"/>
  <c r="P56" i="26" s="1"/>
  <c r="R37" i="26"/>
  <c r="R36" i="26"/>
  <c r="P39" i="26"/>
  <c r="P40" i="26" s="1"/>
  <c r="P29" i="26"/>
  <c r="P30" i="26" s="1"/>
  <c r="R5" i="6"/>
  <c r="R5" i="7"/>
  <c r="O10" i="18" l="1"/>
  <c r="O7" i="18" s="1"/>
  <c r="O24" i="18" s="1"/>
  <c r="P160" i="26"/>
  <c r="P164" i="26" s="1"/>
  <c r="R150" i="26"/>
  <c r="T150" i="26" s="1"/>
  <c r="R149" i="26"/>
  <c r="T149" i="26" s="1"/>
  <c r="R29" i="26"/>
  <c r="R30" i="26" s="1"/>
  <c r="T30" i="26" s="1"/>
  <c r="S6" i="25"/>
  <c r="S20" i="25" s="1"/>
  <c r="R6" i="23"/>
  <c r="R21" i="23" s="1"/>
  <c r="R35" i="23" s="1"/>
  <c r="P14" i="26"/>
  <c r="P15" i="26" s="1"/>
  <c r="N14" i="32"/>
  <c r="N15" i="32" s="1"/>
  <c r="P150" i="32"/>
  <c r="P151" i="32" s="1"/>
  <c r="P152" i="32" s="1"/>
  <c r="R216" i="26"/>
  <c r="T216" i="26" s="1"/>
  <c r="O57" i="28"/>
  <c r="P22" i="18"/>
  <c r="S11" i="23" s="1"/>
  <c r="T11" i="25" s="1"/>
  <c r="T215" i="26"/>
  <c r="R220" i="32"/>
  <c r="R214" i="32"/>
  <c r="R219" i="26"/>
  <c r="R207" i="26" s="1"/>
  <c r="T207" i="26" s="1"/>
  <c r="N210" i="26"/>
  <c r="N212" i="26" s="1"/>
  <c r="N213" i="26" s="1"/>
  <c r="R153" i="26"/>
  <c r="R154" i="32"/>
  <c r="P186" i="32"/>
  <c r="R6" i="24"/>
  <c r="P55" i="28"/>
  <c r="Q22" i="18" s="1"/>
  <c r="P56" i="28"/>
  <c r="Q23" i="18" s="1"/>
  <c r="P135" i="32"/>
  <c r="P136" i="32" s="1"/>
  <c r="P71" i="32"/>
  <c r="P72" i="32" s="1"/>
  <c r="P103" i="32"/>
  <c r="P104" i="32" s="1"/>
  <c r="P201" i="32"/>
  <c r="P202" i="32" s="1"/>
  <c r="P13" i="32"/>
  <c r="P39" i="32"/>
  <c r="P40" i="32" s="1"/>
  <c r="P169" i="32"/>
  <c r="P170" i="32" s="1"/>
  <c r="P267" i="32"/>
  <c r="P268" i="32" s="1"/>
  <c r="P235" i="32"/>
  <c r="P236" i="32" s="1"/>
  <c r="R264" i="32"/>
  <c r="R182" i="32"/>
  <c r="R70" i="32"/>
  <c r="R71" i="32" s="1"/>
  <c r="R234" i="32"/>
  <c r="R235" i="32" s="1"/>
  <c r="R148" i="32"/>
  <c r="R52" i="32"/>
  <c r="R200" i="32"/>
  <c r="R201" i="32" s="1"/>
  <c r="R280" i="32"/>
  <c r="R101" i="32"/>
  <c r="R103" i="32" s="1"/>
  <c r="R84" i="32"/>
  <c r="R266" i="32"/>
  <c r="R267" i="32" s="1"/>
  <c r="R166" i="32"/>
  <c r="R134" i="32"/>
  <c r="R135" i="32" s="1"/>
  <c r="R36" i="32"/>
  <c r="R54" i="32"/>
  <c r="R232" i="32"/>
  <c r="T232" i="32" s="1"/>
  <c r="R132" i="32"/>
  <c r="R68" i="32"/>
  <c r="R100" i="32"/>
  <c r="R118" i="32"/>
  <c r="R282" i="32"/>
  <c r="R283" i="32" s="1"/>
  <c r="R116" i="32"/>
  <c r="R37" i="32"/>
  <c r="R250" i="32"/>
  <c r="R248" i="32"/>
  <c r="R198" i="32"/>
  <c r="R184" i="32"/>
  <c r="R167" i="32"/>
  <c r="R169" i="32" s="1"/>
  <c r="R85" i="32"/>
  <c r="T85" i="32" s="1"/>
  <c r="P252" i="32"/>
  <c r="P87" i="32"/>
  <c r="P88" i="32" s="1"/>
  <c r="Q4" i="18"/>
  <c r="R6" i="19" s="1"/>
  <c r="AW6" i="19" s="1"/>
  <c r="Q27" i="28"/>
  <c r="P55" i="32"/>
  <c r="P56" i="32" s="1"/>
  <c r="P218" i="32"/>
  <c r="P120" i="32"/>
  <c r="P283" i="32"/>
  <c r="P284" i="32" s="1"/>
  <c r="P42" i="28"/>
  <c r="U280" i="26"/>
  <c r="U274" i="26"/>
  <c r="U275" i="26"/>
  <c r="U277" i="26"/>
  <c r="U276" i="26"/>
  <c r="R273" i="26"/>
  <c r="R279" i="26" s="1"/>
  <c r="T279" i="26" s="1"/>
  <c r="U279" i="26" s="1"/>
  <c r="R283" i="26"/>
  <c r="T282" i="26"/>
  <c r="U264" i="26"/>
  <c r="U258" i="26"/>
  <c r="U259" i="26"/>
  <c r="U260" i="26"/>
  <c r="U261" i="26"/>
  <c r="R267" i="26"/>
  <c r="T266" i="26"/>
  <c r="R252" i="26"/>
  <c r="R241" i="26"/>
  <c r="R246" i="26" s="1"/>
  <c r="T248" i="26"/>
  <c r="P247" i="26"/>
  <c r="T250" i="26"/>
  <c r="P252" i="26"/>
  <c r="T251" i="26"/>
  <c r="U228" i="26"/>
  <c r="U229" i="26"/>
  <c r="U232" i="26"/>
  <c r="U226" i="26"/>
  <c r="U227" i="26"/>
  <c r="R235" i="26"/>
  <c r="T234" i="26"/>
  <c r="T200" i="26"/>
  <c r="T214" i="26"/>
  <c r="P212" i="26"/>
  <c r="P213" i="26" s="1"/>
  <c r="R191" i="26"/>
  <c r="R196" i="26" s="1"/>
  <c r="T196" i="26" s="1"/>
  <c r="T198" i="26"/>
  <c r="R202" i="26"/>
  <c r="T202" i="26" s="1"/>
  <c r="T201" i="26"/>
  <c r="R185" i="26"/>
  <c r="T185" i="26" s="1"/>
  <c r="T184" i="26"/>
  <c r="T182" i="26"/>
  <c r="R169" i="26"/>
  <c r="T167" i="26"/>
  <c r="N162" i="26"/>
  <c r="R159" i="26"/>
  <c r="R160" i="26" s="1"/>
  <c r="T166" i="26"/>
  <c r="R152" i="26"/>
  <c r="T152" i="26" s="1"/>
  <c r="T148" i="26"/>
  <c r="R135" i="26"/>
  <c r="T135" i="26" s="1"/>
  <c r="T134" i="26"/>
  <c r="R125" i="26"/>
  <c r="T132" i="26"/>
  <c r="R119" i="26"/>
  <c r="T119" i="26" s="1"/>
  <c r="T118" i="26"/>
  <c r="T116" i="26"/>
  <c r="U99" i="26"/>
  <c r="U97" i="26"/>
  <c r="U94" i="26"/>
  <c r="U100" i="26"/>
  <c r="P95" i="26"/>
  <c r="P96" i="26" s="1"/>
  <c r="R93" i="26"/>
  <c r="R95" i="26" s="1"/>
  <c r="R96" i="26" s="1"/>
  <c r="R98" i="26" s="1"/>
  <c r="R103" i="26"/>
  <c r="T101" i="26"/>
  <c r="N82" i="26"/>
  <c r="P88" i="26"/>
  <c r="P79" i="26"/>
  <c r="P80" i="26" s="1"/>
  <c r="R77" i="26"/>
  <c r="R78" i="26" s="1"/>
  <c r="T78" i="26" s="1"/>
  <c r="R87" i="26"/>
  <c r="R88" i="26" s="1"/>
  <c r="T84" i="26"/>
  <c r="L82" i="26"/>
  <c r="R71" i="26"/>
  <c r="T71" i="26" s="1"/>
  <c r="T70" i="26"/>
  <c r="R61" i="26"/>
  <c r="T68" i="26"/>
  <c r="T36" i="26"/>
  <c r="U36" i="26" s="1"/>
  <c r="R55" i="26"/>
  <c r="T55" i="26" s="1"/>
  <c r="T54" i="26"/>
  <c r="T52" i="26"/>
  <c r="P31" i="26"/>
  <c r="P32" i="26" s="1"/>
  <c r="R31" i="26"/>
  <c r="R32" i="26" s="1"/>
  <c r="R39" i="26"/>
  <c r="T37" i="26"/>
  <c r="T6" i="25"/>
  <c r="T20" i="25" s="1"/>
  <c r="S6" i="23"/>
  <c r="S21" i="23" s="1"/>
  <c r="S35" i="23" s="1"/>
  <c r="S5" i="6"/>
  <c r="S5" i="7"/>
  <c r="T160" i="26" l="1"/>
  <c r="R13" i="26"/>
  <c r="T13" i="26" s="1"/>
  <c r="P14" i="32"/>
  <c r="P15" i="32" s="1"/>
  <c r="Q7" i="18"/>
  <c r="R150" i="32"/>
  <c r="R149" i="32"/>
  <c r="T11" i="23"/>
  <c r="U11" i="25" s="1"/>
  <c r="R14" i="26"/>
  <c r="T14" i="26" s="1"/>
  <c r="R217" i="26"/>
  <c r="T215" i="32"/>
  <c r="R216" i="32"/>
  <c r="P18" i="18"/>
  <c r="Q18" i="18"/>
  <c r="R141" i="26"/>
  <c r="R143" i="26" s="1"/>
  <c r="T153" i="26"/>
  <c r="T219" i="26"/>
  <c r="T267" i="32"/>
  <c r="T235" i="32"/>
  <c r="T214" i="32"/>
  <c r="T101" i="32"/>
  <c r="T135" i="32"/>
  <c r="T71" i="32"/>
  <c r="T169" i="32"/>
  <c r="P57" i="28"/>
  <c r="T70" i="32"/>
  <c r="T103" i="32"/>
  <c r="T282" i="32"/>
  <c r="T201" i="32"/>
  <c r="T52" i="32"/>
  <c r="T283" i="32"/>
  <c r="T36" i="32"/>
  <c r="R185" i="32"/>
  <c r="T185" i="32" s="1"/>
  <c r="T184" i="32"/>
  <c r="R119" i="32"/>
  <c r="T119" i="32" s="1"/>
  <c r="T118" i="32"/>
  <c r="R170" i="32"/>
  <c r="T170" i="32" s="1"/>
  <c r="T166" i="32"/>
  <c r="T234" i="32"/>
  <c r="R202" i="32"/>
  <c r="T202" i="32" s="1"/>
  <c r="T198" i="32"/>
  <c r="R104" i="32"/>
  <c r="T104" i="32" s="1"/>
  <c r="T100" i="32"/>
  <c r="T116" i="32"/>
  <c r="S6" i="24"/>
  <c r="T248" i="32"/>
  <c r="R72" i="32"/>
  <c r="T72" i="32" s="1"/>
  <c r="T68" i="32"/>
  <c r="R87" i="32"/>
  <c r="T84" i="32"/>
  <c r="T266" i="32"/>
  <c r="T134" i="32"/>
  <c r="R4" i="18"/>
  <c r="S6" i="19" s="1"/>
  <c r="AX6" i="19" s="1"/>
  <c r="R27" i="28"/>
  <c r="R251" i="32"/>
  <c r="T251" i="32" s="1"/>
  <c r="T250" i="32"/>
  <c r="R136" i="32"/>
  <c r="T136" i="32" s="1"/>
  <c r="T132" i="32"/>
  <c r="U232" i="32"/>
  <c r="U228" i="32"/>
  <c r="U226" i="32"/>
  <c r="U227" i="32"/>
  <c r="R236" i="32"/>
  <c r="T236" i="32" s="1"/>
  <c r="R284" i="32"/>
  <c r="T284" i="32" s="1"/>
  <c r="T280" i="32"/>
  <c r="T182" i="32"/>
  <c r="T167" i="32"/>
  <c r="T200" i="32"/>
  <c r="R39" i="32"/>
  <c r="T39" i="32" s="1"/>
  <c r="T37" i="32"/>
  <c r="R55" i="32"/>
  <c r="T55" i="32" s="1"/>
  <c r="T54" i="32"/>
  <c r="R268" i="32"/>
  <c r="T268" i="32" s="1"/>
  <c r="T264" i="32"/>
  <c r="T148" i="32"/>
  <c r="Q41" i="28"/>
  <c r="Q40" i="28"/>
  <c r="R39" i="28" s="1"/>
  <c r="R284" i="26"/>
  <c r="T284" i="26" s="1"/>
  <c r="T283" i="26"/>
  <c r="R278" i="26"/>
  <c r="T278" i="26" s="1"/>
  <c r="U278" i="26" s="1"/>
  <c r="T273" i="26"/>
  <c r="U273" i="26" s="1"/>
  <c r="R268" i="26"/>
  <c r="T268" i="26" s="1"/>
  <c r="T267" i="26"/>
  <c r="T252" i="26"/>
  <c r="R247" i="26"/>
  <c r="U248" i="26"/>
  <c r="U244" i="26"/>
  <c r="U242" i="26"/>
  <c r="U243" i="26"/>
  <c r="U245" i="26"/>
  <c r="R236" i="26"/>
  <c r="T236" i="26" s="1"/>
  <c r="T235" i="26"/>
  <c r="T191" i="26"/>
  <c r="U191" i="26" s="1"/>
  <c r="U207" i="26"/>
  <c r="U214" i="26"/>
  <c r="U211" i="26"/>
  <c r="U208" i="26"/>
  <c r="R209" i="26"/>
  <c r="R210" i="26" s="1"/>
  <c r="R186" i="26"/>
  <c r="T186" i="26" s="1"/>
  <c r="U198" i="26"/>
  <c r="U192" i="26"/>
  <c r="U197" i="26"/>
  <c r="U195" i="26"/>
  <c r="U193" i="26"/>
  <c r="U194" i="26"/>
  <c r="U196" i="26"/>
  <c r="U182" i="26"/>
  <c r="U179" i="26"/>
  <c r="U176" i="26"/>
  <c r="R120" i="26"/>
  <c r="T120" i="26" s="1"/>
  <c r="U160" i="26"/>
  <c r="U166" i="26"/>
  <c r="U163" i="26"/>
  <c r="U165" i="26"/>
  <c r="R161" i="26"/>
  <c r="T159" i="26"/>
  <c r="U159" i="26" s="1"/>
  <c r="N164" i="26"/>
  <c r="R170" i="26"/>
  <c r="T170" i="26" s="1"/>
  <c r="T169" i="26"/>
  <c r="R136" i="26"/>
  <c r="T136" i="26" s="1"/>
  <c r="U148" i="26"/>
  <c r="U145" i="26"/>
  <c r="U142" i="26"/>
  <c r="R130" i="26"/>
  <c r="T130" i="26" s="1"/>
  <c r="U130" i="26" s="1"/>
  <c r="T125" i="26"/>
  <c r="U125" i="26" s="1"/>
  <c r="U131" i="26"/>
  <c r="U132" i="26"/>
  <c r="U126" i="26"/>
  <c r="U128" i="26"/>
  <c r="U129" i="26"/>
  <c r="U127" i="26"/>
  <c r="U116" i="26"/>
  <c r="U110" i="26"/>
  <c r="U113" i="26"/>
  <c r="T96" i="26"/>
  <c r="U96" i="26" s="1"/>
  <c r="T93" i="26"/>
  <c r="U93" i="26" s="1"/>
  <c r="P98" i="26"/>
  <c r="T98" i="26" s="1"/>
  <c r="U98" i="26" s="1"/>
  <c r="R104" i="26"/>
  <c r="T104" i="26" s="1"/>
  <c r="T103" i="26"/>
  <c r="T95" i="26"/>
  <c r="U95" i="26" s="1"/>
  <c r="R72" i="26"/>
  <c r="T72" i="26" s="1"/>
  <c r="P82" i="26"/>
  <c r="T88" i="26"/>
  <c r="U81" i="26"/>
  <c r="U78" i="26"/>
  <c r="U84" i="26"/>
  <c r="U83" i="26"/>
  <c r="R79" i="26"/>
  <c r="T77" i="26"/>
  <c r="U77" i="26" s="1"/>
  <c r="T87" i="26"/>
  <c r="U68" i="26"/>
  <c r="U63" i="26"/>
  <c r="U65" i="26"/>
  <c r="U67" i="26"/>
  <c r="U62" i="26"/>
  <c r="U64" i="26"/>
  <c r="R66" i="26"/>
  <c r="T66" i="26" s="1"/>
  <c r="U66" i="26" s="1"/>
  <c r="T61" i="26"/>
  <c r="U61" i="26" s="1"/>
  <c r="U30" i="26"/>
  <c r="R56" i="26"/>
  <c r="T56" i="26" s="1"/>
  <c r="U52" i="26"/>
  <c r="U49" i="26"/>
  <c r="R40" i="26"/>
  <c r="T39" i="26"/>
  <c r="U6" i="25"/>
  <c r="U20" i="25" s="1"/>
  <c r="T6" i="23"/>
  <c r="T21" i="23" s="1"/>
  <c r="T35" i="23" s="1"/>
  <c r="T5" i="6"/>
  <c r="T5" i="7"/>
  <c r="P10" i="18" l="1"/>
  <c r="P7" i="18" s="1"/>
  <c r="P24" i="18" s="1"/>
  <c r="T216" i="32"/>
  <c r="R217" i="32"/>
  <c r="Q24" i="18"/>
  <c r="R151" i="32"/>
  <c r="T151" i="32" s="1"/>
  <c r="R13" i="32"/>
  <c r="T13" i="32" s="1"/>
  <c r="R14" i="32"/>
  <c r="T14" i="32" s="1"/>
  <c r="Q55" i="28"/>
  <c r="R22" i="18" s="1"/>
  <c r="R15" i="26"/>
  <c r="T15" i="26" s="1"/>
  <c r="W15" i="26" s="1"/>
  <c r="T141" i="26"/>
  <c r="U141" i="26" s="1"/>
  <c r="T217" i="26"/>
  <c r="R218" i="26"/>
  <c r="T218" i="26" s="1"/>
  <c r="R120" i="32"/>
  <c r="T120" i="32" s="1"/>
  <c r="U208" i="32"/>
  <c r="U214" i="32"/>
  <c r="R252" i="32"/>
  <c r="T252" i="32" s="1"/>
  <c r="Q56" i="28"/>
  <c r="R40" i="32"/>
  <c r="T40" i="32" s="1"/>
  <c r="U35" i="32"/>
  <c r="U36" i="32"/>
  <c r="U128" i="32"/>
  <c r="U127" i="32"/>
  <c r="U126" i="32"/>
  <c r="U132" i="32"/>
  <c r="U198" i="32"/>
  <c r="U194" i="32"/>
  <c r="U192" i="32"/>
  <c r="U193" i="32"/>
  <c r="U116" i="32"/>
  <c r="U110" i="32"/>
  <c r="T6" i="24"/>
  <c r="U83" i="32"/>
  <c r="U84" i="32"/>
  <c r="R88" i="32"/>
  <c r="T88" i="32" s="1"/>
  <c r="T87" i="32"/>
  <c r="U166" i="32"/>
  <c r="U165" i="32"/>
  <c r="U52" i="32"/>
  <c r="U182" i="32"/>
  <c r="U176" i="32"/>
  <c r="U68" i="32"/>
  <c r="U63" i="32"/>
  <c r="U62" i="32"/>
  <c r="U64" i="32"/>
  <c r="R56" i="32"/>
  <c r="T56" i="32" s="1"/>
  <c r="U148" i="32"/>
  <c r="U142" i="32"/>
  <c r="R186" i="32"/>
  <c r="T186" i="32" s="1"/>
  <c r="S4" i="18"/>
  <c r="T6" i="19" s="1"/>
  <c r="AY6" i="19" s="1"/>
  <c r="S27" i="28"/>
  <c r="U258" i="32"/>
  <c r="U264" i="32"/>
  <c r="U260" i="32"/>
  <c r="U259" i="32"/>
  <c r="U280" i="32"/>
  <c r="U275" i="32"/>
  <c r="U274" i="32"/>
  <c r="U276" i="32"/>
  <c r="U248" i="32"/>
  <c r="U243" i="32"/>
  <c r="U244" i="32"/>
  <c r="U242" i="32"/>
  <c r="U99" i="32"/>
  <c r="U100" i="32"/>
  <c r="R41" i="28"/>
  <c r="Q42" i="28"/>
  <c r="T209" i="26"/>
  <c r="U209" i="26" s="1"/>
  <c r="T161" i="26"/>
  <c r="U161" i="26" s="1"/>
  <c r="R162" i="26"/>
  <c r="T143" i="26"/>
  <c r="U143" i="26" s="1"/>
  <c r="R80" i="26"/>
  <c r="T79" i="26"/>
  <c r="U79" i="26" s="1"/>
  <c r="V6" i="25"/>
  <c r="V20" i="25" s="1"/>
  <c r="U6" i="23"/>
  <c r="U21" i="23" s="1"/>
  <c r="U35" i="23" s="1"/>
  <c r="U5" i="6"/>
  <c r="U5" i="7"/>
  <c r="T217" i="32" l="1"/>
  <c r="R218" i="32"/>
  <c r="T218" i="32" s="1"/>
  <c r="R152" i="32"/>
  <c r="T152" i="32" s="1"/>
  <c r="R15" i="32"/>
  <c r="T15" i="32" s="1"/>
  <c r="V15" i="32" s="1"/>
  <c r="Q57" i="28"/>
  <c r="R23" i="18"/>
  <c r="R18" i="18" s="1"/>
  <c r="U6" i="24"/>
  <c r="R56" i="28"/>
  <c r="S23" i="18" s="1"/>
  <c r="T4" i="18"/>
  <c r="V6" i="24" s="1"/>
  <c r="T27" i="28"/>
  <c r="R40" i="28"/>
  <c r="S39" i="28" s="1"/>
  <c r="R212" i="26"/>
  <c r="T210" i="26"/>
  <c r="U210" i="26" s="1"/>
  <c r="R164" i="26"/>
  <c r="T164" i="26" s="1"/>
  <c r="U164" i="26" s="1"/>
  <c r="T162" i="26"/>
  <c r="U162" i="26" s="1"/>
  <c r="T80" i="26"/>
  <c r="U80" i="26" s="1"/>
  <c r="R82" i="26"/>
  <c r="T82" i="26" s="1"/>
  <c r="U82" i="26" s="1"/>
  <c r="V6" i="23"/>
  <c r="V21" i="23" s="1"/>
  <c r="V35" i="23" s="1"/>
  <c r="W6" i="25"/>
  <c r="W20" i="25" s="1"/>
  <c r="V5" i="6"/>
  <c r="V5" i="7"/>
  <c r="R7" i="18" l="1"/>
  <c r="R24" i="18" s="1"/>
  <c r="T212" i="26"/>
  <c r="U212" i="26" s="1"/>
  <c r="R213" i="26"/>
  <c r="T213" i="26" s="1"/>
  <c r="U213" i="26" s="1"/>
  <c r="U11" i="23"/>
  <c r="V11" i="25" s="1"/>
  <c r="U6" i="19"/>
  <c r="R55" i="28"/>
  <c r="R42" i="28"/>
  <c r="S40" i="28"/>
  <c r="S55" i="28" s="1"/>
  <c r="T22" i="18" s="1"/>
  <c r="U4" i="18"/>
  <c r="V6" i="19" s="1"/>
  <c r="BA6" i="19" s="1"/>
  <c r="U27" i="28"/>
  <c r="W5" i="6"/>
  <c r="W5" i="7"/>
  <c r="T39" i="28" l="1"/>
  <c r="T41" i="28" s="1"/>
  <c r="T56" i="28" s="1"/>
  <c r="U23" i="18" s="1"/>
  <c r="W6" i="23"/>
  <c r="W21" i="23" s="1"/>
  <c r="W35" i="23" s="1"/>
  <c r="AZ6" i="19"/>
  <c r="X6" i="25"/>
  <c r="X20" i="25" s="1"/>
  <c r="R57" i="28"/>
  <c r="S22" i="18"/>
  <c r="V11" i="23" s="1"/>
  <c r="W11" i="25" s="1"/>
  <c r="W6" i="24"/>
  <c r="S41" i="28"/>
  <c r="V4" i="18"/>
  <c r="W6" i="19" s="1"/>
  <c r="BB6" i="19" s="1"/>
  <c r="V27" i="28"/>
  <c r="X6" i="23"/>
  <c r="X21" i="23" s="1"/>
  <c r="X35" i="23" s="1"/>
  <c r="Y6" i="25"/>
  <c r="Y20" i="25" s="1"/>
  <c r="X5" i="6"/>
  <c r="X5" i="7"/>
  <c r="T40" i="28" l="1"/>
  <c r="T55" i="28" s="1"/>
  <c r="U22" i="18" s="1"/>
  <c r="S18" i="18"/>
  <c r="S24" i="18" s="1"/>
  <c r="X6" i="24"/>
  <c r="S56" i="28"/>
  <c r="S42" i="28"/>
  <c r="W4" i="18"/>
  <c r="X6" i="19" s="1"/>
  <c r="BC6" i="19" s="1"/>
  <c r="W27" i="28"/>
  <c r="Y6" i="23"/>
  <c r="Y21" i="23" s="1"/>
  <c r="Y35" i="23" s="1"/>
  <c r="Z6" i="25"/>
  <c r="Z20" i="25" s="1"/>
  <c r="Y5" i="6"/>
  <c r="Y5" i="7"/>
  <c r="U39" i="28" l="1"/>
  <c r="T42" i="28"/>
  <c r="U18" i="18"/>
  <c r="U24" i="18" s="1"/>
  <c r="X11" i="23"/>
  <c r="Y11" i="25" s="1"/>
  <c r="T57" i="28"/>
  <c r="S57" i="28"/>
  <c r="T23" i="18"/>
  <c r="W11" i="23" s="1"/>
  <c r="X11" i="25" s="1"/>
  <c r="Y6" i="24"/>
  <c r="X4" i="18"/>
  <c r="Y6" i="19" s="1"/>
  <c r="BD6" i="19" s="1"/>
  <c r="X27" i="28"/>
  <c r="Z6" i="23"/>
  <c r="Z21" i="23" s="1"/>
  <c r="Z35" i="23" s="1"/>
  <c r="AA6" i="25"/>
  <c r="AA20" i="25" s="1"/>
  <c r="Z5" i="6"/>
  <c r="Z5" i="7"/>
  <c r="U41" i="28" l="1"/>
  <c r="U56" i="28" s="1"/>
  <c r="V23" i="18" s="1"/>
  <c r="U40" i="28"/>
  <c r="V39" i="28" s="1"/>
  <c r="T18" i="18"/>
  <c r="T24" i="18" s="1"/>
  <c r="Z6" i="24"/>
  <c r="Y4" i="18"/>
  <c r="Z6" i="19" s="1"/>
  <c r="BE6" i="19" s="1"/>
  <c r="Y27" i="28"/>
  <c r="AB6" i="25"/>
  <c r="AB20" i="25" s="1"/>
  <c r="AA6" i="23"/>
  <c r="AA21" i="23" s="1"/>
  <c r="AA35" i="23" s="1"/>
  <c r="AA5" i="6"/>
  <c r="AA5" i="7"/>
  <c r="U55" i="28" l="1"/>
  <c r="V22" i="18" s="1"/>
  <c r="U42" i="28"/>
  <c r="AA6" i="24"/>
  <c r="V40" i="28"/>
  <c r="W39" i="28" s="1"/>
  <c r="V41" i="28"/>
  <c r="Z4" i="18"/>
  <c r="AB6" i="24" s="1"/>
  <c r="Z27" i="28"/>
  <c r="AC6" i="25"/>
  <c r="AC20" i="25" s="1"/>
  <c r="AB6" i="23"/>
  <c r="AB21" i="23" s="1"/>
  <c r="AB35" i="23" s="1"/>
  <c r="AB5" i="6"/>
  <c r="AB5" i="7"/>
  <c r="U57" i="28" l="1"/>
  <c r="V18" i="18"/>
  <c r="V24" i="18" s="1"/>
  <c r="Y11" i="23"/>
  <c r="V56" i="28"/>
  <c r="W23" i="18" s="1"/>
  <c r="W41" i="28"/>
  <c r="W40" i="28"/>
  <c r="X39" i="28" s="1"/>
  <c r="V55" i="28"/>
  <c r="V42" i="28"/>
  <c r="AA4" i="18"/>
  <c r="AC6" i="24" s="1"/>
  <c r="AA27" i="28"/>
  <c r="AA6" i="19"/>
  <c r="AC5" i="6"/>
  <c r="AC5" i="7"/>
  <c r="AD6" i="25" l="1"/>
  <c r="AD20" i="25" s="1"/>
  <c r="BF6" i="19"/>
  <c r="V57" i="28"/>
  <c r="W22" i="18"/>
  <c r="Z11" i="23" s="1"/>
  <c r="Z11" i="25"/>
  <c r="Z13" i="25" s="1"/>
  <c r="Y13" i="23"/>
  <c r="AC6" i="23"/>
  <c r="AC21" i="23" s="1"/>
  <c r="AC35" i="23" s="1"/>
  <c r="AB6" i="19"/>
  <c r="W55" i="28"/>
  <c r="X22" i="18" s="1"/>
  <c r="W42" i="28"/>
  <c r="W56" i="28"/>
  <c r="X23" i="18" s="1"/>
  <c r="AB4" i="18"/>
  <c r="AD6" i="24" s="1"/>
  <c r="AB27" i="28"/>
  <c r="AD5" i="6"/>
  <c r="AD5" i="7"/>
  <c r="W18" i="18" l="1"/>
  <c r="W24" i="18" s="1"/>
  <c r="AC6" i="19"/>
  <c r="BH6" i="19" s="1"/>
  <c r="AE6" i="25"/>
  <c r="AE20" i="25" s="1"/>
  <c r="BG6" i="19"/>
  <c r="AD6" i="23"/>
  <c r="AD21" i="23" s="1"/>
  <c r="AD35" i="23" s="1"/>
  <c r="AA11" i="25"/>
  <c r="AA13" i="25" s="1"/>
  <c r="Z13" i="23"/>
  <c r="X41" i="28"/>
  <c r="X40" i="28"/>
  <c r="Y39" i="28" s="1"/>
  <c r="W57" i="28"/>
  <c r="AA11" i="23"/>
  <c r="X18" i="18"/>
  <c r="X24" i="18" s="1"/>
  <c r="AC4" i="18"/>
  <c r="AD6" i="19" s="1"/>
  <c r="BI6" i="19" s="1"/>
  <c r="AC27" i="28"/>
  <c r="AE5" i="6"/>
  <c r="AE5" i="7"/>
  <c r="AE6" i="23" l="1"/>
  <c r="AE21" i="23" s="1"/>
  <c r="AE35" i="23" s="1"/>
  <c r="AF6" i="25"/>
  <c r="AF20" i="25" s="1"/>
  <c r="AE6" i="24"/>
  <c r="AB11" i="25"/>
  <c r="AA13" i="23"/>
  <c r="X55" i="28"/>
  <c r="X42" i="28"/>
  <c r="Y40" i="28"/>
  <c r="Z39" i="28" s="1"/>
  <c r="Y41" i="28"/>
  <c r="Y56" i="28" s="1"/>
  <c r="Z23" i="18" s="1"/>
  <c r="X56" i="28"/>
  <c r="Y23" i="18" s="1"/>
  <c r="AD4" i="18"/>
  <c r="AE6" i="19" s="1"/>
  <c r="BJ6" i="19" s="1"/>
  <c r="AD27" i="28"/>
  <c r="AF6" i="23"/>
  <c r="AF21" i="23" s="1"/>
  <c r="AF35" i="23" s="1"/>
  <c r="AG6" i="25"/>
  <c r="AG20" i="25" s="1"/>
  <c r="AF5" i="6"/>
  <c r="AF5" i="7"/>
  <c r="X57" i="28" l="1"/>
  <c r="Y22" i="18"/>
  <c r="AB11" i="23" s="1"/>
  <c r="AF6" i="24"/>
  <c r="Y55" i="28"/>
  <c r="Y42" i="28"/>
  <c r="AB13" i="25"/>
  <c r="AE4" i="18"/>
  <c r="AF6" i="19" s="1"/>
  <c r="BK6" i="19" s="1"/>
  <c r="AE27" i="28"/>
  <c r="AG6" i="23"/>
  <c r="AG21" i="23" s="1"/>
  <c r="AG35" i="23" s="1"/>
  <c r="AH6" i="25"/>
  <c r="AH20" i="25" s="1"/>
  <c r="AG5" i="6"/>
  <c r="AG5" i="7"/>
  <c r="Y18" i="18" l="1"/>
  <c r="Y24" i="18" s="1"/>
  <c r="Y57" i="28"/>
  <c r="Z22" i="18"/>
  <c r="AC11" i="25"/>
  <c r="AB13" i="23"/>
  <c r="Z41" i="28"/>
  <c r="Z56" i="28" s="1"/>
  <c r="AA23" i="18" s="1"/>
  <c r="Z40" i="28"/>
  <c r="AA39" i="28" s="1"/>
  <c r="AG6" i="24"/>
  <c r="AF4" i="18"/>
  <c r="AG6" i="19" s="1"/>
  <c r="BL6" i="19" s="1"/>
  <c r="AF27" i="28"/>
  <c r="AH6" i="23"/>
  <c r="AH21" i="23" s="1"/>
  <c r="AH35" i="23" s="1"/>
  <c r="AI6" i="25"/>
  <c r="AI20" i="25" s="1"/>
  <c r="AH5" i="6"/>
  <c r="AI5" i="7" s="1"/>
  <c r="AH5" i="7"/>
  <c r="AC11" i="23" l="1"/>
  <c r="Z18" i="18"/>
  <c r="Z24" i="18" s="1"/>
  <c r="Z42" i="28"/>
  <c r="Z55" i="28"/>
  <c r="AA22" i="18" s="1"/>
  <c r="AH6" i="24"/>
  <c r="AC13" i="25"/>
  <c r="AG4" i="18"/>
  <c r="AH6" i="19" s="1"/>
  <c r="BM6" i="19" s="1"/>
  <c r="AG27" i="28"/>
  <c r="AH4" i="18"/>
  <c r="AI6" i="19" s="1"/>
  <c r="BN6" i="19" s="1"/>
  <c r="AH27" i="28"/>
  <c r="AJ6" i="25"/>
  <c r="AJ20" i="25" s="1"/>
  <c r="AI6" i="23"/>
  <c r="AI21" i="23" s="1"/>
  <c r="AI35" i="23" s="1"/>
  <c r="G20" i="18"/>
  <c r="Z57" i="28" l="1"/>
  <c r="AD11" i="23"/>
  <c r="AA18" i="18"/>
  <c r="AA24" i="18" s="1"/>
  <c r="AD11" i="25"/>
  <c r="AC13" i="23"/>
  <c r="AI6" i="24"/>
  <c r="AA40" i="28"/>
  <c r="AB39" i="28" s="1"/>
  <c r="AA41" i="28"/>
  <c r="AA56" i="28" s="1"/>
  <c r="AB23" i="18" s="1"/>
  <c r="AJ6" i="24"/>
  <c r="F20" i="18"/>
  <c r="F18" i="18" s="1"/>
  <c r="AL6" i="25"/>
  <c r="AL20" i="25" s="1"/>
  <c r="AK6" i="23"/>
  <c r="AK21" i="23" s="1"/>
  <c r="AK35" i="23" s="1"/>
  <c r="AK6" i="25"/>
  <c r="AK20" i="25" s="1"/>
  <c r="AJ6" i="23"/>
  <c r="AJ21" i="23" s="1"/>
  <c r="AJ35" i="23" s="1"/>
  <c r="G18" i="18"/>
  <c r="F24" i="23"/>
  <c r="E20" i="27" s="1"/>
  <c r="G28" i="7"/>
  <c r="AJ29" i="7"/>
  <c r="H28" i="7"/>
  <c r="H27" i="7" s="1"/>
  <c r="H35" i="7" s="1"/>
  <c r="K23" i="25"/>
  <c r="K25" i="25" s="1"/>
  <c r="E31" i="27" l="1"/>
  <c r="E32" i="27" s="1"/>
  <c r="E33" i="27" s="1"/>
  <c r="AD13" i="25"/>
  <c r="AE11" i="25"/>
  <c r="AE13" i="25" s="1"/>
  <c r="AD13" i="23"/>
  <c r="AB41" i="28"/>
  <c r="AB56" i="28" s="1"/>
  <c r="AC23" i="18" s="1"/>
  <c r="AB40" i="28"/>
  <c r="AC39" i="28" s="1"/>
  <c r="AA55" i="28"/>
  <c r="AA42" i="28"/>
  <c r="D88" i="27"/>
  <c r="AI20" i="18"/>
  <c r="J23" i="25"/>
  <c r="J27" i="23"/>
  <c r="I31" i="23" s="1"/>
  <c r="C50" i="27" s="1"/>
  <c r="H34" i="19"/>
  <c r="I35" i="24"/>
  <c r="I34" i="24" s="1"/>
  <c r="I42" i="24" s="1"/>
  <c r="G24" i="23"/>
  <c r="D20" i="27" s="1"/>
  <c r="G34" i="19"/>
  <c r="E35" i="19"/>
  <c r="H35" i="24"/>
  <c r="G27" i="7"/>
  <c r="AJ28" i="7"/>
  <c r="AL34" i="19" l="1"/>
  <c r="G42" i="19"/>
  <c r="AM34" i="19"/>
  <c r="AA57" i="28"/>
  <c r="AB22" i="18"/>
  <c r="F27" i="23"/>
  <c r="I30" i="23" s="1"/>
  <c r="AB55" i="28"/>
  <c r="AB42" i="28"/>
  <c r="J25" i="25"/>
  <c r="G25" i="25" s="1"/>
  <c r="G23" i="25"/>
  <c r="E35" i="24"/>
  <c r="G27" i="23"/>
  <c r="G14" i="20"/>
  <c r="E34" i="19"/>
  <c r="H23" i="25"/>
  <c r="D90" i="27"/>
  <c r="E88" i="27" s="1"/>
  <c r="AJ27" i="7"/>
  <c r="G35" i="7"/>
  <c r="H34" i="24"/>
  <c r="E34" i="24" s="1"/>
  <c r="F35" i="24"/>
  <c r="AL42" i="19" l="1"/>
  <c r="D34" i="19"/>
  <c r="AB57" i="28"/>
  <c r="AC22" i="18"/>
  <c r="AE11" i="23"/>
  <c r="AB18" i="18"/>
  <c r="AC40" i="28"/>
  <c r="AD39" i="28" s="1"/>
  <c r="AC41" i="28"/>
  <c r="AC56" i="28" s="1"/>
  <c r="AD23" i="18" s="1"/>
  <c r="AJ35" i="7"/>
  <c r="P257" i="26"/>
  <c r="P263" i="26" s="1"/>
  <c r="B225" i="26"/>
  <c r="B231" i="26" s="1"/>
  <c r="H42" i="24"/>
  <c r="F34" i="24"/>
  <c r="C51" i="27"/>
  <c r="D5" i="33" s="1"/>
  <c r="G28" i="25"/>
  <c r="I28" i="25"/>
  <c r="H25" i="25"/>
  <c r="E86" i="27"/>
  <c r="E82" i="27"/>
  <c r="E87" i="27"/>
  <c r="E84" i="27"/>
  <c r="E79" i="27"/>
  <c r="E83" i="27"/>
  <c r="E89" i="27"/>
  <c r="E85" i="27"/>
  <c r="E80" i="27"/>
  <c r="E81" i="27"/>
  <c r="AF11" i="25" l="1"/>
  <c r="AE13" i="23"/>
  <c r="AB24" i="18"/>
  <c r="AF11" i="23"/>
  <c r="AC18" i="18"/>
  <c r="AC24" i="18" s="1"/>
  <c r="AC55" i="28"/>
  <c r="AC42" i="28"/>
  <c r="L172" i="32"/>
  <c r="L106" i="32"/>
  <c r="L42" i="26"/>
  <c r="L106" i="26"/>
  <c r="L172" i="26"/>
  <c r="G17" i="20"/>
  <c r="J257" i="26"/>
  <c r="H257" i="26"/>
  <c r="B257" i="26"/>
  <c r="B263" i="26" s="1"/>
  <c r="F257" i="26"/>
  <c r="L257" i="26"/>
  <c r="N257" i="26"/>
  <c r="R257" i="26"/>
  <c r="R263" i="26" s="1"/>
  <c r="D257" i="26"/>
  <c r="D263" i="26" s="1"/>
  <c r="P262" i="26"/>
  <c r="R225" i="26"/>
  <c r="R231" i="26" s="1"/>
  <c r="H225" i="26"/>
  <c r="H231" i="26" s="1"/>
  <c r="J225" i="26"/>
  <c r="J231" i="26" s="1"/>
  <c r="N225" i="26"/>
  <c r="N231" i="26" s="1"/>
  <c r="D225" i="26"/>
  <c r="D231" i="26" s="1"/>
  <c r="F225" i="26"/>
  <c r="F231" i="26" s="1"/>
  <c r="L225" i="26"/>
  <c r="L231" i="26" s="1"/>
  <c r="P225" i="26"/>
  <c r="P231" i="26" s="1"/>
  <c r="K28" i="25"/>
  <c r="AG11" i="25" l="1"/>
  <c r="AG13" i="25" s="1"/>
  <c r="AF13" i="23"/>
  <c r="AC57" i="28"/>
  <c r="AD22" i="18"/>
  <c r="AF13" i="25"/>
  <c r="AD40" i="28"/>
  <c r="AE39" i="28" s="1"/>
  <c r="AD41" i="28"/>
  <c r="AD56" i="28" s="1"/>
  <c r="AE23" i="18" s="1"/>
  <c r="D51" i="32"/>
  <c r="F51" i="32"/>
  <c r="H51" i="32"/>
  <c r="J51" i="32"/>
  <c r="L51" i="32"/>
  <c r="N51" i="32"/>
  <c r="P51" i="32"/>
  <c r="R51" i="32"/>
  <c r="F262" i="26"/>
  <c r="F263" i="26"/>
  <c r="N262" i="26"/>
  <c r="N263" i="26"/>
  <c r="L262" i="26"/>
  <c r="L263" i="26"/>
  <c r="H262" i="26"/>
  <c r="H263" i="26"/>
  <c r="J262" i="26"/>
  <c r="J263" i="26"/>
  <c r="B262" i="26"/>
  <c r="T257" i="26"/>
  <c r="U257" i="26" s="1"/>
  <c r="D262" i="26"/>
  <c r="R262" i="26"/>
  <c r="T241" i="26"/>
  <c r="U241" i="26" s="1"/>
  <c r="B246" i="26"/>
  <c r="F230" i="26"/>
  <c r="D230" i="26"/>
  <c r="N230" i="26"/>
  <c r="J230" i="26"/>
  <c r="T225" i="26"/>
  <c r="U225" i="26" s="1"/>
  <c r="H230" i="26"/>
  <c r="B230" i="26"/>
  <c r="R230" i="26"/>
  <c r="P230" i="26"/>
  <c r="L230" i="26"/>
  <c r="AG11" i="23" l="1"/>
  <c r="AD18" i="18"/>
  <c r="AD55" i="28"/>
  <c r="AD42" i="28"/>
  <c r="T51" i="32"/>
  <c r="U51" i="32" s="1"/>
  <c r="T263" i="26"/>
  <c r="U263" i="26" s="1"/>
  <c r="T262" i="26"/>
  <c r="U262" i="26" s="1"/>
  <c r="T247" i="26"/>
  <c r="U247" i="26" s="1"/>
  <c r="T246" i="26"/>
  <c r="U246" i="26" s="1"/>
  <c r="T230" i="26"/>
  <c r="U230" i="26" s="1"/>
  <c r="T231" i="26"/>
  <c r="U231" i="26" s="1"/>
  <c r="D6" i="20"/>
  <c r="AD57" i="28" l="1"/>
  <c r="AE22" i="18"/>
  <c r="AD24" i="18"/>
  <c r="AH11" i="25"/>
  <c r="AG13" i="23"/>
  <c r="AE41" i="28"/>
  <c r="AE56" i="28" s="1"/>
  <c r="AF23" i="18" s="1"/>
  <c r="AE40" i="28"/>
  <c r="AF39" i="28" s="1"/>
  <c r="AH13" i="25" l="1"/>
  <c r="AH11" i="23"/>
  <c r="AE18" i="18"/>
  <c r="AE55" i="28"/>
  <c r="AE42" i="28"/>
  <c r="G9" i="20"/>
  <c r="AE57" i="28" l="1"/>
  <c r="AF22" i="18"/>
  <c r="AE24" i="18"/>
  <c r="AI11" i="25"/>
  <c r="AH13" i="23"/>
  <c r="AF40" i="28"/>
  <c r="AG39" i="28" s="1"/>
  <c r="AF41" i="28"/>
  <c r="AF56" i="28" s="1"/>
  <c r="AG23" i="18" s="1"/>
  <c r="G10" i="20"/>
  <c r="AI13" i="25" l="1"/>
  <c r="AI11" i="23"/>
  <c r="AF18" i="18"/>
  <c r="AG40" i="28"/>
  <c r="AH39" i="28" s="1"/>
  <c r="AG41" i="28"/>
  <c r="AG56" i="28" s="1"/>
  <c r="AH23" i="18" s="1"/>
  <c r="AI23" i="18" s="1"/>
  <c r="AF55" i="28"/>
  <c r="AF42" i="28"/>
  <c r="AF57" i="28" l="1"/>
  <c r="AG22" i="18"/>
  <c r="AF24" i="18"/>
  <c r="AJ11" i="25"/>
  <c r="AJ13" i="25" s="1"/>
  <c r="AI13" i="23"/>
  <c r="AH41" i="28"/>
  <c r="AH56" i="28" s="1"/>
  <c r="AH40" i="28"/>
  <c r="AI39" i="28" s="1"/>
  <c r="AG55" i="28"/>
  <c r="AG42" i="28"/>
  <c r="G8" i="20"/>
  <c r="T40" i="26"/>
  <c r="T35" i="26"/>
  <c r="U35" i="26" s="1"/>
  <c r="AG57" i="28" l="1"/>
  <c r="AH22" i="18"/>
  <c r="AJ11" i="23"/>
  <c r="AG18" i="18"/>
  <c r="AG24" i="18" s="1"/>
  <c r="AI40" i="28"/>
  <c r="AI55" i="28" s="1"/>
  <c r="AI41" i="28"/>
  <c r="AH55" i="28"/>
  <c r="AH57" i="28" s="1"/>
  <c r="AH42" i="28"/>
  <c r="C6" i="20"/>
  <c r="D109" i="26"/>
  <c r="F175" i="26"/>
  <c r="H45" i="26"/>
  <c r="H46" i="26" s="1"/>
  <c r="H6" i="26" s="1"/>
  <c r="AJ39" i="28" l="1"/>
  <c r="AJ40" i="28" s="1"/>
  <c r="AJ55" i="28" s="1"/>
  <c r="AI22" i="18"/>
  <c r="AK11" i="23"/>
  <c r="AH18" i="18"/>
  <c r="AH24" i="18" s="1"/>
  <c r="AK11" i="25"/>
  <c r="AK13" i="25" s="1"/>
  <c r="AJ13" i="23"/>
  <c r="AI42" i="28"/>
  <c r="AI56" i="28"/>
  <c r="AI57" i="28" s="1"/>
  <c r="E6" i="20"/>
  <c r="G7" i="20"/>
  <c r="G11" i="20"/>
  <c r="P109" i="26"/>
  <c r="P111" i="26" s="1"/>
  <c r="J45" i="26"/>
  <c r="R109" i="26"/>
  <c r="R111" i="26" s="1"/>
  <c r="H47" i="26"/>
  <c r="H51" i="26"/>
  <c r="F177" i="26"/>
  <c r="D111" i="26"/>
  <c r="D45" i="26"/>
  <c r="D46" i="26" s="1"/>
  <c r="D6" i="26" s="1"/>
  <c r="B109" i="26"/>
  <c r="J109" i="26"/>
  <c r="H109" i="26"/>
  <c r="H175" i="26"/>
  <c r="N45" i="26"/>
  <c r="N46" i="26" s="1"/>
  <c r="N6" i="26" s="1"/>
  <c r="L175" i="26"/>
  <c r="D175" i="26"/>
  <c r="B175" i="26"/>
  <c r="F45" i="26"/>
  <c r="F46" i="26" s="1"/>
  <c r="F6" i="26" s="1"/>
  <c r="L109" i="26"/>
  <c r="F109" i="26"/>
  <c r="R45" i="26"/>
  <c r="R46" i="26" s="1"/>
  <c r="R6" i="26" s="1"/>
  <c r="N175" i="26"/>
  <c r="P175" i="26"/>
  <c r="N109" i="26"/>
  <c r="R175" i="26"/>
  <c r="B45" i="26"/>
  <c r="P45" i="26"/>
  <c r="P46" i="26" s="1"/>
  <c r="P6" i="26" s="1"/>
  <c r="L45" i="26"/>
  <c r="L46" i="26" s="1"/>
  <c r="L6" i="26" s="1"/>
  <c r="J175" i="26"/>
  <c r="B46" i="26" l="1"/>
  <c r="B6" i="26" s="1"/>
  <c r="B51" i="26"/>
  <c r="G6" i="20"/>
  <c r="F6" i="20"/>
  <c r="J51" i="26"/>
  <c r="J46" i="26"/>
  <c r="J6" i="26" s="1"/>
  <c r="AK39" i="28"/>
  <c r="AK41" i="28" s="1"/>
  <c r="AK56" i="28" s="1"/>
  <c r="AJ41" i="28"/>
  <c r="AJ42" i="28" s="1"/>
  <c r="AI18" i="18"/>
  <c r="AL11" i="25"/>
  <c r="AK13" i="23"/>
  <c r="G11" i="23"/>
  <c r="F11" i="23"/>
  <c r="B5" i="26"/>
  <c r="R112" i="26"/>
  <c r="F5" i="26"/>
  <c r="J47" i="26"/>
  <c r="G23" i="20"/>
  <c r="D112" i="26"/>
  <c r="P112" i="26"/>
  <c r="F178" i="26"/>
  <c r="N5" i="26"/>
  <c r="N47" i="26"/>
  <c r="N51" i="26"/>
  <c r="F51" i="26"/>
  <c r="F47" i="26"/>
  <c r="H177" i="26"/>
  <c r="B177" i="26"/>
  <c r="T175" i="26"/>
  <c r="U175" i="26" s="1"/>
  <c r="H111" i="26"/>
  <c r="L47" i="26"/>
  <c r="L51" i="26"/>
  <c r="L5" i="26"/>
  <c r="N177" i="26"/>
  <c r="D177" i="26"/>
  <c r="R5" i="26"/>
  <c r="R51" i="26"/>
  <c r="R47" i="26"/>
  <c r="H48" i="26"/>
  <c r="H50" i="26" s="1"/>
  <c r="H5" i="26"/>
  <c r="T45" i="26"/>
  <c r="U45" i="26" s="1"/>
  <c r="B47" i="26"/>
  <c r="T109" i="26"/>
  <c r="U109" i="26" s="1"/>
  <c r="B111" i="26"/>
  <c r="N111" i="26"/>
  <c r="J177" i="26"/>
  <c r="P177" i="26"/>
  <c r="P5" i="26"/>
  <c r="P51" i="26"/>
  <c r="P47" i="26"/>
  <c r="J111" i="26"/>
  <c r="F111" i="26"/>
  <c r="R177" i="26"/>
  <c r="L111" i="26"/>
  <c r="L177" i="26"/>
  <c r="D47" i="26"/>
  <c r="D51" i="26"/>
  <c r="D5" i="26"/>
  <c r="J5" i="26"/>
  <c r="F180" i="26" l="1"/>
  <c r="F181" i="26"/>
  <c r="D114" i="26"/>
  <c r="D115" i="26"/>
  <c r="P114" i="26"/>
  <c r="P115" i="26"/>
  <c r="R114" i="26"/>
  <c r="R115" i="26"/>
  <c r="J48" i="26"/>
  <c r="J50" i="26" s="1"/>
  <c r="AJ56" i="28"/>
  <c r="AJ57" i="28" s="1"/>
  <c r="T46" i="26"/>
  <c r="U46" i="26" s="1"/>
  <c r="T6" i="26"/>
  <c r="AK40" i="28"/>
  <c r="AL39" i="28" s="1"/>
  <c r="AL13" i="25"/>
  <c r="G11" i="25"/>
  <c r="H11" i="25"/>
  <c r="P7" i="26"/>
  <c r="R178" i="26"/>
  <c r="H178" i="26"/>
  <c r="L48" i="26"/>
  <c r="L50" i="26" s="1"/>
  <c r="H7" i="26"/>
  <c r="F7" i="26"/>
  <c r="N112" i="26"/>
  <c r="F112" i="26"/>
  <c r="F115" i="26" s="1"/>
  <c r="J7" i="26"/>
  <c r="D7" i="26"/>
  <c r="L178" i="26"/>
  <c r="J112" i="26"/>
  <c r="L112" i="26"/>
  <c r="N178" i="26"/>
  <c r="H112" i="26"/>
  <c r="T47" i="26"/>
  <c r="U47" i="26" s="1"/>
  <c r="D178" i="26"/>
  <c r="N7" i="26"/>
  <c r="P178" i="26"/>
  <c r="T51" i="26"/>
  <c r="U51" i="26" s="1"/>
  <c r="J178" i="26"/>
  <c r="J181" i="26" s="1"/>
  <c r="B112" i="26"/>
  <c r="B115" i="26" s="1"/>
  <c r="R7" i="26"/>
  <c r="B178" i="26"/>
  <c r="B181" i="26" s="1"/>
  <c r="F48" i="26"/>
  <c r="N48" i="26"/>
  <c r="T111" i="26"/>
  <c r="U111" i="26" s="1"/>
  <c r="L7" i="26"/>
  <c r="T177" i="26"/>
  <c r="U177" i="26" s="1"/>
  <c r="D48" i="26"/>
  <c r="D50" i="26" s="1"/>
  <c r="P48" i="26"/>
  <c r="P50" i="26" s="1"/>
  <c r="B48" i="26"/>
  <c r="B50" i="26" s="1"/>
  <c r="R48" i="26"/>
  <c r="AK55" i="28" l="1"/>
  <c r="AK57" i="28" s="1"/>
  <c r="P180" i="26"/>
  <c r="P181" i="26"/>
  <c r="L180" i="26"/>
  <c r="L181" i="26"/>
  <c r="H180" i="26"/>
  <c r="H181" i="26"/>
  <c r="N180" i="26"/>
  <c r="N181" i="26"/>
  <c r="R180" i="26"/>
  <c r="R181" i="26"/>
  <c r="J180" i="26"/>
  <c r="D180" i="26"/>
  <c r="D181" i="26"/>
  <c r="L114" i="26"/>
  <c r="L115" i="26"/>
  <c r="J114" i="26"/>
  <c r="J115" i="26"/>
  <c r="F114" i="26"/>
  <c r="H114" i="26"/>
  <c r="H115" i="26"/>
  <c r="N114" i="26"/>
  <c r="N115" i="26"/>
  <c r="AK42" i="28"/>
  <c r="AL40" i="28"/>
  <c r="AM39" i="28" s="1"/>
  <c r="AL41" i="28"/>
  <c r="AL56" i="28" s="1"/>
  <c r="T112" i="26"/>
  <c r="U112" i="26" s="1"/>
  <c r="N50" i="26"/>
  <c r="B114" i="26"/>
  <c r="T178" i="26"/>
  <c r="U178" i="26" s="1"/>
  <c r="R50" i="26"/>
  <c r="T48" i="26"/>
  <c r="U48" i="26" s="1"/>
  <c r="F50" i="26"/>
  <c r="B180" i="26"/>
  <c r="T180" i="26" l="1"/>
  <c r="U180" i="26" s="1"/>
  <c r="T181" i="26"/>
  <c r="U181" i="26" s="1"/>
  <c r="T114" i="26"/>
  <c r="U114" i="26" s="1"/>
  <c r="T115" i="26"/>
  <c r="U115" i="26" s="1"/>
  <c r="AL55" i="28"/>
  <c r="AL57" i="28" s="1"/>
  <c r="AL42" i="28"/>
  <c r="X13" i="23"/>
  <c r="W13" i="23"/>
  <c r="Y13" i="25"/>
  <c r="V13" i="23"/>
  <c r="R13" i="23"/>
  <c r="T50" i="26"/>
  <c r="U50" i="26" s="1"/>
  <c r="AM40" i="28" l="1"/>
  <c r="AN39" i="28" s="1"/>
  <c r="AM41" i="28"/>
  <c r="AM56" i="28" s="1"/>
  <c r="X13" i="25"/>
  <c r="S13" i="25"/>
  <c r="W13" i="25"/>
  <c r="V13" i="25"/>
  <c r="U13" i="23"/>
  <c r="T13" i="25"/>
  <c r="S13" i="23"/>
  <c r="R13" i="25"/>
  <c r="Q13" i="23"/>
  <c r="U13" i="25"/>
  <c r="T13" i="23"/>
  <c r="AM55" i="28" l="1"/>
  <c r="AM57" i="28" s="1"/>
  <c r="AM42" i="28"/>
  <c r="B31" i="26"/>
  <c r="T31" i="26" s="1"/>
  <c r="U31" i="26" s="1"/>
  <c r="T29" i="26"/>
  <c r="U29" i="26" s="1"/>
  <c r="T5" i="26"/>
  <c r="W19" i="32" l="1"/>
  <c r="B29" i="32" s="1"/>
  <c r="B30" i="32" s="1"/>
  <c r="AN41" i="28"/>
  <c r="AN56" i="28" s="1"/>
  <c r="AN40" i="28"/>
  <c r="AO39" i="28" s="1"/>
  <c r="B7" i="26"/>
  <c r="B32" i="26"/>
  <c r="B225" i="32" l="1"/>
  <c r="H219" i="32"/>
  <c r="R65" i="32"/>
  <c r="P195" i="32"/>
  <c r="P81" i="32"/>
  <c r="N65" i="32"/>
  <c r="L163" i="32"/>
  <c r="L261" i="32"/>
  <c r="F129" i="32"/>
  <c r="B97" i="32"/>
  <c r="R129" i="32"/>
  <c r="P163" i="32"/>
  <c r="P49" i="32"/>
  <c r="N179" i="32"/>
  <c r="L229" i="32"/>
  <c r="J245" i="32"/>
  <c r="F49" i="32"/>
  <c r="N277" i="32"/>
  <c r="N163" i="32"/>
  <c r="H81" i="32"/>
  <c r="R49" i="32"/>
  <c r="F229" i="32"/>
  <c r="R261" i="32"/>
  <c r="R97" i="32"/>
  <c r="P179" i="32"/>
  <c r="P97" i="32"/>
  <c r="N49" i="32"/>
  <c r="L49" i="32"/>
  <c r="J179" i="32"/>
  <c r="F277" i="32"/>
  <c r="L153" i="32"/>
  <c r="P113" i="32"/>
  <c r="B195" i="32"/>
  <c r="P229" i="32"/>
  <c r="R245" i="32"/>
  <c r="R179" i="32"/>
  <c r="P261" i="32"/>
  <c r="N261" i="32"/>
  <c r="N195" i="32"/>
  <c r="L179" i="32"/>
  <c r="J97" i="32"/>
  <c r="D97" i="32"/>
  <c r="J153" i="32"/>
  <c r="P277" i="32"/>
  <c r="R277" i="32"/>
  <c r="L245" i="32"/>
  <c r="R195" i="32"/>
  <c r="R81" i="32"/>
  <c r="P245" i="32"/>
  <c r="N229" i="32"/>
  <c r="N129" i="32"/>
  <c r="L97" i="32"/>
  <c r="H129" i="32"/>
  <c r="D179" i="32"/>
  <c r="F33" i="32"/>
  <c r="R113" i="32"/>
  <c r="N113" i="32"/>
  <c r="L129" i="32"/>
  <c r="P65" i="32"/>
  <c r="J277" i="32"/>
  <c r="R229" i="32"/>
  <c r="R163" i="32"/>
  <c r="P129" i="32"/>
  <c r="N245" i="32"/>
  <c r="N81" i="32"/>
  <c r="L113" i="32"/>
  <c r="H163" i="32"/>
  <c r="D49" i="32"/>
  <c r="J33" i="32"/>
  <c r="H245" i="32"/>
  <c r="F97" i="32"/>
  <c r="D229" i="32"/>
  <c r="D277" i="32"/>
  <c r="B245" i="32"/>
  <c r="H153" i="32"/>
  <c r="R219" i="32"/>
  <c r="D81" i="32"/>
  <c r="B65" i="32"/>
  <c r="B129" i="32"/>
  <c r="F153" i="32"/>
  <c r="N219" i="32"/>
  <c r="L81" i="32"/>
  <c r="J229" i="32"/>
  <c r="J113" i="32"/>
  <c r="H65" i="32"/>
  <c r="F261" i="32"/>
  <c r="D195" i="32"/>
  <c r="B277" i="32"/>
  <c r="B163" i="32"/>
  <c r="D153" i="32"/>
  <c r="B219" i="32"/>
  <c r="L277" i="32"/>
  <c r="J261" i="32"/>
  <c r="J49" i="32"/>
  <c r="H195" i="32"/>
  <c r="F245" i="32"/>
  <c r="D113" i="32"/>
  <c r="P33" i="32"/>
  <c r="J219" i="32"/>
  <c r="N97" i="32"/>
  <c r="L195" i="32"/>
  <c r="J65" i="32"/>
  <c r="H277" i="32"/>
  <c r="H261" i="32"/>
  <c r="F81" i="32"/>
  <c r="D129" i="32"/>
  <c r="B49" i="32"/>
  <c r="B45" i="32" s="1"/>
  <c r="B46" i="32" s="1"/>
  <c r="R33" i="32"/>
  <c r="D219" i="32"/>
  <c r="L65" i="32"/>
  <c r="J129" i="32"/>
  <c r="H97" i="32"/>
  <c r="H113" i="32"/>
  <c r="F163" i="32"/>
  <c r="D261" i="32"/>
  <c r="B113" i="32"/>
  <c r="P153" i="32"/>
  <c r="H33" i="32"/>
  <c r="L219" i="32"/>
  <c r="F219" i="32"/>
  <c r="J195" i="32"/>
  <c r="J163" i="32"/>
  <c r="H179" i="32"/>
  <c r="F179" i="32"/>
  <c r="F195" i="32"/>
  <c r="D65" i="32"/>
  <c r="D245" i="32"/>
  <c r="B261" i="32"/>
  <c r="R153" i="32"/>
  <c r="N33" i="32"/>
  <c r="D33" i="32"/>
  <c r="B153" i="32"/>
  <c r="J81" i="32"/>
  <c r="H229" i="32"/>
  <c r="H49" i="32"/>
  <c r="F113" i="32"/>
  <c r="F65" i="32"/>
  <c r="D163" i="32"/>
  <c r="B81" i="32"/>
  <c r="B179" i="32"/>
  <c r="N153" i="32"/>
  <c r="L33" i="32"/>
  <c r="P219" i="32"/>
  <c r="AN55" i="28"/>
  <c r="AN57" i="28" s="1"/>
  <c r="AN42" i="28"/>
  <c r="T32" i="26"/>
  <c r="U32" i="26" s="1"/>
  <c r="T7" i="26"/>
  <c r="T153" i="32" l="1"/>
  <c r="T219" i="32"/>
  <c r="T129" i="32"/>
  <c r="U129" i="32" s="1"/>
  <c r="T163" i="32"/>
  <c r="U163" i="32" s="1"/>
  <c r="T97" i="32"/>
  <c r="U97" i="32" s="1"/>
  <c r="T49" i="32"/>
  <c r="U49" i="32" s="1"/>
  <c r="T245" i="32"/>
  <c r="U245" i="32" s="1"/>
  <c r="T113" i="32"/>
  <c r="U113" i="32" s="1"/>
  <c r="T277" i="32"/>
  <c r="U277" i="32" s="1"/>
  <c r="T65" i="32"/>
  <c r="U65" i="32" s="1"/>
  <c r="T261" i="32"/>
  <c r="U261" i="32" s="1"/>
  <c r="T195" i="32"/>
  <c r="U195" i="32" s="1"/>
  <c r="T229" i="32"/>
  <c r="U229" i="32" s="1"/>
  <c r="T179" i="32"/>
  <c r="U179" i="32" s="1"/>
  <c r="T81" i="32"/>
  <c r="U81" i="32" s="1"/>
  <c r="T33" i="32"/>
  <c r="U33" i="32" s="1"/>
  <c r="AO40" i="28"/>
  <c r="AP39" i="28" s="1"/>
  <c r="AO41" i="28"/>
  <c r="AO56" i="28" s="1"/>
  <c r="H34" i="26"/>
  <c r="H9" i="26"/>
  <c r="T33" i="26"/>
  <c r="U33" i="26" s="1"/>
  <c r="B9" i="26"/>
  <c r="L34" i="26"/>
  <c r="L9" i="26"/>
  <c r="R9" i="26"/>
  <c r="R34" i="26"/>
  <c r="J9" i="26"/>
  <c r="J34" i="26"/>
  <c r="B34" i="26"/>
  <c r="F34" i="26"/>
  <c r="F9" i="26"/>
  <c r="N34" i="26"/>
  <c r="N9" i="26"/>
  <c r="P34" i="26"/>
  <c r="P9" i="26"/>
  <c r="D34" i="26"/>
  <c r="D9" i="26"/>
  <c r="AP41" i="28" l="1"/>
  <c r="AP56" i="28" s="1"/>
  <c r="AP40" i="28"/>
  <c r="AQ39" i="28" s="1"/>
  <c r="AO55" i="28"/>
  <c r="AO57" i="28" s="1"/>
  <c r="AO42" i="28"/>
  <c r="T9" i="26"/>
  <c r="T34" i="26"/>
  <c r="U34" i="26" s="1"/>
  <c r="AP55" i="28" l="1"/>
  <c r="AP57" i="28" s="1"/>
  <c r="AP42" i="28"/>
  <c r="AQ40" i="28" l="1"/>
  <c r="AR39" i="28" s="1"/>
  <c r="AQ41" i="28"/>
  <c r="AQ56" i="28" s="1"/>
  <c r="AR41" i="28" l="1"/>
  <c r="AR56" i="28" s="1"/>
  <c r="AR40" i="28"/>
  <c r="AS39" i="28" s="1"/>
  <c r="AQ55" i="28"/>
  <c r="AQ57" i="28" s="1"/>
  <c r="AQ42" i="28"/>
  <c r="AS41" i="28" l="1"/>
  <c r="AS56" i="28" s="1"/>
  <c r="AS40" i="28"/>
  <c r="AT39" i="28" s="1"/>
  <c r="AR55" i="28"/>
  <c r="AR57" i="28" s="1"/>
  <c r="AR42" i="28"/>
  <c r="D207" i="32" l="1"/>
  <c r="D209" i="32" s="1"/>
  <c r="B207" i="32"/>
  <c r="H207" i="32"/>
  <c r="H209" i="32" s="1"/>
  <c r="F207" i="32"/>
  <c r="F209" i="32" s="1"/>
  <c r="J207" i="32"/>
  <c r="J209" i="32" s="1"/>
  <c r="L207" i="32"/>
  <c r="L209" i="32" s="1"/>
  <c r="N207" i="32"/>
  <c r="N209" i="32" s="1"/>
  <c r="P207" i="32"/>
  <c r="P209" i="32" s="1"/>
  <c r="R207" i="32"/>
  <c r="R209" i="32" s="1"/>
  <c r="N211" i="32"/>
  <c r="R211" i="32"/>
  <c r="L211" i="32"/>
  <c r="D211" i="32"/>
  <c r="B211" i="32"/>
  <c r="J211" i="32"/>
  <c r="F211" i="32"/>
  <c r="P211" i="32"/>
  <c r="H211" i="32"/>
  <c r="L29" i="32"/>
  <c r="L30" i="32" s="1"/>
  <c r="D273" i="32"/>
  <c r="D241" i="32"/>
  <c r="L191" i="32"/>
  <c r="L196" i="32" s="1"/>
  <c r="L197" i="32" s="1"/>
  <c r="N159" i="32"/>
  <c r="N160" i="32" s="1"/>
  <c r="J125" i="32"/>
  <c r="J130" i="32" s="1"/>
  <c r="J131" i="32" s="1"/>
  <c r="J93" i="32"/>
  <c r="J94" i="32" s="1"/>
  <c r="J77" i="32"/>
  <c r="J78" i="32" s="1"/>
  <c r="J61" i="32"/>
  <c r="J66" i="32" s="1"/>
  <c r="J67" i="32" s="1"/>
  <c r="F273" i="32"/>
  <c r="F241" i="32"/>
  <c r="P191" i="32"/>
  <c r="P196" i="32" s="1"/>
  <c r="P197" i="32" s="1"/>
  <c r="P159" i="32"/>
  <c r="P160" i="32" s="1"/>
  <c r="L125" i="32"/>
  <c r="L130" i="32" s="1"/>
  <c r="L131" i="32" s="1"/>
  <c r="L93" i="32"/>
  <c r="L94" i="32" s="1"/>
  <c r="L77" i="32"/>
  <c r="L61" i="32"/>
  <c r="L66" i="32" s="1"/>
  <c r="L67" i="32" s="1"/>
  <c r="H273" i="32"/>
  <c r="H241" i="32"/>
  <c r="B191" i="32"/>
  <c r="B159" i="32"/>
  <c r="B160" i="32" s="1"/>
  <c r="N125" i="32"/>
  <c r="N130" i="32" s="1"/>
  <c r="N131" i="32" s="1"/>
  <c r="N93" i="32"/>
  <c r="N94" i="32" s="1"/>
  <c r="N77" i="32"/>
  <c r="N78" i="32" s="1"/>
  <c r="N61" i="32"/>
  <c r="N66" i="32" s="1"/>
  <c r="N67" i="32" s="1"/>
  <c r="P61" i="32"/>
  <c r="P66" i="32" s="1"/>
  <c r="P67" i="32" s="1"/>
  <c r="R241" i="32"/>
  <c r="L159" i="32"/>
  <c r="L160" i="32" s="1"/>
  <c r="H93" i="32"/>
  <c r="H94" i="32" s="1"/>
  <c r="J273" i="32"/>
  <c r="J241" i="32"/>
  <c r="N191" i="32"/>
  <c r="N196" i="32" s="1"/>
  <c r="N197" i="32" s="1"/>
  <c r="D159" i="32"/>
  <c r="D160" i="32" s="1"/>
  <c r="P125" i="32"/>
  <c r="P130" i="32" s="1"/>
  <c r="P131" i="32" s="1"/>
  <c r="P93" i="32"/>
  <c r="P94" i="32" s="1"/>
  <c r="P77" i="32"/>
  <c r="P78" i="32" s="1"/>
  <c r="H77" i="32"/>
  <c r="H78" i="32" s="1"/>
  <c r="L273" i="32"/>
  <c r="L241" i="32"/>
  <c r="D191" i="32"/>
  <c r="D196" i="32" s="1"/>
  <c r="D197" i="32" s="1"/>
  <c r="F159" i="32"/>
  <c r="F160" i="32" s="1"/>
  <c r="B141" i="32"/>
  <c r="B143" i="32" s="1"/>
  <c r="B125" i="32"/>
  <c r="B93" i="32"/>
  <c r="B94" i="32" s="1"/>
  <c r="B77" i="32"/>
  <c r="B61" i="32"/>
  <c r="H125" i="32"/>
  <c r="H130" i="32" s="1"/>
  <c r="H131" i="32" s="1"/>
  <c r="N273" i="32"/>
  <c r="N241" i="32"/>
  <c r="F191" i="32"/>
  <c r="F196" i="32" s="1"/>
  <c r="F197" i="32" s="1"/>
  <c r="H159" i="32"/>
  <c r="H160" i="32" s="1"/>
  <c r="D125" i="32"/>
  <c r="D130" i="32" s="1"/>
  <c r="D131" i="32" s="1"/>
  <c r="D93" i="32"/>
  <c r="D94" i="32" s="1"/>
  <c r="D77" i="32"/>
  <c r="D78" i="32" s="1"/>
  <c r="D61" i="32"/>
  <c r="D66" i="32" s="1"/>
  <c r="D67" i="32" s="1"/>
  <c r="R273" i="32"/>
  <c r="J191" i="32"/>
  <c r="J196" i="32" s="1"/>
  <c r="J197" i="32" s="1"/>
  <c r="H61" i="32"/>
  <c r="H66" i="32" s="1"/>
  <c r="H67" i="32" s="1"/>
  <c r="P273" i="32"/>
  <c r="P241" i="32"/>
  <c r="H191" i="32"/>
  <c r="H196" i="32" s="1"/>
  <c r="H197" i="32" s="1"/>
  <c r="J159" i="32"/>
  <c r="J160" i="32" s="1"/>
  <c r="F125" i="32"/>
  <c r="F130" i="32" s="1"/>
  <c r="F131" i="32" s="1"/>
  <c r="F93" i="32"/>
  <c r="F94" i="32" s="1"/>
  <c r="F77" i="32"/>
  <c r="F78" i="32" s="1"/>
  <c r="F61" i="32"/>
  <c r="F66" i="32" s="1"/>
  <c r="F67" i="32" s="1"/>
  <c r="P29" i="32"/>
  <c r="P30" i="32" s="1"/>
  <c r="D141" i="32"/>
  <c r="N29" i="32"/>
  <c r="N30" i="32" s="1"/>
  <c r="J29" i="32"/>
  <c r="J30" i="32" s="1"/>
  <c r="F29" i="32"/>
  <c r="F30" i="32" s="1"/>
  <c r="R29" i="32"/>
  <c r="R30" i="32" s="1"/>
  <c r="H29" i="32"/>
  <c r="H30" i="32" s="1"/>
  <c r="D29" i="32"/>
  <c r="D30" i="32" s="1"/>
  <c r="D257" i="32"/>
  <c r="P225" i="32"/>
  <c r="J225" i="32"/>
  <c r="N257" i="32"/>
  <c r="F257" i="32"/>
  <c r="L225" i="32"/>
  <c r="H257" i="32"/>
  <c r="R225" i="32"/>
  <c r="R257" i="32"/>
  <c r="J257" i="32"/>
  <c r="N225" i="32"/>
  <c r="F225" i="32"/>
  <c r="L257" i="32"/>
  <c r="D225" i="32"/>
  <c r="P257" i="32"/>
  <c r="H225" i="32"/>
  <c r="L109" i="32"/>
  <c r="P175" i="32"/>
  <c r="L45" i="32"/>
  <c r="L46" i="32" s="1"/>
  <c r="N175" i="32"/>
  <c r="N109" i="32"/>
  <c r="B175" i="32"/>
  <c r="P45" i="32"/>
  <c r="P46" i="32" s="1"/>
  <c r="J45" i="32"/>
  <c r="J46" i="32" s="1"/>
  <c r="P109" i="32"/>
  <c r="D175" i="32"/>
  <c r="N45" i="32"/>
  <c r="N46" i="32" s="1"/>
  <c r="B109" i="32"/>
  <c r="L175" i="32"/>
  <c r="R45" i="32"/>
  <c r="R46" i="32" s="1"/>
  <c r="J109" i="32"/>
  <c r="D109" i="32"/>
  <c r="F175" i="32"/>
  <c r="H45" i="32"/>
  <c r="H46" i="32" s="1"/>
  <c r="F45" i="32"/>
  <c r="F46" i="32" s="1"/>
  <c r="H109" i="32"/>
  <c r="H175" i="32"/>
  <c r="D45" i="32"/>
  <c r="D46" i="32" s="1"/>
  <c r="F109" i="32"/>
  <c r="J175" i="32"/>
  <c r="F141" i="32"/>
  <c r="B145" i="32"/>
  <c r="D145" i="32"/>
  <c r="L145" i="32"/>
  <c r="F145" i="32"/>
  <c r="N145" i="32"/>
  <c r="H145" i="32"/>
  <c r="P145" i="32"/>
  <c r="J145" i="32"/>
  <c r="R145" i="32"/>
  <c r="N141" i="32"/>
  <c r="R141" i="32"/>
  <c r="H141" i="32"/>
  <c r="P141" i="32"/>
  <c r="P143" i="32" s="1"/>
  <c r="L141" i="32"/>
  <c r="J141" i="32"/>
  <c r="AS55" i="28"/>
  <c r="AS57" i="28" s="1"/>
  <c r="AS42" i="28"/>
  <c r="B273" i="32"/>
  <c r="B257" i="32"/>
  <c r="B241" i="32"/>
  <c r="R159" i="32"/>
  <c r="R160" i="32" s="1"/>
  <c r="R125" i="32"/>
  <c r="R130" i="32" s="1"/>
  <c r="R131" i="32" s="1"/>
  <c r="R191" i="32"/>
  <c r="R196" i="32" s="1"/>
  <c r="R197" i="32" s="1"/>
  <c r="R93" i="32"/>
  <c r="R94" i="32" s="1"/>
  <c r="R61" i="32"/>
  <c r="R66" i="32" s="1"/>
  <c r="R67" i="32" s="1"/>
  <c r="R77" i="32"/>
  <c r="R78" i="32" s="1"/>
  <c r="R175" i="32"/>
  <c r="R109" i="32"/>
  <c r="B78" i="32" l="1"/>
  <c r="B6" i="32" s="1"/>
  <c r="B5" i="32"/>
  <c r="B209" i="32"/>
  <c r="T94" i="32"/>
  <c r="U94" i="32" s="1"/>
  <c r="T160" i="32"/>
  <c r="U160" i="32" s="1"/>
  <c r="T46" i="32"/>
  <c r="U46" i="32" s="1"/>
  <c r="J6" i="32"/>
  <c r="N6" i="32"/>
  <c r="R6" i="32"/>
  <c r="M13" i="18" s="1"/>
  <c r="L79" i="32"/>
  <c r="L80" i="32" s="1"/>
  <c r="L78" i="32"/>
  <c r="D6" i="32"/>
  <c r="F13" i="18" s="1"/>
  <c r="T30" i="32"/>
  <c r="U30" i="32" s="1"/>
  <c r="H6" i="32"/>
  <c r="H13" i="18" s="1"/>
  <c r="F6" i="32"/>
  <c r="G13" i="18" s="1"/>
  <c r="P6" i="32"/>
  <c r="L13" i="18" s="1"/>
  <c r="L9" i="32"/>
  <c r="J16" i="18" s="1"/>
  <c r="H210" i="32"/>
  <c r="H212" i="32" s="1"/>
  <c r="H213" i="32" s="1"/>
  <c r="D9" i="32"/>
  <c r="F16" i="18" s="1"/>
  <c r="B210" i="32"/>
  <c r="P9" i="32"/>
  <c r="L16" i="18" s="1"/>
  <c r="R9" i="32"/>
  <c r="M16" i="18" s="1"/>
  <c r="J9" i="32"/>
  <c r="I16" i="18" s="1"/>
  <c r="H9" i="32"/>
  <c r="H16" i="18" s="1"/>
  <c r="N9" i="32"/>
  <c r="K16" i="18" s="1"/>
  <c r="F9" i="32"/>
  <c r="G16" i="18" s="1"/>
  <c r="T211" i="32"/>
  <c r="U211" i="32" s="1"/>
  <c r="AT40" i="28"/>
  <c r="AU39" i="28" s="1"/>
  <c r="AT41" i="28"/>
  <c r="AT56" i="28" s="1"/>
  <c r="N247" i="32"/>
  <c r="N246" i="32"/>
  <c r="H279" i="32"/>
  <c r="H278" i="32"/>
  <c r="T159" i="32"/>
  <c r="U159" i="32" s="1"/>
  <c r="R161" i="32"/>
  <c r="R162" i="32" s="1"/>
  <c r="P47" i="32"/>
  <c r="P48" i="32" s="1"/>
  <c r="R177" i="32"/>
  <c r="R178" i="32" s="1"/>
  <c r="R181" i="32" s="1"/>
  <c r="R231" i="32"/>
  <c r="R230" i="32"/>
  <c r="P79" i="32"/>
  <c r="P80" i="32" s="1"/>
  <c r="P95" i="32"/>
  <c r="P96" i="32" s="1"/>
  <c r="N95" i="32"/>
  <c r="N96" i="32" s="1"/>
  <c r="N31" i="32"/>
  <c r="N32" i="32" s="1"/>
  <c r="N5" i="32"/>
  <c r="L5" i="32"/>
  <c r="L31" i="32"/>
  <c r="L32" i="32" s="1"/>
  <c r="L34" i="32" s="1"/>
  <c r="L210" i="32"/>
  <c r="J47" i="32"/>
  <c r="J48" i="32" s="1"/>
  <c r="J50" i="32" s="1"/>
  <c r="H79" i="32"/>
  <c r="H80" i="32" s="1"/>
  <c r="H82" i="32" s="1"/>
  <c r="H161" i="32"/>
  <c r="H162" i="32" s="1"/>
  <c r="F31" i="32"/>
  <c r="F32" i="32" s="1"/>
  <c r="F34" i="32" s="1"/>
  <c r="F5" i="32"/>
  <c r="D161" i="32"/>
  <c r="D162" i="32" s="1"/>
  <c r="D31" i="32"/>
  <c r="D32" i="32" s="1"/>
  <c r="D5" i="32"/>
  <c r="B246" i="32"/>
  <c r="B247" i="32"/>
  <c r="T241" i="32"/>
  <c r="U241" i="32" s="1"/>
  <c r="B177" i="32"/>
  <c r="T175" i="32"/>
  <c r="U175" i="32" s="1"/>
  <c r="N143" i="32"/>
  <c r="J278" i="32"/>
  <c r="J279" i="32"/>
  <c r="J230" i="32"/>
  <c r="J231" i="32"/>
  <c r="H31" i="32"/>
  <c r="H32" i="32" s="1"/>
  <c r="H34" i="32" s="1"/>
  <c r="H5" i="32"/>
  <c r="F47" i="32"/>
  <c r="F263" i="32"/>
  <c r="F262" i="32"/>
  <c r="B263" i="32"/>
  <c r="B262" i="32"/>
  <c r="T257" i="32"/>
  <c r="U257" i="32" s="1"/>
  <c r="B79" i="32"/>
  <c r="B80" i="32" s="1"/>
  <c r="L262" i="32"/>
  <c r="L263" i="32"/>
  <c r="H95" i="32"/>
  <c r="H96" i="32" s="1"/>
  <c r="F161" i="32"/>
  <c r="D95" i="32"/>
  <c r="D96" i="32" s="1"/>
  <c r="D230" i="32"/>
  <c r="D231" i="32"/>
  <c r="B47" i="32"/>
  <c r="B48" i="32" s="1"/>
  <c r="B50" i="32" s="1"/>
  <c r="T45" i="32"/>
  <c r="U45" i="32" s="1"/>
  <c r="T207" i="32"/>
  <c r="U207" i="32" s="1"/>
  <c r="R262" i="32"/>
  <c r="R263" i="32"/>
  <c r="N278" i="32"/>
  <c r="N279" i="32"/>
  <c r="J246" i="32"/>
  <c r="J247" i="32"/>
  <c r="R279" i="32"/>
  <c r="R278" i="32"/>
  <c r="P177" i="32"/>
  <c r="P178" i="32" s="1"/>
  <c r="P181" i="32" s="1"/>
  <c r="N79" i="32"/>
  <c r="N80" i="32" s="1"/>
  <c r="N210" i="32"/>
  <c r="L279" i="32"/>
  <c r="L278" i="32"/>
  <c r="L95" i="32"/>
  <c r="L96" i="32" s="1"/>
  <c r="J263" i="32"/>
  <c r="J262" i="32"/>
  <c r="J210" i="32"/>
  <c r="H143" i="32"/>
  <c r="H246" i="32"/>
  <c r="H247" i="32"/>
  <c r="F95" i="32"/>
  <c r="F96" i="32" s="1"/>
  <c r="D278" i="32"/>
  <c r="D279" i="32"/>
  <c r="D210" i="32"/>
  <c r="D212" i="32" s="1"/>
  <c r="D213" i="32" s="1"/>
  <c r="B230" i="32"/>
  <c r="B231" i="32"/>
  <c r="T225" i="32"/>
  <c r="U225" i="32" s="1"/>
  <c r="B161" i="32"/>
  <c r="B162" i="32" s="1"/>
  <c r="B164" i="32" s="1"/>
  <c r="R246" i="32"/>
  <c r="R247" i="32"/>
  <c r="L177" i="32"/>
  <c r="L178" i="32" s="1"/>
  <c r="L181" i="32" s="1"/>
  <c r="P262" i="32"/>
  <c r="P263" i="32"/>
  <c r="L47" i="32"/>
  <c r="L48" i="32" s="1"/>
  <c r="J5" i="32"/>
  <c r="J31" i="32"/>
  <c r="H262" i="32"/>
  <c r="H263" i="32"/>
  <c r="F246" i="32"/>
  <c r="F247" i="32"/>
  <c r="F230" i="32"/>
  <c r="F231" i="32"/>
  <c r="D246" i="32"/>
  <c r="D247" i="32"/>
  <c r="D79" i="32"/>
  <c r="D80" i="32" s="1"/>
  <c r="D82" i="32" s="1"/>
  <c r="B111" i="32"/>
  <c r="B112" i="32" s="1"/>
  <c r="B115" i="32" s="1"/>
  <c r="T109" i="32"/>
  <c r="U109" i="32" s="1"/>
  <c r="R47" i="32"/>
  <c r="R143" i="32"/>
  <c r="P31" i="32"/>
  <c r="P32" i="32" s="1"/>
  <c r="P5" i="32"/>
  <c r="P230" i="32"/>
  <c r="P231" i="32"/>
  <c r="N47" i="32"/>
  <c r="N48" i="32" s="1"/>
  <c r="N50" i="32" s="1"/>
  <c r="N177" i="32"/>
  <c r="N178" i="32" s="1"/>
  <c r="N181" i="32" s="1"/>
  <c r="L143" i="32"/>
  <c r="L161" i="32"/>
  <c r="L162" i="32" s="1"/>
  <c r="L164" i="32" s="1"/>
  <c r="J95" i="32"/>
  <c r="J96" i="32" s="1"/>
  <c r="J98" i="32" s="1"/>
  <c r="J143" i="32"/>
  <c r="H111" i="32"/>
  <c r="H112" i="32" s="1"/>
  <c r="H115" i="32" s="1"/>
  <c r="F210" i="32"/>
  <c r="F79" i="32"/>
  <c r="F80" i="32" s="1"/>
  <c r="D262" i="32"/>
  <c r="D263" i="32"/>
  <c r="D143" i="32"/>
  <c r="B66" i="32"/>
  <c r="T61" i="32"/>
  <c r="U61" i="32" s="1"/>
  <c r="B130" i="32"/>
  <c r="T125" i="32"/>
  <c r="U125" i="32" s="1"/>
  <c r="R210" i="32"/>
  <c r="R212" i="32" s="1"/>
  <c r="R213" i="32" s="1"/>
  <c r="R31" i="32"/>
  <c r="R32" i="32" s="1"/>
  <c r="R34" i="32" s="1"/>
  <c r="R5" i="32"/>
  <c r="P111" i="32"/>
  <c r="P112" i="32" s="1"/>
  <c r="P115" i="32" s="1"/>
  <c r="P210" i="32"/>
  <c r="P212" i="32" s="1"/>
  <c r="P213" i="32" s="1"/>
  <c r="N263" i="32"/>
  <c r="N262" i="32"/>
  <c r="L246" i="32"/>
  <c r="L247" i="32"/>
  <c r="J111" i="32"/>
  <c r="J112" i="32" s="1"/>
  <c r="J115" i="32" s="1"/>
  <c r="J177" i="32"/>
  <c r="J178" i="32" s="1"/>
  <c r="J181" i="32" s="1"/>
  <c r="H177" i="32"/>
  <c r="H178" i="32" s="1"/>
  <c r="H181" i="32" s="1"/>
  <c r="H47" i="32"/>
  <c r="H48" i="32" s="1"/>
  <c r="H50" i="32" s="1"/>
  <c r="F177" i="32"/>
  <c r="F178" i="32" s="1"/>
  <c r="F181" i="32" s="1"/>
  <c r="F111" i="32"/>
  <c r="F112" i="32" s="1"/>
  <c r="F115" i="32" s="1"/>
  <c r="D177" i="32"/>
  <c r="D178" i="32" s="1"/>
  <c r="D181" i="32" s="1"/>
  <c r="D47" i="32"/>
  <c r="D48" i="32" s="1"/>
  <c r="B95" i="32"/>
  <c r="B96" i="32" s="1"/>
  <c r="B31" i="32"/>
  <c r="T29" i="32"/>
  <c r="U29" i="32" s="1"/>
  <c r="P161" i="32"/>
  <c r="P162" i="32" s="1"/>
  <c r="T77" i="32"/>
  <c r="U77" i="32" s="1"/>
  <c r="R79" i="32"/>
  <c r="R80" i="32" s="1"/>
  <c r="T93" i="32"/>
  <c r="U93" i="32" s="1"/>
  <c r="R95" i="32"/>
  <c r="R96" i="32" s="1"/>
  <c r="R98" i="32" s="1"/>
  <c r="N231" i="32"/>
  <c r="N230" i="32"/>
  <c r="R111" i="32"/>
  <c r="R112" i="32" s="1"/>
  <c r="R115" i="32" s="1"/>
  <c r="P278" i="32"/>
  <c r="P279" i="32"/>
  <c r="P246" i="32"/>
  <c r="P247" i="32"/>
  <c r="N161" i="32"/>
  <c r="N162" i="32" s="1"/>
  <c r="N111" i="32"/>
  <c r="N112" i="32" s="1"/>
  <c r="N115" i="32" s="1"/>
  <c r="L230" i="32"/>
  <c r="L231" i="32"/>
  <c r="L111" i="32"/>
  <c r="L112" i="32" s="1"/>
  <c r="L115" i="32" s="1"/>
  <c r="J161" i="32"/>
  <c r="J162" i="32" s="1"/>
  <c r="J79" i="32"/>
  <c r="J80" i="32" s="1"/>
  <c r="H230" i="32"/>
  <c r="H231" i="32"/>
  <c r="F278" i="32"/>
  <c r="F279" i="32"/>
  <c r="F143" i="32"/>
  <c r="D111" i="32"/>
  <c r="D112" i="32" s="1"/>
  <c r="D115" i="32" s="1"/>
  <c r="B196" i="32"/>
  <c r="T191" i="32"/>
  <c r="U191" i="32" s="1"/>
  <c r="B278" i="32"/>
  <c r="B279" i="32"/>
  <c r="T273" i="32"/>
  <c r="U273" i="32" s="1"/>
  <c r="T78" i="32" l="1"/>
  <c r="U78" i="32" s="1"/>
  <c r="B212" i="32"/>
  <c r="B213" i="32" s="1"/>
  <c r="J114" i="32"/>
  <c r="H114" i="32"/>
  <c r="N114" i="32"/>
  <c r="D114" i="32"/>
  <c r="P114" i="32"/>
  <c r="L180" i="32"/>
  <c r="J180" i="32"/>
  <c r="N180" i="32"/>
  <c r="D180" i="32"/>
  <c r="H180" i="32"/>
  <c r="K13" i="18"/>
  <c r="I13" i="18"/>
  <c r="L6" i="32"/>
  <c r="J13" i="18" s="1"/>
  <c r="L82" i="32"/>
  <c r="E13" i="18"/>
  <c r="AU41" i="28"/>
  <c r="AU56" i="28" s="1"/>
  <c r="AU40" i="28"/>
  <c r="AV39" i="28" s="1"/>
  <c r="AT55" i="28"/>
  <c r="AT57" i="28" s="1"/>
  <c r="AT42" i="28"/>
  <c r="L12" i="18"/>
  <c r="I12" i="18"/>
  <c r="G12" i="18"/>
  <c r="J12" i="18"/>
  <c r="H12" i="18"/>
  <c r="K12" i="18"/>
  <c r="M12" i="18"/>
  <c r="F12" i="18"/>
  <c r="F114" i="32"/>
  <c r="P98" i="32"/>
  <c r="P34" i="32"/>
  <c r="D164" i="32"/>
  <c r="N98" i="32"/>
  <c r="P50" i="32"/>
  <c r="B98" i="32"/>
  <c r="L50" i="32"/>
  <c r="F98" i="32"/>
  <c r="L114" i="32"/>
  <c r="D98" i="32"/>
  <c r="T247" i="32"/>
  <c r="U247" i="32" s="1"/>
  <c r="D34" i="32"/>
  <c r="H98" i="32"/>
  <c r="T112" i="32"/>
  <c r="U112" i="32" s="1"/>
  <c r="R180" i="32"/>
  <c r="T47" i="32"/>
  <c r="U47" i="32" s="1"/>
  <c r="P164" i="32"/>
  <c r="D50" i="32"/>
  <c r="F180" i="32"/>
  <c r="J7" i="32"/>
  <c r="T210" i="32"/>
  <c r="U210" i="32" s="1"/>
  <c r="T209" i="32"/>
  <c r="U209" i="32" s="1"/>
  <c r="F162" i="32"/>
  <c r="F164" i="32" s="1"/>
  <c r="T79" i="32"/>
  <c r="U79" i="32" s="1"/>
  <c r="F48" i="32"/>
  <c r="R164" i="32"/>
  <c r="B197" i="32"/>
  <c r="T197" i="32" s="1"/>
  <c r="U197" i="32" s="1"/>
  <c r="T196" i="32"/>
  <c r="U196" i="32" s="1"/>
  <c r="R48" i="32"/>
  <c r="R50" i="32" s="1"/>
  <c r="L98" i="32"/>
  <c r="P180" i="32"/>
  <c r="F7" i="32"/>
  <c r="L212" i="32"/>
  <c r="L213" i="32" s="1"/>
  <c r="T230" i="32"/>
  <c r="U230" i="32" s="1"/>
  <c r="N7" i="32"/>
  <c r="T231" i="32"/>
  <c r="U231" i="32" s="1"/>
  <c r="J82" i="32"/>
  <c r="T95" i="32"/>
  <c r="U95" i="32" s="1"/>
  <c r="T246" i="32"/>
  <c r="U246" i="32" s="1"/>
  <c r="H164" i="32"/>
  <c r="T96" i="32"/>
  <c r="U96" i="32" s="1"/>
  <c r="R114" i="32"/>
  <c r="P7" i="32"/>
  <c r="B114" i="32"/>
  <c r="T278" i="32"/>
  <c r="U278" i="32" s="1"/>
  <c r="T263" i="32"/>
  <c r="U263" i="32" s="1"/>
  <c r="H7" i="32"/>
  <c r="D7" i="32"/>
  <c r="J164" i="32"/>
  <c r="N164" i="32"/>
  <c r="R82" i="32"/>
  <c r="B32" i="32"/>
  <c r="T31" i="32"/>
  <c r="U31" i="32" s="1"/>
  <c r="B131" i="32"/>
  <c r="T131" i="32" s="1"/>
  <c r="U131" i="32" s="1"/>
  <c r="T130" i="32"/>
  <c r="U130" i="32" s="1"/>
  <c r="F82" i="32"/>
  <c r="B7" i="32"/>
  <c r="T161" i="32"/>
  <c r="U161" i="32" s="1"/>
  <c r="J212" i="32"/>
  <c r="J213" i="32" s="1"/>
  <c r="N212" i="32"/>
  <c r="N213" i="32" s="1"/>
  <c r="T262" i="32"/>
  <c r="U262" i="32" s="1"/>
  <c r="B178" i="32"/>
  <c r="B181" i="32" s="1"/>
  <c r="T177" i="32"/>
  <c r="U177" i="32" s="1"/>
  <c r="L7" i="32"/>
  <c r="T111" i="32"/>
  <c r="U111" i="32" s="1"/>
  <c r="T279" i="32"/>
  <c r="U279" i="32" s="1"/>
  <c r="R7" i="32"/>
  <c r="B67" i="32"/>
  <c r="T66" i="32"/>
  <c r="U66" i="32" s="1"/>
  <c r="F212" i="32"/>
  <c r="F213" i="32" s="1"/>
  <c r="T143" i="32"/>
  <c r="U143" i="32" s="1"/>
  <c r="J32" i="32"/>
  <c r="N82" i="32"/>
  <c r="B82" i="32"/>
  <c r="N34" i="32"/>
  <c r="P82" i="32"/>
  <c r="B180" i="32" l="1"/>
  <c r="T180" i="32" s="1"/>
  <c r="U180" i="32" s="1"/>
  <c r="T181" i="32"/>
  <c r="U181" i="32" s="1"/>
  <c r="T115" i="32"/>
  <c r="U115" i="32" s="1"/>
  <c r="T6" i="32"/>
  <c r="T213" i="32"/>
  <c r="U213" i="32" s="1"/>
  <c r="L14" i="18"/>
  <c r="M14" i="18"/>
  <c r="G14" i="18"/>
  <c r="I14" i="18"/>
  <c r="J14" i="18"/>
  <c r="K14" i="18"/>
  <c r="H14" i="18"/>
  <c r="AV41" i="28"/>
  <c r="AV56" i="28" s="1"/>
  <c r="AV40" i="28"/>
  <c r="AW39" i="28" s="1"/>
  <c r="AU42" i="28"/>
  <c r="AU55" i="28"/>
  <c r="AU57" i="28" s="1"/>
  <c r="T212" i="32"/>
  <c r="U212" i="32" s="1"/>
  <c r="E14" i="18"/>
  <c r="T98" i="32"/>
  <c r="U98" i="32" s="1"/>
  <c r="F14" i="18"/>
  <c r="T178" i="32"/>
  <c r="U178" i="32" s="1"/>
  <c r="T162" i="32"/>
  <c r="U162" i="32" s="1"/>
  <c r="T80" i="32"/>
  <c r="U80" i="32" s="1"/>
  <c r="J34" i="32"/>
  <c r="T32" i="32"/>
  <c r="U32" i="32" s="1"/>
  <c r="B34" i="32"/>
  <c r="T82" i="32"/>
  <c r="U82" i="32" s="1"/>
  <c r="T7" i="32"/>
  <c r="F50" i="32"/>
  <c r="T50" i="32" s="1"/>
  <c r="U50" i="32" s="1"/>
  <c r="T164" i="32"/>
  <c r="U164" i="32" s="1"/>
  <c r="T67" i="32"/>
  <c r="U67" i="32" s="1"/>
  <c r="T114" i="32"/>
  <c r="U114" i="32" s="1"/>
  <c r="T48" i="32"/>
  <c r="U48" i="32" s="1"/>
  <c r="AV55" i="28" l="1"/>
  <c r="AV57" i="28" s="1"/>
  <c r="AV42" i="28"/>
  <c r="T34" i="32"/>
  <c r="U34" i="32" s="1"/>
  <c r="AW41" i="28" l="1"/>
  <c r="AW56" i="28" s="1"/>
  <c r="AW40" i="28"/>
  <c r="AX39" i="28" s="1"/>
  <c r="AW55" i="28" l="1"/>
  <c r="AW57" i="28" s="1"/>
  <c r="AW42" i="28"/>
  <c r="AX40" i="28" l="1"/>
  <c r="AY39" i="28" s="1"/>
  <c r="AX41" i="28"/>
  <c r="AX56" i="28" s="1"/>
  <c r="AY40" i="28" l="1"/>
  <c r="AZ39" i="28" s="1"/>
  <c r="AY41" i="28"/>
  <c r="AY56" i="28" s="1"/>
  <c r="AX55" i="28"/>
  <c r="AX57" i="28" s="1"/>
  <c r="AX42" i="28"/>
  <c r="AZ41" i="28" l="1"/>
  <c r="AZ56" i="28" s="1"/>
  <c r="AZ40" i="28"/>
  <c r="BA39" i="28" s="1"/>
  <c r="AY55" i="28"/>
  <c r="AY57" i="28" s="1"/>
  <c r="AY42" i="28"/>
  <c r="BA41" i="28" l="1"/>
  <c r="BA56" i="28" s="1"/>
  <c r="BA40" i="28"/>
  <c r="BB39" i="28" s="1"/>
  <c r="AZ55" i="28"/>
  <c r="AZ57" i="28" s="1"/>
  <c r="AZ42" i="28"/>
  <c r="BA55" i="28" l="1"/>
  <c r="BA57" i="28" s="1"/>
  <c r="BA42" i="28"/>
  <c r="BB41" i="28" l="1"/>
  <c r="BB56" i="28" s="1"/>
  <c r="BB40" i="28"/>
  <c r="BB42" i="28" l="1"/>
  <c r="BB55" i="28"/>
  <c r="BB57" i="28" s="1"/>
  <c r="T145" i="32"/>
  <c r="U145" i="32" s="1"/>
  <c r="T141" i="32"/>
  <c r="U141" i="32" s="1"/>
  <c r="B9" i="32"/>
  <c r="T5" i="32"/>
  <c r="E12" i="18" l="1"/>
  <c r="AI12" i="18" s="1"/>
  <c r="T9" i="32"/>
  <c r="B18" i="32" s="1"/>
  <c r="E16" i="18"/>
  <c r="N144" i="26" l="1"/>
  <c r="N8" i="26" s="1"/>
  <c r="N10" i="26" s="1"/>
  <c r="N146" i="26" l="1"/>
  <c r="N147" i="26" s="1"/>
  <c r="N11" i="26" s="1"/>
  <c r="N12" i="26" s="1"/>
  <c r="N16" i="26" s="1"/>
  <c r="D144" i="26"/>
  <c r="J144" i="26"/>
  <c r="B144" i="26"/>
  <c r="N144" i="32"/>
  <c r="N8" i="32" s="1"/>
  <c r="D144" i="32"/>
  <c r="D8" i="32" s="1"/>
  <c r="R144" i="32"/>
  <c r="B144" i="32"/>
  <c r="R144" i="26"/>
  <c r="K15" i="18" l="1"/>
  <c r="D10" i="32"/>
  <c r="F15" i="18"/>
  <c r="D146" i="26"/>
  <c r="D147" i="26" s="1"/>
  <c r="D11" i="26" s="1"/>
  <c r="D8" i="26"/>
  <c r="D10" i="26" s="1"/>
  <c r="J8" i="26"/>
  <c r="J10" i="26" s="1"/>
  <c r="J146" i="26"/>
  <c r="J147" i="26" s="1"/>
  <c r="J11" i="26" s="1"/>
  <c r="B146" i="26"/>
  <c r="B147" i="26" s="1"/>
  <c r="B8" i="26"/>
  <c r="B10" i="26" s="1"/>
  <c r="N146" i="32"/>
  <c r="N147" i="32" s="1"/>
  <c r="N11" i="32" s="1"/>
  <c r="N10" i="32"/>
  <c r="D146" i="32"/>
  <c r="D147" i="32" s="1"/>
  <c r="D11" i="32" s="1"/>
  <c r="I12" i="23" s="1"/>
  <c r="J12" i="25" s="1"/>
  <c r="J13" i="25" s="1"/>
  <c r="B8" i="32"/>
  <c r="E15" i="18" s="1"/>
  <c r="B146" i="32"/>
  <c r="B147" i="32" s="1"/>
  <c r="R8" i="32"/>
  <c r="R146" i="32"/>
  <c r="R147" i="32" s="1"/>
  <c r="R11" i="32" s="1"/>
  <c r="R8" i="26"/>
  <c r="R10" i="26" s="1"/>
  <c r="R146" i="26"/>
  <c r="R147" i="26" s="1"/>
  <c r="R11" i="26" s="1"/>
  <c r="K7" i="18" l="1"/>
  <c r="K24" i="18" s="1"/>
  <c r="N12" i="23"/>
  <c r="O12" i="25" s="1"/>
  <c r="O13" i="25" s="1"/>
  <c r="D12" i="26"/>
  <c r="D16" i="26" s="1"/>
  <c r="R12" i="26"/>
  <c r="R16" i="26" s="1"/>
  <c r="J12" i="26"/>
  <c r="J16" i="26" s="1"/>
  <c r="N12" i="32"/>
  <c r="N16" i="32" s="1"/>
  <c r="B11" i="26"/>
  <c r="B12" i="26" s="1"/>
  <c r="B16" i="26" s="1"/>
  <c r="B11" i="32"/>
  <c r="D12" i="32"/>
  <c r="D16" i="32" s="1"/>
  <c r="I13" i="23"/>
  <c r="P12" i="23"/>
  <c r="M15" i="18"/>
  <c r="R10" i="32"/>
  <c r="R12" i="32" s="1"/>
  <c r="R16" i="32" s="1"/>
  <c r="B10" i="32"/>
  <c r="E7" i="18"/>
  <c r="E24" i="18" s="1"/>
  <c r="M7" i="18" l="1"/>
  <c r="M24" i="18" s="1"/>
  <c r="N13" i="23"/>
  <c r="H12" i="23"/>
  <c r="I12" i="25" s="1"/>
  <c r="E25" i="18"/>
  <c r="B12" i="32"/>
  <c r="Q12" i="25"/>
  <c r="Q13" i="25" s="1"/>
  <c r="P13" i="23"/>
  <c r="F7" i="18" l="1"/>
  <c r="F24" i="18" s="1"/>
  <c r="F25" i="18" s="1"/>
  <c r="H13" i="23"/>
  <c r="B16" i="32"/>
  <c r="I13" i="25"/>
  <c r="F144" i="32"/>
  <c r="F8" i="32" s="1"/>
  <c r="F10" i="32" s="1"/>
  <c r="H144" i="32"/>
  <c r="H8" i="32" s="1"/>
  <c r="H15" i="18" s="1"/>
  <c r="J144" i="32"/>
  <c r="J8" i="32" s="1"/>
  <c r="L144" i="32"/>
  <c r="L8" i="32" s="1"/>
  <c r="J15" i="18" s="1"/>
  <c r="P144" i="32"/>
  <c r="P8" i="32" s="1"/>
  <c r="F144" i="26"/>
  <c r="F8" i="26" s="1"/>
  <c r="F10" i="26" s="1"/>
  <c r="H144" i="26"/>
  <c r="H8" i="26" s="1"/>
  <c r="H10" i="26" s="1"/>
  <c r="L144" i="26"/>
  <c r="L146" i="26" s="1"/>
  <c r="L147" i="26" s="1"/>
  <c r="L11" i="26" s="1"/>
  <c r="P144" i="26"/>
  <c r="P8" i="26" s="1"/>
  <c r="P10" i="26" s="1"/>
  <c r="J7" i="18" l="1"/>
  <c r="J24" i="18" s="1"/>
  <c r="F146" i="32"/>
  <c r="F147" i="32" s="1"/>
  <c r="F11" i="32" s="1"/>
  <c r="J12" i="23" s="1"/>
  <c r="K12" i="25" s="1"/>
  <c r="J146" i="32"/>
  <c r="J147" i="32" s="1"/>
  <c r="J11" i="32" s="1"/>
  <c r="L12" i="23" s="1"/>
  <c r="L8" i="26"/>
  <c r="L10" i="26" s="1"/>
  <c r="T10" i="26" s="1"/>
  <c r="H146" i="26"/>
  <c r="H147" i="26" s="1"/>
  <c r="H11" i="26" s="1"/>
  <c r="H12" i="26" s="1"/>
  <c r="H16" i="26" s="1"/>
  <c r="L146" i="32"/>
  <c r="L147" i="32" s="1"/>
  <c r="L11" i="32" s="1"/>
  <c r="M12" i="23" s="1"/>
  <c r="M13" i="23" s="1"/>
  <c r="T144" i="32"/>
  <c r="U144" i="32" s="1"/>
  <c r="H146" i="32"/>
  <c r="H147" i="32" s="1"/>
  <c r="H11" i="32" s="1"/>
  <c r="K12" i="23" s="1"/>
  <c r="L12" i="25" s="1"/>
  <c r="L13" i="25" s="1"/>
  <c r="F146" i="26"/>
  <c r="F147" i="26" s="1"/>
  <c r="P146" i="26"/>
  <c r="P147" i="26" s="1"/>
  <c r="P11" i="26" s="1"/>
  <c r="P12" i="26" s="1"/>
  <c r="P16" i="26" s="1"/>
  <c r="L15" i="18"/>
  <c r="T144" i="26"/>
  <c r="U144" i="26" s="1"/>
  <c r="P146" i="32"/>
  <c r="P10" i="32"/>
  <c r="T8" i="32"/>
  <c r="L10" i="32"/>
  <c r="I15" i="18"/>
  <c r="G15" i="18"/>
  <c r="J10" i="32"/>
  <c r="H10" i="32"/>
  <c r="I7" i="18" l="1"/>
  <c r="I24" i="18" s="1"/>
  <c r="L7" i="18"/>
  <c r="L24" i="18" s="1"/>
  <c r="G7" i="18"/>
  <c r="G24" i="18" s="1"/>
  <c r="G25" i="18" s="1"/>
  <c r="F12" i="32"/>
  <c r="F16" i="32" s="1"/>
  <c r="L12" i="26"/>
  <c r="L16" i="26" s="1"/>
  <c r="T8" i="26"/>
  <c r="L12" i="32"/>
  <c r="L16" i="32" s="1"/>
  <c r="T147" i="26"/>
  <c r="U147" i="26" s="1"/>
  <c r="T146" i="26"/>
  <c r="U146" i="26" s="1"/>
  <c r="F11" i="26"/>
  <c r="T11" i="26" s="1"/>
  <c r="J12" i="32"/>
  <c r="J16" i="32" s="1"/>
  <c r="L13" i="23"/>
  <c r="M12" i="25"/>
  <c r="M13" i="25" s="1"/>
  <c r="N12" i="25"/>
  <c r="N13" i="25" s="1"/>
  <c r="K13" i="23"/>
  <c r="P147" i="32"/>
  <c r="T146" i="32"/>
  <c r="U146" i="32" s="1"/>
  <c r="J13" i="23"/>
  <c r="K13" i="25"/>
  <c r="H12" i="32"/>
  <c r="T10" i="32"/>
  <c r="F12" i="26" l="1"/>
  <c r="F16" i="26" s="1"/>
  <c r="T16" i="26" s="1"/>
  <c r="P11" i="32"/>
  <c r="T147" i="32"/>
  <c r="U147" i="32" s="1"/>
  <c r="H16" i="32"/>
  <c r="AI10" i="18" l="1"/>
  <c r="H7" i="18"/>
  <c r="T12" i="26"/>
  <c r="T11" i="32"/>
  <c r="O12" i="23"/>
  <c r="P12" i="32"/>
  <c r="H24" i="18" l="1"/>
  <c r="H25" i="18" s="1"/>
  <c r="I25" i="18" s="1"/>
  <c r="J25" i="18" s="1"/>
  <c r="K25" i="18" s="1"/>
  <c r="L25" i="18" s="1"/>
  <c r="M25" i="18" s="1"/>
  <c r="N25" i="18" s="1"/>
  <c r="O25" i="18" s="1"/>
  <c r="P25" i="18" s="1"/>
  <c r="Q25" i="18" s="1"/>
  <c r="R25" i="18" s="1"/>
  <c r="S25" i="18" s="1"/>
  <c r="T25" i="18" s="1"/>
  <c r="U25" i="18" s="1"/>
  <c r="V25" i="18" s="1"/>
  <c r="W25" i="18" s="1"/>
  <c r="X25" i="18" s="1"/>
  <c r="Y25" i="18" s="1"/>
  <c r="Z25" i="18" s="1"/>
  <c r="AA25" i="18" s="1"/>
  <c r="AB25" i="18" s="1"/>
  <c r="AC25" i="18" s="1"/>
  <c r="AD25" i="18" s="1"/>
  <c r="AE25" i="18" s="1"/>
  <c r="AF25" i="18" s="1"/>
  <c r="AG25" i="18" s="1"/>
  <c r="AH25" i="18" s="1"/>
  <c r="AI7" i="18"/>
  <c r="AI24" i="18" s="1"/>
  <c r="W12" i="26"/>
  <c r="U9" i="26"/>
  <c r="U5" i="26"/>
  <c r="U7" i="26"/>
  <c r="U11" i="26"/>
  <c r="U8" i="26"/>
  <c r="U10" i="26"/>
  <c r="U12" i="26"/>
  <c r="U6" i="26"/>
  <c r="P16" i="32"/>
  <c r="T16" i="32" s="1"/>
  <c r="T12" i="32"/>
  <c r="U10" i="32" s="1"/>
  <c r="O13" i="23"/>
  <c r="P12" i="25"/>
  <c r="F12" i="23"/>
  <c r="G12" i="23"/>
  <c r="AI25" i="18" l="1"/>
  <c r="P13" i="25"/>
  <c r="G12" i="25"/>
  <c r="H12" i="25"/>
  <c r="U7" i="32"/>
  <c r="U11" i="32"/>
  <c r="U8" i="32"/>
  <c r="V12" i="32"/>
  <c r="U6" i="32"/>
  <c r="U9" i="32"/>
  <c r="U5" i="32"/>
  <c r="U12" i="32"/>
  <c r="I17" i="23"/>
  <c r="E50" i="27" s="1"/>
  <c r="F13" i="23"/>
  <c r="I16" i="23" s="1"/>
  <c r="G13" i="23"/>
  <c r="G16" i="25" l="1"/>
  <c r="E51" i="27"/>
  <c r="G13" i="25"/>
  <c r="I16" i="25" s="1"/>
  <c r="H13" i="25"/>
  <c r="K16" i="25" l="1"/>
  <c r="H42" i="19" l="1"/>
  <c r="AM42" i="19" l="1"/>
  <c r="AM8" i="19"/>
  <c r="AN8" i="19"/>
  <c r="F10" i="24"/>
  <c r="D8" i="19" l="1"/>
  <c r="D46" i="19" s="1"/>
  <c r="C97" i="27" s="1"/>
  <c r="E10" i="24"/>
  <c r="J8" i="24"/>
  <c r="F8" i="24" s="1"/>
  <c r="E8" i="19"/>
  <c r="D76" i="27"/>
  <c r="E8" i="24"/>
  <c r="I42" i="19"/>
  <c r="D45" i="19" s="1"/>
  <c r="J42" i="24" l="1"/>
  <c r="F42" i="24" s="1"/>
  <c r="E42" i="19"/>
  <c r="C95" i="27"/>
  <c r="D18" i="33" s="1"/>
  <c r="AN42" i="19"/>
  <c r="D42" i="19" s="1"/>
  <c r="D44" i="19" s="1"/>
  <c r="E70" i="27"/>
  <c r="E72" i="27"/>
  <c r="E64" i="27"/>
  <c r="E69" i="27"/>
  <c r="E62" i="27"/>
  <c r="E68" i="27"/>
  <c r="E73" i="27"/>
  <c r="E66" i="27"/>
  <c r="E67" i="27"/>
  <c r="E71" i="27"/>
  <c r="E74" i="27"/>
  <c r="E65" i="27"/>
  <c r="E75" i="27"/>
  <c r="E63" i="27"/>
  <c r="E42" i="24" l="1"/>
  <c r="G45" i="24" s="1"/>
  <c r="E45" i="24"/>
  <c r="C96" i="27"/>
  <c r="D17" i="33" s="1"/>
  <c r="E76" i="27"/>
  <c r="I45" i="2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15" authorId="0" shapeId="0" xr:uid="{FD5B1B63-BA34-4C48-B9B8-D9FB687CE2AC}">
      <text>
        <r>
          <rPr>
            <sz val="8"/>
            <color indexed="81"/>
            <rFont val="Tahoma"/>
            <family val="2"/>
            <charset val="186"/>
          </rPr>
          <t xml:space="preserve">Projekta nozari nosaka atbilstoši Eiropas Komisijas izstrādātajām vadlīnijām “Guide to Cost-Benefit Analysis of Investment Projects Economic appraisal tool for Cohesion Policy 2014 – 2020”
Ja projektā paredzēta infrastruktūra ar dažādiem dzīves cikliem, norāda to nozari, kurai dzīves cikls ir visgarākais.
</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7"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1"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sharedStrings.xml><?xml version="1.0" encoding="utf-8"?>
<sst xmlns="http://schemas.openxmlformats.org/spreadsheetml/2006/main" count="2276" uniqueCount="548">
  <si>
    <t>Nosaukums</t>
  </si>
  <si>
    <t>Izvēlieties dienu</t>
  </si>
  <si>
    <t>Izvēlieties mēnesi</t>
  </si>
  <si>
    <t>Izvēlieties gadu</t>
  </si>
  <si>
    <t>Izvēlieties nozari</t>
  </si>
  <si>
    <t>Pārskata periods (gadi)</t>
  </si>
  <si>
    <t>Projekta iesniedzēja un 
Sadarbības partnera veids</t>
  </si>
  <si>
    <t>ES fonds</t>
  </si>
  <si>
    <t>ES fonda atbalsta likme</t>
  </si>
  <si>
    <t>SAM</t>
  </si>
  <si>
    <t>Papildnosacījums</t>
  </si>
  <si>
    <t>VBD likmes</t>
  </si>
  <si>
    <t>Dzelzceļš</t>
  </si>
  <si>
    <t>Aizkraukles novada pašvaldība</t>
  </si>
  <si>
    <t>janvāris</t>
  </si>
  <si>
    <t>Ūdensapgāde/sanitārija</t>
  </si>
  <si>
    <t>Pašvaldība vai tās izveidota iestāde</t>
  </si>
  <si>
    <t>Kohēzijas fonds</t>
  </si>
  <si>
    <t>1.1.1.6</t>
  </si>
  <si>
    <t>JĀ</t>
  </si>
  <si>
    <t>Alūksnes novada pašvaldība</t>
  </si>
  <si>
    <t>februāris</t>
  </si>
  <si>
    <t>Ceļi</t>
  </si>
  <si>
    <t>25-30</t>
  </si>
  <si>
    <t>Tiešās pārvaldes iestāde</t>
  </si>
  <si>
    <t>Atveseļošanās fonds</t>
  </si>
  <si>
    <t>NĒ</t>
  </si>
  <si>
    <t>Augšdaugavas novada pašvaldība</t>
  </si>
  <si>
    <t>marts</t>
  </si>
  <si>
    <t>Atkritumu apsaimniekošana</t>
  </si>
  <si>
    <t>Kapitālsabiedrība</t>
  </si>
  <si>
    <t>Eiropas Reģionālās attīstības fonds</t>
  </si>
  <si>
    <t>Ādažu novada pašvaldība</t>
  </si>
  <si>
    <t>aprīlis</t>
  </si>
  <si>
    <t>Ostas un lidostas</t>
  </si>
  <si>
    <t>Speciālās ekonomiskās zonas pārvalde</t>
  </si>
  <si>
    <t>Taisnīgas pārkārtošanās fonds</t>
  </si>
  <si>
    <t>Balvu novada pašvaldība</t>
  </si>
  <si>
    <t>maijs</t>
  </si>
  <si>
    <t>Pilsētas transports</t>
  </si>
  <si>
    <t>Brīvostas pārvalde</t>
  </si>
  <si>
    <t>Eiropas Sociālais fonds plus</t>
  </si>
  <si>
    <t>Bauskas novada pašvaldība</t>
  </si>
  <si>
    <t>jūnijs</t>
  </si>
  <si>
    <t>Enerģija</t>
  </si>
  <si>
    <t>15-25</t>
  </si>
  <si>
    <t>Tiesu varas institūcija</t>
  </si>
  <si>
    <t>Cēsu novada pašvaldība</t>
  </si>
  <si>
    <t>jūlijs</t>
  </si>
  <si>
    <t>Pētniecība un inovācija</t>
  </si>
  <si>
    <t>Biedrība ar valsts deleģējumu</t>
  </si>
  <si>
    <t>Daugavpils  valstspilsētas pašvaldība</t>
  </si>
  <si>
    <t>augusts</t>
  </si>
  <si>
    <t>Platjosla</t>
  </si>
  <si>
    <t>15-20</t>
  </si>
  <si>
    <t>Dienvidkurzemes novada pašvaldība</t>
  </si>
  <si>
    <t>septembris</t>
  </si>
  <si>
    <t>Uzņēmējdarbības infrastruktūra</t>
  </si>
  <si>
    <t>Dobeles novada pašvaldība</t>
  </si>
  <si>
    <t>oktobris</t>
  </si>
  <si>
    <t>Citas nozares</t>
  </si>
  <si>
    <t>10-15</t>
  </si>
  <si>
    <t>Gulbenes novada pašvaldība</t>
  </si>
  <si>
    <t>novembris</t>
  </si>
  <si>
    <t>Jelgavas valstspilsētas pašvaldība</t>
  </si>
  <si>
    <t>decembris</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</si>
  <si>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</si>
  <si>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</si>
  <si>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</si>
  <si>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</si>
  <si>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</si>
  <si>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</si>
  <si>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</si>
  <si>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</si>
  <si>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</si>
  <si>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</si>
  <si>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Madonas novada pašvaldība</t>
  </si>
  <si>
    <t>Mārupes novada pašvaldība</t>
  </si>
  <si>
    <t>Ogres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</si>
  <si>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</si>
  <si>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</si>
  <si>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</si>
  <si>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</si>
  <si>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</si>
  <si>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</si>
  <si>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</si>
  <si>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</si>
  <si>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</si>
  <si>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</si>
  <si>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</si>
  <si>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</si>
  <si>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</si>
  <si>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</si>
  <si>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</si>
  <si>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</si>
  <si>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</si>
  <si>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</si>
  <si>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IZMAKSU UN IEGUVUMU ANALĪZE</t>
  </si>
  <si>
    <t>1.Dati par projektu</t>
  </si>
  <si>
    <t>1.1.</t>
  </si>
  <si>
    <t>Projekta iesniedzējs:</t>
  </si>
  <si>
    <t>Biedrība "Augstākās izglītības un zinātnes informācijas teholoģijas koplietošanas centrs"</t>
  </si>
  <si>
    <t>1.2.</t>
  </si>
  <si>
    <t>Projekta iesniedzēja veids:</t>
  </si>
  <si>
    <t>1.3.</t>
  </si>
  <si>
    <t>Projekta nosaukums:</t>
  </si>
  <si>
    <t xml:space="preserve">Zinātniskās darbības digitalizācija un  dalība Eiropas Atvērtajā zinātnes mākonī </t>
  </si>
  <si>
    <t>1.4.</t>
  </si>
  <si>
    <t>Specifiskais atbalsta mērķis:</t>
  </si>
  <si>
    <t>1.5.</t>
  </si>
  <si>
    <t>Projekta iesniedzēja valsts budžeta dotācijas īpatsvars:</t>
  </si>
  <si>
    <t>Saite valsts budžeta dotācijas noteikšanai (VARAM vietnē)</t>
  </si>
  <si>
    <t>1.6.</t>
  </si>
  <si>
    <t>Sadarbības partneri:</t>
  </si>
  <si>
    <t>1.7.</t>
  </si>
  <si>
    <t>Projekta uzsākšanas datums:</t>
  </si>
  <si>
    <t>1.8.</t>
  </si>
  <si>
    <t>Projekta iesniegšanas datums:</t>
  </si>
  <si>
    <t>1.9.</t>
  </si>
  <si>
    <t>Nozare:</t>
  </si>
  <si>
    <t>1.10.</t>
  </si>
  <si>
    <t>Pārskata periods (projekta dzīves cikls) (gadi):</t>
  </si>
  <si>
    <t>Saite uz Eiropas Komisijas izstrādātajām vadlīnijām “Guide to Cost-Benefit Analysis of Investment Projects Economic appraisal tool for Cohesion Policy 2014 – 2020”</t>
  </si>
  <si>
    <t>1.11.</t>
  </si>
  <si>
    <t>SAM MK not.noteiktais maksimālais projekta īstenošanas ilgums</t>
  </si>
  <si>
    <t>Krāsu apzīmējumi:</t>
  </si>
  <si>
    <t>Dati jāievada projekta iesniedzējam</t>
  </si>
  <si>
    <t>Dati tiek aprēķināti automātiski</t>
  </si>
  <si>
    <t>DARBA LAPA Nr.1.1.A.</t>
  </si>
  <si>
    <r>
      <t xml:space="preserve">Aizpilda par projekta iesniedzēja darbībām, kas </t>
    </r>
    <r>
      <rPr>
        <b/>
        <u/>
        <sz val="16"/>
        <color rgb="FFC00000"/>
        <rFont val="Calibri"/>
        <family val="2"/>
        <charset val="186"/>
        <scheme val="minor"/>
      </rPr>
      <t>NAV</t>
    </r>
    <r>
      <rPr>
        <b/>
        <sz val="16"/>
        <color rgb="FFC00000"/>
        <rFont val="Calibri"/>
        <family val="2"/>
        <charset val="186"/>
        <scheme val="minor"/>
      </rPr>
      <t xml:space="preserve"> saistītas ar komercdarbības atbalstu </t>
    </r>
  </si>
  <si>
    <t>BUDŽETS (+)</t>
  </si>
  <si>
    <t xml:space="preserve">Iesniedzējs un partneri </t>
  </si>
  <si>
    <t>Nr.</t>
  </si>
  <si>
    <t>Izmaksu pozīcijas nosaukums</t>
  </si>
  <si>
    <t>Maksimālā ES fondu līdzfin. atbalsta likme (%)</t>
  </si>
  <si>
    <t>Kopējā summa</t>
  </si>
  <si>
    <t>Izmaksas kopā</t>
  </si>
  <si>
    <t>Projekta netiešās izmaksas kopā:</t>
  </si>
  <si>
    <t>EUR</t>
  </si>
  <si>
    <t>%</t>
  </si>
  <si>
    <t>attiecināmas izmaksas</t>
  </si>
  <si>
    <t>ārpusprojekta izmaksas</t>
  </si>
  <si>
    <t>Projekta izmaksas saskaņā ar vienoto izmaksu likmi (netiešās izmaksas)</t>
  </si>
  <si>
    <t>Projekta vadības izmaksas</t>
  </si>
  <si>
    <t>Projekta īstenošanas personāla izmaksas</t>
  </si>
  <si>
    <t>Mērķa grupas nodrošinājuma izmaksas</t>
  </si>
  <si>
    <t>Informācijas sistēmu izstrādes, ieviešanas un kvalitātes kontroles izmaksas</t>
  </si>
  <si>
    <t xml:space="preserve">	Materiālu, aprīkojuma un iekārtu izmaksas</t>
  </si>
  <si>
    <t>Būvniecības izmaksas</t>
  </si>
  <si>
    <t>7.1.</t>
  </si>
  <si>
    <t>7.2.</t>
  </si>
  <si>
    <t>Patenti, licences utml.</t>
  </si>
  <si>
    <t>Nekustamā īpašuma (piemēram, ēku un zemes) iegādes izmaksas</t>
  </si>
  <si>
    <t>Informatīvo un publicitātes pasākumu izmaksas</t>
  </si>
  <si>
    <t>Projekta iesnieguma un to pamatojošās dokumentācijas sagatavošanas izmaksas</t>
  </si>
  <si>
    <t xml:space="preserve">	Ieguldījumi natūrā</t>
  </si>
  <si>
    <t xml:space="preserve">	Pārējās projekta īstenošanas izmaksas</t>
  </si>
  <si>
    <t>Vienreizējais maksājums</t>
  </si>
  <si>
    <t xml:space="preserve">	Neparedzētie izdevumi</t>
  </si>
  <si>
    <t>KOPĀ</t>
  </si>
  <si>
    <t>t.sk. PVN</t>
  </si>
  <si>
    <t>Investīciju izmaksas bez neparedzētajiem izdevumiem un neatt. PVN</t>
  </si>
  <si>
    <t>DARBA LAPA Nr.1.1.B.</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</si>
  <si>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t>
    </r>
  </si>
  <si>
    <t>Projektēšanas izmaksas (de minimis)</t>
  </si>
  <si>
    <t>Pārējās būvniecības izmaksas</t>
  </si>
  <si>
    <t>Projekta iesnieguma un to pamatojošās dokumentācijas sagatavošanas izmaksas (de minimis)</t>
  </si>
  <si>
    <t>Investīciju izmaksas bez de minimis izmaksām</t>
  </si>
  <si>
    <t>De minimis</t>
  </si>
  <si>
    <t>Investīciju izmaksas bez neparedzētajiem izd., de minimis un neatt. PVN</t>
  </si>
  <si>
    <t>DARBA LAPA Nr.1.1.C.</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</si>
  <si>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(VTNP)</t>
    </r>
  </si>
  <si>
    <t>DARBA LAPA Nr.1.2.1.A.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</si>
  <si>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komercdarbības atbalstu</t>
    </r>
  </si>
  <si>
    <t>Sadarbības partneris:</t>
  </si>
  <si>
    <t>Veids:</t>
  </si>
  <si>
    <t>Valsts budžeta dotācijas īpatsvars (%):</t>
  </si>
  <si>
    <t>DARBA LAPA Nr.1.2.1.B.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</si>
  <si>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t>
    </r>
  </si>
  <si>
    <t>DARBA LAPA Nr.1.2.1.C.</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</si>
  <si>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 (VTNP)</t>
    </r>
  </si>
  <si>
    <t>Ja sadarbības partneris ir kapitālsabiedrība, vai pašvaldība sedz šo ieguldījumu līdzfinansējuma daļu:</t>
  </si>
  <si>
    <t>DARBA LAPA Nr.1.2.2.A.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</si>
  <si>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komercdarbības atbalstu </t>
    </r>
  </si>
  <si>
    <t>DARBA LAPA Nr.1.2.2.B.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</si>
  <si>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komercdarbības atbalstu</t>
    </r>
  </si>
  <si>
    <t>v</t>
  </si>
  <si>
    <t>DARBA LAPA Nr.1.2.2.C.</t>
  </si>
  <si>
    <t>DARBA LAPA Nr.1.3.1.</t>
  </si>
  <si>
    <t>Aizpilda par sadarbības partnera - privātā komersanta darbībām</t>
  </si>
  <si>
    <t>DARBA LAPA Nr.1.3.2.</t>
  </si>
  <si>
    <t>Sadarbības partneris</t>
  </si>
  <si>
    <t>DARBA LAPA Nr.2</t>
  </si>
  <si>
    <t>INVESTĪCIJU NAUDAS PLŪSMAS APRĒĶINS BEZ PROJEKTA</t>
  </si>
  <si>
    <t>Gads</t>
  </si>
  <si>
    <t>Kopā</t>
  </si>
  <si>
    <t>Naudas plūsmas pozīcijas</t>
  </si>
  <si>
    <t>Ieņēmumi BEZ projekta (+)</t>
  </si>
  <si>
    <r>
      <t xml:space="preserve">Darbības izmaksas BEZ projekta (-) </t>
    </r>
    <r>
      <rPr>
        <b/>
        <sz val="10"/>
        <color rgb="FFFF0000"/>
        <rFont val="Calibri"/>
        <family val="2"/>
        <charset val="186"/>
        <scheme val="minor"/>
      </rPr>
      <t>*</t>
    </r>
  </si>
  <si>
    <t>2.1.</t>
  </si>
  <si>
    <t>2.2.</t>
  </si>
  <si>
    <t>2.3.</t>
  </si>
  <si>
    <t>2.4.</t>
  </si>
  <si>
    <t>2.5.</t>
  </si>
  <si>
    <t>2.6.</t>
  </si>
  <si>
    <t>2.7.</t>
  </si>
  <si>
    <t>2.8.</t>
  </si>
  <si>
    <t>Neto naudas plūsma</t>
  </si>
  <si>
    <t>* Šajā tabulā darbības izmaksas jāatspoguļo ar mīnuss zīmi!</t>
  </si>
  <si>
    <t>DARBA LAPA Nr.3</t>
  </si>
  <si>
    <t>DARBĪBAS IZMAKSU UN IEŅĒMUMU UN INVESTĪCIJU NAUDAS PLŪSMAS APRĒĶINS AR PROJEKTU</t>
  </si>
  <si>
    <t>Ieņēmumi AR projektu (+)</t>
  </si>
  <si>
    <t>Ieņēmumi ...</t>
  </si>
  <si>
    <t>Darbības izmaksas AR projektu (-) *</t>
  </si>
  <si>
    <t>Institucionālais nodrošinājums</t>
  </si>
  <si>
    <t>Sistēmu uzturēšanas un atjaunošanas personāls</t>
  </si>
  <si>
    <t>Sistēmu jaunos funkcionalitāšu izstrāde</t>
  </si>
  <si>
    <t>Iekārtu atjaunošana</t>
  </si>
  <si>
    <t>Sistēmu licences un līdzīgie pakalpojumi</t>
  </si>
  <si>
    <t>Informatīvie un izglītojošie pasākumi</t>
  </si>
  <si>
    <t>Komandējumi</t>
  </si>
  <si>
    <t>2.9.</t>
  </si>
  <si>
    <t>2.10.</t>
  </si>
  <si>
    <t>2.11.</t>
  </si>
  <si>
    <t>Investīciju izmaksas (-)</t>
  </si>
  <si>
    <t>3.1.</t>
  </si>
  <si>
    <t>Investīciju izmaksas bez neparedzētajām izmaksām</t>
  </si>
  <si>
    <t>3.1.1.</t>
  </si>
  <si>
    <t>Investīciju izmaksas bez neparedzētajām izmaksām un neatt. PVN</t>
  </si>
  <si>
    <t>3.1.2.</t>
  </si>
  <si>
    <t>Attiecināmās investīciju izmaksas bez neparedzētajiem izdevumiem</t>
  </si>
  <si>
    <t>3.2.</t>
  </si>
  <si>
    <t xml:space="preserve">Neparedzētās izmaksas </t>
  </si>
  <si>
    <t>3.2.1.</t>
  </si>
  <si>
    <t>Neparedzētās izmaksas</t>
  </si>
  <si>
    <t>Projekta atlikusī vērtība (+)</t>
  </si>
  <si>
    <t>4.1.</t>
  </si>
  <si>
    <t>Projekta atlikusī vērtība</t>
  </si>
  <si>
    <t>DARBA LAPA Nr.4</t>
  </si>
  <si>
    <t>FINANSIĀLĀ ILGTSPĒJA</t>
  </si>
  <si>
    <t>1. Kopējie ieņēmumi (+):</t>
  </si>
  <si>
    <t>Projekta ieņēmumi</t>
  </si>
  <si>
    <t>Aizņēmuma pamatsummas saņemšana</t>
  </si>
  <si>
    <t>Publiskais finansējums</t>
  </si>
  <si>
    <t xml:space="preserve">Privātais finansējums </t>
  </si>
  <si>
    <t>ES fondu līdzfinansējums</t>
  </si>
  <si>
    <t>Attiecināmais valsts budžeta finansējums</t>
  </si>
  <si>
    <t>Valsts budžeta dotācija pašvaldībām</t>
  </si>
  <si>
    <t>Pašvaldības finansējums (Invest. izmaksām)</t>
  </si>
  <si>
    <t>2. Kopējās izmaksas (-):</t>
  </si>
  <si>
    <t>"Ar projektu" darbības izmaksas</t>
  </si>
  <si>
    <t>Investīciju izmaksas</t>
  </si>
  <si>
    <t>Finansēšanas izmaksas</t>
  </si>
  <si>
    <t>Aizņēmuma pamatsummas atmaksa</t>
  </si>
  <si>
    <t>Aizņēmuma procentu atmaksa</t>
  </si>
  <si>
    <t>Kumulatīvā neto naudas plūsma</t>
  </si>
  <si>
    <t>DARBA LAPA Nr.5</t>
  </si>
  <si>
    <t>SOCIĀLEKONOMISKĀS ANALĪZES  APRĒĶINI</t>
  </si>
  <si>
    <t>Reālā sociālā diskonta likme</t>
  </si>
  <si>
    <t>NPV</t>
  </si>
  <si>
    <t>gads</t>
  </si>
  <si>
    <t>Sociālekonomiskie ieguvumi (+)</t>
  </si>
  <si>
    <t xml:space="preserve">I.1) Papildus piesaistītais Apvārsnis Eiropa un IP10 finansējums (20% salīdzinot katrā budžeta periodā) </t>
  </si>
  <si>
    <t>I. 2) Inovāciju un komercializācijas pieaugums pētniecības rezultātā (jaunuzņēmumumos piesaistītais papildus kapitāls).</t>
  </si>
  <si>
    <t>II.1) Efektīvāka tehnoloģiju pārnese starp pētniecības institūcijām un uzņēmumiem.</t>
  </si>
  <si>
    <t>Ieguvums ...</t>
  </si>
  <si>
    <t>Finanšu ieguvumi (+)</t>
  </si>
  <si>
    <t>II.2) Izmaksu ietaupījums no vienotiem infrastruktūras iepirkumiem (10% ietaupījums)</t>
  </si>
  <si>
    <t>Sociālekonomiskie zaudējumi (-)</t>
  </si>
  <si>
    <t>Zaudējumi...</t>
  </si>
  <si>
    <t>3.3.</t>
  </si>
  <si>
    <t>3.4.</t>
  </si>
  <si>
    <t>3.5.</t>
  </si>
  <si>
    <t>3.6.</t>
  </si>
  <si>
    <t>3.7.</t>
  </si>
  <si>
    <t>3.8.</t>
  </si>
  <si>
    <t>3.9.</t>
  </si>
  <si>
    <t>Sociālekonomiskās izmaksas</t>
  </si>
  <si>
    <t>4.2.</t>
  </si>
  <si>
    <t>Darbības izmaksas (+/-)</t>
  </si>
  <si>
    <t>4.3.</t>
  </si>
  <si>
    <t>Dati darba spēka izmaksām un citām fiskālajām korekcijām</t>
  </si>
  <si>
    <t>5.1.</t>
  </si>
  <si>
    <t>Projekta darbības izmaksu darbaspēka izmaksas (+/-)**</t>
  </si>
  <si>
    <t>5.2.</t>
  </si>
  <si>
    <t>Investīciju darba spēka izmaksas (+)**</t>
  </si>
  <si>
    <t>5.3.</t>
  </si>
  <si>
    <t>Citas fiskālās korekcijas (+)*</t>
  </si>
  <si>
    <t>Rādītāju aprēķināšana</t>
  </si>
  <si>
    <t>6.1.</t>
  </si>
  <si>
    <t>Ekonomiskā neto pašreizējā vērtība (ENPV)</t>
  </si>
  <si>
    <t>6.2.</t>
  </si>
  <si>
    <t>Ekonomiskā ienesīguma norma (ERR)</t>
  </si>
  <si>
    <t>6.3.</t>
  </si>
  <si>
    <t>Ieguvumu un izmaksu attiecība (B/C)</t>
  </si>
  <si>
    <t>Projektā plānotie iznākuma rādītāji</t>
  </si>
  <si>
    <t>7.3.</t>
  </si>
  <si>
    <t>7.4.</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</si>
  <si>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</si>
  <si>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</si>
  <si>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REZULTĀTU LAPA Nr.6</t>
  </si>
  <si>
    <t>Reālā finansiālā diskonta likme</t>
  </si>
  <si>
    <t>KAPITĀLA NAUDAS PLŪSMA</t>
  </si>
  <si>
    <t>Projekta  ieņēmumi</t>
  </si>
  <si>
    <t>Projekta darbības izmaksas</t>
  </si>
  <si>
    <t>Aizņēmuma pamatsumma un procenti</t>
  </si>
  <si>
    <t xml:space="preserve">Projektā ieguldītais kapitāls </t>
  </si>
  <si>
    <t>Finansiālais kapitāla neto tagadnes ienesīgums (FNPVk)</t>
  </si>
  <si>
    <t>Finanšu iekšējā kapitāla peļņas norma (FRRk)</t>
  </si>
  <si>
    <t>Ja šūnā I17 neaprēķina rezultātu, šūnā K17 norādiet aptuveno rezultāta prognozi, līdz aprēķins tiek veikts korekti</t>
  </si>
  <si>
    <t>INVESTĪCIJU NAUDAS PLŪSMA</t>
  </si>
  <si>
    <t>Investīciju izmaksas (bez neatt.PVN un neparedzēt.izdevumiem)</t>
  </si>
  <si>
    <t>3.3.1.</t>
  </si>
  <si>
    <t>Attiecināmās Investīciju izmaksas bez neparedzētajiem izdevumiem</t>
  </si>
  <si>
    <t>Investīciju finansiālais neto tagadnes ienesīgums (FNPVc)</t>
  </si>
  <si>
    <t>Investīciju finansiālā peļņas norma (FRRc)</t>
  </si>
  <si>
    <t>Ja šūnā I31 neaprēķina rezultātu, šūnā K31 norādiet aptuveno rezultāta prognozi, līdz aprēķins tiek veikts korekti</t>
  </si>
  <si>
    <t>NAUDAS PLŪSMA NETO IEŅĒMUMU APRĒĶINAM (komercdarbības darbībām atbilstoši 651/2014 regulas 56.pantam)</t>
  </si>
  <si>
    <t>Attiecināmās Investīciju izmaksas bez neparedzētajiem izdevumiem, atg.PVN un bet de minimis, darbībām atbilstoši 651/2014 regulas 56.pantam</t>
  </si>
  <si>
    <t>DARBA LAPA Nr.7</t>
  </si>
  <si>
    <t>JUTĪGUMA ANALĪZE SOCIĀLEKONOMISKAJAI ANALĪZEI</t>
  </si>
  <si>
    <t>Var.</t>
  </si>
  <si>
    <t>Vērtība bez mainīgā izmaiņām</t>
  </si>
  <si>
    <t>Vērtība pēc mainīgā izmaiņām</t>
  </si>
  <si>
    <t>Novirze</t>
  </si>
  <si>
    <t>Investīciju izmaksas (bez neparedzētajiem izdevumiem un neatt.PVN)</t>
  </si>
  <si>
    <t>PIV 2.pielikums</t>
  </si>
  <si>
    <t>Finansēšanas plāns</t>
  </si>
  <si>
    <t>Finansējuma avots</t>
  </si>
  <si>
    <t>Summa</t>
  </si>
  <si>
    <t>Pašvaldības finansējums</t>
  </si>
  <si>
    <t>Cits publiskais finansējums</t>
  </si>
  <si>
    <t>Publiskās attiecināmās izmaksas</t>
  </si>
  <si>
    <t>Privātās attiecināmās izmaksas</t>
  </si>
  <si>
    <t>Kopējās attiecināmās izmaksas</t>
  </si>
  <si>
    <t>Publiskās neattiecināmās izmaksas</t>
  </si>
  <si>
    <t>X</t>
  </si>
  <si>
    <t>Privātās neattiecināmās izmaksas</t>
  </si>
  <si>
    <t>Neattiecināmās izmaksas kopā</t>
  </si>
  <si>
    <t>Kopējās izmaksas</t>
  </si>
  <si>
    <t>Projekta apstiprināšanas gads</t>
  </si>
  <si>
    <t>Norāda, ja projekta apstiprināšanas gads atšķiras no projekta uzsākšanas gada (pēc noklusējuma projekta uzsākšanas un apstiprināšanas gads sakrīt)</t>
  </si>
  <si>
    <t>Projekta iesniedzēja un sadarbības partneru individuālie finansēšanas plāni</t>
  </si>
  <si>
    <t>Max ES atbalsts</t>
  </si>
  <si>
    <t>Projekta iesniedzēja darbībām, kas NAV saistītas ar komercdarbības atbalstu</t>
  </si>
  <si>
    <t>Projekta iesniedzēja darbībām, kas IR saistītas ar komercdarbības atbalstu</t>
  </si>
  <si>
    <t>De minimis atbalsts</t>
  </si>
  <si>
    <t>Projekta iesniedzēja darbībām, kas IR saistītas ar komercdarbības atbalstu (VTNP)</t>
  </si>
  <si>
    <t>Sadarbības partneris 1:</t>
  </si>
  <si>
    <t>Projekta iesniedzēja sadarbības partnera darbībām, kas NAV saistītas ar komercdarbības atbalstu</t>
  </si>
  <si>
    <t>Projekta iesniedzēja sadarbības partnera darbībām, kas IR saistītas ar komercdarbības atbalstu</t>
  </si>
  <si>
    <t>Projekta iesniedzēja sadarbības partnera De minimis atbalsts</t>
  </si>
  <si>
    <t>Projekta iesniedzēja sadarbības partnera darbībām, kas IR saistītas ar komercdarbības atbalstu (VTNP)</t>
  </si>
  <si>
    <t>Snieguma rezerve</t>
  </si>
  <si>
    <t>Sadarbības partneris 2:</t>
  </si>
  <si>
    <t>SP privātais komersants 1:</t>
  </si>
  <si>
    <t>Projekta iesniedzēja sadarbības partnera  - privātā komersanta darbībām</t>
  </si>
  <si>
    <t>Projekta iesniedzēja sadarbības partnera  - privātā komersanta De minimis atbalsts</t>
  </si>
  <si>
    <t>SP privātais komersants 2:</t>
  </si>
  <si>
    <t>PI sadaļa</t>
  </si>
  <si>
    <t>Finansējuma sadalījums pa avotiem</t>
  </si>
  <si>
    <t xml:space="preserve">Elastības finansējuma apjoms </t>
  </si>
  <si>
    <t>Publiskās ārpusprojekta izmaksas</t>
  </si>
  <si>
    <t>Privātās ārpusprojekta izmaksas</t>
  </si>
  <si>
    <t>Ārpusprojekta izmaksas kopā</t>
  </si>
  <si>
    <t>Pieejamais ES fondu līdzfinansējums, EUR:</t>
  </si>
  <si>
    <t>Norāda, ja pieejamā ES fondu kvota projektam ir mazāka, nekā nepieciešamais ES fonda līdzfinansējums</t>
  </si>
  <si>
    <t>Elastības finansējuma apjoms, EUR:</t>
  </si>
  <si>
    <t>Norāda, ja projektā izmanto elastības finansējumu</t>
  </si>
  <si>
    <t>Projekta budžeta kopsavilkums</t>
  </si>
  <si>
    <t>kods</t>
  </si>
  <si>
    <t>Izmaksu pozīcijas nosaukums*</t>
  </si>
  <si>
    <t>Izmaksas</t>
  </si>
  <si>
    <t>t.sk. PVN**</t>
  </si>
  <si>
    <t>attiecināmās</t>
  </si>
  <si>
    <t>=IF(T12='10. '10. DL PI Budz.kops.'!K31DL PI Budz.kops.'!C23;"Dati pareizi";"Kļūda")</t>
  </si>
  <si>
    <t>* Izmaksu pozīcijas norāda saskaņā ar normatīvajā aktā par attiecīgā Eiropas Savienības fonda specifiskā atbalsta mērķa īstenošanu norādītajām attiecināmo izmaksu pozīcijām</t>
  </si>
  <si>
    <t>** Norāda attiecināmajās un neattiecināmajās izmaksās ietverto PVN atbilstoši projekta iesnieguma 3.pielikumā "Projekta budžeta kopsavilkums" norādītajam PVN</t>
  </si>
  <si>
    <t xml:space="preserve">MK Nr. 408 (13.07.2023.) 4. pielikums </t>
  </si>
  <si>
    <t>Projekta izmaksu efektivitātes novērtēšana</t>
  </si>
  <si>
    <t>(aizpilda, ja projekts gūst neto ienākumus  vai MK noteikumi par SAM ieviešanu paredz veikt izmaksu un ieguvumu analīzi (IIA))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</si>
  <si>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</si>
  <si>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</si>
  <si>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</si>
  <si>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 xml:space="preserve">2. Galvenie elementi un parametri, ko izmanto IIA  finanšu analīzei </t>
  </si>
  <si>
    <t>Galvenie elementi un parametri</t>
  </si>
  <si>
    <t>Vērtība</t>
  </si>
  <si>
    <t>Finanšu diskonta likme (%) (saskaņā ar FM vadlīnijām)</t>
  </si>
  <si>
    <t>Nediskontēta vērtība</t>
  </si>
  <si>
    <t>Diskontēta vērtība (NPV)</t>
  </si>
  <si>
    <t xml:space="preserve">Atsauce uz IIA dokumentu </t>
  </si>
  <si>
    <t>(nodaļa / sadaļa / lapa)</t>
  </si>
  <si>
    <t>Kopējais investīciju izmaksas, izņemot neparedzētus izdevumus (EUR)</t>
  </si>
  <si>
    <t>6. DL finanšu_analīze</t>
  </si>
  <si>
    <t>Atlikusī vērtība (EUR)</t>
  </si>
  <si>
    <t>Ieņēmumi (EUR)</t>
  </si>
  <si>
    <t>Darbības un aizstāšanas izmaksas (EUR)</t>
  </si>
  <si>
    <t>2.1. Aizpilda tikai tad, ja piemēro darbības diskontēto neto ienākumu aprēķināšanas metodi</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</si>
  <si>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</si>
  <si>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</si>
  <si>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</si>
  <si>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</si>
  <si>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Atbalsta likme projekta iesniedzēja un/vai sadarbības partnera komercdarbības atbalsta darbībām</t>
  </si>
  <si>
    <t>Kopējais investīciju izmaksas, izņemot neparedzētus izdevumus (EUR)*</t>
  </si>
  <si>
    <t>* Iekļautas kopējās izmaksas darbībām atbilstoši 651/2014 regulas 56.pantam</t>
  </si>
  <si>
    <t>* Ja PVN ir atgūstams, izmaksas un ieņēmumus aprēķina bez PVN.</t>
  </si>
  <si>
    <t xml:space="preserve">3. Finanšu analīzes galvenie rādītāji saskaņā ar IIA dokumentu </t>
  </si>
  <si>
    <t>Bez Savienības atbalsta</t>
  </si>
  <si>
    <t>Ar Savienību atbalstu</t>
  </si>
  <si>
    <t>A</t>
  </si>
  <si>
    <t>B</t>
  </si>
  <si>
    <t>1. Finanšu atdeves likme (%)</t>
  </si>
  <si>
    <t>FRR (C)</t>
  </si>
  <si>
    <t>FRR (K)</t>
  </si>
  <si>
    <t>2. Neto pašreizējā vērtība (EUR)</t>
  </si>
  <si>
    <t>FNPV (C)</t>
  </si>
  <si>
    <t>FNPV (K)</t>
  </si>
  <si>
    <t>FRR(C) apzīmē finansiālo rentabilitāti ieguldījumiem, FRR(K) apzīmē finansiālo rentabilitāti pašu kapitālam. FNPV(C) investīciju finansiālā neto tagadnes vērtība un FNPV(K) pašu kapitāla finansiālā neto  tagadnes vērtība.</t>
  </si>
  <si>
    <t>II. Ekonomiskā analīze</t>
  </si>
  <si>
    <t>(aizpilda, ja piemēro darbības diskontēto neto ienākumu aprēķināšanas metodi)</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</si>
  <si>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</si>
  <si>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2. Informācija par ekonomiskajiem ieguvumiem un izmaksām:</t>
  </si>
  <si>
    <t>Ieguvumi</t>
  </si>
  <si>
    <t>Vienības vērtība (ja piemērojams)</t>
  </si>
  <si>
    <t xml:space="preserve">Kopējā vērtība </t>
  </si>
  <si>
    <t>% no ieguvumu kopsummas</t>
  </si>
  <si>
    <t>(EUR, diskontēta)</t>
  </si>
  <si>
    <t>-</t>
  </si>
  <si>
    <t>% no izmaksu kopsummas</t>
  </si>
  <si>
    <t>Investīciju izmaksas (+)</t>
  </si>
  <si>
    <t>3. Ekonomiskās analīzes galvenie rādītāji saskaņā ar IIA dokumentu</t>
  </si>
  <si>
    <t>Galvenie parametri un rādītāji</t>
  </si>
  <si>
    <t>1. Sociālā diskonta likme (%)</t>
  </si>
  <si>
    <t>5. DL soc.econom. Analīze</t>
  </si>
  <si>
    <t>2. Ekonomiskā ienesīguma norma ERR (%)</t>
  </si>
  <si>
    <t xml:space="preserve">3. Ekonomiskā neto pašreizējā vērtība ENPV </t>
  </si>
  <si>
    <t>4. Ieguvumu un izmaksu attiecība</t>
  </si>
  <si>
    <t>III. Riska novērtējums un jutīguma analīze</t>
  </si>
  <si>
    <t>1. Risku analīzes kopsavilkums un galvenie identificētie riski</t>
  </si>
  <si>
    <t>Risku veids</t>
  </si>
  <si>
    <t>Riska iestāšanās varbūtība</t>
  </si>
  <si>
    <t>Pasākumi risku novēršanai / mazināšanai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</si>
  <si>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</si>
  <si>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</si>
  <si>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</si>
  <si>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</si>
  <si>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</si>
  <si>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</si>
  <si>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</si>
  <si>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Investīciju izmaksas +1%</t>
  </si>
  <si>
    <t>2.2.Kritērijs, kas ir piemērots, un galveno mainīgo ietekmē uz rādītājiem - FNPV, ENPV. Norāda FNPV vai ENPV procentuālās pārmaiņas pie nulles vērtības par katru kritisko mainīgo.</t>
  </si>
  <si>
    <t>Projekta izmaksu un kritēriju kontroles lapa</t>
  </si>
  <si>
    <t>Neto ienākumu kontrole</t>
  </si>
  <si>
    <t>Skaits/ vērtība</t>
  </si>
  <si>
    <t>Neto ienākumi ir vienādi vai mazāki par nulli</t>
  </si>
  <si>
    <t>FNPV (C) no ieguldījumiem nav lielāka par nulli</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</si>
  <si>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</si>
  <si>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</si>
  <si>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</si>
  <si>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</si>
  <si>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</si>
  <si>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</si>
  <si>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</si>
  <si>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</si>
  <si>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</si>
  <si>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Projekta atlikušās vērtības aprēķins</t>
  </si>
  <si>
    <t>Projektos, kas nerada ieņēmumus, projekta atlikušo vērtību aprēķina ņemot vērā visu aktīvu un saistību vērtību, pamatojoties uz standarta grāmatvedības nolietojuma formulu vai ņemot vērā pamatlīdzekļa atlikušo tirgus vērtību.</t>
  </si>
  <si>
    <t>Investīcijas nosaukums:</t>
  </si>
  <si>
    <t>Investīciju sākotnējā vērtība</t>
  </si>
  <si>
    <t>euro</t>
  </si>
  <si>
    <t>Lietderīgais lietošanas laiks</t>
  </si>
  <si>
    <t>gadi</t>
  </si>
  <si>
    <t>Nolietojuma norma gadā</t>
  </si>
  <si>
    <t>Nolietojums gadā</t>
  </si>
  <si>
    <t>Piemērotais pārskata periods</t>
  </si>
  <si>
    <t>Investīciju ieviešanas periods</t>
  </si>
  <si>
    <t>Nolietojums aprēķinu periodā</t>
  </si>
  <si>
    <t>Atlikusī vērtība</t>
  </si>
  <si>
    <t>Saskaņā ar Komisijas Deleģētās regulas (ES) Nr. 480/2014 18. pantu investīciju atlikušo vērtību nosaka attiecībā uz projekta aktīviem, kuru saimnieciskais mūžs pārsniedz pārskata periodu, to atlikušo vērtību nosaka aprēķinot darbības atlikušo darbības gadu naudas plūsmu neto pašreizējo vērtību. Pienācīgi pamatotos apstākļos var izmantot citas atlikušās vērtības aprēķināšanas metodes.</t>
  </si>
  <si>
    <t>Pārskata perioda gads pēc kārtas</t>
  </si>
  <si>
    <t>Ieņēmumi pēc pārskata perioda</t>
  </si>
  <si>
    <t>Kredīta ikgadējās pamatsummas un procentu maksājuma aprēķins</t>
  </si>
  <si>
    <t>Aizņēmuma pamatsumma</t>
  </si>
  <si>
    <t>Aizņēmuma sadalījums pa gadiem</t>
  </si>
  <si>
    <t>Aizņēmuma periods</t>
  </si>
  <si>
    <t>Gada procentu likme</t>
  </si>
  <si>
    <t>Valsts kasē noteiktās aizdevumu likmes pašvaldībām</t>
  </si>
  <si>
    <t>Periods/Gads</t>
  </si>
  <si>
    <t>Aizņēmuma bilance perioda sākumā</t>
  </si>
  <si>
    <t>Pamatsummas maksājums</t>
  </si>
  <si>
    <t>Procentu maksājumi</t>
  </si>
  <si>
    <t>Kopā maksājums</t>
  </si>
  <si>
    <t>Zinātnes ekossistēmas parametri 2024. gads</t>
  </si>
  <si>
    <t>Periods</t>
  </si>
  <si>
    <t>Apstiprinātāis Eiropas zinātnes finansējums (Horizon Europe) mlj. EUR</t>
  </si>
  <si>
    <t>2021-2027</t>
  </si>
  <si>
    <t>https://dashboard.tech.ec.europa.eu/qs_digit_dashboard_mt/public/sense/app/1213b8cd-3ebe-4730-b0f5-fa4e326df2e2/sheet/0c8af38b-b73c-4da2-ba41-73ea34ab7ac4/state/analysis/select/Programme/HORIZON%20EUROPE/select/Country/Latvia</t>
  </si>
  <si>
    <t>Apstiprinātāis Eiropas zinātnes finansējums gadā mlj. EUR</t>
  </si>
  <si>
    <t>Proporcionāli attiecināts pret 2021-2025. gadu</t>
  </si>
  <si>
    <t>Jaunuzņēmumumos piesasitītais finansējums (milj.)</t>
  </si>
  <si>
    <t>https://startin.lv/wp-content/uploads/2025/02/Latvian_Startup_Report2024.pdf</t>
  </si>
  <si>
    <t>Uzņēmumu finansējums Pētniecībai un attīstībai valsts sektorā (milj)</t>
  </si>
  <si>
    <t>https://data.stat.gov.lv/pxweb/lv/OSP_PUB/START__IZG__ZP__ZPR/ZPR030/table/tableViewLayout1/</t>
  </si>
  <si>
    <t>Nākotnes algu pieauguma % gadā</t>
  </si>
  <si>
    <t>2025-2035</t>
  </si>
  <si>
    <t>https://stat.gov.lv/lv/statistikas-temas/darbs/alga/preses-relizes/20923-darba-samaksas-parmainas-2024-gada-2-ceturksni</t>
  </si>
  <si>
    <t>Institūciju skaits</t>
  </si>
  <si>
    <t>https://stat.gov.lv/lv/statistikas-temas/izglitiba-kultura-zinatne/augstaka-izglitiba/8095-augstakas-izglitibas-iestades?themeCode=IG</t>
  </si>
  <si>
    <t>Studējošo skaits</t>
  </si>
  <si>
    <t>https://data.stat.gov.lv/pxweb/lv/OSP_PUB/START__IZG__IG__IGP/IGP020/table/tableViewLayout1/</t>
  </si>
  <si>
    <t>Studiju programmu skaits</t>
  </si>
  <si>
    <t>https://eplatforma.aika.lv/index.php?r=site%2Fsection&amp;name=statistics</t>
  </si>
  <si>
    <t>Studiju programmas mācibu maksa (EUR/gadā par 10 priekšmetiem)</t>
  </si>
  <si>
    <t>Ekspertu vērtējums pēc mācību maksām tirgū un valsts finansējuma</t>
  </si>
  <si>
    <t>Studiju procesu atbalsta personāla (lietvedis) izmaksas EUR/stundā</t>
  </si>
  <si>
    <t>2024 sept</t>
  </si>
  <si>
    <t>https://www.vid.gov.lv/lv/informacija-par-darba-vietam-2024gada-atbilstosi-profesiju-klasifikatoram</t>
  </si>
  <si>
    <t>Studiju procesu atbalsta personāla izmaksas EUR/gadā</t>
  </si>
  <si>
    <t>Augstākās izglītības IT sistēmu administratora izmaksas EUR/stundā</t>
  </si>
  <si>
    <t xml:space="preserve">Augstākās izglītības IT sistēmu administratora izmaksas EUR/gadā </t>
  </si>
  <si>
    <t>Vidējā alga ar Akadēmisko izglītību (bakalaura, maģistra grāds) vai profesionālā bakalaura/ maģistra grāds, vai otrā līmeņa profesionālā augstākā izglītība (ISCED 6. un 7. līmenis) EUR/mēnesī</t>
  </si>
  <si>
    <t>https://data.stat.gov.lv/pxweb/lv/OSP_OD/OSP_OD__apsekojumi__ds_struktura/DSS260.px/table/tableViewLayout1/</t>
  </si>
  <si>
    <t>Alga ar vidējo izglītību EUR/mēnesī</t>
  </si>
  <si>
    <t>Imatrikulētie bakalaura studenti</t>
  </si>
  <si>
    <t>2018*</t>
  </si>
  <si>
    <t>https://data.stat.gov.lv/pxweb/lv/OSP_PUB/START__IZG__IG__IGA/IGA010/table/tableViewLayout1/</t>
  </si>
  <si>
    <t>2019*</t>
  </si>
  <si>
    <t>Absolveni bakalaura līmenī</t>
  </si>
  <si>
    <t>Imatrikulētie maģistra studenti</t>
  </si>
  <si>
    <t>Absolventi maģistra līmenī</t>
  </si>
  <si>
    <t>Bakalauru pabeigšanas % pieņemot 4 gadu studijas</t>
  </si>
  <si>
    <t>2018-2023</t>
  </si>
  <si>
    <t>Autoru aprēķins no statistikas datiem</t>
  </si>
  <si>
    <t>Maģistru pabeigšanas % pieņemot 2 gadu studijas</t>
  </si>
  <si>
    <t>2020-2023</t>
  </si>
  <si>
    <t>Latvijā bija nodarbināti 879,9 tūkstoši</t>
  </si>
  <si>
    <t>https://stat.gov.lv/lv/statistikas-temas/darbs/nodarbinatiba/preses-relizes/20883-nodarbinatiba-2024-gada-1-ceturksni?themeCode=NB</t>
  </si>
  <si>
    <t xml:space="preserve">Projekta apjoms </t>
  </si>
  <si>
    <t>Zinātnes bāzes finansējums infrastruktūrai</t>
  </si>
  <si>
    <t>Finansējums gadā.</t>
  </si>
  <si>
    <t>Studentu papildus funkcionalitātes izmaksas par studentu (EUR)</t>
  </si>
  <si>
    <t xml:space="preserve">Ekspertu vērtējums par jauno funkcionālo iespēju izmaksām </t>
  </si>
  <si>
    <t>Publiski finansētās zinātnes citēšanas pieaugums patentos 12-27%</t>
  </si>
  <si>
    <t>https://direct.mit.edu/rest/article-abstract/103/5/954/97689/The-Impact-of-Open-Access-Mandates-on-Invention?redirectedFrom=fulltext</t>
  </si>
  <si>
    <t>Zinātnes izmantošana MVU pateicoties open access (vairāk funkcionalitāte)</t>
  </si>
  <si>
    <t>https://f1000research.com/documents/10-828</t>
  </si>
  <si>
    <t>Zinātnes izmantošana MVU pateicoties open access (kritiska produktam)</t>
  </si>
  <si>
    <t xml:space="preserve">* Datu pa programmām ektrapolēti  no kopēja imatrikulēto studentu skaita, ņemot vērā pēdējo gadu attiecību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</si>
</sst>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 #,##0.00_);_(* \(#,##0.00\);_(* &quot;-&quot;??_);_(@_)"/>
    <numFmt numFmtId="165" formatCode="[$-426]General"/>
    <numFmt numFmtId="166" formatCode="#,##0;\(#,##0\);&quot;0&quot;"/>
    <numFmt numFmtId="167" formatCode="0.0%"/>
    <numFmt numFmtId="168" formatCode="dd\ mmm\ yy"/>
    <numFmt numFmtId="169" formatCode="General&quot;.&quot;"/>
    <numFmt numFmtId="170" formatCode="#,##0.00;\(#,##0.00\);&quot;0&quot;"/>
    <numFmt numFmtId="171" formatCode="_-* #,##0_-;\-* #,##0_-;_-* &quot;-&quot;??_-;_-@_-"/>
    <numFmt numFmtId="172" formatCode="_-* #,##0.00\ _€_-;\-* #,##0.00\ _€_-;_-* &quot;-&quot;??\ _€_-;_-@_-"/>
    <numFmt numFmtId="173" formatCode="_-* #,##0.0000\ _€_-;\-* #,##0.0000\ _€_-;_-* &quot;-&quot;??\ _€_-;_-@_-"/>
    <numFmt numFmtId="174" formatCode="0."/>
    <numFmt numFmtId="175" formatCode="#,##0.000;\(#,##0.000\);&quot;0&quot;"/>
    <numFmt numFmtId="176" formatCode="0.0"/>
    <numFmt numFmtId="177" formatCode="_(* #,##0_);_(* \(#,##0\);_(* &quot;-&quot;??_);_(@_)"/>
  </numFmts>
  <fonts count="64">
    <font>
      <sz val="11"/>
      <color theme="1"/>
      <name val="Calibri"/>
      <family val="2"/>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b/>
      <sz val="16"/>
      <color rgb="FFC00000"/>
      <name val="Calibri"/>
      <family val="2"/>
      <charset val="186"/>
      <scheme val="minor"/>
    </font>
    <font>
      <b/>
      <u/>
      <sz val="16"/>
      <color rgb="FFC00000"/>
      <name val="Calibri"/>
      <family val="2"/>
      <charset val="186"/>
      <scheme val="minor"/>
    </font>
    <font>
      <i/>
      <sz val="10"/>
      <name val="Calibri"/>
      <family val="2"/>
      <scheme val="minor"/>
    </font>
    <font>
      <sz val="10"/>
      <name val="Calibri"/>
      <family val="2"/>
      <scheme val="minor"/>
    </font>
    <font>
      <sz val="11"/>
      <color rgb="FF000000"/>
      <name val="Aptos Narrow"/>
      <family val="2"/>
    </font>
    <font>
      <sz val="12"/>
      <name val="Calibri"/>
      <family val="2"/>
      <scheme val="minor"/>
    </font>
    <font>
      <b/>
      <sz val="18"/>
      <name val="Calibri"/>
      <family val="2"/>
      <scheme val="minor"/>
    </font>
    <font>
      <sz val="9"/>
      <color rgb="FFFF0000"/>
      <name val="Calibri"/>
      <family val="2"/>
      <charset val="186"/>
      <scheme val="minor"/>
    </font>
    <font>
      <b/>
      <sz val="12"/>
      <color rgb="FFFF0000"/>
      <name val="Calibri"/>
      <family val="2"/>
      <charset val="186"/>
      <scheme val="minor"/>
    </font>
  </fonts>
  <fills count="23">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
      <patternFill patternType="solid">
        <fgColor rgb="FFFFFF00"/>
        <bgColor indexed="64"/>
      </patternFill>
    </fill>
  </fills>
  <borders count="53">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s>
  <cellStyleXfs count="7">
    <xf numFmtId="0" fontId="0" fillId="0" borderId="0"/>
    <xf numFmtId="165" fontId="4" fillId="0" borderId="0"/>
    <xf numFmtId="9" fontId="7" fillId="0" borderId="0" applyFont="0" applyFill="0" applyBorder="0" applyAlignment="0" applyProtection="0"/>
    <xf numFmtId="169" fontId="23" fillId="9" borderId="1" applyAlignment="0" applyProtection="0"/>
    <xf numFmtId="164" fontId="7" fillId="0" borderId="0" applyFont="0" applyFill="0" applyBorder="0" applyAlignment="0" applyProtection="0"/>
    <xf numFmtId="0" fontId="44" fillId="0" borderId="0"/>
    <xf numFmtId="0" fontId="50" fillId="0" borderId="0" applyNumberFormat="0" applyFill="0" applyBorder="0" applyAlignment="0" applyProtection="0"/>
  </cellStyleXfs>
  <cellXfs count="678">
    <xf numFmtId="0" fontId="0" fillId="0" borderId="0" xfId="0"/>
    <xf numFmtId="0" fontId="10" fillId="0" borderId="0" xfId="0" applyFont="1" applyAlignment="1">
      <alignment vertical="top"/>
    </xf>
    <xf numFmtId="0" fontId="10" fillId="2" borderId="0" xfId="0" applyFont="1" applyFill="1" applyAlignment="1">
      <alignment vertical="top"/>
    </xf>
    <xf numFmtId="0" fontId="10" fillId="2" borderId="0" xfId="0" applyFont="1" applyFill="1"/>
    <xf numFmtId="0" fontId="10" fillId="0" borderId="0" xfId="0" applyFont="1"/>
    <xf numFmtId="0" fontId="16" fillId="2" borderId="0" xfId="0" applyFont="1" applyFill="1"/>
    <xf numFmtId="9" fontId="17" fillId="2" borderId="0" xfId="0" applyNumberFormat="1" applyFont="1" applyFill="1"/>
    <xf numFmtId="0" fontId="18" fillId="6" borderId="3" xfId="0" applyFont="1" applyFill="1" applyBorder="1" applyAlignment="1">
      <alignment horizontal="center" vertical="center" wrapText="1"/>
    </xf>
    <xf numFmtId="0" fontId="14" fillId="0" borderId="3" xfId="0" applyFont="1" applyBorder="1" applyAlignment="1">
      <alignment horizontal="right" wrapText="1"/>
    </xf>
    <xf numFmtId="0" fontId="14" fillId="0" borderId="3" xfId="0" applyFont="1" applyBorder="1" applyAlignment="1">
      <alignment wrapText="1"/>
    </xf>
    <xf numFmtId="0" fontId="17" fillId="2" borderId="0" xfId="0" applyFont="1" applyFill="1"/>
    <xf numFmtId="0" fontId="10" fillId="0" borderId="3" xfId="0" applyFont="1" applyBorder="1" applyAlignment="1">
      <alignment horizontal="right" wrapText="1"/>
    </xf>
    <xf numFmtId="0" fontId="10" fillId="0" borderId="3" xfId="0" applyFont="1" applyBorder="1" applyAlignment="1">
      <alignment wrapText="1"/>
    </xf>
    <xf numFmtId="166" fontId="10" fillId="0" borderId="3" xfId="0" applyNumberFormat="1" applyFont="1" applyBorder="1" applyAlignment="1">
      <alignment horizontal="center"/>
    </xf>
    <xf numFmtId="0" fontId="15" fillId="2" borderId="0" xfId="0" applyFont="1" applyFill="1" applyAlignment="1">
      <alignment vertical="top"/>
    </xf>
    <xf numFmtId="169" fontId="14" fillId="6" borderId="13" xfId="3" applyFont="1" applyFill="1" applyBorder="1"/>
    <xf numFmtId="169" fontId="14" fillId="6" borderId="1" xfId="3" applyFont="1" applyFill="1"/>
    <xf numFmtId="165" fontId="10" fillId="7" borderId="0" xfId="1" applyFont="1" applyFill="1" applyAlignment="1" applyProtection="1">
      <alignment vertical="top" wrapText="1"/>
      <protection locked="0"/>
    </xf>
    <xf numFmtId="170" fontId="14" fillId="7" borderId="3" xfId="1" applyNumberFormat="1" applyFont="1" applyFill="1" applyBorder="1" applyAlignment="1" applyProtection="1">
      <alignment horizontal="center"/>
      <protection locked="0"/>
    </xf>
    <xf numFmtId="170" fontId="10" fillId="7" borderId="3" xfId="1" applyNumberFormat="1" applyFont="1" applyFill="1" applyBorder="1" applyAlignment="1" applyProtection="1">
      <alignment horizontal="center"/>
      <protection locked="0"/>
    </xf>
    <xf numFmtId="170" fontId="14" fillId="0" borderId="3" xfId="1" applyNumberFormat="1" applyFont="1" applyBorder="1" applyAlignment="1">
      <alignment horizontal="center"/>
    </xf>
    <xf numFmtId="0" fontId="3" fillId="3" borderId="1" xfId="0" applyFont="1" applyFill="1" applyBorder="1" applyAlignment="1" applyProtection="1">
      <alignment vertical="center" wrapText="1"/>
      <protection locked="0"/>
    </xf>
    <xf numFmtId="0" fontId="3" fillId="3" borderId="1" xfId="0" applyFont="1" applyFill="1" applyBorder="1" applyAlignment="1" applyProtection="1">
      <alignment horizontal="left" vertical="center"/>
      <protection locked="0"/>
    </xf>
    <xf numFmtId="170" fontId="10" fillId="7" borderId="27" xfId="1" applyNumberFormat="1" applyFont="1" applyFill="1" applyBorder="1" applyAlignment="1" applyProtection="1">
      <alignment horizontal="right"/>
      <protection locked="0"/>
    </xf>
    <xf numFmtId="170" fontId="8" fillId="7" borderId="27" xfId="1" applyNumberFormat="1" applyFont="1" applyFill="1" applyBorder="1" applyProtection="1">
      <protection locked="0"/>
    </xf>
    <xf numFmtId="170" fontId="10" fillId="7" borderId="19" xfId="1" applyNumberFormat="1" applyFont="1" applyFill="1" applyBorder="1" applyProtection="1">
      <protection locked="0"/>
    </xf>
    <xf numFmtId="170" fontId="14" fillId="0" borderId="3" xfId="0" applyNumberFormat="1" applyFont="1" applyBorder="1" applyAlignment="1">
      <alignment horizontal="center"/>
    </xf>
    <xf numFmtId="170" fontId="10" fillId="0" borderId="3" xfId="1" applyNumberFormat="1" applyFont="1" applyBorder="1" applyAlignment="1">
      <alignment horizontal="center"/>
    </xf>
    <xf numFmtId="170" fontId="10" fillId="0" borderId="3" xfId="0" applyNumberFormat="1" applyFont="1" applyBorder="1" applyAlignment="1">
      <alignment horizontal="center"/>
    </xf>
    <xf numFmtId="165" fontId="10" fillId="2" borderId="0" xfId="1" applyFont="1" applyFill="1"/>
    <xf numFmtId="170" fontId="10" fillId="7" borderId="27" xfId="1" applyNumberFormat="1" applyFont="1" applyFill="1" applyBorder="1" applyProtection="1">
      <protection locked="0"/>
    </xf>
    <xf numFmtId="0" fontId="37" fillId="2" borderId="0" xfId="0" applyFont="1" applyFill="1" applyAlignment="1">
      <alignment vertical="top"/>
    </xf>
    <xf numFmtId="170" fontId="10" fillId="7" borderId="36" xfId="1" applyNumberFormat="1" applyFont="1" applyFill="1" applyBorder="1" applyProtection="1">
      <protection locked="0"/>
    </xf>
    <xf numFmtId="165" fontId="10" fillId="2" borderId="0" xfId="1" applyFont="1" applyFill="1" applyAlignment="1">
      <alignment horizontal="center"/>
    </xf>
    <xf numFmtId="0" fontId="10" fillId="7" borderId="0" xfId="0" applyFont="1" applyFill="1" applyProtection="1">
      <protection locked="0"/>
    </xf>
    <xf numFmtId="170" fontId="10" fillId="7" borderId="33" xfId="1" applyNumberFormat="1" applyFont="1" applyFill="1" applyBorder="1" applyProtection="1">
      <protection locked="0"/>
    </xf>
    <xf numFmtId="170" fontId="10" fillId="7" borderId="1" xfId="1" applyNumberFormat="1" applyFont="1" applyFill="1" applyBorder="1" applyProtection="1">
      <protection locked="0"/>
    </xf>
    <xf numFmtId="164" fontId="10" fillId="7" borderId="34" xfId="4" applyFont="1" applyFill="1" applyBorder="1" applyAlignment="1" applyProtection="1">
      <alignment wrapText="1"/>
      <protection locked="0"/>
    </xf>
    <xf numFmtId="164" fontId="10" fillId="7" borderId="40" xfId="4" applyFont="1" applyFill="1" applyBorder="1" applyAlignment="1" applyProtection="1">
      <alignment wrapText="1"/>
      <protection locked="0"/>
    </xf>
    <xf numFmtId="0" fontId="14" fillId="2" borderId="0" xfId="0" applyFont="1" applyFill="1"/>
    <xf numFmtId="9" fontId="14" fillId="3" borderId="0" xfId="2" applyFont="1" applyFill="1" applyAlignment="1" applyProtection="1">
      <alignment horizontal="center"/>
      <protection locked="0"/>
    </xf>
    <xf numFmtId="165" fontId="19" fillId="2" borderId="0" xfId="1" applyFont="1" applyFill="1" applyAlignment="1">
      <alignment horizontal="left"/>
    </xf>
    <xf numFmtId="9" fontId="14" fillId="7" borderId="3" xfId="1" applyNumberFormat="1" applyFont="1" applyFill="1" applyBorder="1" applyProtection="1">
      <protection locked="0"/>
    </xf>
    <xf numFmtId="0" fontId="14" fillId="0" borderId="0" xfId="0" applyFont="1"/>
    <xf numFmtId="0" fontId="42" fillId="0" borderId="0" xfId="0" applyFont="1"/>
    <xf numFmtId="171" fontId="42" fillId="3" borderId="48" xfId="4" applyNumberFormat="1" applyFont="1" applyFill="1" applyBorder="1" applyAlignment="1" applyProtection="1">
      <alignment wrapText="1"/>
      <protection locked="0"/>
    </xf>
    <xf numFmtId="0" fontId="42" fillId="3" borderId="48" xfId="4" applyNumberFormat="1" applyFont="1" applyFill="1" applyBorder="1" applyAlignment="1" applyProtection="1">
      <alignment horizontal="center" vertical="center" wrapText="1"/>
      <protection locked="0"/>
    </xf>
    <xf numFmtId="0" fontId="16" fillId="2" borderId="0" xfId="5" applyFont="1" applyFill="1"/>
    <xf numFmtId="0" fontId="10" fillId="0" borderId="0" xfId="5" applyFont="1"/>
    <xf numFmtId="0" fontId="14" fillId="14" borderId="5" xfId="0" applyFont="1" applyFill="1" applyBorder="1" applyAlignment="1">
      <alignment horizontal="center" vertical="center" wrapText="1"/>
    </xf>
    <xf numFmtId="0" fontId="10" fillId="15" borderId="46" xfId="0" applyFont="1" applyFill="1" applyBorder="1" applyAlignment="1">
      <alignment horizontal="center" vertical="center" wrapText="1"/>
    </xf>
    <xf numFmtId="10" fontId="10" fillId="15" borderId="3" xfId="0" applyNumberFormat="1" applyFont="1" applyFill="1" applyBorder="1" applyAlignment="1">
      <alignment horizontal="center" vertical="center" wrapText="1"/>
    </xf>
    <xf numFmtId="4" fontId="10" fillId="15" borderId="3" xfId="0" applyNumberFormat="1" applyFont="1" applyFill="1" applyBorder="1" applyAlignment="1">
      <alignment horizontal="center" vertical="center" wrapText="1"/>
    </xf>
    <xf numFmtId="0" fontId="10" fillId="16" borderId="3" xfId="0" applyFont="1" applyFill="1" applyBorder="1" applyAlignment="1">
      <alignment horizontal="center" vertical="center" wrapText="1"/>
    </xf>
    <xf numFmtId="0" fontId="10" fillId="0" borderId="0" xfId="5" applyFont="1" applyAlignment="1">
      <alignment horizontal="left"/>
    </xf>
    <xf numFmtId="0" fontId="14" fillId="14" borderId="6" xfId="0" applyFont="1" applyFill="1" applyBorder="1" applyAlignment="1">
      <alignment horizontal="center" vertical="center" wrapText="1"/>
    </xf>
    <xf numFmtId="0" fontId="10" fillId="15" borderId="5" xfId="0" applyFont="1" applyFill="1" applyBorder="1" applyAlignment="1">
      <alignment horizontal="center" vertical="center" wrapText="1"/>
    </xf>
    <xf numFmtId="10" fontId="10" fillId="15" borderId="2" xfId="2" applyNumberFormat="1" applyFont="1" applyFill="1" applyBorder="1" applyAlignment="1">
      <alignment horizontal="center" vertical="center" wrapText="1"/>
    </xf>
    <xf numFmtId="0" fontId="30" fillId="0" borderId="0" xfId="0" applyFont="1"/>
    <xf numFmtId="0" fontId="38" fillId="14" borderId="5" xfId="0" applyFont="1" applyFill="1" applyBorder="1" applyAlignment="1">
      <alignment horizontal="center" vertical="center" wrapText="1"/>
    </xf>
    <xf numFmtId="0" fontId="30" fillId="14" borderId="46" xfId="0" applyFont="1" applyFill="1" applyBorder="1" applyAlignment="1">
      <alignment horizontal="center" vertical="center" wrapText="1"/>
    </xf>
    <xf numFmtId="10" fontId="10" fillId="0" borderId="3" xfId="0" applyNumberFormat="1" applyFont="1" applyBorder="1" applyAlignment="1">
      <alignment horizontal="center" vertical="center" wrapText="1"/>
    </xf>
    <xf numFmtId="0" fontId="10" fillId="0" borderId="3" xfId="0" applyFont="1" applyBorder="1" applyAlignment="1">
      <alignment vertical="center"/>
    </xf>
    <xf numFmtId="0" fontId="10" fillId="0" borderId="3" xfId="0" applyFont="1" applyBorder="1" applyAlignment="1">
      <alignment horizontal="center" vertical="center" wrapText="1"/>
    </xf>
    <xf numFmtId="4" fontId="10" fillId="0" borderId="3" xfId="0" applyNumberFormat="1" applyFont="1" applyBorder="1" applyAlignment="1">
      <alignment horizontal="center" vertical="center" wrapText="1"/>
    </xf>
    <xf numFmtId="0" fontId="10" fillId="0" borderId="3" xfId="0" applyFont="1" applyBorder="1" applyAlignment="1">
      <alignment vertical="center" wrapText="1"/>
    </xf>
    <xf numFmtId="0" fontId="30" fillId="0" borderId="0" xfId="0" applyFont="1" applyAlignment="1">
      <alignment wrapText="1"/>
    </xf>
    <xf numFmtId="0" fontId="38" fillId="14" borderId="6" xfId="0" applyFont="1" applyFill="1" applyBorder="1" applyAlignment="1">
      <alignment horizontal="center" vertical="center" wrapText="1"/>
    </xf>
    <xf numFmtId="164" fontId="30" fillId="0" borderId="3" xfId="4" applyFont="1" applyBorder="1" applyAlignment="1">
      <alignment horizontal="center" vertical="center" wrapText="1"/>
    </xf>
    <xf numFmtId="164" fontId="38" fillId="0" borderId="3" xfId="4" applyFont="1" applyBorder="1" applyAlignment="1">
      <alignment horizontal="center" vertical="center" wrapText="1"/>
    </xf>
    <xf numFmtId="0" fontId="38" fillId="0" borderId="5" xfId="0" applyFont="1" applyBorder="1" applyAlignment="1">
      <alignment horizontal="center" vertical="center" wrapText="1"/>
    </xf>
    <xf numFmtId="0" fontId="38" fillId="0" borderId="6" xfId="0" applyFont="1" applyBorder="1" applyAlignment="1">
      <alignment horizontal="center" vertical="center" wrapText="1"/>
    </xf>
    <xf numFmtId="43" fontId="38" fillId="0" borderId="3" xfId="0" applyNumberFormat="1" applyFont="1" applyBorder="1" applyAlignment="1">
      <alignment horizontal="center" vertical="center" wrapText="1"/>
    </xf>
    <xf numFmtId="0" fontId="30" fillId="0" borderId="0" xfId="0" applyFont="1" applyAlignment="1">
      <alignment vertical="center" wrapText="1"/>
    </xf>
    <xf numFmtId="10" fontId="30" fillId="0" borderId="3" xfId="0" applyNumberFormat="1" applyFont="1" applyBorder="1" applyAlignment="1">
      <alignment horizontal="center" vertical="center" wrapText="1"/>
    </xf>
    <xf numFmtId="2" fontId="30" fillId="0" borderId="3" xfId="0" applyNumberFormat="1" applyFont="1" applyBorder="1" applyAlignment="1">
      <alignment horizontal="center" vertical="center" wrapText="1"/>
    </xf>
    <xf numFmtId="4" fontId="30" fillId="0" borderId="3" xfId="0" applyNumberFormat="1" applyFont="1" applyBorder="1" applyAlignment="1">
      <alignment horizontal="center" vertical="center" wrapText="1"/>
    </xf>
    <xf numFmtId="10" fontId="30" fillId="0" borderId="3" xfId="2" applyNumberFormat="1" applyFont="1" applyBorder="1" applyAlignment="1">
      <alignment horizontal="center" vertical="center" wrapText="1"/>
    </xf>
    <xf numFmtId="10" fontId="38" fillId="0" borderId="3" xfId="0" applyNumberFormat="1" applyFont="1" applyBorder="1" applyAlignment="1">
      <alignment horizontal="center" vertical="center" wrapText="1"/>
    </xf>
    <xf numFmtId="166" fontId="10" fillId="2" borderId="6" xfId="1" applyNumberFormat="1" applyFont="1" applyFill="1" applyBorder="1" applyAlignment="1">
      <alignment horizontal="center" vertical="center"/>
    </xf>
    <xf numFmtId="0" fontId="10" fillId="13" borderId="3" xfId="0" applyFont="1" applyFill="1" applyBorder="1" applyAlignment="1">
      <alignment horizontal="center" vertical="center" wrapText="1"/>
    </xf>
    <xf numFmtId="0" fontId="45" fillId="0" borderId="0" xfId="0" applyFont="1"/>
    <xf numFmtId="0" fontId="30" fillId="0" borderId="0" xfId="0" applyFont="1" applyAlignment="1">
      <alignment horizontal="right"/>
    </xf>
    <xf numFmtId="3" fontId="45" fillId="0" borderId="0" xfId="0" applyNumberFormat="1" applyFont="1"/>
    <xf numFmtId="9" fontId="45" fillId="0" borderId="0" xfId="0" applyNumberFormat="1" applyFont="1"/>
    <xf numFmtId="0" fontId="45" fillId="0" borderId="0" xfId="0" applyFont="1" applyAlignment="1">
      <alignment horizontal="left"/>
    </xf>
    <xf numFmtId="0" fontId="10" fillId="0" borderId="0" xfId="0" applyFont="1" applyAlignment="1">
      <alignment horizontal="center" vertical="center"/>
    </xf>
    <xf numFmtId="0" fontId="10" fillId="0" borderId="0" xfId="0" applyFont="1" applyAlignment="1">
      <alignment vertical="center"/>
    </xf>
    <xf numFmtId="0" fontId="10" fillId="0" borderId="13" xfId="0" applyFont="1" applyBorder="1" applyAlignment="1">
      <alignment vertical="center"/>
    </xf>
    <xf numFmtId="0" fontId="10" fillId="0" borderId="1" xfId="0" applyFont="1" applyBorder="1" applyAlignment="1">
      <alignment vertical="center"/>
    </xf>
    <xf numFmtId="0" fontId="10" fillId="0" borderId="1" xfId="0" applyFont="1" applyBorder="1"/>
    <xf numFmtId="0" fontId="10" fillId="0" borderId="2" xfId="0" applyFont="1" applyBorder="1"/>
    <xf numFmtId="0" fontId="10" fillId="0" borderId="0" xfId="0" applyFont="1" applyAlignment="1">
      <alignment vertical="center" wrapText="1"/>
    </xf>
    <xf numFmtId="0" fontId="14" fillId="0" borderId="13" xfId="0" applyFont="1" applyBorder="1" applyAlignment="1">
      <alignment vertical="center"/>
    </xf>
    <xf numFmtId="0" fontId="14" fillId="0" borderId="1" xfId="0" applyFont="1" applyBorder="1" applyAlignment="1">
      <alignment vertical="center"/>
    </xf>
    <xf numFmtId="0" fontId="3" fillId="3" borderId="1" xfId="0" applyFont="1" applyFill="1" applyBorder="1" applyAlignment="1" applyProtection="1">
      <alignment vertical="center"/>
      <protection locked="0"/>
    </xf>
    <xf numFmtId="166" fontId="2" fillId="3" borderId="13" xfId="1" applyNumberFormat="1" applyFont="1" applyFill="1" applyBorder="1" applyAlignment="1" applyProtection="1">
      <alignment vertical="center"/>
      <protection locked="0"/>
    </xf>
    <xf numFmtId="166" fontId="2" fillId="3" borderId="1" xfId="1" applyNumberFormat="1" applyFont="1" applyFill="1" applyBorder="1" applyAlignment="1" applyProtection="1">
      <alignment vertical="center"/>
      <protection locked="0"/>
    </xf>
    <xf numFmtId="166" fontId="2" fillId="3" borderId="2" xfId="1" applyNumberFormat="1" applyFont="1" applyFill="1" applyBorder="1" applyAlignment="1" applyProtection="1">
      <alignment vertical="center"/>
      <protection locked="0"/>
    </xf>
    <xf numFmtId="0" fontId="38" fillId="0" borderId="0" xfId="0" applyFont="1"/>
    <xf numFmtId="10" fontId="38" fillId="0" borderId="0" xfId="0" applyNumberFormat="1" applyFont="1"/>
    <xf numFmtId="43" fontId="42" fillId="3" borderId="3" xfId="4" applyNumberFormat="1" applyFont="1" applyFill="1" applyBorder="1" applyAlignment="1" applyProtection="1">
      <alignment wrapText="1"/>
      <protection locked="0"/>
    </xf>
    <xf numFmtId="0" fontId="13" fillId="0" borderId="0" xfId="0" applyFont="1" applyAlignment="1">
      <alignment horizontal="left"/>
    </xf>
    <xf numFmtId="3" fontId="0" fillId="0" borderId="0" xfId="0" applyNumberFormat="1"/>
    <xf numFmtId="2" fontId="0" fillId="0" borderId="0" xfId="0" applyNumberFormat="1"/>
    <xf numFmtId="3" fontId="0" fillId="3" borderId="0" xfId="0" applyNumberFormat="1" applyFill="1"/>
    <xf numFmtId="3" fontId="42" fillId="0" borderId="0" xfId="0" applyNumberFormat="1" applyFont="1"/>
    <xf numFmtId="0" fontId="0" fillId="3" borderId="0" xfId="0" applyFill="1"/>
    <xf numFmtId="4" fontId="0" fillId="3" borderId="0" xfId="0" applyNumberFormat="1" applyFill="1"/>
    <xf numFmtId="10" fontId="0" fillId="3" borderId="0" xfId="0" applyNumberFormat="1" applyFill="1"/>
    <xf numFmtId="0" fontId="49" fillId="0" borderId="0" xfId="6" applyFont="1"/>
    <xf numFmtId="4" fontId="0" fillId="0" borderId="0" xfId="0" applyNumberFormat="1"/>
    <xf numFmtId="0" fontId="2" fillId="3" borderId="1" xfId="0" applyFont="1" applyFill="1" applyBorder="1" applyAlignment="1" applyProtection="1">
      <alignment vertical="center"/>
      <protection locked="0"/>
    </xf>
    <xf numFmtId="9" fontId="2" fillId="3" borderId="1" xfId="0" applyNumberFormat="1" applyFont="1" applyFill="1" applyBorder="1" applyAlignment="1" applyProtection="1">
      <alignment horizontal="left" vertical="center"/>
      <protection locked="0"/>
    </xf>
    <xf numFmtId="166" fontId="10" fillId="7" borderId="33" xfId="1" applyNumberFormat="1" applyFont="1" applyFill="1" applyBorder="1" applyProtection="1">
      <protection locked="0"/>
    </xf>
    <xf numFmtId="166" fontId="10" fillId="7" borderId="27" xfId="1" applyNumberFormat="1" applyFont="1" applyFill="1" applyBorder="1" applyProtection="1">
      <protection locked="0"/>
    </xf>
    <xf numFmtId="169" fontId="14" fillId="6" borderId="1" xfId="3" applyFont="1" applyFill="1" applyAlignment="1">
      <alignment horizontal="center"/>
    </xf>
    <xf numFmtId="175" fontId="10" fillId="7" borderId="42" xfId="1" applyNumberFormat="1" applyFont="1" applyFill="1" applyBorder="1" applyProtection="1">
      <protection locked="0"/>
    </xf>
    <xf numFmtId="169" fontId="14" fillId="6" borderId="2" xfId="3" applyFont="1" applyFill="1" applyBorder="1" applyAlignment="1">
      <alignment horizontal="center"/>
    </xf>
    <xf numFmtId="169" fontId="14" fillId="8" borderId="0" xfId="3" applyFont="1" applyFill="1" applyBorder="1"/>
    <xf numFmtId="0" fontId="16" fillId="0" borderId="0" xfId="0" applyFont="1"/>
    <xf numFmtId="165" fontId="10" fillId="2" borderId="3" xfId="1" applyFont="1" applyFill="1" applyBorder="1" applyAlignment="1">
      <alignment horizontal="left" vertical="center" wrapText="1"/>
    </xf>
    <xf numFmtId="164" fontId="14" fillId="2" borderId="3" xfId="4" applyFont="1" applyFill="1" applyBorder="1" applyAlignment="1">
      <alignment horizontal="center" vertical="center" wrapText="1"/>
    </xf>
    <xf numFmtId="0" fontId="8" fillId="0" borderId="0" xfId="0" applyFont="1"/>
    <xf numFmtId="176" fontId="10" fillId="2" borderId="0" xfId="0" applyNumberFormat="1" applyFont="1" applyFill="1" applyAlignment="1">
      <alignment vertical="top" wrapText="1"/>
    </xf>
    <xf numFmtId="2" fontId="10" fillId="2" borderId="0" xfId="0" applyNumberFormat="1" applyFont="1" applyFill="1" applyAlignment="1">
      <alignment vertical="top" wrapText="1"/>
    </xf>
    <xf numFmtId="1" fontId="15" fillId="2" borderId="0" xfId="0" applyNumberFormat="1" applyFont="1" applyFill="1"/>
    <xf numFmtId="3" fontId="10" fillId="0" borderId="0" xfId="0" applyNumberFormat="1" applyFont="1"/>
    <xf numFmtId="0" fontId="10" fillId="2" borderId="3" xfId="0" applyFont="1" applyFill="1" applyBorder="1" applyAlignment="1">
      <alignment horizontal="center" vertical="center"/>
    </xf>
    <xf numFmtId="0" fontId="16" fillId="0" borderId="0" xfId="0" applyFont="1" applyAlignment="1">
      <alignment vertical="center"/>
    </xf>
    <xf numFmtId="0" fontId="10" fillId="2" borderId="3" xfId="0" quotePrefix="1" applyFont="1" applyFill="1" applyBorder="1" applyAlignment="1">
      <alignment horizontal="center" vertical="center"/>
    </xf>
    <xf numFmtId="169" fontId="14" fillId="6" borderId="1" xfId="3" applyFont="1" applyFill="1" applyAlignment="1">
      <alignment horizontal="center" vertical="center"/>
    </xf>
    <xf numFmtId="0" fontId="3" fillId="3" borderId="1" xfId="0" applyFont="1" applyFill="1" applyBorder="1" applyAlignment="1" applyProtection="1">
      <alignment horizontal="center" vertical="center" wrapText="1"/>
      <protection locked="0"/>
    </xf>
    <xf numFmtId="0" fontId="14" fillId="6" borderId="3" xfId="0" applyFont="1" applyFill="1" applyBorder="1" applyAlignment="1">
      <alignment horizontal="center" vertical="center"/>
    </xf>
    <xf numFmtId="0" fontId="10" fillId="15" borderId="3" xfId="0" applyFont="1" applyFill="1" applyBorder="1" applyAlignment="1">
      <alignment horizontal="center" vertical="center" wrapText="1"/>
    </xf>
    <xf numFmtId="0" fontId="30" fillId="0" borderId="3" xfId="0" applyFont="1" applyBorder="1" applyAlignment="1">
      <alignment horizontal="center" vertical="center" wrapText="1"/>
    </xf>
    <xf numFmtId="0" fontId="38" fillId="14" borderId="3" xfId="0" applyFont="1" applyFill="1" applyBorder="1" applyAlignment="1">
      <alignment horizontal="center" vertical="center" wrapText="1"/>
    </xf>
    <xf numFmtId="0" fontId="14" fillId="14"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0" fillId="0" borderId="0" xfId="0" applyProtection="1">
      <protection hidden="1"/>
    </xf>
    <xf numFmtId="0" fontId="8" fillId="4" borderId="0" xfId="0" applyFont="1" applyFill="1" applyAlignment="1" applyProtection="1">
      <alignment wrapText="1"/>
      <protection hidden="1"/>
    </xf>
    <xf numFmtId="0" fontId="30" fillId="4" borderId="0" xfId="0" applyFont="1" applyFill="1" applyAlignment="1" applyProtection="1">
      <alignment horizontal="center" vertical="center" wrapText="1"/>
      <protection hidden="1"/>
    </xf>
    <xf numFmtId="0" fontId="8" fillId="0" borderId="0" xfId="0" applyFont="1" applyAlignment="1" applyProtection="1">
      <alignment wrapText="1"/>
      <protection hidden="1"/>
    </xf>
    <xf numFmtId="0" fontId="8"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49" fontId="0" fillId="0" borderId="0" xfId="0" applyNumberFormat="1" applyAlignment="1" applyProtection="1">
      <alignment horizontal="right"/>
      <protection hidden="1"/>
    </xf>
    <xf numFmtId="0" fontId="5" fillId="0" borderId="0" xfId="0" applyFont="1" applyProtection="1">
      <protection hidden="1"/>
    </xf>
    <xf numFmtId="0" fontId="3" fillId="2" borderId="0" xfId="0" applyFont="1" applyFill="1" applyProtection="1">
      <protection hidden="1"/>
    </xf>
    <xf numFmtId="0" fontId="3" fillId="2" borderId="0" xfId="0" applyFont="1" applyFill="1" applyAlignment="1" applyProtection="1">
      <alignment vertical="top"/>
      <protection hidden="1"/>
    </xf>
    <xf numFmtId="0" fontId="2" fillId="2" borderId="0" xfId="0" applyFont="1" applyFill="1" applyAlignment="1" applyProtection="1">
      <alignment vertical="top"/>
      <protection hidden="1"/>
    </xf>
    <xf numFmtId="0" fontId="2" fillId="2" borderId="1" xfId="0" applyFont="1" applyFill="1" applyBorder="1" applyAlignment="1" applyProtection="1">
      <alignment vertical="center"/>
      <protection hidden="1"/>
    </xf>
    <xf numFmtId="165" fontId="49" fillId="21" borderId="0" xfId="0" applyNumberFormat="1" applyFont="1" applyFill="1" applyProtection="1">
      <protection hidden="1"/>
    </xf>
    <xf numFmtId="0" fontId="2" fillId="2" borderId="0" xfId="0" applyFont="1" applyFill="1" applyAlignment="1" applyProtection="1">
      <alignment vertical="center"/>
      <protection hidden="1"/>
    </xf>
    <xf numFmtId="0" fontId="2" fillId="2" borderId="1" xfId="0" applyFont="1" applyFill="1" applyBorder="1" applyAlignment="1" applyProtection="1">
      <alignment horizontal="left" vertical="center" wrapText="1"/>
      <protection hidden="1"/>
    </xf>
    <xf numFmtId="0" fontId="2" fillId="2" borderId="0" xfId="0" applyFont="1" applyFill="1" applyProtection="1">
      <protection hidden="1"/>
    </xf>
    <xf numFmtId="166" fontId="2" fillId="3" borderId="3" xfId="1" applyNumberFormat="1" applyFont="1" applyFill="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0" fontId="5" fillId="3" borderId="7" xfId="0" applyFont="1" applyFill="1" applyBorder="1" applyProtection="1">
      <protection locked="0"/>
    </xf>
    <xf numFmtId="0" fontId="10" fillId="2" borderId="0" xfId="0" applyFont="1" applyFill="1" applyAlignment="1" applyProtection="1">
      <alignment vertical="top"/>
      <protection hidden="1"/>
    </xf>
    <xf numFmtId="0" fontId="10" fillId="0" borderId="0" xfId="0" applyFont="1" applyAlignment="1" applyProtection="1">
      <alignment vertical="top"/>
      <protection hidden="1"/>
    </xf>
    <xf numFmtId="0" fontId="20" fillId="2" borderId="0" xfId="0" applyFont="1" applyFill="1" applyProtection="1">
      <protection hidden="1"/>
    </xf>
    <xf numFmtId="0" fontId="10" fillId="2" borderId="0" xfId="0" applyFont="1" applyFill="1" applyProtection="1">
      <protection hidden="1"/>
    </xf>
    <xf numFmtId="0" fontId="10" fillId="0" borderId="0" xfId="0" applyFont="1" applyProtection="1">
      <protection hidden="1"/>
    </xf>
    <xf numFmtId="0" fontId="16" fillId="2" borderId="0" xfId="0" applyFont="1" applyFill="1" applyProtection="1">
      <protection hidden="1"/>
    </xf>
    <xf numFmtId="9" fontId="17" fillId="2" borderId="0" xfId="0" applyNumberFormat="1" applyFont="1" applyFill="1" applyProtection="1">
      <protection hidden="1"/>
    </xf>
    <xf numFmtId="0" fontId="14" fillId="6" borderId="3" xfId="0" applyFont="1" applyFill="1" applyBorder="1" applyAlignment="1" applyProtection="1">
      <alignment horizontal="center" vertical="center"/>
      <protection hidden="1"/>
    </xf>
    <xf numFmtId="0" fontId="14" fillId="0" borderId="3" xfId="0" applyFont="1" applyBorder="1" applyAlignment="1" applyProtection="1">
      <alignment horizontal="right" wrapText="1"/>
      <protection hidden="1"/>
    </xf>
    <xf numFmtId="0" fontId="14" fillId="0" borderId="3" xfId="0" applyFont="1" applyBorder="1" applyAlignment="1" applyProtection="1">
      <alignment wrapText="1"/>
      <protection hidden="1"/>
    </xf>
    <xf numFmtId="170" fontId="10" fillId="0" borderId="3" xfId="0" applyNumberFormat="1" applyFont="1" applyBorder="1" applyAlignment="1" applyProtection="1">
      <alignment horizontal="center"/>
      <protection hidden="1"/>
    </xf>
    <xf numFmtId="167" fontId="10" fillId="0" borderId="3" xfId="2" applyNumberFormat="1" applyFont="1" applyBorder="1" applyProtection="1">
      <protection hidden="1"/>
    </xf>
    <xf numFmtId="170" fontId="14" fillId="0" borderId="3" xfId="1" applyNumberFormat="1" applyFont="1" applyBorder="1" applyAlignment="1" applyProtection="1">
      <alignment horizontal="center"/>
      <protection hidden="1"/>
    </xf>
    <xf numFmtId="170" fontId="14" fillId="0" borderId="3" xfId="0" applyNumberFormat="1" applyFont="1" applyBorder="1" applyAlignment="1" applyProtection="1">
      <alignment horizontal="center"/>
      <protection hidden="1"/>
    </xf>
    <xf numFmtId="0" fontId="17" fillId="2" borderId="0" xfId="0" applyFont="1" applyFill="1" applyProtection="1">
      <protection hidden="1"/>
    </xf>
    <xf numFmtId="0" fontId="10" fillId="0" borderId="3" xfId="0" applyFont="1" applyBorder="1" applyAlignment="1" applyProtection="1">
      <alignment horizontal="right" wrapText="1"/>
      <protection hidden="1"/>
    </xf>
    <xf numFmtId="0" fontId="10" fillId="0" borderId="3" xfId="0" applyFont="1" applyBorder="1" applyAlignment="1" applyProtection="1">
      <alignment wrapText="1"/>
      <protection hidden="1"/>
    </xf>
    <xf numFmtId="170" fontId="10" fillId="0" borderId="3" xfId="1" applyNumberFormat="1" applyFont="1" applyBorder="1" applyAlignment="1" applyProtection="1">
      <alignment horizontal="center"/>
      <protection hidden="1"/>
    </xf>
    <xf numFmtId="170" fontId="14" fillId="2" borderId="3" xfId="0" applyNumberFormat="1" applyFont="1" applyFill="1" applyBorder="1" applyAlignment="1" applyProtection="1">
      <alignment horizontal="center"/>
      <protection hidden="1"/>
    </xf>
    <xf numFmtId="0" fontId="10" fillId="0" borderId="3" xfId="0" applyFont="1" applyBorder="1" applyAlignment="1" applyProtection="1">
      <alignment horizontal="right"/>
      <protection hidden="1"/>
    </xf>
    <xf numFmtId="9" fontId="10" fillId="0" borderId="3" xfId="2" applyFont="1" applyBorder="1" applyProtection="1">
      <protection hidden="1"/>
    </xf>
    <xf numFmtId="9" fontId="14" fillId="2" borderId="3" xfId="0" applyNumberFormat="1" applyFont="1" applyFill="1" applyBorder="1" applyAlignment="1" applyProtection="1">
      <alignment horizontal="center" wrapText="1"/>
      <protection hidden="1"/>
    </xf>
    <xf numFmtId="166" fontId="10" fillId="0" borderId="3" xfId="0" applyNumberFormat="1" applyFont="1" applyBorder="1" applyAlignment="1" applyProtection="1">
      <alignment horizontal="center"/>
      <protection hidden="1"/>
    </xf>
    <xf numFmtId="166" fontId="14" fillId="0" borderId="3" xfId="1" applyNumberFormat="1" applyFont="1" applyBorder="1" applyAlignment="1" applyProtection="1">
      <alignment horizontal="center"/>
      <protection hidden="1"/>
    </xf>
    <xf numFmtId="9" fontId="10" fillId="3" borderId="3" xfId="2" applyFont="1" applyFill="1" applyBorder="1" applyAlignment="1" applyProtection="1">
      <alignment horizontal="center"/>
      <protection locked="0"/>
    </xf>
    <xf numFmtId="9" fontId="14" fillId="3" borderId="3" xfId="2" applyFont="1" applyFill="1" applyBorder="1" applyAlignment="1" applyProtection="1">
      <alignment horizontal="center"/>
      <protection locked="0"/>
    </xf>
    <xf numFmtId="0" fontId="10" fillId="5" borderId="0" xfId="0" applyFont="1" applyFill="1" applyAlignment="1" applyProtection="1">
      <alignment vertical="center" wrapText="1"/>
      <protection hidden="1"/>
    </xf>
    <xf numFmtId="0" fontId="36" fillId="2" borderId="3" xfId="0" applyFont="1" applyFill="1" applyBorder="1" applyProtection="1">
      <protection hidden="1"/>
    </xf>
    <xf numFmtId="0" fontId="5" fillId="3" borderId="13" xfId="0" applyFont="1" applyFill="1" applyBorder="1" applyProtection="1">
      <protection locked="0"/>
    </xf>
    <xf numFmtId="0" fontId="10" fillId="7" borderId="3" xfId="0" applyFont="1" applyFill="1" applyBorder="1" applyAlignment="1" applyProtection="1">
      <alignment horizontal="center" vertical="center"/>
      <protection locked="0"/>
    </xf>
    <xf numFmtId="0" fontId="26" fillId="2" borderId="0" xfId="0" applyFont="1" applyFill="1" applyAlignment="1">
      <alignment vertical="top"/>
    </xf>
    <xf numFmtId="0" fontId="27" fillId="2" borderId="0" xfId="0" applyFont="1" applyFill="1" applyAlignment="1">
      <alignment vertical="top"/>
    </xf>
    <xf numFmtId="165" fontId="27" fillId="6" borderId="4" xfId="1" applyFont="1" applyFill="1" applyBorder="1"/>
    <xf numFmtId="165" fontId="10" fillId="6" borderId="4" xfId="1" applyFont="1" applyFill="1" applyBorder="1"/>
    <xf numFmtId="165" fontId="21" fillId="6" borderId="4" xfId="1" applyFont="1" applyFill="1" applyBorder="1" applyAlignment="1">
      <alignment horizontal="right"/>
    </xf>
    <xf numFmtId="165" fontId="10" fillId="6" borderId="8" xfId="1" applyFont="1" applyFill="1" applyBorder="1"/>
    <xf numFmtId="0" fontId="10" fillId="8" borderId="0" xfId="0" applyFont="1" applyFill="1"/>
    <xf numFmtId="165" fontId="28" fillId="6" borderId="9" xfId="1" applyFont="1" applyFill="1" applyBorder="1"/>
    <xf numFmtId="165" fontId="14" fillId="6" borderId="0" xfId="1" applyFont="1" applyFill="1"/>
    <xf numFmtId="165" fontId="10" fillId="6" borderId="0" xfId="1" applyFont="1" applyFill="1"/>
    <xf numFmtId="165" fontId="22" fillId="6" borderId="0" xfId="1" applyFont="1" applyFill="1"/>
    <xf numFmtId="165" fontId="10" fillId="6" borderId="0" xfId="1" applyFont="1" applyFill="1" applyAlignment="1">
      <alignment horizontal="center"/>
    </xf>
    <xf numFmtId="165" fontId="10" fillId="6" borderId="10" xfId="1" applyFont="1" applyFill="1" applyBorder="1"/>
    <xf numFmtId="165" fontId="27" fillId="6" borderId="11" xfId="1" applyFont="1" applyFill="1" applyBorder="1"/>
    <xf numFmtId="165" fontId="10" fillId="6" borderId="7" xfId="1" applyFont="1" applyFill="1" applyBorder="1"/>
    <xf numFmtId="165" fontId="14" fillId="6" borderId="7" xfId="1" applyFont="1" applyFill="1" applyBorder="1"/>
    <xf numFmtId="165" fontId="10" fillId="6" borderId="7" xfId="1" applyFont="1" applyFill="1" applyBorder="1" applyAlignment="1">
      <alignment horizontal="center"/>
    </xf>
    <xf numFmtId="165" fontId="14" fillId="6" borderId="12" xfId="1" applyFont="1" applyFill="1" applyBorder="1" applyAlignment="1">
      <alignment horizontal="center"/>
    </xf>
    <xf numFmtId="165" fontId="27" fillId="8" borderId="0" xfId="1" applyFont="1" applyFill="1"/>
    <xf numFmtId="165" fontId="27" fillId="8" borderId="0" xfId="1" applyFont="1" applyFill="1" applyAlignment="1">
      <alignment horizontal="center"/>
    </xf>
    <xf numFmtId="168" fontId="27" fillId="8" borderId="0" xfId="1" applyNumberFormat="1" applyFont="1" applyFill="1"/>
    <xf numFmtId="169" fontId="18" fillId="6" borderId="13" xfId="3" applyFont="1" applyFill="1" applyBorder="1" applyProtection="1"/>
    <xf numFmtId="169" fontId="18" fillId="6" borderId="1" xfId="3" applyFont="1" applyFill="1" applyProtection="1"/>
    <xf numFmtId="169" fontId="18" fillId="6" borderId="1" xfId="3" applyFont="1" applyFill="1" applyAlignment="1" applyProtection="1">
      <alignment horizontal="right"/>
    </xf>
    <xf numFmtId="169" fontId="18" fillId="6" borderId="2" xfId="3" applyFont="1" applyFill="1" applyBorder="1" applyAlignment="1" applyProtection="1">
      <alignment horizontal="right"/>
    </xf>
    <xf numFmtId="0" fontId="17" fillId="8" borderId="0" xfId="0" applyFont="1" applyFill="1"/>
    <xf numFmtId="165" fontId="14" fillId="8" borderId="14" xfId="1" applyFont="1" applyFill="1" applyBorder="1" applyAlignment="1">
      <alignment horizontal="left"/>
    </xf>
    <xf numFmtId="165" fontId="14" fillId="8" borderId="15" xfId="1" applyFont="1" applyFill="1" applyBorder="1" applyAlignment="1">
      <alignment horizontal="center"/>
    </xf>
    <xf numFmtId="165" fontId="14" fillId="8" borderId="15" xfId="1" applyFont="1" applyFill="1" applyBorder="1"/>
    <xf numFmtId="165" fontId="14" fillId="8" borderId="15" xfId="1" applyFont="1" applyFill="1" applyBorder="1" applyAlignment="1">
      <alignment horizontal="center" vertical="center"/>
    </xf>
    <xf numFmtId="170" fontId="14" fillId="2" borderId="25" xfId="1" applyNumberFormat="1" applyFont="1" applyFill="1" applyBorder="1" applyAlignment="1">
      <alignment horizontal="right"/>
    </xf>
    <xf numFmtId="170" fontId="14" fillId="2" borderId="26" xfId="1" applyNumberFormat="1" applyFont="1" applyFill="1" applyBorder="1"/>
    <xf numFmtId="165" fontId="10" fillId="8" borderId="18" xfId="1" applyFont="1" applyFill="1" applyBorder="1"/>
    <xf numFmtId="165" fontId="10" fillId="8" borderId="0" xfId="1" applyFont="1" applyFill="1" applyAlignment="1">
      <alignment horizontal="right" indent="1"/>
    </xf>
    <xf numFmtId="165" fontId="14" fillId="8" borderId="0" xfId="1" applyFont="1" applyFill="1"/>
    <xf numFmtId="165" fontId="10" fillId="8" borderId="0" xfId="1" applyFont="1" applyFill="1" applyAlignment="1">
      <alignment horizontal="center" vertical="center" wrapText="1"/>
    </xf>
    <xf numFmtId="170" fontId="14" fillId="2" borderId="28" xfId="1" applyNumberFormat="1" applyFont="1" applyFill="1" applyBorder="1"/>
    <xf numFmtId="165" fontId="10" fillId="8" borderId="0" xfId="1" applyFont="1" applyFill="1"/>
    <xf numFmtId="165" fontId="14" fillId="8" borderId="0" xfId="1" applyFont="1" applyFill="1" applyAlignment="1">
      <alignment horizontal="center"/>
    </xf>
    <xf numFmtId="165" fontId="14" fillId="0" borderId="0" xfId="1" applyFont="1"/>
    <xf numFmtId="165" fontId="14" fillId="8" borderId="0" xfId="1" applyFont="1" applyFill="1" applyAlignment="1">
      <alignment horizontal="center" vertical="center"/>
    </xf>
    <xf numFmtId="170" fontId="14" fillId="2" borderId="27" xfId="1" applyNumberFormat="1" applyFont="1" applyFill="1" applyBorder="1"/>
    <xf numFmtId="166" fontId="17" fillId="8" borderId="0" xfId="0" applyNumberFormat="1" applyFont="1" applyFill="1"/>
    <xf numFmtId="165" fontId="19" fillId="8" borderId="18" xfId="1" applyFont="1" applyFill="1" applyBorder="1"/>
    <xf numFmtId="165" fontId="19" fillId="8" borderId="0" xfId="1" applyFont="1" applyFill="1"/>
    <xf numFmtId="0" fontId="29" fillId="8" borderId="0" xfId="0" applyFont="1" applyFill="1"/>
    <xf numFmtId="0" fontId="19" fillId="8" borderId="0" xfId="0" applyFont="1" applyFill="1"/>
    <xf numFmtId="170" fontId="10" fillId="2" borderId="29" xfId="0" applyNumberFormat="1" applyFont="1" applyFill="1" applyBorder="1" applyAlignment="1">
      <alignment vertical="top" wrapText="1"/>
    </xf>
    <xf numFmtId="166" fontId="30" fillId="8" borderId="0" xfId="0" applyNumberFormat="1" applyFont="1" applyFill="1"/>
    <xf numFmtId="166" fontId="10" fillId="8" borderId="0" xfId="0" applyNumberFormat="1" applyFont="1" applyFill="1"/>
    <xf numFmtId="165" fontId="31" fillId="8" borderId="18" xfId="1" applyFont="1" applyFill="1" applyBorder="1"/>
    <xf numFmtId="165" fontId="14" fillId="8" borderId="0" xfId="1" applyFont="1" applyFill="1" applyAlignment="1">
      <alignment horizontal="right" indent="1"/>
    </xf>
    <xf numFmtId="165" fontId="31" fillId="8" borderId="0" xfId="1" applyFont="1" applyFill="1"/>
    <xf numFmtId="0" fontId="32" fillId="8" borderId="0" xfId="0" applyFont="1" applyFill="1"/>
    <xf numFmtId="0" fontId="31" fillId="8" borderId="0" xfId="0" applyFont="1" applyFill="1"/>
    <xf numFmtId="165" fontId="10" fillId="8" borderId="0" xfId="1" applyFont="1" applyFill="1" applyAlignment="1">
      <alignment horizontal="center" vertical="center"/>
    </xf>
    <xf numFmtId="170" fontId="10" fillId="2" borderId="27" xfId="1" applyNumberFormat="1" applyFont="1" applyFill="1" applyBorder="1"/>
    <xf numFmtId="170" fontId="10" fillId="2" borderId="28" xfId="1" applyNumberFormat="1" applyFont="1" applyFill="1" applyBorder="1"/>
    <xf numFmtId="0" fontId="30" fillId="8" borderId="0" xfId="0" applyFont="1" applyFill="1"/>
    <xf numFmtId="165" fontId="14" fillId="8" borderId="0" xfId="1" applyFont="1" applyFill="1" applyAlignment="1">
      <alignment horizontal="right"/>
    </xf>
    <xf numFmtId="165" fontId="10" fillId="8" borderId="0" xfId="1" applyFont="1" applyFill="1" applyAlignment="1">
      <alignment horizontal="right" vertical="top" indent="1"/>
    </xf>
    <xf numFmtId="165" fontId="10" fillId="8" borderId="0" xfId="1" applyFont="1" applyFill="1" applyAlignment="1">
      <alignment vertical="top" wrapText="1"/>
    </xf>
    <xf numFmtId="165" fontId="10" fillId="8" borderId="21" xfId="1" applyFont="1" applyFill="1" applyBorder="1"/>
    <xf numFmtId="165" fontId="14" fillId="8" borderId="22" xfId="1" applyFont="1" applyFill="1" applyBorder="1" applyAlignment="1">
      <alignment horizontal="right"/>
    </xf>
    <xf numFmtId="165" fontId="14" fillId="8" borderId="22" xfId="1" applyFont="1" applyFill="1" applyBorder="1"/>
    <xf numFmtId="165" fontId="14" fillId="8" borderId="22" xfId="1" applyFont="1" applyFill="1" applyBorder="1" applyAlignment="1">
      <alignment horizontal="center" vertical="center"/>
    </xf>
    <xf numFmtId="170" fontId="14" fillId="2" borderId="30" xfId="1" applyNumberFormat="1" applyFont="1" applyFill="1" applyBorder="1"/>
    <xf numFmtId="170" fontId="14" fillId="2" borderId="31" xfId="1" applyNumberFormat="1" applyFont="1" applyFill="1" applyBorder="1"/>
    <xf numFmtId="0" fontId="33" fillId="8" borderId="0" xfId="0" applyFont="1" applyFill="1"/>
    <xf numFmtId="0" fontId="14" fillId="8" borderId="0" xfId="0" applyFont="1" applyFill="1"/>
    <xf numFmtId="0" fontId="34" fillId="2" borderId="0" xfId="0" applyFont="1" applyFill="1"/>
    <xf numFmtId="0" fontId="35" fillId="2" borderId="0" xfId="0" applyFont="1" applyFill="1"/>
    <xf numFmtId="0" fontId="16" fillId="8" borderId="0" xfId="0" applyFont="1" applyFill="1"/>
    <xf numFmtId="166" fontId="10" fillId="2" borderId="0" xfId="0" applyNumberFormat="1" applyFont="1" applyFill="1"/>
    <xf numFmtId="0" fontId="13" fillId="2" borderId="4" xfId="0" applyFont="1" applyFill="1" applyBorder="1" applyAlignment="1">
      <alignment vertical="top"/>
    </xf>
    <xf numFmtId="165" fontId="19" fillId="6" borderId="9" xfId="1" applyFont="1" applyFill="1" applyBorder="1"/>
    <xf numFmtId="165" fontId="10" fillId="6" borderId="11" xfId="1" applyFont="1" applyFill="1" applyBorder="1"/>
    <xf numFmtId="165" fontId="10" fillId="8" borderId="0" xfId="1" applyFont="1" applyFill="1" applyAlignment="1">
      <alignment horizontal="center"/>
    </xf>
    <xf numFmtId="168" fontId="10" fillId="8" borderId="0" xfId="1" applyNumberFormat="1" applyFont="1" applyFill="1"/>
    <xf numFmtId="169" fontId="14" fillId="6" borderId="13" xfId="3" applyFont="1" applyFill="1" applyBorder="1" applyProtection="1"/>
    <xf numFmtId="169" fontId="14" fillId="6" borderId="1" xfId="3" applyFont="1" applyFill="1" applyProtection="1"/>
    <xf numFmtId="169" fontId="14" fillId="6" borderId="1" xfId="3" applyFont="1" applyFill="1" applyAlignment="1" applyProtection="1">
      <alignment horizontal="right"/>
    </xf>
    <xf numFmtId="169" fontId="14" fillId="6" borderId="2" xfId="3" applyFont="1" applyFill="1" applyBorder="1" applyAlignment="1" applyProtection="1">
      <alignment horizontal="right"/>
    </xf>
    <xf numFmtId="165" fontId="10" fillId="8" borderId="14" xfId="1" applyFont="1" applyFill="1" applyBorder="1"/>
    <xf numFmtId="165" fontId="14" fillId="8" borderId="15" xfId="1" applyFont="1" applyFill="1" applyBorder="1" applyAlignment="1">
      <alignment horizontal="left"/>
    </xf>
    <xf numFmtId="170" fontId="14" fillId="2" borderId="16" xfId="1" applyNumberFormat="1" applyFont="1" applyFill="1" applyBorder="1" applyAlignment="1">
      <alignment horizontal="right"/>
    </xf>
    <xf numFmtId="170" fontId="14" fillId="2" borderId="17" xfId="1" applyNumberFormat="1" applyFont="1" applyFill="1" applyBorder="1"/>
    <xf numFmtId="165" fontId="10" fillId="8" borderId="0" xfId="1" applyFont="1" applyFill="1" applyAlignment="1">
      <alignment horizontal="left" indent="1"/>
    </xf>
    <xf numFmtId="170" fontId="14" fillId="2" borderId="20" xfId="1" applyNumberFormat="1" applyFont="1" applyFill="1" applyBorder="1"/>
    <xf numFmtId="165" fontId="14" fillId="8" borderId="0" xfId="1" applyFont="1" applyFill="1" applyAlignment="1">
      <alignment horizontal="left"/>
    </xf>
    <xf numFmtId="170" fontId="14" fillId="2" borderId="19" xfId="1" applyNumberFormat="1" applyFont="1" applyFill="1" applyBorder="1"/>
    <xf numFmtId="165" fontId="14" fillId="8" borderId="21" xfId="1" applyFont="1" applyFill="1" applyBorder="1"/>
    <xf numFmtId="165" fontId="14" fillId="8" borderId="22" xfId="1" applyFont="1" applyFill="1" applyBorder="1" applyAlignment="1">
      <alignment horizontal="left"/>
    </xf>
    <xf numFmtId="170" fontId="14" fillId="2" borderId="23" xfId="1" applyNumberFormat="1" applyFont="1" applyFill="1" applyBorder="1"/>
    <xf numFmtId="170" fontId="14" fillId="2" borderId="24" xfId="1" applyNumberFormat="1" applyFont="1" applyFill="1" applyBorder="1"/>
    <xf numFmtId="0" fontId="24" fillId="0" borderId="0" xfId="0" applyFont="1" applyAlignment="1">
      <alignment vertical="top"/>
    </xf>
    <xf numFmtId="0" fontId="25" fillId="8" borderId="0" xfId="0" applyFont="1" applyFill="1"/>
    <xf numFmtId="165" fontId="13" fillId="2" borderId="0" xfId="1" applyFont="1" applyFill="1"/>
    <xf numFmtId="165" fontId="19" fillId="6" borderId="4" xfId="1" applyFont="1" applyFill="1" applyBorder="1"/>
    <xf numFmtId="165" fontId="14" fillId="6" borderId="4" xfId="1" applyFont="1" applyFill="1" applyBorder="1"/>
    <xf numFmtId="165" fontId="22" fillId="6" borderId="4" xfId="1" applyFont="1" applyFill="1" applyBorder="1"/>
    <xf numFmtId="165" fontId="10" fillId="6" borderId="4" xfId="1" applyFont="1" applyFill="1" applyBorder="1" applyAlignment="1">
      <alignment horizontal="right"/>
    </xf>
    <xf numFmtId="165" fontId="10" fillId="6" borderId="7" xfId="1" applyFont="1" applyFill="1" applyBorder="1" applyAlignment="1">
      <alignment horizontal="right"/>
    </xf>
    <xf numFmtId="165" fontId="14" fillId="6" borderId="10" xfId="1" applyFont="1" applyFill="1" applyBorder="1" applyAlignment="1">
      <alignment horizontal="center"/>
    </xf>
    <xf numFmtId="170" fontId="14" fillId="2" borderId="32" xfId="1" applyNumberFormat="1" applyFont="1" applyFill="1" applyBorder="1"/>
    <xf numFmtId="170" fontId="14" fillId="2" borderId="33" xfId="1" applyNumberFormat="1" applyFont="1" applyFill="1" applyBorder="1"/>
    <xf numFmtId="170" fontId="14" fillId="2" borderId="34" xfId="1" applyNumberFormat="1" applyFont="1" applyFill="1" applyBorder="1"/>
    <xf numFmtId="170" fontId="14" fillId="2" borderId="35" xfId="1" applyNumberFormat="1" applyFont="1" applyFill="1" applyBorder="1"/>
    <xf numFmtId="166" fontId="14" fillId="2" borderId="0" xfId="0" applyNumberFormat="1" applyFont="1" applyFill="1"/>
    <xf numFmtId="165" fontId="10" fillId="8" borderId="0" xfId="1" applyFont="1" applyFill="1" applyAlignment="1">
      <alignment horizontal="left"/>
    </xf>
    <xf numFmtId="165" fontId="10" fillId="8" borderId="10" xfId="1" applyFont="1" applyFill="1" applyBorder="1" applyAlignment="1">
      <alignment horizontal="center"/>
    </xf>
    <xf numFmtId="170" fontId="10" fillId="2" borderId="36" xfId="1" applyNumberFormat="1" applyFont="1" applyFill="1" applyBorder="1" applyAlignment="1">
      <alignment horizontal="right"/>
    </xf>
    <xf numFmtId="170" fontId="10" fillId="2" borderId="27" xfId="1" applyNumberFormat="1" applyFont="1" applyFill="1" applyBorder="1" applyAlignment="1">
      <alignment horizontal="right"/>
    </xf>
    <xf numFmtId="170" fontId="10" fillId="2" borderId="37" xfId="1" applyNumberFormat="1" applyFont="1" applyFill="1" applyBorder="1" applyAlignment="1">
      <alignment horizontal="right"/>
    </xf>
    <xf numFmtId="49" fontId="10" fillId="8" borderId="0" xfId="1" applyNumberFormat="1" applyFont="1" applyFill="1" applyAlignment="1">
      <alignment horizontal="left"/>
    </xf>
    <xf numFmtId="170" fontId="10" fillId="2" borderId="38" xfId="1" applyNumberFormat="1" applyFont="1" applyFill="1" applyBorder="1" applyAlignment="1">
      <alignment horizontal="right"/>
    </xf>
    <xf numFmtId="170" fontId="10" fillId="2" borderId="39" xfId="1" applyNumberFormat="1" applyFont="1" applyFill="1" applyBorder="1" applyAlignment="1">
      <alignment horizontal="right"/>
    </xf>
    <xf numFmtId="165" fontId="10" fillId="0" borderId="0" xfId="1" applyFont="1"/>
    <xf numFmtId="10" fontId="10" fillId="8" borderId="0" xfId="2" applyNumberFormat="1" applyFont="1" applyFill="1" applyProtection="1"/>
    <xf numFmtId="170" fontId="10" fillId="2" borderId="40" xfId="1" applyNumberFormat="1" applyFont="1" applyFill="1" applyBorder="1" applyAlignment="1">
      <alignment horizontal="right"/>
    </xf>
    <xf numFmtId="174" fontId="14" fillId="8" borderId="0" xfId="1" applyNumberFormat="1" applyFont="1" applyFill="1"/>
    <xf numFmtId="165" fontId="14" fillId="8" borderId="10" xfId="1" applyFont="1" applyFill="1" applyBorder="1" applyAlignment="1">
      <alignment horizontal="center"/>
    </xf>
    <xf numFmtId="170" fontId="14" fillId="2" borderId="36" xfId="1" applyNumberFormat="1" applyFont="1" applyFill="1" applyBorder="1"/>
    <xf numFmtId="170" fontId="14" fillId="2" borderId="40" xfId="1" applyNumberFormat="1" applyFont="1" applyFill="1" applyBorder="1"/>
    <xf numFmtId="170" fontId="14" fillId="2" borderId="37" xfId="1" applyNumberFormat="1" applyFont="1" applyFill="1" applyBorder="1"/>
    <xf numFmtId="169" fontId="14" fillId="6" borderId="7" xfId="3" applyFont="1" applyFill="1" applyBorder="1" applyProtection="1"/>
    <xf numFmtId="169" fontId="14" fillId="6" borderId="7" xfId="3" applyFont="1" applyFill="1" applyBorder="1" applyAlignment="1" applyProtection="1">
      <alignment horizontal="right"/>
    </xf>
    <xf numFmtId="169" fontId="14" fillId="6" borderId="12" xfId="3" applyFont="1" applyFill="1" applyBorder="1" applyAlignment="1" applyProtection="1">
      <alignment horizontal="right"/>
    </xf>
    <xf numFmtId="9" fontId="10" fillId="2" borderId="0" xfId="0" applyNumberFormat="1" applyFont="1" applyFill="1"/>
    <xf numFmtId="0" fontId="24" fillId="2" borderId="0" xfId="0" applyFont="1" applyFill="1" applyAlignment="1">
      <alignment vertical="top"/>
    </xf>
    <xf numFmtId="0" fontId="25" fillId="2" borderId="0" xfId="0" applyFont="1" applyFill="1"/>
    <xf numFmtId="0" fontId="9" fillId="5" borderId="0" xfId="0" applyFont="1" applyFill="1" applyAlignment="1">
      <alignment horizontal="left" vertical="top"/>
    </xf>
    <xf numFmtId="165" fontId="3" fillId="6" borderId="9" xfId="1" applyFont="1" applyFill="1" applyBorder="1"/>
    <xf numFmtId="165" fontId="14" fillId="6" borderId="0" xfId="1" applyFont="1" applyFill="1" applyAlignment="1">
      <alignment horizontal="right"/>
    </xf>
    <xf numFmtId="165" fontId="10" fillId="6" borderId="0" xfId="1" applyFont="1" applyFill="1" applyAlignment="1">
      <alignment horizontal="right"/>
    </xf>
    <xf numFmtId="165" fontId="19" fillId="2" borderId="9" xfId="1" applyFont="1" applyFill="1" applyBorder="1"/>
    <xf numFmtId="165" fontId="14" fillId="2" borderId="0" xfId="1" applyFont="1" applyFill="1"/>
    <xf numFmtId="165" fontId="10" fillId="2" borderId="0" xfId="1" applyFont="1" applyFill="1" applyAlignment="1">
      <alignment horizontal="right"/>
    </xf>
    <xf numFmtId="165" fontId="38" fillId="2" borderId="0" xfId="1" applyFont="1" applyFill="1"/>
    <xf numFmtId="169" fontId="14" fillId="2" borderId="13" xfId="3" applyFont="1" applyFill="1" applyBorder="1" applyProtection="1"/>
    <xf numFmtId="169" fontId="14" fillId="2" borderId="1" xfId="3" applyFont="1" applyFill="1" applyProtection="1"/>
    <xf numFmtId="169" fontId="14" fillId="2" borderId="1" xfId="3" applyFont="1" applyFill="1" applyAlignment="1" applyProtection="1">
      <alignment horizontal="center"/>
    </xf>
    <xf numFmtId="170" fontId="14" fillId="2" borderId="4" xfId="0" applyNumberFormat="1" applyFont="1" applyFill="1" applyBorder="1"/>
    <xf numFmtId="170" fontId="14" fillId="2" borderId="1" xfId="1" applyNumberFormat="1" applyFont="1" applyFill="1" applyBorder="1" applyAlignment="1">
      <alignment horizontal="right"/>
    </xf>
    <xf numFmtId="169" fontId="14" fillId="2" borderId="0" xfId="3" applyFont="1" applyFill="1" applyBorder="1" applyProtection="1"/>
    <xf numFmtId="169" fontId="14" fillId="0" borderId="0" xfId="3" applyFont="1" applyFill="1" applyBorder="1" applyProtection="1"/>
    <xf numFmtId="165" fontId="10" fillId="2" borderId="7" xfId="1" applyFont="1" applyFill="1" applyBorder="1" applyAlignment="1">
      <alignment horizontal="right"/>
    </xf>
    <xf numFmtId="165" fontId="10" fillId="2" borderId="7" xfId="1" applyFont="1" applyFill="1" applyBorder="1" applyAlignment="1">
      <alignment horizontal="center"/>
    </xf>
    <xf numFmtId="165" fontId="19" fillId="6" borderId="1" xfId="1" applyFont="1" applyFill="1" applyBorder="1"/>
    <xf numFmtId="165" fontId="10" fillId="6" borderId="1" xfId="1" applyFont="1" applyFill="1" applyBorder="1"/>
    <xf numFmtId="170" fontId="14" fillId="6" borderId="1" xfId="0" applyNumberFormat="1" applyFont="1" applyFill="1" applyBorder="1"/>
    <xf numFmtId="170" fontId="14" fillId="6" borderId="1" xfId="1" applyNumberFormat="1" applyFont="1" applyFill="1" applyBorder="1" applyAlignment="1">
      <alignment horizontal="right"/>
    </xf>
    <xf numFmtId="165" fontId="19" fillId="2" borderId="0" xfId="1" applyFont="1" applyFill="1"/>
    <xf numFmtId="165" fontId="10" fillId="8" borderId="0" xfId="1" applyFont="1" applyFill="1" applyAlignment="1">
      <alignment horizontal="right"/>
    </xf>
    <xf numFmtId="170" fontId="10" fillId="8" borderId="33" xfId="1" applyNumberFormat="1" applyFont="1" applyFill="1" applyBorder="1" applyAlignment="1">
      <alignment horizontal="right"/>
    </xf>
    <xf numFmtId="10" fontId="10" fillId="2" borderId="27" xfId="2" applyNumberFormat="1" applyFont="1" applyFill="1" applyBorder="1" applyAlignment="1" applyProtection="1">
      <alignment horizontal="right"/>
    </xf>
    <xf numFmtId="2" fontId="10" fillId="8" borderId="43" xfId="0" applyNumberFormat="1" applyFont="1" applyFill="1" applyBorder="1" applyAlignment="1">
      <alignment horizontal="right"/>
    </xf>
    <xf numFmtId="169" fontId="41" fillId="6" borderId="1" xfId="3" applyFont="1" applyFill="1" applyAlignment="1" applyProtection="1">
      <alignment horizontal="right"/>
    </xf>
    <xf numFmtId="169" fontId="41" fillId="6" borderId="1" xfId="3" applyFont="1" applyFill="1" applyAlignment="1" applyProtection="1">
      <alignment horizontal="left"/>
    </xf>
    <xf numFmtId="169" fontId="14" fillId="6" borderId="1" xfId="3" applyFont="1" applyFill="1" applyAlignment="1" applyProtection="1">
      <alignment horizontal="center"/>
    </xf>
    <xf numFmtId="166" fontId="14" fillId="6" borderId="1" xfId="1" applyNumberFormat="1" applyFont="1" applyFill="1" applyBorder="1" applyAlignment="1">
      <alignment horizontal="right"/>
    </xf>
    <xf numFmtId="166" fontId="14" fillId="2" borderId="27" xfId="0" applyNumberFormat="1" applyFont="1" applyFill="1" applyBorder="1"/>
    <xf numFmtId="0" fontId="10" fillId="2" borderId="7" xfId="0" applyFont="1" applyFill="1" applyBorder="1"/>
    <xf numFmtId="175" fontId="14" fillId="2" borderId="42" xfId="0" applyNumberFormat="1" applyFont="1" applyFill="1" applyBorder="1"/>
    <xf numFmtId="10" fontId="14" fillId="3" borderId="0" xfId="2" applyNumberFormat="1" applyFont="1" applyFill="1" applyProtection="1">
      <protection locked="0"/>
    </xf>
    <xf numFmtId="165" fontId="10" fillId="2" borderId="7" xfId="1" applyFont="1" applyFill="1" applyBorder="1"/>
    <xf numFmtId="165" fontId="10" fillId="6" borderId="41" xfId="1" applyFont="1" applyFill="1" applyBorder="1"/>
    <xf numFmtId="169" fontId="14" fillId="6" borderId="11" xfId="3" applyFont="1" applyFill="1" applyBorder="1" applyProtection="1"/>
    <xf numFmtId="165" fontId="14" fillId="6" borderId="7" xfId="1" applyFont="1" applyFill="1" applyBorder="1" applyAlignment="1">
      <alignment horizontal="right"/>
    </xf>
    <xf numFmtId="165" fontId="10" fillId="2" borderId="41" xfId="1" applyFont="1" applyFill="1" applyBorder="1"/>
    <xf numFmtId="165" fontId="10" fillId="2" borderId="4" xfId="1" applyFont="1" applyFill="1" applyBorder="1"/>
    <xf numFmtId="165" fontId="10" fillId="2" borderId="8" xfId="1" applyFont="1" applyFill="1" applyBorder="1" applyAlignment="1">
      <alignment horizontal="center"/>
    </xf>
    <xf numFmtId="166" fontId="10" fillId="2" borderId="32" xfId="1" applyNumberFormat="1" applyFont="1" applyFill="1" applyBorder="1"/>
    <xf numFmtId="166" fontId="10" fillId="2" borderId="33" xfId="1" applyNumberFormat="1" applyFont="1" applyFill="1" applyBorder="1"/>
    <xf numFmtId="165" fontId="10" fillId="2" borderId="9" xfId="1" applyFont="1" applyFill="1" applyBorder="1"/>
    <xf numFmtId="165" fontId="10" fillId="2" borderId="10" xfId="1" applyFont="1" applyFill="1" applyBorder="1" applyAlignment="1">
      <alignment horizontal="center"/>
    </xf>
    <xf numFmtId="166" fontId="10" fillId="2" borderId="36" xfId="1" applyNumberFormat="1" applyFont="1" applyFill="1" applyBorder="1"/>
    <xf numFmtId="166" fontId="10" fillId="2" borderId="27" xfId="1" applyNumberFormat="1" applyFont="1" applyFill="1" applyBorder="1"/>
    <xf numFmtId="166" fontId="14" fillId="2" borderId="36" xfId="1" applyNumberFormat="1" applyFont="1" applyFill="1" applyBorder="1"/>
    <xf numFmtId="166" fontId="14" fillId="2" borderId="27" xfId="1" applyNumberFormat="1" applyFont="1" applyFill="1" applyBorder="1"/>
    <xf numFmtId="166" fontId="14" fillId="2" borderId="7" xfId="0" applyNumberFormat="1" applyFont="1" applyFill="1" applyBorder="1"/>
    <xf numFmtId="165" fontId="10" fillId="2" borderId="4" xfId="1" applyFont="1" applyFill="1" applyBorder="1" applyAlignment="1">
      <alignment horizontal="right"/>
    </xf>
    <xf numFmtId="170" fontId="14" fillId="2" borderId="33" xfId="0" applyNumberFormat="1" applyFont="1" applyFill="1" applyBorder="1"/>
    <xf numFmtId="166" fontId="10" fillId="2" borderId="0" xfId="1" applyNumberFormat="1" applyFont="1" applyFill="1"/>
    <xf numFmtId="165" fontId="10" fillId="2" borderId="11" xfId="1" applyFont="1" applyFill="1" applyBorder="1"/>
    <xf numFmtId="10" fontId="14" fillId="2" borderId="43" xfId="2" applyNumberFormat="1" applyFont="1" applyFill="1" applyBorder="1" applyProtection="1"/>
    <xf numFmtId="165" fontId="10" fillId="2" borderId="1" xfId="1" applyFont="1" applyFill="1" applyBorder="1"/>
    <xf numFmtId="165" fontId="19" fillId="6" borderId="41" xfId="1" applyFont="1" applyFill="1" applyBorder="1"/>
    <xf numFmtId="165" fontId="10" fillId="2" borderId="4" xfId="1" applyFont="1" applyFill="1" applyBorder="1" applyAlignment="1">
      <alignment horizontal="left"/>
    </xf>
    <xf numFmtId="165" fontId="10" fillId="2" borderId="4" xfId="1" applyFont="1" applyFill="1" applyBorder="1" applyAlignment="1">
      <alignment horizontal="center"/>
    </xf>
    <xf numFmtId="170" fontId="14" fillId="2" borderId="41" xfId="0" applyNumberFormat="1" applyFont="1" applyFill="1" applyBorder="1"/>
    <xf numFmtId="166" fontId="10" fillId="2" borderId="33" xfId="4" applyNumberFormat="1" applyFont="1" applyFill="1" applyBorder="1" applyAlignment="1" applyProtection="1">
      <alignment horizontal="right"/>
    </xf>
    <xf numFmtId="165" fontId="17" fillId="2" borderId="0" xfId="1" applyFont="1" applyFill="1"/>
    <xf numFmtId="168" fontId="10" fillId="2" borderId="0" xfId="1" applyNumberFormat="1" applyFont="1" applyFill="1"/>
    <xf numFmtId="165" fontId="10" fillId="2" borderId="0" xfId="1" applyFont="1" applyFill="1" applyAlignment="1">
      <alignment horizontal="left"/>
    </xf>
    <xf numFmtId="166" fontId="10" fillId="2" borderId="27" xfId="4" applyNumberFormat="1" applyFont="1" applyFill="1" applyBorder="1" applyAlignment="1" applyProtection="1">
      <alignment horizontal="right"/>
    </xf>
    <xf numFmtId="165" fontId="19" fillId="2" borderId="0" xfId="1" applyFont="1" applyFill="1" applyAlignment="1">
      <alignment horizontal="center"/>
    </xf>
    <xf numFmtId="166" fontId="19" fillId="2" borderId="27" xfId="4" applyNumberFormat="1" applyFont="1" applyFill="1" applyBorder="1" applyAlignment="1" applyProtection="1">
      <alignment horizontal="right"/>
    </xf>
    <xf numFmtId="166" fontId="19" fillId="2" borderId="0" xfId="1" applyNumberFormat="1" applyFont="1" applyFill="1"/>
    <xf numFmtId="165" fontId="14" fillId="2" borderId="9" xfId="1" applyFont="1" applyFill="1" applyBorder="1"/>
    <xf numFmtId="165" fontId="33" fillId="2" borderId="0" xfId="1" applyFont="1" applyFill="1"/>
    <xf numFmtId="166" fontId="14" fillId="2" borderId="42" xfId="4" applyNumberFormat="1" applyFont="1" applyFill="1" applyBorder="1" applyAlignment="1" applyProtection="1">
      <alignment horizontal="right"/>
    </xf>
    <xf numFmtId="10" fontId="14" fillId="0" borderId="0" xfId="2" applyNumberFormat="1" applyFont="1" applyFill="1" applyProtection="1"/>
    <xf numFmtId="170" fontId="10" fillId="0" borderId="1" xfId="1" applyNumberFormat="1" applyFont="1" applyBorder="1" applyAlignment="1">
      <alignment horizontal="right"/>
    </xf>
    <xf numFmtId="169" fontId="14" fillId="0" borderId="1" xfId="3" applyFont="1" applyFill="1" applyProtection="1"/>
    <xf numFmtId="170" fontId="14" fillId="8" borderId="45" xfId="1" applyNumberFormat="1" applyFont="1" applyFill="1" applyBorder="1" applyAlignment="1">
      <alignment horizontal="right"/>
    </xf>
    <xf numFmtId="170" fontId="10" fillId="8" borderId="45" xfId="1" applyNumberFormat="1" applyFont="1" applyFill="1" applyBorder="1" applyAlignment="1">
      <alignment horizontal="right"/>
    </xf>
    <xf numFmtId="165" fontId="10" fillId="6" borderId="12" xfId="1" applyFont="1" applyFill="1" applyBorder="1" applyAlignment="1">
      <alignment horizontal="center"/>
    </xf>
    <xf numFmtId="166" fontId="10" fillId="6" borderId="42" xfId="1" applyNumberFormat="1" applyFont="1" applyFill="1" applyBorder="1"/>
    <xf numFmtId="170" fontId="14" fillId="2" borderId="13" xfId="0" applyNumberFormat="1" applyFont="1" applyFill="1" applyBorder="1"/>
    <xf numFmtId="165" fontId="14" fillId="6" borderId="11" xfId="1" applyFont="1" applyFill="1" applyBorder="1"/>
    <xf numFmtId="170" fontId="14" fillId="6" borderId="13" xfId="0" applyNumberFormat="1" applyFont="1" applyFill="1" applyBorder="1"/>
    <xf numFmtId="166" fontId="14" fillId="6" borderId="42" xfId="4" applyNumberFormat="1" applyFont="1" applyFill="1" applyBorder="1" applyAlignment="1" applyProtection="1">
      <alignment horizontal="right"/>
    </xf>
    <xf numFmtId="0" fontId="9" fillId="10" borderId="0" xfId="0" applyFont="1" applyFill="1" applyAlignment="1">
      <alignment horizontal="left"/>
    </xf>
    <xf numFmtId="0" fontId="13" fillId="2" borderId="0" xfId="0" applyFont="1" applyFill="1"/>
    <xf numFmtId="0" fontId="14" fillId="6" borderId="41" xfId="0" applyFont="1" applyFill="1" applyBorder="1" applyAlignment="1">
      <alignment horizontal="center" wrapText="1"/>
    </xf>
    <xf numFmtId="0" fontId="10" fillId="6" borderId="4" xfId="0" applyFont="1" applyFill="1" applyBorder="1" applyAlignment="1">
      <alignment horizontal="center" wrapText="1"/>
    </xf>
    <xf numFmtId="0" fontId="14" fillId="6" borderId="0" xfId="0" applyFont="1" applyFill="1" applyAlignment="1">
      <alignment horizontal="center" wrapText="1"/>
    </xf>
    <xf numFmtId="43" fontId="10" fillId="2" borderId="27" xfId="1" applyNumberFormat="1" applyFont="1" applyFill="1" applyBorder="1"/>
    <xf numFmtId="170" fontId="10" fillId="0" borderId="32" xfId="1" applyNumberFormat="1" applyFont="1" applyBorder="1"/>
    <xf numFmtId="10" fontId="10" fillId="2" borderId="37" xfId="2" applyNumberFormat="1" applyFont="1" applyFill="1" applyBorder="1" applyAlignment="1" applyProtection="1">
      <alignment horizontal="right" wrapText="1" indent="1"/>
    </xf>
    <xf numFmtId="0" fontId="10" fillId="2" borderId="46" xfId="0" applyFont="1" applyFill="1" applyBorder="1" applyAlignment="1">
      <alignment wrapText="1"/>
    </xf>
    <xf numFmtId="0" fontId="14" fillId="2" borderId="46" xfId="0" applyFont="1" applyFill="1" applyBorder="1" applyAlignment="1">
      <alignment wrapText="1"/>
    </xf>
    <xf numFmtId="170" fontId="14" fillId="0" borderId="32" xfId="1" applyNumberFormat="1" applyFont="1" applyBorder="1"/>
    <xf numFmtId="10" fontId="14" fillId="2" borderId="37" xfId="2" applyNumberFormat="1" applyFont="1" applyFill="1" applyBorder="1" applyAlignment="1" applyProtection="1">
      <alignment horizontal="right" wrapText="1" indent="1"/>
    </xf>
    <xf numFmtId="172" fontId="14" fillId="2" borderId="36" xfId="1" applyNumberFormat="1" applyFont="1" applyFill="1" applyBorder="1"/>
    <xf numFmtId="43" fontId="10" fillId="2" borderId="37" xfId="2" applyNumberFormat="1" applyFont="1" applyFill="1" applyBorder="1" applyAlignment="1" applyProtection="1">
      <alignment horizontal="center" wrapText="1"/>
    </xf>
    <xf numFmtId="0" fontId="41" fillId="2" borderId="6" xfId="0" applyFont="1" applyFill="1" applyBorder="1" applyAlignment="1">
      <alignment wrapText="1"/>
    </xf>
    <xf numFmtId="170" fontId="14" fillId="0" borderId="44" xfId="1" applyNumberFormat="1" applyFont="1" applyBorder="1"/>
    <xf numFmtId="170" fontId="14" fillId="0" borderId="42" xfId="1" applyNumberFormat="1" applyFont="1" applyBorder="1"/>
    <xf numFmtId="170" fontId="14" fillId="0" borderId="3" xfId="1" applyNumberFormat="1" applyFont="1" applyBorder="1"/>
    <xf numFmtId="0" fontId="42" fillId="0" borderId="0" xfId="0" applyFont="1" applyAlignment="1">
      <alignment wrapText="1"/>
    </xf>
    <xf numFmtId="173" fontId="42" fillId="0" borderId="0" xfId="0" applyNumberFormat="1" applyFont="1" applyAlignment="1">
      <alignment wrapText="1"/>
    </xf>
    <xf numFmtId="171" fontId="42" fillId="0" borderId="0" xfId="0" applyNumberFormat="1" applyFont="1" applyAlignment="1">
      <alignment wrapText="1"/>
    </xf>
    <xf numFmtId="0" fontId="42" fillId="2" borderId="0" xfId="0" applyFont="1" applyFill="1" applyAlignment="1">
      <alignment horizontal="right" wrapText="1"/>
    </xf>
    <xf numFmtId="171" fontId="42" fillId="0" borderId="0" xfId="4" applyNumberFormat="1" applyFont="1" applyFill="1" applyBorder="1" applyAlignment="1" applyProtection="1">
      <alignment wrapText="1"/>
    </xf>
    <xf numFmtId="0" fontId="42" fillId="2" borderId="49" xfId="0" applyFont="1" applyFill="1" applyBorder="1" applyAlignment="1">
      <alignment horizontal="right" wrapText="1"/>
    </xf>
    <xf numFmtId="171" fontId="42" fillId="0" borderId="7" xfId="0" applyNumberFormat="1" applyFont="1" applyBorder="1" applyAlignment="1">
      <alignment wrapText="1"/>
    </xf>
    <xf numFmtId="0" fontId="42" fillId="2" borderId="47" xfId="0" applyFont="1" applyFill="1" applyBorder="1" applyAlignment="1">
      <alignment horizontal="right" vertical="center" wrapText="1"/>
    </xf>
    <xf numFmtId="0" fontId="42" fillId="0" borderId="52" xfId="4" applyNumberFormat="1" applyFont="1" applyFill="1" applyBorder="1" applyAlignment="1" applyProtection="1">
      <alignment horizontal="center" vertical="center" wrapText="1"/>
    </xf>
    <xf numFmtId="0" fontId="42" fillId="0" borderId="9" xfId="4" applyNumberFormat="1" applyFont="1" applyFill="1" applyBorder="1" applyAlignment="1" applyProtection="1">
      <alignment horizontal="center" vertical="center" wrapText="1"/>
    </xf>
    <xf numFmtId="0" fontId="0" fillId="0" borderId="0" xfId="0" applyAlignment="1">
      <alignment wrapText="1"/>
    </xf>
    <xf numFmtId="164" fontId="42" fillId="0" borderId="0" xfId="4" applyFont="1" applyAlignment="1" applyProtection="1">
      <alignment wrapText="1"/>
    </xf>
    <xf numFmtId="0" fontId="47" fillId="12" borderId="13" xfId="0" applyFont="1" applyFill="1" applyBorder="1" applyAlignment="1">
      <alignment horizontal="right" vertical="center"/>
    </xf>
    <xf numFmtId="0" fontId="46" fillId="12" borderId="7" xfId="0" applyFont="1" applyFill="1" applyBorder="1" applyAlignment="1">
      <alignment horizontal="left" vertical="center"/>
    </xf>
    <xf numFmtId="0" fontId="46" fillId="12" borderId="7" xfId="0" applyFont="1" applyFill="1" applyBorder="1" applyAlignment="1">
      <alignment horizontal="center" vertical="center" wrapText="1"/>
    </xf>
    <xf numFmtId="0" fontId="47" fillId="12" borderId="7" xfId="0" applyFont="1" applyFill="1" applyBorder="1" applyAlignment="1">
      <alignment vertical="center" wrapText="1"/>
    </xf>
    <xf numFmtId="9" fontId="47" fillId="12" borderId="7" xfId="0" applyNumberFormat="1" applyFont="1" applyFill="1" applyBorder="1" applyAlignment="1">
      <alignment horizontal="center" vertical="center" wrapText="1"/>
    </xf>
    <xf numFmtId="10" fontId="47" fillId="12" borderId="7" xfId="0" applyNumberFormat="1" applyFont="1" applyFill="1" applyBorder="1" applyAlignment="1">
      <alignment horizontal="center" vertical="center" wrapText="1"/>
    </xf>
    <xf numFmtId="0" fontId="47" fillId="12" borderId="7" xfId="0" applyFont="1" applyFill="1" applyBorder="1" applyAlignment="1">
      <alignment vertical="center"/>
    </xf>
    <xf numFmtId="0" fontId="10" fillId="6" borderId="9" xfId="0" applyFont="1" applyFill="1" applyBorder="1" applyAlignment="1">
      <alignment wrapText="1"/>
    </xf>
    <xf numFmtId="0" fontId="10" fillId="2" borderId="5" xfId="0" applyFont="1" applyFill="1" applyBorder="1" applyAlignment="1">
      <alignment wrapText="1"/>
    </xf>
    <xf numFmtId="170" fontId="10" fillId="2" borderId="36" xfId="1" applyNumberFormat="1" applyFont="1" applyFill="1" applyBorder="1"/>
    <xf numFmtId="170" fontId="10" fillId="0" borderId="36" xfId="1" applyNumberFormat="1" applyFont="1" applyBorder="1"/>
    <xf numFmtId="167" fontId="10" fillId="2" borderId="37" xfId="2" applyNumberFormat="1" applyFont="1" applyFill="1" applyBorder="1" applyAlignment="1" applyProtection="1">
      <alignment horizontal="center" wrapText="1"/>
    </xf>
    <xf numFmtId="43" fontId="10" fillId="2" borderId="51" xfId="1" applyNumberFormat="1" applyFont="1" applyFill="1" applyBorder="1"/>
    <xf numFmtId="0" fontId="43" fillId="17" borderId="13" xfId="0" applyFont="1" applyFill="1" applyBorder="1" applyAlignment="1">
      <alignment horizontal="right" vertical="center"/>
    </xf>
    <xf numFmtId="0" fontId="10" fillId="2" borderId="0" xfId="0" applyFont="1" applyFill="1" applyAlignment="1">
      <alignment wrapText="1"/>
    </xf>
    <xf numFmtId="170" fontId="10" fillId="0" borderId="0" xfId="1" applyNumberFormat="1" applyFont="1"/>
    <xf numFmtId="0" fontId="43" fillId="18" borderId="13" xfId="0" applyFont="1" applyFill="1" applyBorder="1" applyAlignment="1">
      <alignment horizontal="right" vertical="center"/>
    </xf>
    <xf numFmtId="0" fontId="43" fillId="19" borderId="13" xfId="0" applyFont="1" applyFill="1" applyBorder="1" applyAlignment="1">
      <alignment horizontal="right" vertical="center"/>
    </xf>
    <xf numFmtId="0" fontId="43" fillId="20" borderId="13" xfId="0" applyFont="1" applyFill="1" applyBorder="1" applyAlignment="1">
      <alignment horizontal="right" vertical="center"/>
    </xf>
    <xf numFmtId="4" fontId="10" fillId="0" borderId="0" xfId="0" applyNumberFormat="1" applyFont="1"/>
    <xf numFmtId="171" fontId="48" fillId="0" borderId="0" xfId="0" applyNumberFormat="1" applyFont="1"/>
    <xf numFmtId="171" fontId="42" fillId="0" borderId="9" xfId="4" applyNumberFormat="1" applyFont="1" applyFill="1" applyBorder="1" applyAlignment="1" applyProtection="1">
      <alignment wrapText="1"/>
    </xf>
    <xf numFmtId="0" fontId="42" fillId="2" borderId="47" xfId="0" applyFont="1" applyFill="1" applyBorder="1" applyAlignment="1">
      <alignment horizontal="right" wrapText="1"/>
    </xf>
    <xf numFmtId="167" fontId="10" fillId="2" borderId="0" xfId="2" applyNumberFormat="1" applyFont="1" applyFill="1" applyBorder="1" applyAlignment="1" applyProtection="1">
      <alignment horizontal="center" wrapText="1"/>
    </xf>
    <xf numFmtId="0" fontId="30" fillId="3" borderId="0" xfId="0" applyFont="1" applyFill="1" applyProtection="1">
      <protection locked="0"/>
    </xf>
    <xf numFmtId="0" fontId="0" fillId="2" borderId="0" xfId="0" applyFill="1"/>
    <xf numFmtId="0" fontId="39" fillId="2" borderId="0" xfId="0" applyFont="1" applyFill="1"/>
    <xf numFmtId="0" fontId="39" fillId="0" borderId="0" xfId="0" applyFont="1"/>
    <xf numFmtId="0" fontId="14" fillId="6" borderId="13"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6" borderId="2" xfId="0" applyFont="1" applyFill="1" applyBorder="1" applyAlignment="1">
      <alignment horizontal="center" vertical="center" wrapText="1"/>
    </xf>
    <xf numFmtId="164" fontId="14" fillId="2" borderId="32" xfId="4" applyFont="1" applyFill="1" applyBorder="1" applyAlignment="1" applyProtection="1">
      <alignment horizontal="center" vertical="center" wrapText="1"/>
    </xf>
    <xf numFmtId="164" fontId="14" fillId="2" borderId="33" xfId="4" applyFont="1" applyFill="1" applyBorder="1" applyAlignment="1" applyProtection="1">
      <alignment horizontal="center" vertical="center" wrapText="1"/>
    </xf>
    <xf numFmtId="10" fontId="14" fillId="2" borderId="34" xfId="2" applyNumberFormat="1" applyFont="1" applyFill="1" applyBorder="1" applyAlignment="1" applyProtection="1">
      <alignment horizontal="center" vertical="center" wrapText="1"/>
    </xf>
    <xf numFmtId="43" fontId="10" fillId="0" borderId="0" xfId="0" applyNumberFormat="1" applyFont="1"/>
    <xf numFmtId="0" fontId="10" fillId="2" borderId="13" xfId="0" applyFont="1" applyFill="1" applyBorder="1" applyAlignment="1">
      <alignment wrapText="1"/>
    </xf>
    <xf numFmtId="0" fontId="14" fillId="2" borderId="2" xfId="0" applyFont="1" applyFill="1" applyBorder="1" applyAlignment="1">
      <alignment wrapText="1"/>
    </xf>
    <xf numFmtId="164" fontId="14" fillId="2" borderId="13" xfId="4" applyFont="1" applyFill="1" applyBorder="1" applyAlignment="1" applyProtection="1">
      <alignment horizontal="center" vertical="center" wrapText="1"/>
    </xf>
    <xf numFmtId="164" fontId="14" fillId="2" borderId="1" xfId="4" applyFont="1" applyFill="1" applyBorder="1" applyAlignment="1" applyProtection="1">
      <alignment horizontal="center" vertical="center" wrapText="1"/>
    </xf>
    <xf numFmtId="10" fontId="14" fillId="2" borderId="2" xfId="2" applyNumberFormat="1" applyFont="1" applyFill="1" applyBorder="1" applyAlignment="1" applyProtection="1">
      <alignment horizontal="center" vertical="center" wrapText="1"/>
    </xf>
    <xf numFmtId="0" fontId="40" fillId="2" borderId="0" xfId="0" applyFont="1" applyFill="1"/>
    <xf numFmtId="0" fontId="10" fillId="3" borderId="3" xfId="0" applyFont="1" applyFill="1" applyBorder="1" applyAlignment="1" applyProtection="1">
      <alignment horizontal="center" vertical="center" wrapText="1"/>
      <protection locked="0"/>
    </xf>
    <xf numFmtId="0" fontId="10" fillId="3" borderId="3" xfId="0" applyFont="1" applyFill="1" applyBorder="1" applyAlignment="1" applyProtection="1">
      <alignment horizontal="center" vertical="center"/>
      <protection locked="0"/>
    </xf>
    <xf numFmtId="0" fontId="10" fillId="3" borderId="3" xfId="0" applyFont="1" applyFill="1" applyBorder="1" applyAlignment="1" applyProtection="1">
      <alignment vertical="center" wrapText="1"/>
      <protection locked="0"/>
    </xf>
    <xf numFmtId="4" fontId="10" fillId="3" borderId="3" xfId="0" applyNumberFormat="1" applyFont="1" applyFill="1" applyBorder="1" applyAlignment="1" applyProtection="1">
      <alignment horizontal="center"/>
      <protection locked="0"/>
    </xf>
    <xf numFmtId="4" fontId="10" fillId="3" borderId="3" xfId="0" applyNumberFormat="1" applyFont="1" applyFill="1" applyBorder="1" applyAlignment="1" applyProtection="1">
      <alignment horizontal="center" vertical="center"/>
      <protection locked="0"/>
    </xf>
    <xf numFmtId="9" fontId="10" fillId="3" borderId="3" xfId="2" applyFont="1" applyFill="1" applyBorder="1" applyAlignment="1" applyProtection="1">
      <alignment horizontal="center" vertical="center"/>
      <protection locked="0"/>
    </xf>
    <xf numFmtId="9" fontId="10" fillId="3" borderId="3" xfId="0" applyNumberFormat="1" applyFont="1" applyFill="1" applyBorder="1" applyAlignment="1" applyProtection="1">
      <alignment vertical="center" wrapText="1"/>
      <protection locked="0"/>
    </xf>
    <xf numFmtId="0" fontId="10" fillId="5" borderId="0" xfId="0" applyFont="1" applyFill="1" applyAlignment="1">
      <alignment vertical="top"/>
    </xf>
    <xf numFmtId="0" fontId="20" fillId="2" borderId="0" xfId="0" applyFont="1" applyFill="1"/>
    <xf numFmtId="167" fontId="10" fillId="0" borderId="3" xfId="2" applyNumberFormat="1" applyFont="1" applyBorder="1" applyProtection="1"/>
    <xf numFmtId="170" fontId="14" fillId="2" borderId="3" xfId="0" applyNumberFormat="1" applyFont="1" applyFill="1" applyBorder="1" applyAlignment="1">
      <alignment horizontal="center"/>
    </xf>
    <xf numFmtId="0" fontId="10" fillId="0" borderId="3" xfId="0" applyFont="1" applyBorder="1" applyAlignment="1">
      <alignment horizontal="right"/>
    </xf>
    <xf numFmtId="9" fontId="10" fillId="0" borderId="3" xfId="2" applyFont="1" applyBorder="1" applyProtection="1"/>
    <xf numFmtId="9" fontId="14" fillId="2" borderId="3" xfId="0" applyNumberFormat="1" applyFont="1" applyFill="1" applyBorder="1" applyAlignment="1">
      <alignment horizontal="center" wrapText="1"/>
    </xf>
    <xf numFmtId="166" fontId="14" fillId="0" borderId="3" xfId="1" applyNumberFormat="1" applyFont="1" applyBorder="1" applyAlignment="1">
      <alignment horizontal="center"/>
    </xf>
    <xf numFmtId="0" fontId="10" fillId="0" borderId="0" xfId="0" applyFont="1" applyAlignment="1">
      <alignment horizontal="right"/>
    </xf>
    <xf numFmtId="0" fontId="14" fillId="0" borderId="0" xfId="0" applyFont="1" applyAlignment="1">
      <alignment wrapText="1"/>
    </xf>
    <xf numFmtId="0" fontId="10" fillId="5" borderId="0" xfId="0" applyFont="1" applyFill="1" applyAlignment="1">
      <alignment vertical="center" wrapText="1"/>
    </xf>
    <xf numFmtId="165" fontId="49" fillId="21" borderId="0" xfId="0" applyNumberFormat="1" applyFont="1" applyFill="1"/>
    <xf numFmtId="170" fontId="10" fillId="3" borderId="36" xfId="1" applyNumberFormat="1" applyFont="1" applyFill="1" applyBorder="1" applyAlignment="1" applyProtection="1">
      <alignment horizontal="right"/>
      <protection locked="0"/>
    </xf>
    <xf numFmtId="170" fontId="10" fillId="3" borderId="27" xfId="1" applyNumberFormat="1" applyFont="1" applyFill="1" applyBorder="1" applyAlignment="1" applyProtection="1">
      <alignment horizontal="right"/>
      <protection locked="0"/>
    </xf>
    <xf numFmtId="172" fontId="0" fillId="0" borderId="0" xfId="0" applyNumberFormat="1"/>
    <xf numFmtId="0" fontId="0" fillId="2" borderId="0" xfId="0" applyFill="1" applyAlignment="1">
      <alignment horizontal="left" wrapText="1"/>
    </xf>
    <xf numFmtId="4" fontId="42" fillId="0" borderId="0" xfId="0" applyNumberFormat="1" applyFont="1" applyAlignment="1">
      <alignment horizontal="left"/>
    </xf>
    <xf numFmtId="0" fontId="53" fillId="0" borderId="0" xfId="0" applyFont="1"/>
    <xf numFmtId="0" fontId="54" fillId="0" borderId="0" xfId="0" applyFont="1"/>
    <xf numFmtId="170" fontId="10" fillId="2" borderId="0" xfId="0" applyNumberFormat="1" applyFont="1" applyFill="1"/>
    <xf numFmtId="9" fontId="2" fillId="3" borderId="3" xfId="0" applyNumberFormat="1" applyFont="1" applyFill="1" applyBorder="1" applyAlignment="1" applyProtection="1">
      <alignment horizontal="left" vertical="center"/>
      <protection locked="0"/>
    </xf>
    <xf numFmtId="166" fontId="2" fillId="0" borderId="46" xfId="1" applyNumberFormat="1" applyFont="1" applyBorder="1" applyAlignment="1" applyProtection="1">
      <alignment vertical="center"/>
      <protection locked="0"/>
    </xf>
    <xf numFmtId="165" fontId="50" fillId="21" borderId="0" xfId="6" applyNumberFormat="1" applyFill="1" applyProtection="1">
      <protection hidden="1"/>
    </xf>
    <xf numFmtId="172" fontId="30" fillId="0" borderId="0" xfId="0" applyNumberFormat="1" applyFont="1" applyAlignment="1">
      <alignment wrapText="1"/>
    </xf>
    <xf numFmtId="169" fontId="14" fillId="6" borderId="13" xfId="3" applyFont="1" applyFill="1" applyBorder="1" applyAlignment="1">
      <alignment horizontal="right"/>
    </xf>
    <xf numFmtId="0" fontId="36" fillId="2" borderId="3" xfId="0" applyFont="1" applyFill="1" applyBorder="1" applyAlignment="1">
      <alignment horizontal="right"/>
    </xf>
    <xf numFmtId="166" fontId="36" fillId="0" borderId="3" xfId="1" applyNumberFormat="1" applyFont="1" applyBorder="1" applyAlignment="1" applyProtection="1">
      <alignment horizontal="right" vertical="center"/>
      <protection locked="0"/>
    </xf>
    <xf numFmtId="166" fontId="36" fillId="0" borderId="3" xfId="1" applyNumberFormat="1" applyFont="1" applyBorder="1" applyAlignment="1" applyProtection="1">
      <alignment horizontal="right"/>
      <protection locked="0"/>
    </xf>
    <xf numFmtId="0" fontId="19" fillId="0" borderId="0" xfId="0" applyFont="1" applyAlignment="1">
      <alignment vertical="top" wrapText="1"/>
    </xf>
    <xf numFmtId="0" fontId="10" fillId="0" borderId="0" xfId="0" applyFont="1" applyAlignment="1">
      <alignment wrapText="1"/>
    </xf>
    <xf numFmtId="0" fontId="10" fillId="3" borderId="0" xfId="0" applyFont="1" applyFill="1"/>
    <xf numFmtId="165" fontId="14" fillId="6" borderId="4" xfId="1" applyFont="1" applyFill="1" applyBorder="1" applyAlignment="1">
      <alignment horizontal="right"/>
    </xf>
    <xf numFmtId="170" fontId="14" fillId="2" borderId="1" xfId="0" applyNumberFormat="1" applyFont="1" applyFill="1" applyBorder="1"/>
    <xf numFmtId="166" fontId="19" fillId="2" borderId="1" xfId="4" applyNumberFormat="1" applyFont="1" applyFill="1" applyBorder="1" applyAlignment="1" applyProtection="1">
      <alignment horizontal="right"/>
    </xf>
    <xf numFmtId="4" fontId="14" fillId="15" borderId="3" xfId="0" applyNumberFormat="1" applyFont="1" applyFill="1" applyBorder="1" applyAlignment="1">
      <alignment horizontal="center" vertical="center" wrapText="1"/>
    </xf>
    <xf numFmtId="10" fontId="14" fillId="15" borderId="2" xfId="0" applyNumberFormat="1" applyFont="1" applyFill="1" applyBorder="1" applyAlignment="1">
      <alignment horizontal="center" vertical="center" wrapText="1"/>
    </xf>
    <xf numFmtId="10" fontId="10" fillId="15" borderId="3" xfId="2" applyNumberFormat="1" applyFont="1" applyFill="1" applyBorder="1" applyAlignment="1">
      <alignment horizontal="center" vertical="center" wrapText="1"/>
    </xf>
    <xf numFmtId="164" fontId="0" fillId="0" borderId="0" xfId="4" applyFont="1"/>
    <xf numFmtId="177" fontId="0" fillId="0" borderId="0" xfId="0" applyNumberFormat="1"/>
    <xf numFmtId="9" fontId="0" fillId="0" borderId="0" xfId="2" applyFont="1"/>
    <xf numFmtId="0" fontId="0" fillId="0" borderId="0" xfId="0" applyAlignment="1">
      <alignment horizontal="center"/>
    </xf>
    <xf numFmtId="166" fontId="14" fillId="2" borderId="4" xfId="0" applyNumberFormat="1" applyFont="1" applyFill="1" applyBorder="1"/>
    <xf numFmtId="166" fontId="14" fillId="2" borderId="1" xfId="1" applyNumberFormat="1" applyFont="1" applyFill="1" applyBorder="1" applyAlignment="1">
      <alignment horizontal="right"/>
    </xf>
    <xf numFmtId="166" fontId="10" fillId="7" borderId="1" xfId="1" applyNumberFormat="1" applyFont="1" applyFill="1" applyBorder="1" applyAlignment="1" applyProtection="1">
      <alignment horizontal="right"/>
      <protection locked="0"/>
    </xf>
    <xf numFmtId="166" fontId="10" fillId="7" borderId="45" xfId="1" applyNumberFormat="1" applyFont="1" applyFill="1" applyBorder="1" applyAlignment="1" applyProtection="1">
      <alignment horizontal="right"/>
      <protection locked="0"/>
    </xf>
    <xf numFmtId="166" fontId="10" fillId="7" borderId="33" xfId="2" applyNumberFormat="1" applyFont="1" applyFill="1" applyBorder="1" applyProtection="1">
      <protection locked="0"/>
    </xf>
    <xf numFmtId="166" fontId="10" fillId="0" borderId="33" xfId="1" applyNumberFormat="1" applyFont="1" applyBorder="1"/>
    <xf numFmtId="166" fontId="10" fillId="0" borderId="1" xfId="1" applyNumberFormat="1" applyFont="1" applyBorder="1"/>
    <xf numFmtId="166" fontId="57" fillId="7" borderId="33" xfId="1" applyNumberFormat="1" applyFont="1" applyFill="1" applyBorder="1" applyProtection="1">
      <protection locked="0"/>
    </xf>
    <xf numFmtId="177" fontId="0" fillId="0" borderId="0" xfId="4" applyNumberFormat="1" applyFont="1"/>
    <xf numFmtId="166" fontId="10" fillId="7" borderId="4" xfId="1" applyNumberFormat="1" applyFont="1" applyFill="1" applyBorder="1" applyProtection="1">
      <protection locked="0"/>
    </xf>
    <xf numFmtId="0" fontId="58" fillId="8" borderId="0" xfId="0" applyFont="1" applyFill="1"/>
    <xf numFmtId="166" fontId="10" fillId="7" borderId="19" xfId="1" applyNumberFormat="1" applyFont="1" applyFill="1" applyBorder="1" applyProtection="1">
      <protection locked="0"/>
    </xf>
    <xf numFmtId="0" fontId="10" fillId="7" borderId="0" xfId="0" applyFont="1" applyFill="1" applyAlignment="1" applyProtection="1">
      <alignment wrapText="1"/>
      <protection locked="0"/>
    </xf>
    <xf numFmtId="1" fontId="0" fillId="0" borderId="0" xfId="0" applyNumberFormat="1"/>
    <xf numFmtId="0" fontId="0" fillId="22" borderId="0" xfId="0" applyFill="1"/>
    <xf numFmtId="0" fontId="59" fillId="2" borderId="0" xfId="0" applyFont="1" applyFill="1"/>
    <xf numFmtId="3" fontId="59" fillId="2" borderId="0" xfId="0" applyNumberFormat="1" applyFont="1" applyFill="1"/>
    <xf numFmtId="3" fontId="10" fillId="2" borderId="0" xfId="0" applyNumberFormat="1" applyFont="1" applyFill="1"/>
    <xf numFmtId="0" fontId="60" fillId="3" borderId="1" xfId="0" applyFont="1" applyFill="1" applyBorder="1" applyAlignment="1" applyProtection="1">
      <alignment vertical="center"/>
      <protection locked="0"/>
    </xf>
    <xf numFmtId="0" fontId="61" fillId="2" borderId="0" xfId="0" applyFont="1" applyFill="1"/>
    <xf numFmtId="0" fontId="1" fillId="0" borderId="0" xfId="0" applyFont="1" applyProtection="1">
      <protection hidden="1"/>
    </xf>
    <xf numFmtId="170" fontId="16" fillId="7" borderId="19" xfId="1" applyNumberFormat="1" applyFont="1" applyFill="1" applyBorder="1" applyProtection="1">
      <protection locked="0"/>
    </xf>
    <xf numFmtId="166" fontId="16" fillId="7" borderId="19" xfId="1" applyNumberFormat="1" applyFont="1" applyFill="1" applyBorder="1" applyProtection="1">
      <protection locked="0"/>
    </xf>
    <xf numFmtId="170" fontId="16" fillId="7" borderId="27" xfId="1" applyNumberFormat="1" applyFont="1" applyFill="1" applyBorder="1" applyAlignment="1" applyProtection="1">
      <alignment horizontal="right"/>
      <protection locked="0"/>
    </xf>
    <xf numFmtId="0" fontId="62" fillId="2" borderId="0" xfId="0" applyFont="1" applyFill="1" applyAlignment="1">
      <alignment vertical="top"/>
    </xf>
    <xf numFmtId="0" fontId="63" fillId="3" borderId="1" xfId="0" applyFont="1" applyFill="1" applyBorder="1" applyAlignment="1" applyProtection="1">
      <alignment horizontal="left" vertical="center"/>
      <protection locked="0"/>
    </xf>
    <xf numFmtId="9" fontId="0" fillId="0" borderId="0" xfId="0" applyNumberFormat="1"/>
    <xf numFmtId="170" fontId="30" fillId="2" borderId="36" xfId="1" applyNumberFormat="1" applyFont="1" applyFill="1" applyBorder="1" applyAlignment="1">
      <alignment horizontal="right"/>
    </xf>
    <xf numFmtId="170" fontId="30" fillId="2" borderId="27" xfId="1" applyNumberFormat="1" applyFont="1" applyFill="1" applyBorder="1" applyAlignment="1">
      <alignment horizontal="right"/>
    </xf>
    <xf numFmtId="166" fontId="30" fillId="7" borderId="19" xfId="1" applyNumberFormat="1" applyFont="1" applyFill="1" applyBorder="1" applyProtection="1">
      <protection locked="0"/>
    </xf>
    <xf numFmtId="170" fontId="30" fillId="7" borderId="19" xfId="1" applyNumberFormat="1" applyFont="1" applyFill="1" applyBorder="1" applyProtection="1">
      <protection locked="0"/>
    </xf>
    <xf numFmtId="170" fontId="30" fillId="7" borderId="27" xfId="1" applyNumberFormat="1" applyFont="1" applyFill="1" applyBorder="1" applyAlignment="1" applyProtection="1">
      <alignment horizontal="right"/>
      <protection locked="0"/>
    </xf>
    <xf numFmtId="0" fontId="2" fillId="2" borderId="4" xfId="0" applyFont="1" applyFill="1" applyBorder="1" applyAlignment="1" applyProtection="1">
      <alignment horizontal="left" vertical="center"/>
      <protection hidden="1"/>
    </xf>
    <xf numFmtId="0" fontId="2" fillId="2" borderId="0" xfId="0" applyFont="1" applyFill="1" applyAlignment="1" applyProtection="1">
      <alignment horizontal="left" vertical="center"/>
      <protection hidden="1"/>
    </xf>
    <xf numFmtId="0" fontId="2" fillId="2" borderId="7" xfId="0" applyFont="1" applyFill="1" applyBorder="1" applyAlignment="1" applyProtection="1">
      <alignment horizontal="left" vertical="center"/>
      <protection hidden="1"/>
    </xf>
    <xf numFmtId="0" fontId="3" fillId="3" borderId="1" xfId="0" applyFont="1" applyFill="1" applyBorder="1" applyAlignment="1" applyProtection="1">
      <alignment horizontal="center" vertical="center" wrapText="1"/>
      <protection locked="0"/>
    </xf>
    <xf numFmtId="0" fontId="6" fillId="2" borderId="0" xfId="0" applyFont="1" applyFill="1" applyAlignment="1" applyProtection="1">
      <alignment horizontal="left" vertical="center"/>
      <protection hidden="1"/>
    </xf>
    <xf numFmtId="0" fontId="0" fillId="0" borderId="1" xfId="0" applyBorder="1" applyAlignment="1" applyProtection="1">
      <alignment horizontal="center" vertical="center" wrapText="1"/>
      <protection locked="0"/>
    </xf>
    <xf numFmtId="0" fontId="14" fillId="6" borderId="3" xfId="0" applyFont="1" applyFill="1" applyBorder="1" applyAlignment="1">
      <alignment horizontal="center" vertical="center"/>
    </xf>
    <xf numFmtId="0" fontId="9" fillId="5" borderId="0" xfId="0" applyFont="1" applyFill="1" applyAlignment="1">
      <alignment horizontal="left" vertical="top"/>
    </xf>
    <xf numFmtId="0" fontId="55" fillId="5" borderId="0" xfId="0" applyFont="1" applyFill="1" applyAlignment="1">
      <alignment vertical="center"/>
    </xf>
    <xf numFmtId="0" fontId="13" fillId="2" borderId="0" xfId="0" applyFont="1" applyFill="1" applyAlignment="1">
      <alignment horizontal="left"/>
    </xf>
    <xf numFmtId="0" fontId="3" fillId="6" borderId="3" xfId="0" applyFont="1" applyFill="1" applyBorder="1" applyAlignment="1">
      <alignment vertical="center" wrapText="1"/>
    </xf>
    <xf numFmtId="0" fontId="3" fillId="6" borderId="3" xfId="0" applyFont="1" applyFill="1" applyBorder="1" applyAlignment="1">
      <alignment horizontal="center" vertical="center" wrapText="1"/>
    </xf>
    <xf numFmtId="0" fontId="14" fillId="6" borderId="5"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1" fillId="5" borderId="0" xfId="0" applyFont="1" applyFill="1" applyAlignment="1">
      <alignment horizontal="left" vertical="center"/>
    </xf>
    <xf numFmtId="0" fontId="11" fillId="5" borderId="0" xfId="0" applyFont="1" applyFill="1" applyAlignment="1">
      <alignment vertical="center"/>
    </xf>
    <xf numFmtId="0" fontId="36" fillId="2" borderId="13" xfId="0" applyFont="1" applyFill="1" applyBorder="1" applyAlignment="1">
      <alignment horizontal="right"/>
    </xf>
    <xf numFmtId="0" fontId="36" fillId="2" borderId="1" xfId="0" applyFont="1" applyFill="1" applyBorder="1" applyAlignment="1">
      <alignment horizontal="right"/>
    </xf>
    <xf numFmtId="0" fontId="36" fillId="2" borderId="2" xfId="0" applyFont="1" applyFill="1" applyBorder="1" applyAlignment="1">
      <alignment horizontal="right"/>
    </xf>
    <xf numFmtId="0" fontId="10" fillId="2" borderId="3" xfId="0" applyFont="1" applyFill="1" applyBorder="1" applyAlignment="1">
      <alignment horizontal="center" vertical="center" wrapText="1"/>
    </xf>
    <xf numFmtId="0" fontId="14" fillId="6" borderId="3" xfId="0" applyFont="1" applyFill="1" applyBorder="1" applyAlignment="1" applyProtection="1">
      <alignment horizontal="center" vertical="center"/>
      <protection hidden="1"/>
    </xf>
    <xf numFmtId="0" fontId="9" fillId="5" borderId="0" xfId="0" applyFont="1" applyFill="1" applyAlignment="1" applyProtection="1">
      <alignment horizontal="left" vertical="top"/>
      <protection hidden="1"/>
    </xf>
    <xf numFmtId="0" fontId="13" fillId="2" borderId="0" xfId="0" applyFont="1" applyFill="1" applyAlignment="1" applyProtection="1">
      <alignment horizontal="left"/>
      <protection hidden="1"/>
    </xf>
    <xf numFmtId="0" fontId="3" fillId="6" borderId="3" xfId="0" applyFont="1" applyFill="1" applyBorder="1" applyAlignment="1" applyProtection="1">
      <alignment vertical="center" wrapText="1"/>
      <protection hidden="1"/>
    </xf>
    <xf numFmtId="0" fontId="3" fillId="6" borderId="3" xfId="0" applyFont="1" applyFill="1" applyBorder="1" applyAlignment="1" applyProtection="1">
      <alignment horizontal="center" vertical="center" wrapText="1"/>
      <protection hidden="1"/>
    </xf>
    <xf numFmtId="0" fontId="14" fillId="6" borderId="5" xfId="0" applyFont="1" applyFill="1" applyBorder="1" applyAlignment="1" applyProtection="1">
      <alignment horizontal="center" vertical="center" wrapText="1"/>
      <protection hidden="1"/>
    </xf>
    <xf numFmtId="0" fontId="14" fillId="6" borderId="6" xfId="0" applyFont="1" applyFill="1" applyBorder="1" applyAlignment="1" applyProtection="1">
      <alignment horizontal="center" vertical="center" wrapText="1"/>
      <protection hidden="1"/>
    </xf>
    <xf numFmtId="0" fontId="9" fillId="5" borderId="7" xfId="0" applyFont="1" applyFill="1" applyBorder="1" applyAlignment="1">
      <alignment horizontal="left" vertical="top"/>
    </xf>
    <xf numFmtId="0" fontId="13" fillId="2" borderId="7" xfId="0" applyFont="1" applyFill="1" applyBorder="1" applyAlignment="1">
      <alignment horizontal="center" vertical="top"/>
    </xf>
    <xf numFmtId="0" fontId="13" fillId="2" borderId="0" xfId="0" applyFont="1" applyFill="1" applyAlignment="1">
      <alignment horizontal="left" vertical="top"/>
    </xf>
    <xf numFmtId="0" fontId="9" fillId="11" borderId="0" xfId="0" applyFont="1" applyFill="1" applyAlignment="1">
      <alignment horizontal="left" vertical="top"/>
    </xf>
    <xf numFmtId="165" fontId="13" fillId="2" borderId="1" xfId="1" applyFont="1" applyFill="1" applyBorder="1" applyAlignment="1">
      <alignment horizontal="left"/>
    </xf>
    <xf numFmtId="165" fontId="10" fillId="2" borderId="0" xfId="1" applyFont="1" applyFill="1" applyAlignment="1">
      <alignment horizontal="left" vertical="top" wrapText="1"/>
    </xf>
    <xf numFmtId="10" fontId="14" fillId="2" borderId="33" xfId="2" applyNumberFormat="1" applyFont="1" applyFill="1" applyBorder="1" applyAlignment="1" applyProtection="1">
      <alignment horizontal="center"/>
    </xf>
    <xf numFmtId="10" fontId="14" fillId="2" borderId="34" xfId="2" applyNumberFormat="1" applyFont="1" applyFill="1" applyBorder="1" applyAlignment="1" applyProtection="1">
      <alignment horizontal="center"/>
    </xf>
    <xf numFmtId="165" fontId="14" fillId="6" borderId="13" xfId="1" applyFont="1" applyFill="1" applyBorder="1" applyAlignment="1">
      <alignment horizontal="center" vertical="center" wrapText="1"/>
    </xf>
    <xf numFmtId="165" fontId="14" fillId="6" borderId="1" xfId="1" applyFont="1" applyFill="1" applyBorder="1" applyAlignment="1">
      <alignment horizontal="center" vertical="center" wrapText="1"/>
    </xf>
    <xf numFmtId="165" fontId="14" fillId="6" borderId="2" xfId="1" applyFont="1" applyFill="1" applyBorder="1" applyAlignment="1">
      <alignment horizontal="center" vertical="center" wrapText="1"/>
    </xf>
    <xf numFmtId="170" fontId="14" fillId="2" borderId="32" xfId="1" applyNumberFormat="1" applyFont="1" applyFill="1" applyBorder="1" applyAlignment="1">
      <alignment horizontal="center"/>
    </xf>
    <xf numFmtId="170" fontId="14" fillId="2" borderId="33" xfId="1" applyNumberFormat="1" applyFont="1" applyFill="1" applyBorder="1" applyAlignment="1">
      <alignment horizontal="center"/>
    </xf>
    <xf numFmtId="0" fontId="9" fillId="10" borderId="0" xfId="0" applyFont="1" applyFill="1" applyAlignment="1">
      <alignment horizontal="left"/>
    </xf>
    <xf numFmtId="0" fontId="1" fillId="0" borderId="0" xfId="0" applyFont="1" applyAlignment="1">
      <alignment horizontal="left" wrapText="1"/>
    </xf>
    <xf numFmtId="0" fontId="1" fillId="0" borderId="49" xfId="0" applyFont="1" applyBorder="1" applyAlignment="1">
      <alignment horizontal="left" wrapText="1"/>
    </xf>
    <xf numFmtId="0" fontId="1" fillId="0" borderId="50" xfId="0" applyFont="1" applyBorder="1" applyAlignment="1">
      <alignment horizontal="left" vertical="top" wrapText="1"/>
    </xf>
    <xf numFmtId="0" fontId="14" fillId="6" borderId="3" xfId="0" applyFont="1" applyFill="1" applyBorder="1" applyAlignment="1">
      <alignment horizontal="center" vertical="center" wrapText="1"/>
    </xf>
    <xf numFmtId="0" fontId="14" fillId="6" borderId="2" xfId="0" applyFont="1" applyFill="1" applyBorder="1" applyAlignment="1">
      <alignment horizontal="center" vertical="center" wrapText="1"/>
    </xf>
    <xf numFmtId="0" fontId="13" fillId="0" borderId="0" xfId="0" applyFont="1" applyAlignment="1">
      <alignment horizontal="left"/>
    </xf>
    <xf numFmtId="0" fontId="14" fillId="6" borderId="13"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10" fillId="3" borderId="13" xfId="0" applyFont="1" applyFill="1" applyBorder="1" applyAlignment="1" applyProtection="1">
      <alignment horizontal="left" vertical="top" wrapText="1"/>
      <protection locked="0"/>
    </xf>
    <xf numFmtId="0" fontId="10" fillId="3" borderId="1" xfId="0" applyFont="1" applyFill="1" applyBorder="1" applyAlignment="1" applyProtection="1">
      <alignment horizontal="left" vertical="top" wrapText="1"/>
      <protection locked="0"/>
    </xf>
    <xf numFmtId="0" fontId="10" fillId="3" borderId="2" xfId="0" applyFont="1" applyFill="1" applyBorder="1" applyAlignment="1" applyProtection="1">
      <alignment horizontal="left" vertical="top" wrapText="1"/>
      <protection locked="0"/>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0" fillId="3" borderId="13" xfId="0" applyFont="1" applyFill="1" applyBorder="1" applyAlignment="1" applyProtection="1">
      <alignment horizontal="left" vertical="center" wrapText="1"/>
      <protection locked="0"/>
    </xf>
    <xf numFmtId="0" fontId="10" fillId="3" borderId="1" xfId="0" applyFont="1" applyFill="1" applyBorder="1" applyAlignment="1" applyProtection="1">
      <alignment horizontal="left" vertical="center" wrapText="1"/>
      <protection locked="0"/>
    </xf>
    <xf numFmtId="0" fontId="10" fillId="3" borderId="2" xfId="0" applyFont="1" applyFill="1" applyBorder="1" applyAlignment="1" applyProtection="1">
      <alignment horizontal="left" vertical="center" wrapText="1"/>
      <protection locked="0"/>
    </xf>
    <xf numFmtId="0" fontId="14" fillId="0" borderId="13" xfId="0" applyFont="1" applyBorder="1" applyAlignment="1">
      <alignment vertical="center" wrapText="1"/>
    </xf>
    <xf numFmtId="0" fontId="14" fillId="0" borderId="1" xfId="0" applyFont="1" applyBorder="1" applyAlignment="1">
      <alignment vertical="center" wrapText="1"/>
    </xf>
    <xf numFmtId="0" fontId="14" fillId="0" borderId="1" xfId="0" applyFont="1" applyBorder="1" applyAlignment="1">
      <alignment wrapText="1"/>
    </xf>
    <xf numFmtId="0" fontId="14" fillId="0" borderId="2" xfId="0" applyFont="1" applyBorder="1" applyAlignment="1">
      <alignment wrapText="1"/>
    </xf>
    <xf numFmtId="0" fontId="14" fillId="0" borderId="13" xfId="0" applyFont="1" applyBorder="1" applyAlignment="1">
      <alignment horizontal="center" vertical="center" wrapText="1"/>
    </xf>
    <xf numFmtId="0" fontId="10"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38" fillId="14" borderId="13" xfId="0" applyFont="1" applyFill="1" applyBorder="1" applyAlignment="1">
      <alignment horizontal="center" vertical="center"/>
    </xf>
    <xf numFmtId="0" fontId="38" fillId="14" borderId="1" xfId="0" applyFont="1" applyFill="1" applyBorder="1" applyAlignment="1">
      <alignment horizontal="center" vertical="center"/>
    </xf>
    <xf numFmtId="0" fontId="38" fillId="14" borderId="2" xfId="0" applyFont="1" applyFill="1" applyBorder="1" applyAlignment="1">
      <alignment horizontal="center" vertical="center"/>
    </xf>
    <xf numFmtId="0" fontId="14" fillId="0" borderId="13" xfId="0" applyFont="1" applyBorder="1" applyAlignment="1">
      <alignment horizontal="left" vertical="center"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10" fillId="0" borderId="13" xfId="0" applyFont="1" applyBorder="1" applyAlignment="1">
      <alignment horizontal="left" wrapText="1"/>
    </xf>
    <xf numFmtId="0" fontId="10" fillId="0" borderId="2" xfId="0" applyFont="1" applyBorder="1" applyAlignment="1">
      <alignment horizontal="left" wrapText="1"/>
    </xf>
    <xf numFmtId="0" fontId="10" fillId="2" borderId="0" xfId="0" applyFont="1" applyFill="1" applyAlignment="1">
      <alignment vertical="center" wrapText="1"/>
    </xf>
    <xf numFmtId="0" fontId="38" fillId="14" borderId="3" xfId="0" applyFont="1" applyFill="1" applyBorder="1" applyAlignment="1">
      <alignment horizontal="center" vertical="center"/>
    </xf>
    <xf numFmtId="0" fontId="29" fillId="0" borderId="4" xfId="0" applyFont="1" applyBorder="1" applyAlignment="1">
      <alignment horizontal="center" wrapText="1"/>
    </xf>
    <xf numFmtId="0" fontId="30" fillId="0" borderId="4" xfId="0" applyFont="1" applyBorder="1" applyAlignment="1">
      <alignment horizontal="center" wrapText="1"/>
    </xf>
    <xf numFmtId="0" fontId="30" fillId="0" borderId="0" xfId="0" applyFont="1" applyAlignment="1">
      <alignment horizontal="center" wrapText="1"/>
    </xf>
    <xf numFmtId="0" fontId="29" fillId="0" borderId="7" xfId="0" applyFont="1" applyBorder="1" applyAlignment="1">
      <alignment horizontal="center" wrapText="1"/>
    </xf>
    <xf numFmtId="0" fontId="38" fillId="0" borderId="3" xfId="0" applyFont="1" applyBorder="1" applyAlignment="1">
      <alignment horizontal="left" vertical="center" wrapText="1"/>
    </xf>
    <xf numFmtId="0" fontId="14" fillId="0" borderId="13" xfId="0" applyFont="1" applyBorder="1" applyAlignment="1">
      <alignment wrapText="1"/>
    </xf>
    <xf numFmtId="0" fontId="10" fillId="0" borderId="1" xfId="0" applyFont="1" applyBorder="1" applyAlignment="1">
      <alignment wrapText="1"/>
    </xf>
    <xf numFmtId="0" fontId="10" fillId="0" borderId="2" xfId="0" applyFont="1" applyBorder="1" applyAlignment="1">
      <alignment wrapText="1"/>
    </xf>
    <xf numFmtId="0" fontId="14" fillId="14" borderId="13" xfId="0" applyFont="1" applyFill="1" applyBorder="1" applyAlignment="1">
      <alignment horizontal="center" vertical="center" wrapText="1"/>
    </xf>
    <xf numFmtId="0" fontId="14" fillId="14" borderId="2" xfId="0" applyFont="1" applyFill="1" applyBorder="1" applyAlignment="1">
      <alignment horizontal="center" vertical="center" wrapText="1"/>
    </xf>
    <xf numFmtId="0" fontId="10" fillId="15" borderId="13" xfId="0" applyFont="1" applyFill="1" applyBorder="1" applyAlignment="1">
      <alignment horizontal="left" vertical="center" wrapText="1"/>
    </xf>
    <xf numFmtId="0" fontId="10" fillId="15" borderId="2" xfId="0" applyFont="1" applyFill="1" applyBorder="1" applyAlignment="1">
      <alignment horizontal="left" vertical="center" wrapText="1"/>
    </xf>
    <xf numFmtId="0" fontId="14" fillId="14" borderId="3" xfId="0" applyFont="1" applyFill="1" applyBorder="1" applyAlignment="1">
      <alignment horizontal="center" vertical="center" wrapText="1"/>
    </xf>
    <xf numFmtId="0" fontId="14" fillId="14" borderId="41" xfId="0" applyFont="1" applyFill="1" applyBorder="1" applyAlignment="1">
      <alignment horizontal="center" vertical="center" wrapText="1"/>
    </xf>
    <xf numFmtId="0" fontId="14" fillId="14" borderId="8" xfId="0" applyFont="1" applyFill="1" applyBorder="1" applyAlignment="1">
      <alignment horizontal="center" vertical="center" wrapText="1"/>
    </xf>
    <xf numFmtId="0" fontId="14" fillId="14" borderId="11" xfId="0" applyFont="1" applyFill="1" applyBorder="1" applyAlignment="1">
      <alignment horizontal="center" vertical="center" wrapText="1"/>
    </xf>
    <xf numFmtId="0" fontId="14" fillId="14" borderId="12" xfId="0" applyFont="1" applyFill="1" applyBorder="1" applyAlignment="1">
      <alignment horizontal="center" vertical="center" wrapText="1"/>
    </xf>
    <xf numFmtId="0" fontId="10" fillId="14" borderId="13" xfId="0" applyFont="1" applyFill="1" applyBorder="1" applyAlignment="1">
      <alignment horizontal="center" vertical="center" wrapText="1"/>
    </xf>
    <xf numFmtId="0" fontId="10" fillId="15" borderId="3" xfId="0" applyFont="1" applyFill="1" applyBorder="1" applyAlignment="1">
      <alignment horizontal="center" vertical="center" wrapText="1"/>
    </xf>
    <xf numFmtId="0" fontId="19" fillId="0" borderId="0" xfId="0" applyFont="1" applyAlignment="1">
      <alignment vertical="top" wrapText="1"/>
    </xf>
    <xf numFmtId="0" fontId="10" fillId="0" borderId="0" xfId="0" applyFont="1" applyAlignment="1">
      <alignment wrapText="1"/>
    </xf>
    <xf numFmtId="0" fontId="14" fillId="0" borderId="0" xfId="0" applyFont="1" applyAlignment="1">
      <alignment horizontal="left" vertical="top" wrapText="1"/>
    </xf>
    <xf numFmtId="0" fontId="10" fillId="15" borderId="13" xfId="0" applyFont="1" applyFill="1" applyBorder="1" applyAlignment="1">
      <alignment horizontal="center" vertical="center" wrapText="1"/>
    </xf>
    <xf numFmtId="0" fontId="10" fillId="15" borderId="2" xfId="0" applyFont="1" applyFill="1" applyBorder="1" applyAlignment="1">
      <alignment horizontal="center" vertical="center" wrapText="1"/>
    </xf>
    <xf numFmtId="0" fontId="30" fillId="0" borderId="3" xfId="0" applyFont="1" applyBorder="1" applyAlignment="1">
      <alignment horizontal="center" vertical="center" wrapText="1"/>
    </xf>
    <xf numFmtId="0" fontId="38" fillId="14" borderId="41" xfId="0" applyFont="1" applyFill="1" applyBorder="1" applyAlignment="1">
      <alignment horizontal="center" vertical="center" wrapText="1"/>
    </xf>
    <xf numFmtId="0" fontId="38" fillId="14" borderId="8" xfId="0" applyFont="1" applyFill="1" applyBorder="1" applyAlignment="1">
      <alignment horizontal="center" vertical="center" wrapText="1"/>
    </xf>
    <xf numFmtId="0" fontId="38" fillId="14" borderId="11" xfId="0" applyFont="1" applyFill="1" applyBorder="1" applyAlignment="1">
      <alignment horizontal="center" vertical="center" wrapText="1"/>
    </xf>
    <xf numFmtId="0" fontId="38" fillId="14" borderId="12" xfId="0" applyFont="1" applyFill="1" applyBorder="1" applyAlignment="1">
      <alignment horizontal="center" vertical="center" wrapText="1"/>
    </xf>
    <xf numFmtId="0" fontId="30" fillId="0" borderId="13" xfId="0" applyFont="1" applyBorder="1" applyAlignment="1">
      <alignment horizontal="left" vertical="center" wrapText="1"/>
    </xf>
    <xf numFmtId="0" fontId="30" fillId="0" borderId="2" xfId="0" applyFont="1" applyBorder="1" applyAlignment="1">
      <alignment horizontal="left" vertical="center" wrapText="1"/>
    </xf>
    <xf numFmtId="0" fontId="38" fillId="14" borderId="3" xfId="0" applyFont="1" applyFill="1" applyBorder="1" applyAlignment="1">
      <alignment horizontal="center" vertical="center" wrapText="1"/>
    </xf>
    <xf numFmtId="0" fontId="29" fillId="14" borderId="13" xfId="0" applyFont="1" applyFill="1" applyBorder="1" applyAlignment="1">
      <alignment horizontal="center" vertical="center" wrapText="1"/>
    </xf>
    <xf numFmtId="0" fontId="29" fillId="14"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8" fillId="0" borderId="41" xfId="0" applyFont="1" applyBorder="1" applyAlignment="1">
      <alignment horizontal="left" vertical="center" wrapText="1"/>
    </xf>
    <xf numFmtId="0" fontId="38" fillId="0" borderId="4" xfId="0" applyFont="1" applyBorder="1" applyAlignment="1">
      <alignment horizontal="left" vertical="center" wrapText="1"/>
    </xf>
    <xf numFmtId="0" fontId="38" fillId="0" borderId="8" xfId="0" applyFont="1" applyBorder="1" applyAlignment="1">
      <alignment horizontal="left" vertical="center" wrapText="1"/>
    </xf>
    <xf numFmtId="0" fontId="38" fillId="0" borderId="11" xfId="0" applyFont="1" applyBorder="1" applyAlignment="1">
      <alignment horizontal="left" vertical="center" wrapText="1"/>
    </xf>
    <xf numFmtId="0" fontId="38" fillId="0" borderId="7" xfId="0" applyFont="1" applyBorder="1" applyAlignment="1">
      <alignment horizontal="left" vertical="center" wrapText="1"/>
    </xf>
    <xf numFmtId="0" fontId="38" fillId="0" borderId="12" xfId="0" applyFont="1" applyBorder="1" applyAlignment="1">
      <alignment horizontal="left" vertical="center" wrapText="1"/>
    </xf>
    <xf numFmtId="0" fontId="30" fillId="0" borderId="1" xfId="0" applyFont="1" applyBorder="1" applyAlignment="1">
      <alignment horizontal="left" vertical="top" wrapText="1"/>
    </xf>
    <xf numFmtId="0" fontId="30" fillId="0" borderId="3" xfId="0" applyFont="1" applyBorder="1" applyAlignment="1">
      <alignment horizontal="left" vertical="center" wrapText="1"/>
    </xf>
    <xf numFmtId="0" fontId="38" fillId="0" borderId="3" xfId="0" applyFont="1" applyBorder="1" applyAlignment="1">
      <alignment horizontal="center" vertical="center" wrapText="1"/>
    </xf>
    <xf numFmtId="0" fontId="10" fillId="2" borderId="13"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0" fillId="13" borderId="0" xfId="0" applyFill="1" applyAlignment="1">
      <alignment horizontal="left" wrapText="1"/>
    </xf>
  </cellXfs>
  <cellStyles count="7">
    <cellStyle name="Comma" xfId="4" builtinId="3"/>
    <cellStyle name="EYHeader1" xfId="3" xr:uid="{229E23C2-D88B-40EE-A468-25F59B53BF7F}"/>
    <cellStyle name="Hyperlink" xfId="6" builtinId="8"/>
    <cellStyle name="Normal" xfId="0" builtinId="0"/>
    <cellStyle name="Normal 3" xfId="5" xr:uid="{6DC206AB-17E1-4A9B-9A74-81EBF0A5BF1B}"/>
    <cellStyle name="Normal_pielikums veidlapai-2_v2_12082008" xfId="1" xr:uid="{460993E7-ACE6-4A6B-A3FD-E1B84F583EC2}"/>
    <cellStyle name="Percent" xfId="2" builtinId="5"/>
  </cellStyles>
  <dxfs count="129">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ont>
        <color theme="1"/>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oneCellAnchor>
    <xdr:from>
      <xdr:col>6</xdr:col>
      <xdr:colOff>28575</xdr:colOff>
      <xdr:row>58</xdr:row>
      <xdr:rowOff>0</xdr:rowOff>
    </xdr:from>
    <xdr:ext cx="184731" cy="264560"/>
    <xdr:sp macro="" textlink="">
      <xdr:nvSpPr>
        <xdr:cNvPr id="2" name="TextBox 1">
          <a:extLst>
            <a:ext uri="{FF2B5EF4-FFF2-40B4-BE49-F238E27FC236}">
              <a16:creationId xmlns:a16="http://schemas.microsoft.com/office/drawing/2014/main" id="{CC693EBA-6993-4406-B731-6906F82657F9}"/>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76</xdr:row>
      <xdr:rowOff>9525</xdr:rowOff>
    </xdr:from>
    <xdr:ext cx="184731" cy="264560"/>
    <xdr:sp macro="" textlink="">
      <xdr:nvSpPr>
        <xdr:cNvPr id="3" name="TextBox 2">
          <a:extLst>
            <a:ext uri="{FF2B5EF4-FFF2-40B4-BE49-F238E27FC236}">
              <a16:creationId xmlns:a16="http://schemas.microsoft.com/office/drawing/2014/main" id="{4BB3E382-C2C7-42D6-9511-53505F2ECA6D}"/>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JNPAD\VAN\Vertejumi\SAM\3.3.1\2.k&#257;rta\3310_20_I_003_Kraslava\PI_precizejumi\3310_20_I_003\IIA\IIA_331.Kraslava.Aulejas.Skipi.2204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A PIEMĒRA APRAKSTS"/>
      <sheetName val="HIDDEN"/>
      <sheetName val="Dati par projektu"/>
      <sheetName val="1.1.A. Iesniedzējs"/>
      <sheetName val="1.1.B. Iesniedzējs"/>
      <sheetName val="1.1.C. Iesniedzējs"/>
      <sheetName val="1.2.1.A. Partneris-1"/>
      <sheetName val="1.2.1.B. Partneris-1"/>
      <sheetName val="1.2.1.C. Partneris-1"/>
      <sheetName val="1.2.2.A. Partneris-2"/>
      <sheetName val="1.2.2.B. Partneris-2"/>
      <sheetName val="1.2.2.C. Partneris-2"/>
      <sheetName val="1.2.3.A. Partneris-3"/>
      <sheetName val="1.2.3.B. Partneris-3"/>
      <sheetName val="1.2.3.C. Partneris-3"/>
      <sheetName val="1.3.1. Partneris-komersants-1"/>
      <sheetName val="1.3.2. Partneris-komersants-2"/>
      <sheetName val="1.3.3. Partneris-komersants-3"/>
      <sheetName val="2. DL invest.n.pl.BEZ pr."/>
      <sheetName val="3. DL invest.n.pl.AR pr."/>
      <sheetName val="4.DL Finansiālā ilgtspēja"/>
      <sheetName val="5. DL soc.econom. analīze"/>
      <sheetName val="6.DL  jut. analīze-Inv."/>
      <sheetName val="7.DL jut. analīze-Soc."/>
      <sheetName val="8. AL budžets kopā"/>
      <sheetName val="9. AL alternatīvu anal."/>
      <sheetName val="10. AL soc.ekonom. anal."/>
      <sheetName val="11. RL Kapitāla naudas plūsma"/>
      <sheetName val="12. RL Investīciju n.pl."/>
      <sheetName val="13. RL Sociālekonomiskā an."/>
      <sheetName val="Neparedzētās izmaksas"/>
      <sheetName val="14. Kontroles lapa"/>
      <sheetName val="15. PIV 2.pielikums Fin. plāns"/>
      <sheetName val="16. PIV 3.pielikums"/>
      <sheetName val="17.PIV 4. pielikums finanšu an."/>
      <sheetName val="17.1.PIV 4. piel. turpinājums"/>
      <sheetName val="18. PIV 4.pielikums Ekonom. an."/>
      <sheetName val="19. ERAF likmes"/>
      <sheetName val="DetAprFi"/>
      <sheetName val="DetAprSocE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op.europa.eu/en/publication-detail/-/publication/120c6fcc-3841-4596-9256-4fd709c49ae4" TargetMode="External"/><Relationship Id="rId1" Type="http://schemas.openxmlformats.org/officeDocument/2006/relationships/hyperlink" Target="http://www.varam.gov.lv/lat/fondi/kohez/2014_2020/?doc=2349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varam.gov.lv/lat/fondi/kohez/2014_2020/?doc=23495"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varam.gov.lv/lat/fondi/kohez/2014_2020/?doc=23495"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s://www.kase.gov.lv/pakalpojumi/aizdevumi-un-galvojumi/aizdevumi-pasvaldibam/aizdevumu-likmes" TargetMode="External"/><Relationship Id="rId1" Type="http://schemas.openxmlformats.org/officeDocument/2006/relationships/hyperlink" Target="https://www.kase.gov.lv/pakalpojumi/aizdevumi-un-galvojumi/aizdevumi-pasvaldibam/aizdevumu-likm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dimension ref="A1:T45"/>
  <sheetViews>
    <sheetView topLeftCell="C1" zoomScale="140" zoomScaleNormal="140" workbookViewId="0">
      <selection activeCell="J9" sqref="J9"/>
    </sheetView>
  </sheetViews>
  <sheetFormatPr defaultColWidth="9.140625" defaultRowHeight="14.45"/>
  <cols>
    <col min="1" max="1" width="33.85546875" style="139" bestFit="1" customWidth="1"/>
    <col min="2" max="3" width="9.140625" style="139"/>
    <col min="4" max="4" width="14.28515625" style="139" customWidth="1"/>
    <col min="5" max="6" width="9.140625" style="139"/>
    <col min="7" max="7" width="27.7109375" style="139" customWidth="1"/>
    <col min="8" max="8" width="13.5703125" style="139" customWidth="1"/>
    <col min="9" max="9" width="9.140625" style="139"/>
    <col min="10" max="10" width="34.5703125" style="139" customWidth="1"/>
    <col min="11" max="11" width="9.140625" style="139"/>
    <col min="12" max="12" width="30.85546875" style="139" customWidth="1"/>
    <col min="13" max="13" width="9.140625" style="139"/>
    <col min="14" max="14" width="19.5703125" style="139" customWidth="1"/>
    <col min="15" max="17" width="9.140625" style="139"/>
    <col min="18" max="18" width="15.85546875" style="139" customWidth="1"/>
    <col min="19" max="19" width="9.140625" style="139"/>
    <col min="20" max="20" width="15.28515625" style="139" customWidth="1"/>
    <col min="21" max="16384" width="9.140625" style="139"/>
  </cols>
  <sheetData>
    <row r="1" spans="1:20" ht="27.6">
      <c r="A1" s="140" t="s">
        <v>0</v>
      </c>
      <c r="C1" s="140" t="s">
        <v>1</v>
      </c>
      <c r="D1" s="140" t="s">
        <v>2</v>
      </c>
      <c r="E1" s="140" t="s">
        <v>3</v>
      </c>
      <c r="G1" s="140" t="s">
        <v>4</v>
      </c>
      <c r="H1" s="140" t="s">
        <v>5</v>
      </c>
      <c r="J1" s="141" t="s">
        <v>6</v>
      </c>
      <c r="K1" s="541"/>
      <c r="L1" s="141" t="s">
        <v>7</v>
      </c>
      <c r="N1" s="141" t="s">
        <v>8</v>
      </c>
      <c r="P1" s="141" t="s">
        <v>9</v>
      </c>
      <c r="R1" s="141" t="s">
        <v>10</v>
      </c>
      <c r="T1" s="141" t="s">
        <v>11</v>
      </c>
    </row>
    <row r="2" spans="1:20">
      <c r="A2" s="142"/>
      <c r="C2" s="142"/>
      <c r="D2" s="142"/>
      <c r="E2" s="142"/>
      <c r="G2" s="142" t="s">
        <v>12</v>
      </c>
      <c r="H2" s="139">
        <v>30</v>
      </c>
      <c r="R2" s="142"/>
    </row>
    <row r="3" spans="1:20">
      <c r="A3" s="139" t="s">
        <v>13</v>
      </c>
      <c r="C3" s="139">
        <v>1</v>
      </c>
      <c r="D3" s="142" t="s">
        <v>14</v>
      </c>
      <c r="E3" s="139">
        <v>2019</v>
      </c>
      <c r="G3" s="142" t="s">
        <v>15</v>
      </c>
      <c r="H3" s="139">
        <v>30</v>
      </c>
      <c r="I3" s="139">
        <v>1</v>
      </c>
      <c r="J3" s="143" t="s">
        <v>16</v>
      </c>
      <c r="L3" s="139" t="s">
        <v>17</v>
      </c>
      <c r="N3" s="144">
        <v>1</v>
      </c>
      <c r="P3" s="139" t="s">
        <v>18</v>
      </c>
      <c r="R3" s="142" t="s">
        <v>19</v>
      </c>
      <c r="T3" s="144">
        <v>0.1</v>
      </c>
    </row>
    <row r="4" spans="1:20">
      <c r="A4" s="139" t="s">
        <v>20</v>
      </c>
      <c r="C4" s="139">
        <v>2</v>
      </c>
      <c r="D4" s="142" t="s">
        <v>21</v>
      </c>
      <c r="E4" s="139">
        <v>2020</v>
      </c>
      <c r="G4" s="142" t="s">
        <v>22</v>
      </c>
      <c r="H4" s="145" t="s">
        <v>23</v>
      </c>
      <c r="I4" s="139">
        <v>2</v>
      </c>
      <c r="J4" s="143" t="s">
        <v>24</v>
      </c>
      <c r="L4" s="139" t="s">
        <v>25</v>
      </c>
      <c r="N4" s="144">
        <v>0.85</v>
      </c>
      <c r="R4" s="142" t="s">
        <v>26</v>
      </c>
      <c r="T4" s="144">
        <v>0.15</v>
      </c>
    </row>
    <row r="5" spans="1:20">
      <c r="A5" s="139" t="s">
        <v>27</v>
      </c>
      <c r="C5" s="139">
        <v>3</v>
      </c>
      <c r="D5" s="142" t="s">
        <v>28</v>
      </c>
      <c r="E5" s="139">
        <v>2021</v>
      </c>
      <c r="G5" s="142" t="s">
        <v>29</v>
      </c>
      <c r="H5" s="145" t="s">
        <v>23</v>
      </c>
      <c r="I5" s="139">
        <v>3</v>
      </c>
      <c r="J5" s="143" t="s">
        <v>30</v>
      </c>
      <c r="L5" s="139" t="s">
        <v>31</v>
      </c>
      <c r="N5" s="144">
        <v>0.55000000000000004</v>
      </c>
      <c r="T5" s="144">
        <v>0.2</v>
      </c>
    </row>
    <row r="6" spans="1:20" ht="29.25" customHeight="1">
      <c r="A6" s="139" t="s">
        <v>32</v>
      </c>
      <c r="C6" s="139">
        <v>4</v>
      </c>
      <c r="D6" s="142" t="s">
        <v>33</v>
      </c>
      <c r="E6" s="139">
        <v>2022</v>
      </c>
      <c r="G6" s="142" t="s">
        <v>34</v>
      </c>
      <c r="H6" s="139">
        <v>25</v>
      </c>
      <c r="J6" s="143" t="s">
        <v>35</v>
      </c>
      <c r="L6" s="139" t="s">
        <v>36</v>
      </c>
      <c r="N6" s="144">
        <v>0.5</v>
      </c>
      <c r="T6" s="144">
        <v>0.25</v>
      </c>
    </row>
    <row r="7" spans="1:20">
      <c r="A7" s="139" t="s">
        <v>37</v>
      </c>
      <c r="C7" s="139">
        <v>5</v>
      </c>
      <c r="D7" s="142" t="s">
        <v>38</v>
      </c>
      <c r="E7" s="139">
        <v>2023</v>
      </c>
      <c r="G7" s="142" t="s">
        <v>39</v>
      </c>
      <c r="H7" s="145" t="s">
        <v>23</v>
      </c>
      <c r="J7" s="143" t="s">
        <v>40</v>
      </c>
      <c r="L7" s="139" t="s">
        <v>41</v>
      </c>
      <c r="N7" s="144">
        <v>0.45</v>
      </c>
      <c r="T7" s="144">
        <v>0.3</v>
      </c>
    </row>
    <row r="8" spans="1:20">
      <c r="A8" s="139" t="s">
        <v>42</v>
      </c>
      <c r="C8" s="139">
        <v>6</v>
      </c>
      <c r="D8" s="142" t="s">
        <v>43</v>
      </c>
      <c r="E8" s="139">
        <v>2024</v>
      </c>
      <c r="G8" s="142" t="s">
        <v>44</v>
      </c>
      <c r="H8" s="145" t="s">
        <v>45</v>
      </c>
      <c r="J8" s="143" t="s">
        <v>46</v>
      </c>
      <c r="N8" s="144">
        <v>0</v>
      </c>
      <c r="T8" s="144"/>
    </row>
    <row r="9" spans="1:20">
      <c r="A9" s="139" t="s">
        <v>47</v>
      </c>
      <c r="C9" s="139">
        <v>7</v>
      </c>
      <c r="D9" s="142" t="s">
        <v>48</v>
      </c>
      <c r="E9" s="139">
        <v>2025</v>
      </c>
      <c r="G9" s="142" t="s">
        <v>49</v>
      </c>
      <c r="H9" s="145" t="s">
        <v>45</v>
      </c>
      <c r="J9" s="143" t="s">
        <v>50</v>
      </c>
    </row>
    <row r="10" spans="1:20">
      <c r="A10" s="139" t="s">
        <v>51</v>
      </c>
      <c r="C10" s="139">
        <v>8</v>
      </c>
      <c r="D10" s="142" t="s">
        <v>52</v>
      </c>
      <c r="E10" s="139">
        <v>2026</v>
      </c>
      <c r="G10" s="142" t="s">
        <v>53</v>
      </c>
      <c r="H10" s="145" t="s">
        <v>54</v>
      </c>
    </row>
    <row r="11" spans="1:20">
      <c r="A11" s="139" t="s">
        <v>55</v>
      </c>
      <c r="C11" s="139">
        <v>9</v>
      </c>
      <c r="D11" s="142" t="s">
        <v>56</v>
      </c>
      <c r="E11" s="139">
        <v>2027</v>
      </c>
      <c r="G11" s="142" t="s">
        <v>57</v>
      </c>
      <c r="H11" s="145" t="s">
        <v>45</v>
      </c>
    </row>
    <row r="12" spans="1:20">
      <c r="A12" s="139" t="s">
        <v>58</v>
      </c>
      <c r="C12" s="139">
        <v>10</v>
      </c>
      <c r="D12" s="142" t="s">
        <v>59</v>
      </c>
      <c r="E12" s="139">
        <v>2028</v>
      </c>
      <c r="G12" s="142" t="s">
        <v>60</v>
      </c>
      <c r="H12" s="146" t="s">
        <v>61</v>
      </c>
    </row>
    <row r="13" spans="1:20">
      <c r="A13" s="139" t="s">
        <v>62</v>
      </c>
      <c r="C13" s="139">
        <v>11</v>
      </c>
      <c r="D13" s="142" t="s">
        <v>63</v>
      </c>
      <c r="E13" s="139">
        <v>2029</v>
      </c>
    </row>
    <row r="14" spans="1:20">
      <c r="A14" s="139" t="s">
        <v>64</v>
      </c>
      <c r="C14" s="139">
        <v>12</v>
      </c>
      <c r="D14" s="142" t="s">
        <v>65</v>
      </c>
      <c r="E14" s="139">
        <v>2030</v>
      </c>
    </row>
    <row r="15" spans="1:20">
      <c r="A15" s="139" t="s">
        <v>66</v>
      </c>
      <c r="C15" s="139">
        <v>13</v>
      </c>
    </row>
    <row r="16" spans="1:20">
      <c r="A16" s="139" t="s">
        <v>67</v>
      </c>
      <c r="C16" s="139">
        <v>14</v>
      </c>
    </row>
    <row r="17" spans="1:3">
      <c r="A17" s="139" t="s">
        <v>68</v>
      </c>
      <c r="C17" s="139">
        <v>15</v>
      </c>
    </row>
    <row r="18" spans="1:3">
      <c r="A18" s="139" t="s">
        <v>69</v>
      </c>
      <c r="C18" s="139">
        <v>16</v>
      </c>
    </row>
    <row r="19" spans="1:3">
      <c r="A19" s="139" t="s">
        <v>70</v>
      </c>
      <c r="C19" s="139">
        <v>17</v>
      </c>
    </row>
    <row r="20" spans="1:3">
      <c r="A20" s="139" t="s">
        <v>71</v>
      </c>
      <c r="C20" s="139">
        <v>18</v>
      </c>
    </row>
    <row r="21" spans="1:3">
      <c r="A21" s="139" t="s">
        <v>72</v>
      </c>
      <c r="C21" s="139">
        <v>19</v>
      </c>
    </row>
    <row r="22" spans="1:3">
      <c r="A22" s="139" t="s">
        <v>73</v>
      </c>
      <c r="C22" s="139">
        <v>20</v>
      </c>
    </row>
    <row r="23" spans="1:3">
      <c r="A23" s="139" t="s">
        <v>74</v>
      </c>
      <c r="C23" s="139">
        <v>21</v>
      </c>
    </row>
    <row r="24" spans="1:3">
      <c r="A24" s="139" t="s">
        <v>75</v>
      </c>
      <c r="C24" s="139">
        <v>22</v>
      </c>
    </row>
    <row r="25" spans="1:3">
      <c r="A25" s="139" t="s">
        <v>76</v>
      </c>
      <c r="C25" s="139">
        <v>23</v>
      </c>
    </row>
    <row r="26" spans="1:3">
      <c r="A26" s="139" t="s">
        <v>77</v>
      </c>
      <c r="C26" s="139">
        <v>24</v>
      </c>
    </row>
    <row r="27" spans="1:3">
      <c r="A27" s="139" t="s">
        <v>78</v>
      </c>
      <c r="C27" s="139">
        <v>25</v>
      </c>
    </row>
    <row r="28" spans="1:3">
      <c r="A28" s="139" t="s">
        <v>79</v>
      </c>
      <c r="C28" s="139">
        <v>26</v>
      </c>
    </row>
    <row r="29" spans="1:3">
      <c r="A29" s="139" t="s">
        <v>80</v>
      </c>
      <c r="C29" s="139">
        <v>27</v>
      </c>
    </row>
    <row r="30" spans="1:3">
      <c r="A30" s="139" t="s">
        <v>81</v>
      </c>
      <c r="C30" s="139">
        <v>28</v>
      </c>
    </row>
    <row r="31" spans="1:3">
      <c r="A31" s="139" t="s">
        <v>82</v>
      </c>
      <c r="C31" s="139">
        <v>29</v>
      </c>
    </row>
    <row r="32" spans="1:3">
      <c r="A32" s="139" t="s">
        <v>83</v>
      </c>
      <c r="C32" s="139">
        <v>30</v>
      </c>
    </row>
    <row r="33" spans="1:3">
      <c r="A33" s="139" t="s">
        <v>84</v>
      </c>
      <c r="C33" s="139">
        <v>31</v>
      </c>
    </row>
    <row r="34" spans="1:3">
      <c r="A34" s="139" t="s">
        <v>85</v>
      </c>
    </row>
    <row r="35" spans="1:3">
      <c r="A35" s="139" t="s">
        <v>86</v>
      </c>
    </row>
    <row r="36" spans="1:3">
      <c r="A36" s="139" t="s">
        <v>87</v>
      </c>
    </row>
    <row r="37" spans="1:3">
      <c r="A37" s="139" t="s">
        <v>88</v>
      </c>
    </row>
    <row r="38" spans="1:3">
      <c r="A38" s="139" t="s">
        <v>89</v>
      </c>
    </row>
    <row r="39" spans="1:3">
      <c r="A39" s="139" t="s">
        <v>90</v>
      </c>
    </row>
    <row r="40" spans="1:3">
      <c r="A40" s="139" t="s">
        <v>91</v>
      </c>
    </row>
    <row r="41" spans="1:3">
      <c r="A41" s="139" t="s">
        <v>92</v>
      </c>
    </row>
    <row r="42" spans="1:3">
      <c r="A42" s="139" t="s">
        <v>93</v>
      </c>
    </row>
    <row r="43" spans="1:3">
      <c r="A43" s="139" t="s">
        <v>94</v>
      </c>
    </row>
    <row r="44" spans="1:3">
      <c r="A44" s="139" t="s">
        <v>95</v>
      </c>
    </row>
    <row r="45" spans="1:3">
      <c r="A45" s="139" t="s">
        <v>96</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dimension ref="A1:F25"/>
  <sheetViews>
    <sheetView zoomScale="110" zoomScaleNormal="110" workbookViewId="0">
      <pane xSplit="2" ySplit="3" topLeftCell="C4" activePane="bottomRight" state="frozen"/>
      <selection pane="bottomRight" activeCell="E21" sqref="E21"/>
      <selection pane="bottomLeft" activeCell="A4" sqref="A4"/>
      <selection pane="topRight" activeCell="C1" sqref="C1"/>
    </sheetView>
  </sheetViews>
  <sheetFormatPr defaultColWidth="9.140625" defaultRowHeight="15.6"/>
  <cols>
    <col min="1" max="1" width="6" style="147" customWidth="1"/>
    <col min="2" max="2" width="57.28515625" style="147" customWidth="1"/>
    <col min="3" max="5" width="32.7109375" style="147" customWidth="1"/>
    <col min="6" max="7" width="9.140625" style="147" customWidth="1"/>
    <col min="8" max="16384" width="9.140625" style="147"/>
  </cols>
  <sheetData>
    <row r="1" spans="1:6" ht="25.9">
      <c r="A1" s="557" t="s">
        <v>97</v>
      </c>
      <c r="B1" s="557"/>
      <c r="C1" s="557"/>
      <c r="D1" s="557"/>
      <c r="E1" s="557"/>
    </row>
    <row r="2" spans="1:6">
      <c r="A2" s="148" t="s">
        <v>98</v>
      </c>
      <c r="B2" s="148"/>
      <c r="C2" s="148"/>
      <c r="D2" s="148"/>
      <c r="E2" s="148"/>
    </row>
    <row r="3" spans="1:6">
      <c r="A3" s="149"/>
      <c r="B3" s="149"/>
      <c r="C3" s="150"/>
      <c r="D3" s="150"/>
      <c r="E3" s="150"/>
    </row>
    <row r="4" spans="1:6" ht="15.75" customHeight="1">
      <c r="A4" s="151" t="s">
        <v>99</v>
      </c>
      <c r="B4" s="151" t="s">
        <v>100</v>
      </c>
      <c r="C4" s="539" t="s">
        <v>101</v>
      </c>
      <c r="D4" s="21"/>
      <c r="E4" s="21"/>
    </row>
    <row r="5" spans="1:6" ht="15.75" customHeight="1">
      <c r="A5" s="151" t="s">
        <v>102</v>
      </c>
      <c r="B5" s="151" t="s">
        <v>103</v>
      </c>
      <c r="C5" s="158" t="s">
        <v>24</v>
      </c>
      <c r="D5" s="21"/>
      <c r="E5" s="21"/>
    </row>
    <row r="6" spans="1:6">
      <c r="A6" s="151" t="s">
        <v>104</v>
      </c>
      <c r="B6" s="151" t="s">
        <v>105</v>
      </c>
      <c r="C6" s="95" t="s">
        <v>106</v>
      </c>
      <c r="D6" s="21"/>
      <c r="E6" s="21"/>
    </row>
    <row r="7" spans="1:6">
      <c r="A7" s="151" t="s">
        <v>107</v>
      </c>
      <c r="B7" s="151" t="s">
        <v>108</v>
      </c>
      <c r="C7" s="112" t="s">
        <v>18</v>
      </c>
      <c r="D7" s="21"/>
      <c r="E7" s="21"/>
    </row>
    <row r="8" spans="1:6">
      <c r="A8" s="151" t="s">
        <v>109</v>
      </c>
      <c r="B8" s="151" t="s">
        <v>110</v>
      </c>
      <c r="C8" s="113">
        <v>0.15</v>
      </c>
      <c r="D8" s="21"/>
      <c r="E8" s="21"/>
      <c r="F8" s="152" t="s">
        <v>111</v>
      </c>
    </row>
    <row r="9" spans="1:6">
      <c r="A9" s="553" t="s">
        <v>112</v>
      </c>
      <c r="B9" s="553" t="s">
        <v>113</v>
      </c>
      <c r="C9" s="546"/>
      <c r="D9" s="21"/>
      <c r="E9" s="21"/>
    </row>
    <row r="10" spans="1:6">
      <c r="A10" s="554"/>
      <c r="B10" s="554"/>
      <c r="C10" s="22"/>
      <c r="D10" s="21"/>
      <c r="E10" s="21"/>
    </row>
    <row r="11" spans="1:6">
      <c r="A11" s="554"/>
      <c r="B11" s="554"/>
      <c r="C11" s="22"/>
      <c r="D11" s="21"/>
      <c r="E11" s="21"/>
    </row>
    <row r="12" spans="1:6">
      <c r="A12" s="555"/>
      <c r="B12" s="555"/>
      <c r="C12" s="22"/>
      <c r="D12" s="21"/>
      <c r="E12" s="21"/>
    </row>
    <row r="13" spans="1:6">
      <c r="A13" s="153" t="s">
        <v>114</v>
      </c>
      <c r="B13" s="154" t="s">
        <v>115</v>
      </c>
      <c r="C13" s="132">
        <v>1</v>
      </c>
      <c r="D13" s="132" t="s">
        <v>59</v>
      </c>
      <c r="E13" s="132">
        <v>2025</v>
      </c>
    </row>
    <row r="14" spans="1:6">
      <c r="A14" s="151" t="s">
        <v>116</v>
      </c>
      <c r="B14" s="154" t="s">
        <v>117</v>
      </c>
      <c r="C14" s="132">
        <v>1</v>
      </c>
      <c r="D14" s="132" t="s">
        <v>48</v>
      </c>
      <c r="E14" s="132">
        <v>2025</v>
      </c>
    </row>
    <row r="15" spans="1:6">
      <c r="A15" s="151" t="s">
        <v>118</v>
      </c>
      <c r="B15" s="154" t="s">
        <v>119</v>
      </c>
      <c r="C15" s="556" t="s">
        <v>49</v>
      </c>
      <c r="D15" s="556"/>
      <c r="E15" s="556"/>
    </row>
    <row r="16" spans="1:6">
      <c r="A16" s="151" t="s">
        <v>120</v>
      </c>
      <c r="B16" s="154" t="s">
        <v>121</v>
      </c>
      <c r="C16" s="556">
        <v>12</v>
      </c>
      <c r="D16" s="558"/>
      <c r="E16" s="558"/>
      <c r="F16" s="502" t="s">
        <v>122</v>
      </c>
    </row>
    <row r="17" spans="1:5">
      <c r="A17" s="151" t="s">
        <v>123</v>
      </c>
      <c r="B17" s="151" t="s">
        <v>124</v>
      </c>
      <c r="C17" s="556">
        <v>2029</v>
      </c>
      <c r="D17" s="556"/>
      <c r="E17" s="556"/>
    </row>
    <row r="18" spans="1:5">
      <c r="A18" s="155"/>
      <c r="B18" s="149" t="s">
        <v>125</v>
      </c>
      <c r="C18" s="150"/>
      <c r="D18" s="150"/>
      <c r="E18" s="150"/>
    </row>
    <row r="19" spans="1:5">
      <c r="A19" s="155"/>
      <c r="B19" s="156">
        <v>0</v>
      </c>
      <c r="C19" s="149" t="s">
        <v>126</v>
      </c>
      <c r="D19" s="150"/>
      <c r="E19" s="150"/>
    </row>
    <row r="20" spans="1:5">
      <c r="A20" s="155"/>
      <c r="B20" s="157">
        <v>0</v>
      </c>
      <c r="C20" s="149" t="s">
        <v>127</v>
      </c>
      <c r="D20" s="150"/>
      <c r="E20" s="150"/>
    </row>
    <row r="25" spans="1:5">
      <c r="C25" s="148"/>
    </row>
  </sheetData>
  <sheetProtection formatCells="0" formatColumns="0" formatRows="0" insertColumns="0" insertRows="0" insertHyperlinks="0" deleteColumns="0" deleteRows="0" sort="0" autoFilter="0" pivotTables="0"/>
  <mergeCells count="6">
    <mergeCell ref="A9:A12"/>
    <mergeCell ref="B9:B12"/>
    <mergeCell ref="C17:E17"/>
    <mergeCell ref="C15:E15"/>
    <mergeCell ref="A1:E1"/>
    <mergeCell ref="C16:E16"/>
  </mergeCells>
  <dataValidations xWindow="670" yWindow="420" count="6">
    <dataValidation allowBlank="1" showInputMessage="1" showErrorMessage="1" prompt="Norādiet projekta nosaukumu" sqref="C6" xr:uid="{7E0C46C1-9830-43BC-BCEC-DDBC9E33B994}"/>
    <dataValidation allowBlank="1" showInputMessage="1" showErrorMessage="1" prompt="Norādiet projekta iesniedzēja sadarbības partneri Nr.1 (ja attiecināms)" sqref="C9:C10" xr:uid="{A7DCDDDD-AA88-4A71-AE9D-E517E7A0B42A}"/>
    <dataValidation allowBlank="1" showInputMessage="1" showErrorMessage="1" prompt="Norādiet projekta iesniedzēja sadarbības partneri Nr.3 (ja attiecināms)" sqref="C11" xr:uid="{66F260DC-27DC-4569-8E15-ED36BE5C77A1}"/>
    <dataValidation allowBlank="1" showInputMessage="1" showErrorMessage="1" prompt="Norādiet projekta iesniedzēja sadarbības partneri Nr.4 (ja attiecināms)" sqref="C12" xr:uid="{D5CBEC69-E45D-4B58-AE31-E173264002B2}"/>
    <dataValidation allowBlank="1" showInputMessage="1" showErrorMessage="1" prompt="Norādiet projekta iesniedzēju" sqref="C4" xr:uid="{EDBE06CB-2A02-4A13-9063-44264707A71D}"/>
    <dataValidation allowBlank="1" showInputMessage="1" showErrorMessage="1" prompt="atbilstoši Eiropas Komisijas izstrādātajām vadlīnijām “Guide to Cost-Benefit Analysis of Investment Projects Economic appraisal tool for Cohesion Policy 2014 – 2020” (42.lpp. 2.1.tabulā))." sqref="C16" xr:uid="{44508759-D951-4B39-9CC4-528A8006F890}"/>
  </dataValidations>
  <hyperlinks>
    <hyperlink ref="F8" r:id="rId1" xr:uid="{1DB92247-0F9D-4BD2-B8DB-7D48227536C9}"/>
    <hyperlink ref="F16" r:id="rId2" xr:uid="{C66BFF59-2B95-4002-B907-FD134CF41E85}"/>
  </hyperlinks>
  <pageMargins left="0.70866141732283472" right="0.70866141732283472" top="0.74803149606299213" bottom="0.74803149606299213" header="0.31496062992125984" footer="0.31496062992125984"/>
  <pageSetup paperSize="9" scale="80" orientation="landscape" r:id="rId3"/>
  <legacyDrawing r:id="rId4"/>
  <extLst>
    <ext xmlns:x14="http://schemas.microsoft.com/office/spreadsheetml/2009/9/main" uri="{CCE6A557-97BC-4b89-ADB6-D9C93CAAB3DF}">
      <x14:dataValidations xmlns:xm="http://schemas.microsoft.com/office/excel/2006/main" xWindow="670" yWindow="420" count="8">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C13:C14</xm:sqref>
        </x14:dataValidation>
        <x14:dataValidation type="list" allowBlank="1" showInputMessage="1" showErrorMessage="1" prompt="Izvēlies mēnesi" xr:uid="{4C9E6AFD-7182-44BD-96FF-DAD0A38CCE04}">
          <x14:formula1>
            <xm:f>Dati!$D$3:$D$14</xm:f>
          </x14:formula1>
          <xm:sqref>D13:D14</xm:sqref>
        </x14:dataValidation>
        <x14:dataValidation type="list" allowBlank="1" showInputMessage="1" showErrorMessage="1" prompt="Izvēlieties gadu" xr:uid="{560CD197-74DD-4AD9-9916-D60886677CD4}">
          <x14:formula1>
            <xm:f>Dati!$E$7:$E$14</xm:f>
          </x14:formula1>
          <xm:sqref>C17:E17</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Dati!$J$2:$J$9</xm:f>
          </x14:formula1>
          <xm:sqref>C5</xm:sqref>
        </x14:dataValidation>
        <x14:dataValidation type="list" allowBlank="1" showInputMessage="1" showErrorMessage="1" prompt="Izvēlies specifiskā atbalsta mērķi" xr:uid="{3F05FF4B-5303-4B9A-A763-1769AA28FF2F}">
          <x14:formula1>
            <xm:f>Dati!$P$2:$P$4</xm:f>
          </x14:formula1>
          <xm:sqref>C7</xm:sqref>
        </x14:dataValidation>
        <x14:dataValidation type="list" allowBlank="1" showInputMessage="1" showErrorMessage="1" prompt="Izvēlies gadu" xr:uid="{098422E8-8228-4E45-A4A3-728E15B25984}">
          <x14:formula1>
            <xm:f>Dati!$E$3:$E$12</xm:f>
          </x14:formula1>
          <xm:sqref>E13:E14</xm:sqref>
        </x14:dataValidation>
        <x14:dataValidation type="list" allowBlank="1" showInputMessage="1" showErrorMessage="1" xr:uid="{49E56E14-9792-4CAE-B20C-D8A956ACAEC9}">
          <x14:formula1>
            <xm:f>Dati!$G$2:$G$12</xm:f>
          </x14:formula1>
          <xm:sqref>C15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dimension ref="A1:BP397"/>
  <sheetViews>
    <sheetView zoomScale="90" zoomScaleNormal="90" workbookViewId="0">
      <pane xSplit="7" ySplit="6" topLeftCell="H7" activePane="bottomRight" state="frozen"/>
      <selection pane="bottomRight" activeCell="K37" sqref="K37"/>
      <selection pane="bottomLeft" activeCell="A7" sqref="A7"/>
      <selection pane="topRight" activeCell="H1" sqref="H1"/>
    </sheetView>
  </sheetViews>
  <sheetFormatPr defaultColWidth="9.140625" defaultRowHeight="13.9"/>
  <cols>
    <col min="1" max="1" width="5.42578125" style="4" customWidth="1"/>
    <col min="2" max="2" width="64.7109375" style="4" customWidth="1"/>
    <col min="3" max="3" width="14.5703125" style="4" customWidth="1"/>
    <col min="4" max="4" width="14.28515625" style="4" customWidth="1"/>
    <col min="5" max="5" width="9.42578125" style="4" customWidth="1"/>
    <col min="6" max="13" width="13.85546875" style="4" customWidth="1"/>
    <col min="14" max="19" width="14" style="4" customWidth="1"/>
    <col min="20" max="20" width="11.28515625" style="4" customWidth="1"/>
    <col min="21" max="25" width="14" style="4" customWidth="1"/>
    <col min="26" max="68" width="9.140625" style="3"/>
    <col min="69" max="16384" width="9.140625" style="4"/>
  </cols>
  <sheetData>
    <row r="1" spans="1:68" s="1" customFormat="1" ht="27" customHeight="1">
      <c r="A1" s="560" t="s">
        <v>128</v>
      </c>
      <c r="B1" s="560"/>
      <c r="C1" s="480"/>
      <c r="D1" s="561" t="s">
        <v>129</v>
      </c>
      <c r="E1" s="561"/>
      <c r="F1" s="561"/>
      <c r="G1" s="561"/>
      <c r="H1" s="561"/>
      <c r="I1" s="561"/>
      <c r="J1" s="561"/>
      <c r="K1" s="561"/>
      <c r="L1" s="561"/>
      <c r="M1" s="561"/>
      <c r="N1" s="561"/>
      <c r="O1" s="561"/>
      <c r="P1" s="561"/>
      <c r="Q1" s="561"/>
      <c r="R1" s="561"/>
      <c r="S1" s="561"/>
      <c r="T1" s="561"/>
      <c r="U1" s="561"/>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c r="A2" s="481"/>
    </row>
    <row r="3" spans="1:68" s="3" customFormat="1" hidden="1">
      <c r="A3" s="481"/>
    </row>
    <row r="4" spans="1:68" ht="24.95" customHeight="1">
      <c r="A4" s="562" t="s">
        <v>130</v>
      </c>
      <c r="B4" s="562"/>
      <c r="C4" s="562"/>
      <c r="D4" s="3"/>
      <c r="E4" s="3"/>
      <c r="F4" s="3"/>
      <c r="G4" s="3"/>
      <c r="H4" s="540" t="s">
        <v>131</v>
      </c>
      <c r="I4" s="3"/>
      <c r="J4" s="3"/>
      <c r="K4" s="3"/>
      <c r="L4" s="3"/>
      <c r="M4" s="3"/>
      <c r="N4" s="3"/>
      <c r="O4" s="3"/>
      <c r="P4" s="3"/>
      <c r="Q4" s="3"/>
      <c r="R4" s="3"/>
      <c r="S4" s="3"/>
      <c r="T4" s="3"/>
      <c r="U4" s="3"/>
      <c r="V4" s="3"/>
      <c r="W4" s="3"/>
      <c r="X4" s="3"/>
      <c r="Y4" s="3"/>
    </row>
    <row r="5" spans="1:68" ht="29.25" customHeight="1">
      <c r="A5" s="563" t="s">
        <v>132</v>
      </c>
      <c r="B5" s="564" t="s">
        <v>133</v>
      </c>
      <c r="C5" s="565" t="s">
        <v>134</v>
      </c>
      <c r="D5" s="559" t="s">
        <v>135</v>
      </c>
      <c r="E5" s="559"/>
      <c r="F5" s="559" t="s">
        <v>136</v>
      </c>
      <c r="G5" s="559"/>
      <c r="H5" s="559">
        <f>'Dati par projektu'!E13</f>
        <v>2025</v>
      </c>
      <c r="I5" s="559"/>
      <c r="J5" s="559">
        <f>IF(OR(H5&gt;='Dati par projektu'!$C$17,H5="X"),"X",H5+1)</f>
        <v>2026</v>
      </c>
      <c r="K5" s="559"/>
      <c r="L5" s="559">
        <f>IF(OR(J5&gt;='Dati par projektu'!$C$17,J5="X"),"X",J5+1)</f>
        <v>2027</v>
      </c>
      <c r="M5" s="559"/>
      <c r="N5" s="559">
        <f>IF(OR(L5&gt;='Dati par projektu'!$C$17,L5="X"),"X",L5+1)</f>
        <v>2028</v>
      </c>
      <c r="O5" s="559"/>
      <c r="P5" s="559">
        <f>IF(OR(N5&gt;='Dati par projektu'!$C$17,N5="X"),"X",N5+1)</f>
        <v>2029</v>
      </c>
      <c r="Q5" s="559"/>
      <c r="R5" s="559" t="str">
        <f>IF(OR(P5&gt;='Dati par projektu'!$C$17,P5="X"),"X",P5+1)</f>
        <v>X</v>
      </c>
      <c r="S5" s="559"/>
      <c r="T5" s="559" t="str">
        <f>IF(OR(R5&gt;='Dati par projektu'!$C$17,R5="X"),"X",R5+1)</f>
        <v>X</v>
      </c>
      <c r="U5" s="559"/>
      <c r="V5" s="559" t="str">
        <f>IF(OR(T5&gt;='Dati par projektu'!$C$17,T5="X"),"X",T5+1)</f>
        <v>X</v>
      </c>
      <c r="W5" s="559"/>
      <c r="X5" s="559" t="str">
        <f>IF(OR(V5&gt;='Dati par projektu'!$C$17,V5="X"),"X",V5+1)</f>
        <v>X</v>
      </c>
      <c r="Y5" s="559"/>
      <c r="AE5" s="5"/>
      <c r="AF5" s="5"/>
      <c r="AG5" s="5"/>
      <c r="AH5" s="5"/>
      <c r="AI5" s="5"/>
      <c r="AJ5" s="5"/>
      <c r="AK5" s="5"/>
      <c r="AL5" s="5"/>
      <c r="AM5" s="5"/>
      <c r="AN5" s="5"/>
      <c r="AO5" s="5"/>
      <c r="AP5" s="5"/>
      <c r="AQ5" s="5"/>
      <c r="AR5" s="5"/>
      <c r="AS5" s="5"/>
      <c r="AT5" s="5"/>
      <c r="AV5" s="6">
        <v>0.55000000000000004</v>
      </c>
    </row>
    <row r="6" spans="1:68" ht="27" customHeight="1">
      <c r="A6" s="563"/>
      <c r="B6" s="564" t="s">
        <v>137</v>
      </c>
      <c r="C6" s="566"/>
      <c r="D6" s="133" t="s">
        <v>138</v>
      </c>
      <c r="E6" s="133"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AE6" s="5"/>
      <c r="AF6" s="5"/>
      <c r="AG6" s="5"/>
      <c r="AH6" s="5"/>
      <c r="AI6" s="5"/>
      <c r="AJ6" s="5"/>
      <c r="AK6" s="5"/>
      <c r="AL6" s="5"/>
      <c r="AM6" s="5"/>
      <c r="AN6" s="5"/>
      <c r="AO6" s="5"/>
      <c r="AP6" s="5"/>
      <c r="AQ6" s="5"/>
      <c r="AR6" s="5"/>
      <c r="AS6" s="5"/>
      <c r="AT6" s="5"/>
      <c r="AV6" s="6">
        <v>0.45</v>
      </c>
    </row>
    <row r="7" spans="1:68" ht="13.5">
      <c r="A7" s="8">
        <v>1</v>
      </c>
      <c r="B7" s="9" t="s">
        <v>142</v>
      </c>
      <c r="C7" s="183">
        <v>0.85</v>
      </c>
      <c r="D7" s="28">
        <f>F7+G7</f>
        <v>1013092.16</v>
      </c>
      <c r="E7" s="482">
        <f t="shared" ref="E7:E13" si="0">D7/$D$24</f>
        <v>6.0511204270151345E-2</v>
      </c>
      <c r="F7" s="20">
        <f t="shared" ref="F7:G7" si="1">ROUND(H7+J7+L7+N7+P7+R7+T7+V7+X7,2)</f>
        <v>1013092.16</v>
      </c>
      <c r="G7" s="20">
        <f t="shared" si="1"/>
        <v>0</v>
      </c>
      <c r="H7" s="18">
        <v>50571.037894872505</v>
      </c>
      <c r="I7" s="19"/>
      <c r="J7" s="18">
        <v>240630.28054302529</v>
      </c>
      <c r="K7" s="19"/>
      <c r="L7" s="18">
        <v>240630.28054302529</v>
      </c>
      <c r="M7" s="19"/>
      <c r="N7" s="18">
        <v>240630.28054302529</v>
      </c>
      <c r="O7" s="19"/>
      <c r="P7" s="18">
        <v>240630.28054302529</v>
      </c>
      <c r="Q7" s="19"/>
      <c r="R7" s="18"/>
      <c r="S7" s="19"/>
      <c r="T7" s="18"/>
      <c r="U7" s="19"/>
      <c r="V7" s="18"/>
      <c r="W7" s="19"/>
      <c r="X7" s="18"/>
      <c r="Y7" s="19"/>
      <c r="AE7" s="5"/>
      <c r="AF7" s="5"/>
      <c r="AG7" s="5"/>
      <c r="AH7" s="5"/>
      <c r="AI7" s="5"/>
      <c r="AJ7" s="5"/>
      <c r="AK7" s="5"/>
      <c r="AL7" s="5"/>
      <c r="AM7" s="5"/>
      <c r="AN7" s="5"/>
      <c r="AO7" s="5"/>
      <c r="AP7" s="5"/>
      <c r="AQ7" s="5"/>
      <c r="AR7" s="5"/>
      <c r="AS7" s="5"/>
      <c r="AT7" s="5"/>
      <c r="AV7" s="6">
        <v>0.35</v>
      </c>
    </row>
    <row r="8" spans="1:68" ht="13.5">
      <c r="A8" s="8">
        <v>2</v>
      </c>
      <c r="B8" s="9" t="s">
        <v>143</v>
      </c>
      <c r="C8" s="183">
        <v>0.85</v>
      </c>
      <c r="D8" s="28">
        <f t="shared" ref="D8:D23" si="2">F8+G8</f>
        <v>369007.01</v>
      </c>
      <c r="E8" s="482">
        <f t="shared" si="0"/>
        <v>2.2040500796322204E-2</v>
      </c>
      <c r="F8" s="26">
        <f>ROUND(H8+J8+L8+N8+P8+R8+T8+V8+X8,2)</f>
        <v>369007.01</v>
      </c>
      <c r="G8" s="26">
        <f>ROUND(I8+K8+M8+O8+Q8+S8+U8+W8+Y8,2)</f>
        <v>0</v>
      </c>
      <c r="H8" s="18">
        <v>41000.778823679997</v>
      </c>
      <c r="I8" s="19"/>
      <c r="J8" s="18">
        <v>82001.557647359994</v>
      </c>
      <c r="K8" s="19"/>
      <c r="L8" s="18">
        <v>82001.557647359994</v>
      </c>
      <c r="M8" s="19"/>
      <c r="N8" s="18">
        <v>82001.557647359994</v>
      </c>
      <c r="O8" s="19"/>
      <c r="P8" s="18">
        <v>82001.557647359994</v>
      </c>
      <c r="Q8" s="19"/>
      <c r="R8" s="18"/>
      <c r="S8" s="19"/>
      <c r="T8" s="18"/>
      <c r="U8" s="19"/>
      <c r="V8" s="18"/>
      <c r="W8" s="19"/>
      <c r="X8" s="18"/>
      <c r="Y8" s="19"/>
      <c r="AE8" s="5"/>
      <c r="AF8" s="5"/>
      <c r="AG8" s="5"/>
      <c r="AH8" s="5"/>
      <c r="AI8" s="5"/>
      <c r="AJ8" s="5"/>
      <c r="AK8" s="5"/>
      <c r="AL8" s="5"/>
      <c r="AM8" s="5"/>
      <c r="AN8" s="5"/>
      <c r="AO8" s="5"/>
      <c r="AP8" s="5"/>
      <c r="AQ8" s="5"/>
      <c r="AR8" s="5"/>
      <c r="AS8" s="5"/>
      <c r="AT8" s="5"/>
      <c r="AV8" s="10"/>
    </row>
    <row r="9" spans="1:68" ht="13.5">
      <c r="A9" s="8">
        <v>3</v>
      </c>
      <c r="B9" s="9" t="s">
        <v>144</v>
      </c>
      <c r="C9" s="183">
        <v>0.85</v>
      </c>
      <c r="D9" s="28">
        <f t="shared" si="2"/>
        <v>6384940.7199999997</v>
      </c>
      <c r="E9" s="482">
        <f t="shared" si="0"/>
        <v>0.381367527472256</v>
      </c>
      <c r="F9" s="26">
        <f t="shared" ref="F9" si="3">ROUND(H9+J9+L9+N9+P9+R9+T9+V9+X9,2)</f>
        <v>6384940.7199999997</v>
      </c>
      <c r="G9" s="26">
        <f>ROUND(I9+K9+M9+O9+Q9+S9+U9+W9+Y9,2)</f>
        <v>0</v>
      </c>
      <c r="H9" s="18">
        <v>296139.47380880336</v>
      </c>
      <c r="I9" s="19"/>
      <c r="J9" s="18">
        <v>1522200.3126394753</v>
      </c>
      <c r="K9" s="19"/>
      <c r="L9" s="18">
        <v>1522200.3126394753</v>
      </c>
      <c r="M9" s="19"/>
      <c r="N9" s="18">
        <v>1522200.3126394753</v>
      </c>
      <c r="O9" s="19"/>
      <c r="P9" s="18">
        <v>1522200.3126394753</v>
      </c>
      <c r="Q9" s="19"/>
      <c r="R9" s="18"/>
      <c r="S9" s="19"/>
      <c r="T9" s="18"/>
      <c r="U9" s="19"/>
      <c r="V9" s="18"/>
      <c r="W9" s="19"/>
      <c r="X9" s="18"/>
      <c r="Y9" s="19"/>
      <c r="AE9" s="5"/>
      <c r="AF9" s="5"/>
      <c r="AG9" s="5"/>
      <c r="AH9" s="5"/>
      <c r="AI9" s="5"/>
      <c r="AJ9" s="5"/>
      <c r="AK9" s="5"/>
      <c r="AL9" s="5"/>
      <c r="AM9" s="5"/>
      <c r="AN9" s="5"/>
      <c r="AO9" s="5"/>
      <c r="AP9" s="5"/>
      <c r="AQ9" s="5"/>
      <c r="AR9" s="5"/>
      <c r="AS9" s="5"/>
      <c r="AT9" s="5"/>
      <c r="AV9" s="10"/>
    </row>
    <row r="10" spans="1:68">
      <c r="A10" s="8">
        <v>4</v>
      </c>
      <c r="B10" s="9" t="s">
        <v>145</v>
      </c>
      <c r="C10" s="183">
        <v>0.85</v>
      </c>
      <c r="D10" s="28">
        <f t="shared" si="2"/>
        <v>0</v>
      </c>
      <c r="E10" s="482">
        <f t="shared" si="0"/>
        <v>0</v>
      </c>
      <c r="F10" s="27">
        <f t="shared" ref="F10:G12" si="4">ROUND(H10+J10+L10+N10+P10+R10+T10+V10+X10,2)</f>
        <v>0</v>
      </c>
      <c r="G10" s="27">
        <f t="shared" si="4"/>
        <v>0</v>
      </c>
      <c r="H10" s="18"/>
      <c r="I10" s="19"/>
      <c r="J10" s="18"/>
      <c r="K10" s="19"/>
      <c r="L10" s="18"/>
      <c r="M10" s="19"/>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ht="13.5">
      <c r="A11" s="8">
        <v>5</v>
      </c>
      <c r="B11" s="9" t="s">
        <v>146</v>
      </c>
      <c r="C11" s="183">
        <v>0.85</v>
      </c>
      <c r="D11" s="28">
        <f t="shared" si="2"/>
        <v>1680161.55</v>
      </c>
      <c r="E11" s="482">
        <f t="shared" si="0"/>
        <v>0.10035473846614715</v>
      </c>
      <c r="F11" s="27">
        <f t="shared" si="4"/>
        <v>1680161.55</v>
      </c>
      <c r="G11" s="27">
        <f t="shared" si="4"/>
        <v>0</v>
      </c>
      <c r="H11" s="18">
        <v>0</v>
      </c>
      <c r="I11" s="19"/>
      <c r="J11" s="18">
        <v>606850.30000000005</v>
      </c>
      <c r="K11" s="19"/>
      <c r="L11" s="18">
        <v>540300</v>
      </c>
      <c r="M11" s="19"/>
      <c r="N11" s="18">
        <v>291000</v>
      </c>
      <c r="O11" s="19"/>
      <c r="P11" s="18">
        <v>242011.25</v>
      </c>
      <c r="Q11" s="19"/>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ht="13.5">
      <c r="A12" s="8">
        <v>6</v>
      </c>
      <c r="B12" s="9" t="s">
        <v>147</v>
      </c>
      <c r="C12" s="183">
        <v>0.85</v>
      </c>
      <c r="D12" s="28">
        <f t="shared" si="2"/>
        <v>4375753.9000000004</v>
      </c>
      <c r="E12" s="482">
        <f t="shared" si="0"/>
        <v>0.26136036634496451</v>
      </c>
      <c r="F12" s="26">
        <f t="shared" si="4"/>
        <v>4375753.9000000004</v>
      </c>
      <c r="G12" s="26">
        <f>ROUND(I12+K12+M12+O12+Q12+S12+U12+W12+Y12,2)</f>
        <v>0</v>
      </c>
      <c r="H12" s="18">
        <v>15000</v>
      </c>
      <c r="I12" s="19"/>
      <c r="J12" s="18">
        <v>2014801.4</v>
      </c>
      <c r="K12" s="19"/>
      <c r="L12" s="18">
        <v>1348900</v>
      </c>
      <c r="M12" s="19"/>
      <c r="N12" s="18">
        <v>608500</v>
      </c>
      <c r="O12" s="19"/>
      <c r="P12" s="18">
        <v>388552.5</v>
      </c>
      <c r="Q12" s="19"/>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c r="A13" s="8">
        <v>7</v>
      </c>
      <c r="B13" s="9" t="s">
        <v>148</v>
      </c>
      <c r="C13" s="183">
        <v>0.85</v>
      </c>
      <c r="D13" s="28">
        <f t="shared" si="2"/>
        <v>0</v>
      </c>
      <c r="E13" s="482">
        <f t="shared" si="0"/>
        <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hidden="1">
      <c r="A14" s="11" t="s">
        <v>149</v>
      </c>
      <c r="B14" s="12"/>
      <c r="C14" s="183"/>
      <c r="D14" s="28"/>
      <c r="E14" s="482"/>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hidden="1">
      <c r="A15" s="11" t="s">
        <v>150</v>
      </c>
      <c r="B15" s="12"/>
      <c r="C15" s="183"/>
      <c r="D15" s="28"/>
      <c r="E15" s="482"/>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ht="13.5">
      <c r="A16" s="8">
        <v>8</v>
      </c>
      <c r="B16" s="9" t="s">
        <v>151</v>
      </c>
      <c r="C16" s="183">
        <v>0.85</v>
      </c>
      <c r="D16" s="28">
        <f t="shared" si="2"/>
        <v>2284661.5499999998</v>
      </c>
      <c r="E16" s="482">
        <f>D16/$D$24</f>
        <v>0.13646105181606635</v>
      </c>
      <c r="F16" s="27">
        <f t="shared" ref="F16:G23" si="5">ROUND(H16+J16+L16+N16+P16+R16+T16+V16+X16,2)</f>
        <v>2284661.5499999998</v>
      </c>
      <c r="G16" s="27">
        <f t="shared" si="5"/>
        <v>0</v>
      </c>
      <c r="H16" s="18">
        <v>0</v>
      </c>
      <c r="I16" s="19"/>
      <c r="J16" s="18">
        <v>792350.3</v>
      </c>
      <c r="K16" s="19"/>
      <c r="L16" s="18">
        <v>732300</v>
      </c>
      <c r="M16" s="19"/>
      <c r="N16" s="18">
        <v>405500</v>
      </c>
      <c r="O16" s="19"/>
      <c r="P16" s="18">
        <v>354511.25</v>
      </c>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c r="A17" s="8">
        <v>9</v>
      </c>
      <c r="B17" s="9" t="s">
        <v>152</v>
      </c>
      <c r="C17" s="183">
        <v>0.85</v>
      </c>
      <c r="D17" s="28">
        <f t="shared" si="2"/>
        <v>0</v>
      </c>
      <c r="E17" s="482">
        <f>D17/$D$24</f>
        <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ht="13.5">
      <c r="A18" s="8">
        <v>10</v>
      </c>
      <c r="B18" s="9" t="s">
        <v>153</v>
      </c>
      <c r="C18" s="183">
        <v>0.85</v>
      </c>
      <c r="D18" s="28">
        <f t="shared" si="2"/>
        <v>363000</v>
      </c>
      <c r="E18" s="482">
        <f>D18/$D$24</f>
        <v>2.1681706775882006E-2</v>
      </c>
      <c r="F18" s="27">
        <f t="shared" si="5"/>
        <v>363000</v>
      </c>
      <c r="G18" s="27">
        <f t="shared" si="5"/>
        <v>0</v>
      </c>
      <c r="H18" s="18">
        <v>0</v>
      </c>
      <c r="I18" s="19"/>
      <c r="J18" s="18">
        <v>60000</v>
      </c>
      <c r="K18" s="19"/>
      <c r="L18" s="18">
        <v>63000</v>
      </c>
      <c r="M18" s="19"/>
      <c r="N18" s="18">
        <v>190000</v>
      </c>
      <c r="O18" s="19"/>
      <c r="P18" s="18">
        <v>50000</v>
      </c>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ht="27.6">
      <c r="A19" s="8">
        <v>11</v>
      </c>
      <c r="B19" s="9" t="s">
        <v>154</v>
      </c>
      <c r="C19" s="183">
        <v>0.85</v>
      </c>
      <c r="D19" s="28">
        <f t="shared" si="2"/>
        <v>0</v>
      </c>
      <c r="E19" s="482">
        <f>D19/$D$24</f>
        <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c r="A20" s="8">
        <v>12</v>
      </c>
      <c r="B20" s="9" t="s">
        <v>155</v>
      </c>
      <c r="C20" s="183">
        <v>0.85</v>
      </c>
      <c r="D20" s="28">
        <f t="shared" si="2"/>
        <v>0</v>
      </c>
      <c r="E20" s="482">
        <f t="shared" ref="E20:E23" si="6">D20/$D$24</f>
        <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ht="13.5">
      <c r="A21" s="8">
        <v>13</v>
      </c>
      <c r="B21" s="9" t="s">
        <v>156</v>
      </c>
      <c r="C21" s="183">
        <v>0.85</v>
      </c>
      <c r="D21" s="28">
        <f t="shared" si="2"/>
        <v>271607.5</v>
      </c>
      <c r="E21" s="482">
        <f t="shared" si="6"/>
        <v>1.6222904058210391E-2</v>
      </c>
      <c r="F21" s="27">
        <f t="shared" si="5"/>
        <v>271607.5</v>
      </c>
      <c r="G21" s="27">
        <f t="shared" si="5"/>
        <v>0</v>
      </c>
      <c r="H21" s="18">
        <v>13000</v>
      </c>
      <c r="I21" s="19"/>
      <c r="J21" s="18">
        <v>60000</v>
      </c>
      <c r="K21" s="19"/>
      <c r="L21" s="18">
        <v>63000</v>
      </c>
      <c r="M21" s="19"/>
      <c r="N21" s="18">
        <v>66150</v>
      </c>
      <c r="O21" s="19"/>
      <c r="P21" s="18">
        <v>69457.5</v>
      </c>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c r="A22" s="8">
        <v>14</v>
      </c>
      <c r="B22" s="9" t="s">
        <v>157</v>
      </c>
      <c r="C22" s="183">
        <v>0.85</v>
      </c>
      <c r="D22" s="28">
        <f t="shared" si="2"/>
        <v>0</v>
      </c>
      <c r="E22" s="482">
        <f>D22/$D$24</f>
        <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c r="A23" s="8">
        <v>15</v>
      </c>
      <c r="B23" s="9" t="s">
        <v>158</v>
      </c>
      <c r="C23" s="183">
        <v>0.85</v>
      </c>
      <c r="D23" s="28">
        <f t="shared" si="2"/>
        <v>0</v>
      </c>
      <c r="E23" s="482">
        <f t="shared" si="6"/>
        <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c r="A24" s="484"/>
      <c r="B24" s="9" t="s">
        <v>159</v>
      </c>
      <c r="C24" s="184">
        <v>0.85</v>
      </c>
      <c r="D24" s="28">
        <f>F24+G24</f>
        <v>16742224.390000001</v>
      </c>
      <c r="E24" s="485">
        <f>D24/$D$24</f>
        <v>1</v>
      </c>
      <c r="F24" s="20">
        <f t="shared" ref="F24:Y24" si="7">F7+F8+F9+F10+F11+F12+F13+F16+F17+F18+F19+F20+F21+F22+F23</f>
        <v>16742224.390000001</v>
      </c>
      <c r="G24" s="20">
        <f t="shared" si="7"/>
        <v>0</v>
      </c>
      <c r="H24" s="20">
        <f>H7+H8+H9+H10+H11+H12+H13+H16+H17+H18+H19+H20+H21+H22+H23</f>
        <v>415711.29052735586</v>
      </c>
      <c r="I24" s="20">
        <f>I7+I8+I9+I10+I11+I12+I13+I16+I17+I18+I19+I20+I21+I22+I23</f>
        <v>0</v>
      </c>
      <c r="J24" s="20">
        <f t="shared" si="7"/>
        <v>5378834.15082986</v>
      </c>
      <c r="K24" s="20">
        <f t="shared" si="7"/>
        <v>0</v>
      </c>
      <c r="L24" s="20">
        <f t="shared" si="7"/>
        <v>4592332.1508298609</v>
      </c>
      <c r="M24" s="20">
        <f t="shared" si="7"/>
        <v>0</v>
      </c>
      <c r="N24" s="20">
        <f t="shared" si="7"/>
        <v>3405982.1508298605</v>
      </c>
      <c r="O24" s="20">
        <f t="shared" si="7"/>
        <v>0</v>
      </c>
      <c r="P24" s="20">
        <f t="shared" si="7"/>
        <v>2949364.6508298605</v>
      </c>
      <c r="Q24" s="20">
        <f t="shared" si="7"/>
        <v>0</v>
      </c>
      <c r="R24" s="20">
        <f t="shared" si="7"/>
        <v>0</v>
      </c>
      <c r="S24" s="20">
        <f t="shared" si="7"/>
        <v>0</v>
      </c>
      <c r="T24" s="20">
        <f t="shared" si="7"/>
        <v>0</v>
      </c>
      <c r="U24" s="20">
        <f t="shared" si="7"/>
        <v>0</v>
      </c>
      <c r="V24" s="20">
        <f t="shared" si="7"/>
        <v>0</v>
      </c>
      <c r="W24" s="20">
        <f t="shared" si="7"/>
        <v>0</v>
      </c>
      <c r="X24" s="20">
        <f t="shared" si="7"/>
        <v>0</v>
      </c>
      <c r="Y24" s="20">
        <f t="shared" si="7"/>
        <v>0</v>
      </c>
      <c r="AE24" s="5"/>
      <c r="AF24" s="5"/>
      <c r="AG24" s="5"/>
      <c r="AH24" s="5"/>
      <c r="AI24" s="5"/>
      <c r="AJ24" s="5"/>
      <c r="AK24" s="5"/>
      <c r="AL24" s="5"/>
      <c r="AM24" s="5"/>
      <c r="AN24" s="5"/>
      <c r="AO24" s="5"/>
      <c r="AP24" s="5"/>
      <c r="AQ24" s="5"/>
      <c r="AR24" s="5"/>
      <c r="AS24" s="5"/>
      <c r="AT24" s="5"/>
    </row>
    <row r="25" spans="1:46">
      <c r="A25" s="484"/>
      <c r="B25" s="9" t="s">
        <v>160</v>
      </c>
      <c r="C25" s="486"/>
      <c r="D25" s="13"/>
      <c r="E25" s="485"/>
      <c r="F25" s="487"/>
      <c r="G25" s="487"/>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ht="18.600000000000001" customHeight="1">
      <c r="A26" s="484"/>
      <c r="B26" s="9" t="s">
        <v>161</v>
      </c>
      <c r="C26" s="486"/>
      <c r="D26" s="13"/>
      <c r="E26" s="485"/>
      <c r="F26" s="487"/>
      <c r="G26" s="487"/>
      <c r="H26" s="20">
        <f>H24-H23</f>
        <v>415711.29052735586</v>
      </c>
      <c r="I26" s="20">
        <f>I24-I23-I25</f>
        <v>0</v>
      </c>
      <c r="J26" s="20">
        <f t="shared" ref="J26:Y26" si="8">J24-J23</f>
        <v>5378834.15082986</v>
      </c>
      <c r="K26" s="20">
        <f>K24-K23-K25</f>
        <v>0</v>
      </c>
      <c r="L26" s="20">
        <f t="shared" si="8"/>
        <v>4592332.1508298609</v>
      </c>
      <c r="M26" s="20">
        <f>M24-M23-M25</f>
        <v>0</v>
      </c>
      <c r="N26" s="20">
        <f t="shared" si="8"/>
        <v>3405982.1508298605</v>
      </c>
      <c r="O26" s="20">
        <f t="shared" si="8"/>
        <v>0</v>
      </c>
      <c r="P26" s="20">
        <f t="shared" si="8"/>
        <v>2949364.6508298605</v>
      </c>
      <c r="Q26" s="20">
        <f t="shared" si="8"/>
        <v>0</v>
      </c>
      <c r="R26" s="20">
        <f t="shared" si="8"/>
        <v>0</v>
      </c>
      <c r="S26" s="20">
        <f t="shared" si="8"/>
        <v>0</v>
      </c>
      <c r="T26" s="20">
        <f t="shared" si="8"/>
        <v>0</v>
      </c>
      <c r="U26" s="20">
        <f t="shared" si="8"/>
        <v>0</v>
      </c>
      <c r="V26" s="20">
        <f t="shared" si="8"/>
        <v>0</v>
      </c>
      <c r="W26" s="20">
        <f t="shared" si="8"/>
        <v>0</v>
      </c>
      <c r="X26" s="20">
        <f t="shared" si="8"/>
        <v>0</v>
      </c>
      <c r="Y26" s="20">
        <f t="shared" si="8"/>
        <v>0</v>
      </c>
      <c r="AE26" s="5"/>
      <c r="AF26" s="5"/>
      <c r="AG26" s="5"/>
      <c r="AH26" s="5"/>
      <c r="AI26" s="5"/>
      <c r="AJ26" s="5"/>
      <c r="AK26" s="5"/>
      <c r="AL26" s="5"/>
      <c r="AM26" s="5"/>
      <c r="AN26" s="5"/>
      <c r="AO26" s="5"/>
      <c r="AP26" s="5"/>
      <c r="AQ26" s="5"/>
      <c r="AR26" s="5"/>
      <c r="AS26" s="5"/>
      <c r="AT26" s="5"/>
    </row>
    <row r="27" spans="1:46" s="3" customFormat="1" ht="16.5" customHeight="1">
      <c r="A27" s="481"/>
    </row>
    <row r="28" spans="1:46" s="3" customFormat="1">
      <c r="A28" s="481"/>
    </row>
    <row r="29" spans="1:46" s="3" customFormat="1">
      <c r="A29" s="481"/>
    </row>
    <row r="30" spans="1:46" s="3" customFormat="1">
      <c r="A30" s="481"/>
    </row>
    <row r="31" spans="1:46" s="3" customFormat="1">
      <c r="A31" s="481"/>
    </row>
    <row r="32" spans="1:46" s="3" customFormat="1">
      <c r="A32" s="481"/>
    </row>
    <row r="33" spans="1:1" s="3" customFormat="1">
      <c r="A33" s="481"/>
    </row>
    <row r="34" spans="1:1" s="3" customFormat="1">
      <c r="A34" s="481"/>
    </row>
    <row r="35" spans="1:1" s="3" customFormat="1">
      <c r="A35" s="481"/>
    </row>
    <row r="36" spans="1:1" s="3" customFormat="1">
      <c r="A36" s="481"/>
    </row>
    <row r="37" spans="1:1" s="3" customFormat="1">
      <c r="A37" s="481"/>
    </row>
    <row r="38" spans="1:1" s="3" customFormat="1">
      <c r="A38" s="481"/>
    </row>
    <row r="39" spans="1:1" s="3" customFormat="1">
      <c r="A39" s="481"/>
    </row>
    <row r="40" spans="1:1" s="3" customFormat="1">
      <c r="A40" s="481"/>
    </row>
    <row r="41" spans="1:1" s="3" customFormat="1">
      <c r="A41" s="481"/>
    </row>
    <row r="42" spans="1:1" s="3" customFormat="1">
      <c r="A42" s="481"/>
    </row>
    <row r="43" spans="1:1" s="3" customFormat="1">
      <c r="A43" s="481"/>
    </row>
    <row r="44" spans="1:1" s="3" customFormat="1"/>
    <row r="45" spans="1:1" s="3" customFormat="1"/>
    <row r="46" spans="1:1" s="3" customFormat="1"/>
    <row r="47" spans="1:1" s="3" customFormat="1"/>
    <row r="48" spans="1:1" s="3" customFormat="1"/>
    <row r="49" s="3" customFormat="1"/>
    <row r="50" s="3" customFormat="1"/>
    <row r="51" s="3" customFormat="1"/>
    <row r="52" s="3" customFormat="1"/>
    <row r="53" s="3" customFormat="1"/>
    <row r="54" s="3" customFormat="1"/>
    <row r="55" s="3" customFormat="1"/>
    <row r="56" s="3" customFormat="1"/>
    <row r="57" s="3" customFormat="1"/>
    <row r="58" s="3" customFormat="1"/>
    <row r="59" s="3" customFormat="1"/>
    <row r="60" s="3" customFormat="1"/>
    <row r="61" s="3" customFormat="1"/>
    <row r="62" s="3" customFormat="1"/>
    <row r="63" s="3" customFormat="1"/>
    <row r="64" s="3" customFormat="1"/>
    <row r="65" spans="1:2" s="3" customFormat="1"/>
    <row r="66" spans="1:2" s="3" customFormat="1"/>
    <row r="67" spans="1:2" s="3" customFormat="1"/>
    <row r="68" spans="1:2" s="3" customFormat="1">
      <c r="A68" s="488"/>
      <c r="B68" s="489"/>
    </row>
    <row r="69" spans="1:2" s="3" customFormat="1"/>
    <row r="70" spans="1:2" s="3" customFormat="1"/>
    <row r="71" spans="1:2" s="3" customFormat="1"/>
    <row r="72" spans="1:2" s="3" customFormat="1"/>
    <row r="73" spans="1:2" s="3" customFormat="1"/>
    <row r="74" spans="1:2" s="3" customFormat="1"/>
    <row r="75" spans="1:2" s="3" customFormat="1"/>
    <row r="76" spans="1:2" s="3" customFormat="1"/>
    <row r="77" spans="1:2" s="3" customFormat="1"/>
    <row r="78" spans="1:2" s="3" customFormat="1"/>
    <row r="79" spans="1:2" s="3" customFormat="1"/>
    <row r="80" spans="1:2"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row r="303" s="3" customFormat="1"/>
    <row r="304" s="3" customFormat="1"/>
    <row r="305" s="3" customFormat="1"/>
    <row r="306" s="3" customFormat="1"/>
    <row r="307" s="3" customFormat="1"/>
    <row r="308" s="3" customFormat="1"/>
    <row r="309" s="3" customFormat="1"/>
    <row r="310" s="3" customFormat="1"/>
    <row r="311" s="3" customFormat="1"/>
    <row r="312" s="3" customFormat="1"/>
    <row r="313" s="3" customFormat="1"/>
    <row r="314" s="3" customFormat="1"/>
    <row r="315" s="3" customFormat="1"/>
    <row r="316" s="3" customFormat="1"/>
    <row r="317" s="3" customFormat="1"/>
    <row r="318" s="3" customFormat="1"/>
    <row r="319" s="3" customFormat="1"/>
    <row r="320" s="3" customFormat="1"/>
    <row r="321" s="3" customFormat="1"/>
    <row r="322" s="3" customFormat="1"/>
    <row r="323" s="3" customFormat="1"/>
    <row r="324" s="3" customFormat="1"/>
    <row r="325" s="3" customFormat="1"/>
    <row r="326" s="3" customFormat="1"/>
    <row r="327" s="3" customFormat="1"/>
    <row r="328" s="3" customFormat="1"/>
    <row r="329" s="3" customFormat="1"/>
    <row r="330" s="3" customFormat="1"/>
    <row r="331" s="3" customFormat="1"/>
    <row r="332" s="3" customFormat="1"/>
    <row r="333" s="3" customFormat="1"/>
    <row r="334" s="3" customFormat="1"/>
    <row r="335" s="3" customFormat="1"/>
    <row r="336" s="3" customFormat="1"/>
    <row r="337" s="3" customFormat="1"/>
    <row r="338" s="3" customFormat="1"/>
    <row r="339" s="3" customFormat="1"/>
    <row r="340" s="3" customFormat="1"/>
    <row r="341" s="3" customFormat="1"/>
    <row r="342" s="3" customFormat="1"/>
    <row r="343" s="3" customFormat="1"/>
    <row r="344" s="3" customFormat="1"/>
    <row r="345" s="3" customFormat="1"/>
    <row r="346" s="3" customFormat="1"/>
    <row r="347" s="3" customFormat="1"/>
    <row r="348" s="3" customFormat="1"/>
    <row r="349" s="3" customFormat="1"/>
    <row r="350" s="3" customFormat="1"/>
    <row r="351" s="3" customFormat="1"/>
    <row r="352" s="3" customFormat="1"/>
    <row r="353" s="3" customFormat="1"/>
    <row r="354" s="3" customFormat="1"/>
    <row r="355" s="3" customFormat="1"/>
    <row r="356" s="3" customFormat="1"/>
    <row r="357" s="3" customFormat="1"/>
    <row r="358" s="3" customFormat="1"/>
    <row r="359" s="3" customFormat="1"/>
    <row r="360" s="3" customFormat="1"/>
    <row r="361" s="3" customFormat="1"/>
    <row r="362" s="3" customFormat="1"/>
    <row r="363" s="3" customFormat="1"/>
    <row r="364" s="3" customFormat="1"/>
    <row r="365" s="3" customFormat="1"/>
    <row r="366" s="3" customFormat="1"/>
    <row r="367" s="3" customFormat="1"/>
    <row r="368" s="3" customFormat="1"/>
    <row r="369" s="3" customFormat="1"/>
    <row r="370" s="3" customFormat="1"/>
    <row r="371" s="3" customFormat="1"/>
    <row r="372" s="3" customFormat="1"/>
    <row r="373" s="3" customFormat="1"/>
    <row r="374" s="3" customFormat="1"/>
    <row r="375" s="3" customFormat="1"/>
    <row r="376" s="3" customFormat="1"/>
    <row r="377" s="3" customFormat="1"/>
    <row r="378" s="3" customFormat="1"/>
    <row r="379" s="3" customFormat="1"/>
    <row r="380" s="3" customFormat="1"/>
    <row r="381" s="3" customFormat="1"/>
    <row r="382" s="3" customFormat="1"/>
    <row r="383" s="3" customFormat="1"/>
    <row r="384" s="3" customFormat="1"/>
    <row r="385" s="3" customFormat="1"/>
    <row r="386" s="3" customFormat="1"/>
    <row r="387" s="3" customFormat="1"/>
    <row r="388" s="3" customFormat="1"/>
    <row r="389" s="3" customFormat="1"/>
    <row r="390" s="3" customFormat="1"/>
    <row r="391" s="3" customFormat="1"/>
    <row r="392" s="3" customFormat="1"/>
    <row r="393" s="3" customFormat="1"/>
    <row r="394" s="3" customFormat="1"/>
    <row r="395" s="3" customFormat="1"/>
    <row r="396" s="3" customFormat="1"/>
    <row r="397" s="3" customFormat="1"/>
  </sheetData>
  <sheetProtection formatCells="0" formatColumns="0" formatRows="0" insertColumns="0" insertRows="0" insertHyperlinks="0" deleteColumns="0" deleteRows="0" sort="0" autoFilter="0" pivotTables="0"/>
  <mergeCells count="17">
    <mergeCell ref="A1:B1"/>
    <mergeCell ref="D1:U1"/>
    <mergeCell ref="A4:C4"/>
    <mergeCell ref="A5:A6"/>
    <mergeCell ref="B5:B6"/>
    <mergeCell ref="C5:C6"/>
    <mergeCell ref="D5:E5"/>
    <mergeCell ref="F5:G5"/>
    <mergeCell ref="H5:I5"/>
    <mergeCell ref="J5:K5"/>
    <mergeCell ref="X5:Y5"/>
    <mergeCell ref="L5:M5"/>
    <mergeCell ref="N5:O5"/>
    <mergeCell ref="P5:Q5"/>
    <mergeCell ref="R5:S5"/>
    <mergeCell ref="T5:U5"/>
    <mergeCell ref="V5:W5"/>
  </mergeCells>
  <conditionalFormatting sqref="D7:D26">
    <cfRule type="containsText" dxfId="128" priority="1" stopIfTrue="1" operator="containsText" text="PĀRSNIEGTAS IZMAKSAS">
      <formula>NOT(ISERROR(SEARCH("PĀRSNIEGTAS IZMAKSAS",D7)))</formula>
    </cfRule>
  </conditionalFormatting>
  <conditionalFormatting sqref="F8:G9">
    <cfRule type="containsText" dxfId="127" priority="4" stopIfTrue="1" operator="containsText" text="PĀRSNIEGTAS IZMAKSAS">
      <formula>NOT(ISERROR(SEARCH("PĀRSNIEGTAS IZMAKSAS",F8)))</formula>
    </cfRule>
  </conditionalFormatting>
  <conditionalFormatting sqref="F12:G12">
    <cfRule type="containsText" dxfId="126" priority="3" stopIfTrue="1" operator="containsText" text="PĀRSNIEGTAS IZMAKSAS">
      <formula>NOT(ISERROR(SEARCH("PĀRSNIEGTAS IZMAKSAS",F12)))</formula>
    </cfRule>
  </conditionalFormatting>
  <conditionalFormatting sqref="J5:Y5">
    <cfRule type="cellIs" dxfId="125"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C7:C24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dimension ref="A1:BQ396"/>
  <sheetViews>
    <sheetView zoomScale="80" zoomScaleNormal="80" workbookViewId="0">
      <pane xSplit="7" ySplit="6" topLeftCell="H7" activePane="bottomRight" state="frozen"/>
      <selection pane="bottomRight" activeCell="H90" sqref="H90"/>
      <selection pane="bottomLeft" activeCell="H90" sqref="H90"/>
      <selection pane="topRight" activeCell="H90" sqref="H90"/>
    </sheetView>
  </sheetViews>
  <sheetFormatPr defaultColWidth="9.140625" defaultRowHeight="13.9"/>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c r="A1" s="560" t="s">
        <v>162</v>
      </c>
      <c r="B1" s="560"/>
      <c r="C1" s="490"/>
      <c r="D1" s="567" t="s">
        <v>163</v>
      </c>
      <c r="E1" s="567"/>
      <c r="F1" s="567"/>
      <c r="G1" s="567"/>
      <c r="H1" s="567"/>
      <c r="I1" s="567"/>
      <c r="J1" s="567"/>
      <c r="K1" s="567"/>
      <c r="L1" s="567"/>
      <c r="M1" s="567"/>
      <c r="N1" s="567"/>
      <c r="O1" s="567"/>
      <c r="P1" s="567"/>
      <c r="Q1" s="567"/>
      <c r="R1" s="567"/>
      <c r="S1" s="567"/>
      <c r="T1" s="567"/>
      <c r="U1" s="567"/>
      <c r="V1" s="56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c r="A2" s="481"/>
    </row>
    <row r="3" spans="1:69" s="3" customFormat="1" hidden="1">
      <c r="A3" s="481"/>
    </row>
    <row r="4" spans="1:69" ht="24.95" customHeight="1">
      <c r="A4" s="562" t="s">
        <v>130</v>
      </c>
      <c r="B4" s="562"/>
      <c r="C4" s="562"/>
      <c r="D4" s="3"/>
      <c r="E4" s="3"/>
      <c r="F4" s="3"/>
      <c r="G4" s="3"/>
      <c r="H4" s="3"/>
      <c r="I4" s="3"/>
      <c r="J4" s="3"/>
      <c r="K4" s="3"/>
      <c r="L4" s="3"/>
      <c r="M4" s="3"/>
      <c r="N4" s="3"/>
      <c r="O4" s="3"/>
      <c r="P4" s="3"/>
      <c r="Q4" s="3"/>
      <c r="R4" s="3"/>
      <c r="S4" s="3"/>
      <c r="T4" s="3"/>
      <c r="U4" s="3"/>
      <c r="V4" s="3"/>
      <c r="W4" s="3"/>
      <c r="X4" s="3"/>
      <c r="Y4" s="3"/>
      <c r="Z4" s="3"/>
    </row>
    <row r="5" spans="1:69" ht="33.75" customHeight="1">
      <c r="A5" s="563" t="s">
        <v>132</v>
      </c>
      <c r="B5" s="564" t="s">
        <v>133</v>
      </c>
      <c r="C5" s="565" t="s">
        <v>134</v>
      </c>
      <c r="D5" s="559" t="s">
        <v>135</v>
      </c>
      <c r="E5" s="559"/>
      <c r="F5" s="559" t="s">
        <v>136</v>
      </c>
      <c r="G5" s="559"/>
      <c r="H5" s="559">
        <f>'Dati par projektu'!E13</f>
        <v>2025</v>
      </c>
      <c r="I5" s="559"/>
      <c r="J5" s="559">
        <f>IF(OR(H5&gt;='Dati par projektu'!$C$17,H5="X"),"X",H5+1)</f>
        <v>2026</v>
      </c>
      <c r="K5" s="559"/>
      <c r="L5" s="559">
        <f>IF(OR(J5&gt;='Dati par projektu'!$C$17,J5="X"),"X",J5+1)</f>
        <v>2027</v>
      </c>
      <c r="M5" s="559"/>
      <c r="N5" s="559">
        <f>IF(OR(L5&gt;='Dati par projektu'!$C$17,L5="X"),"X",L5+1)</f>
        <v>2028</v>
      </c>
      <c r="O5" s="559"/>
      <c r="P5" s="559">
        <f>IF(OR(N5&gt;='Dati par projektu'!$C$17,N5="X"),"X",N5+1)</f>
        <v>2029</v>
      </c>
      <c r="Q5" s="559"/>
      <c r="R5" s="559" t="str">
        <f>IF(OR(P5&gt;='Dati par projektu'!$C$17,P5="X"),"X",P5+1)</f>
        <v>X</v>
      </c>
      <c r="S5" s="559"/>
      <c r="T5" s="559" t="str">
        <f>IF(OR(R5&gt;='Dati par projektu'!$C$17,R5="X"),"X",R5+1)</f>
        <v>X</v>
      </c>
      <c r="U5" s="559"/>
      <c r="V5" s="559" t="str">
        <f>IF(OR(T5&gt;='Dati par projektu'!$C$17,T5="X"),"X",T5+1)</f>
        <v>X</v>
      </c>
      <c r="W5" s="559"/>
      <c r="X5" s="559" t="str">
        <f>IF(OR(V5&gt;='Dati par projektu'!$C$17,V5="X"),"X",V5+1)</f>
        <v>X</v>
      </c>
      <c r="Y5" s="559"/>
      <c r="Z5" s="3"/>
      <c r="AE5" s="5"/>
      <c r="AF5" s="5"/>
      <c r="AG5" s="5"/>
      <c r="AH5" s="5"/>
      <c r="AI5" s="5"/>
      <c r="AJ5" s="5"/>
      <c r="AK5" s="5"/>
      <c r="AL5" s="5"/>
      <c r="AM5" s="5"/>
      <c r="AN5" s="5"/>
      <c r="AO5" s="5"/>
      <c r="AP5" s="5"/>
      <c r="AQ5" s="5"/>
      <c r="AR5" s="5"/>
      <c r="AS5" s="5"/>
      <c r="AT5" s="5"/>
      <c r="AV5" s="6">
        <v>0.55000000000000004</v>
      </c>
      <c r="BQ5" s="4"/>
    </row>
    <row r="6" spans="1:69" ht="27" customHeight="1">
      <c r="A6" s="563"/>
      <c r="B6" s="564" t="s">
        <v>137</v>
      </c>
      <c r="C6" s="566"/>
      <c r="D6" s="133" t="s">
        <v>138</v>
      </c>
      <c r="E6" s="133"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Z6" s="3"/>
      <c r="AE6" s="5"/>
      <c r="AF6" s="5"/>
      <c r="AG6" s="5"/>
      <c r="AH6" s="5"/>
      <c r="AI6" s="5"/>
      <c r="AJ6" s="5"/>
      <c r="AK6" s="5"/>
      <c r="AL6" s="5"/>
      <c r="AM6" s="5"/>
      <c r="AN6" s="5"/>
      <c r="AO6" s="5"/>
      <c r="AP6" s="5"/>
      <c r="AQ6" s="5"/>
      <c r="AR6" s="5"/>
      <c r="AS6" s="5"/>
      <c r="AT6" s="5"/>
      <c r="AV6" s="6">
        <v>0.45</v>
      </c>
      <c r="BQ6" s="4"/>
    </row>
    <row r="7" spans="1:69">
      <c r="A7" s="8">
        <v>1</v>
      </c>
      <c r="B7" s="9" t="s">
        <v>142</v>
      </c>
      <c r="C7" s="183">
        <v>0.85</v>
      </c>
      <c r="D7" s="28">
        <f>F7+G7</f>
        <v>0</v>
      </c>
      <c r="E7" s="482"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c r="A8" s="8">
        <v>2</v>
      </c>
      <c r="B8" s="9" t="s">
        <v>143</v>
      </c>
      <c r="C8" s="183">
        <v>0.85</v>
      </c>
      <c r="D8" s="28">
        <f t="shared" ref="D8:D23" si="2">F8+G8</f>
        <v>0</v>
      </c>
      <c r="E8" s="482"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c r="A9" s="8">
        <v>3</v>
      </c>
      <c r="B9" s="9" t="s">
        <v>144</v>
      </c>
      <c r="C9" s="183">
        <v>0.85</v>
      </c>
      <c r="D9" s="28">
        <f t="shared" si="2"/>
        <v>0</v>
      </c>
      <c r="E9" s="482"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c r="A10" s="8">
        <v>4</v>
      </c>
      <c r="B10" s="9" t="s">
        <v>145</v>
      </c>
      <c r="C10" s="183">
        <v>0.85</v>
      </c>
      <c r="D10" s="28">
        <f t="shared" si="2"/>
        <v>0</v>
      </c>
      <c r="E10" s="482"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c r="A11" s="8">
        <v>5</v>
      </c>
      <c r="B11" s="9" t="s">
        <v>146</v>
      </c>
      <c r="C11" s="183">
        <v>0.85</v>
      </c>
      <c r="D11" s="28">
        <f t="shared" si="2"/>
        <v>0</v>
      </c>
      <c r="E11" s="482"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c r="A12" s="8">
        <v>6</v>
      </c>
      <c r="B12" s="9" t="s">
        <v>147</v>
      </c>
      <c r="C12" s="183">
        <v>0.85</v>
      </c>
      <c r="D12" s="28">
        <f t="shared" si="2"/>
        <v>0</v>
      </c>
      <c r="E12" s="482"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c r="A13" s="8">
        <v>7</v>
      </c>
      <c r="B13" s="9" t="s">
        <v>148</v>
      </c>
      <c r="C13" s="3"/>
      <c r="D13" s="28">
        <f t="shared" si="2"/>
        <v>0</v>
      </c>
      <c r="E13" s="482" t="e">
        <f t="shared" si="0"/>
        <v>#DIV/0!</v>
      </c>
      <c r="F13" s="20">
        <f>ROUND(H13+J13+L13+N13+P13+R13+T13+V13+X13,2)</f>
        <v>0</v>
      </c>
      <c r="G13" s="20">
        <f>ROUND(I13+K13+M13+O13+Q13+S13+U13+W13+Y13,2)</f>
        <v>0</v>
      </c>
      <c r="H13" s="483">
        <f t="shared" ref="H13:Y13" si="4">SUM(H14:H15)</f>
        <v>0</v>
      </c>
      <c r="I13" s="483">
        <f t="shared" si="4"/>
        <v>0</v>
      </c>
      <c r="J13" s="483">
        <f t="shared" si="4"/>
        <v>0</v>
      </c>
      <c r="K13" s="483">
        <f t="shared" si="4"/>
        <v>0</v>
      </c>
      <c r="L13" s="483">
        <f t="shared" si="4"/>
        <v>0</v>
      </c>
      <c r="M13" s="483">
        <f t="shared" si="4"/>
        <v>0</v>
      </c>
      <c r="N13" s="483">
        <f t="shared" si="4"/>
        <v>0</v>
      </c>
      <c r="O13" s="483">
        <f t="shared" si="4"/>
        <v>0</v>
      </c>
      <c r="P13" s="483">
        <f t="shared" si="4"/>
        <v>0</v>
      </c>
      <c r="Q13" s="483">
        <f t="shared" si="4"/>
        <v>0</v>
      </c>
      <c r="R13" s="483">
        <f t="shared" si="4"/>
        <v>0</v>
      </c>
      <c r="S13" s="483">
        <f t="shared" si="4"/>
        <v>0</v>
      </c>
      <c r="T13" s="483">
        <f t="shared" si="4"/>
        <v>0</v>
      </c>
      <c r="U13" s="483">
        <f t="shared" si="4"/>
        <v>0</v>
      </c>
      <c r="V13" s="483">
        <f t="shared" si="4"/>
        <v>0</v>
      </c>
      <c r="W13" s="483">
        <f t="shared" si="4"/>
        <v>0</v>
      </c>
      <c r="X13" s="483">
        <f t="shared" si="4"/>
        <v>0</v>
      </c>
      <c r="Y13" s="483">
        <f t="shared" si="4"/>
        <v>0</v>
      </c>
      <c r="Z13" s="3"/>
      <c r="AE13" s="5"/>
      <c r="AF13" s="5"/>
      <c r="AG13" s="5"/>
      <c r="AH13" s="5"/>
      <c r="AI13" s="5"/>
      <c r="AJ13" s="5"/>
      <c r="AK13" s="5"/>
      <c r="AL13" s="5"/>
      <c r="AM13" s="5"/>
      <c r="AN13" s="5"/>
      <c r="AO13" s="5"/>
      <c r="AP13" s="5"/>
      <c r="AQ13" s="5"/>
      <c r="AR13" s="5"/>
      <c r="AS13" s="5"/>
      <c r="AT13" s="5"/>
      <c r="BQ13" s="4"/>
    </row>
    <row r="14" spans="1:69">
      <c r="A14" s="11" t="s">
        <v>149</v>
      </c>
      <c r="B14" s="12" t="s">
        <v>164</v>
      </c>
      <c r="C14" s="183">
        <v>1</v>
      </c>
      <c r="D14" s="28">
        <f t="shared" si="2"/>
        <v>0</v>
      </c>
      <c r="E14" s="482"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c r="A15" s="11" t="s">
        <v>150</v>
      </c>
      <c r="B15" s="12" t="s">
        <v>165</v>
      </c>
      <c r="C15" s="183">
        <v>0.85</v>
      </c>
      <c r="D15" s="28">
        <f t="shared" si="2"/>
        <v>0</v>
      </c>
      <c r="E15" s="482"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c r="A16" s="8">
        <v>8</v>
      </c>
      <c r="B16" s="9" t="s">
        <v>151</v>
      </c>
      <c r="C16" s="183">
        <v>0.85</v>
      </c>
      <c r="D16" s="28">
        <f t="shared" si="2"/>
        <v>0</v>
      </c>
      <c r="E16" s="482" t="e">
        <f t="shared" si="0"/>
        <v>#DIV/0!</v>
      </c>
      <c r="F16" s="27">
        <f t="shared" si="5"/>
        <v>0</v>
      </c>
      <c r="G16" s="27">
        <f>ROUND(I16+K16+M16+O16+Q16+S16+U16+W16+Y16,2)</f>
        <v>0</v>
      </c>
      <c r="H16" s="19"/>
      <c r="I16" s="19"/>
      <c r="J16" s="19"/>
      <c r="K16" s="19"/>
      <c r="L16" s="19"/>
      <c r="M16" s="19"/>
      <c r="N16" s="18"/>
      <c r="O16" s="18"/>
      <c r="P16" s="18"/>
      <c r="Q16" s="18"/>
      <c r="R16" s="18"/>
      <c r="S16" s="18"/>
      <c r="T16" s="18"/>
      <c r="U16" s="18"/>
      <c r="V16" s="18"/>
      <c r="W16" s="18"/>
      <c r="X16" s="18"/>
      <c r="Y16" s="18"/>
      <c r="Z16" s="3"/>
      <c r="AE16" s="5"/>
      <c r="AF16" s="5"/>
      <c r="AG16" s="5"/>
      <c r="AH16" s="5"/>
      <c r="AI16" s="5"/>
      <c r="AJ16" s="5"/>
      <c r="AK16" s="5"/>
      <c r="AL16" s="5"/>
      <c r="AM16" s="5"/>
      <c r="AN16" s="5"/>
      <c r="AO16" s="5"/>
      <c r="AP16" s="5"/>
      <c r="AQ16" s="5"/>
      <c r="AR16" s="5"/>
      <c r="AS16" s="5"/>
      <c r="AT16" s="5"/>
      <c r="BQ16" s="4"/>
    </row>
    <row r="17" spans="1:69">
      <c r="A17" s="8">
        <v>9</v>
      </c>
      <c r="B17" s="9" t="s">
        <v>152</v>
      </c>
      <c r="C17" s="183">
        <v>0.85</v>
      </c>
      <c r="D17" s="28">
        <f t="shared" si="2"/>
        <v>0</v>
      </c>
      <c r="E17" s="482"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Z17" s="3"/>
      <c r="AE17" s="5"/>
      <c r="AF17" s="5"/>
      <c r="AG17" s="5"/>
      <c r="AH17" s="5"/>
      <c r="AI17" s="5"/>
      <c r="AJ17" s="5"/>
      <c r="AK17" s="5"/>
      <c r="AL17" s="5"/>
      <c r="AM17" s="5"/>
      <c r="AN17" s="5"/>
      <c r="AO17" s="5"/>
      <c r="AP17" s="5"/>
      <c r="AQ17" s="5"/>
      <c r="AR17" s="5"/>
      <c r="AS17" s="5"/>
      <c r="AT17" s="5"/>
      <c r="BQ17" s="4"/>
    </row>
    <row r="18" spans="1:69">
      <c r="A18" s="8">
        <v>10</v>
      </c>
      <c r="B18" s="9" t="s">
        <v>153</v>
      </c>
      <c r="C18" s="183">
        <v>0.85</v>
      </c>
      <c r="D18" s="28">
        <f t="shared" si="2"/>
        <v>0</v>
      </c>
      <c r="E18" s="482"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Z18" s="3"/>
      <c r="AE18" s="5"/>
      <c r="AF18" s="5"/>
      <c r="AG18" s="5"/>
      <c r="AH18" s="5"/>
      <c r="AI18" s="5"/>
      <c r="AJ18" s="5"/>
      <c r="AK18" s="5"/>
      <c r="AL18" s="5"/>
      <c r="AM18" s="5"/>
      <c r="AN18" s="5"/>
      <c r="AO18" s="5"/>
      <c r="AP18" s="5"/>
      <c r="AQ18" s="5"/>
      <c r="AR18" s="5"/>
      <c r="AS18" s="5"/>
      <c r="AT18" s="5"/>
      <c r="BQ18" s="4"/>
    </row>
    <row r="19" spans="1:69" ht="27.6">
      <c r="A19" s="8">
        <v>11</v>
      </c>
      <c r="B19" s="9" t="s">
        <v>166</v>
      </c>
      <c r="C19" s="183">
        <v>1</v>
      </c>
      <c r="D19" s="28">
        <f t="shared" si="2"/>
        <v>0</v>
      </c>
      <c r="E19" s="482"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Z19" s="3"/>
      <c r="AE19" s="5"/>
      <c r="AF19" s="5"/>
      <c r="AG19" s="5"/>
      <c r="AH19" s="5"/>
      <c r="AI19" s="5"/>
      <c r="AJ19" s="5"/>
      <c r="AK19" s="5"/>
      <c r="AL19" s="5"/>
      <c r="AM19" s="5"/>
      <c r="AN19" s="5"/>
      <c r="AO19" s="5"/>
      <c r="AP19" s="5"/>
      <c r="AQ19" s="5"/>
      <c r="AR19" s="5"/>
      <c r="AS19" s="5"/>
      <c r="AT19" s="5"/>
      <c r="BQ19" s="4"/>
    </row>
    <row r="20" spans="1:69">
      <c r="A20" s="8">
        <v>12</v>
      </c>
      <c r="B20" s="9" t="s">
        <v>155</v>
      </c>
      <c r="C20" s="183">
        <v>0.85</v>
      </c>
      <c r="D20" s="28">
        <f t="shared" si="2"/>
        <v>0</v>
      </c>
      <c r="E20" s="482"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Z20" s="3"/>
      <c r="AE20" s="5"/>
      <c r="AF20" s="5"/>
      <c r="AG20" s="5"/>
      <c r="AH20" s="5"/>
      <c r="AI20" s="5"/>
      <c r="AJ20" s="5"/>
      <c r="AK20" s="5"/>
      <c r="AL20" s="5"/>
      <c r="AM20" s="5"/>
      <c r="AN20" s="5"/>
      <c r="AO20" s="5"/>
      <c r="AP20" s="5"/>
      <c r="AQ20" s="5"/>
      <c r="AR20" s="5"/>
      <c r="AS20" s="5"/>
      <c r="AT20" s="5"/>
      <c r="BQ20" s="4"/>
    </row>
    <row r="21" spans="1:69">
      <c r="A21" s="8">
        <v>13</v>
      </c>
      <c r="B21" s="9" t="s">
        <v>156</v>
      </c>
      <c r="C21" s="183">
        <v>0.85</v>
      </c>
      <c r="D21" s="28">
        <f t="shared" si="2"/>
        <v>0</v>
      </c>
      <c r="E21" s="482"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Z21" s="3"/>
      <c r="AE21" s="5"/>
      <c r="AF21" s="5"/>
      <c r="AG21" s="5"/>
      <c r="AH21" s="5"/>
      <c r="AI21" s="5"/>
      <c r="AJ21" s="5"/>
      <c r="AK21" s="5"/>
      <c r="AL21" s="5"/>
      <c r="AM21" s="5"/>
      <c r="AN21" s="5"/>
      <c r="AO21" s="5"/>
      <c r="AP21" s="5"/>
      <c r="AQ21" s="5"/>
      <c r="AR21" s="5"/>
      <c r="AS21" s="5"/>
      <c r="AT21" s="5"/>
      <c r="BQ21" s="4"/>
    </row>
    <row r="22" spans="1:69">
      <c r="A22" s="8">
        <v>14</v>
      </c>
      <c r="B22" s="9" t="s">
        <v>157</v>
      </c>
      <c r="C22" s="183">
        <v>0.85</v>
      </c>
      <c r="D22" s="28">
        <f t="shared" si="2"/>
        <v>0</v>
      </c>
      <c r="E22" s="482"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Z22" s="3"/>
      <c r="AE22" s="5"/>
      <c r="AF22" s="5"/>
      <c r="AG22" s="5"/>
      <c r="AH22" s="5"/>
      <c r="AI22" s="5"/>
      <c r="AJ22" s="5"/>
      <c r="AK22" s="5"/>
      <c r="AL22" s="5"/>
      <c r="AM22" s="5"/>
      <c r="AN22" s="5"/>
      <c r="AO22" s="5"/>
      <c r="AP22" s="5"/>
      <c r="AQ22" s="5"/>
      <c r="AR22" s="5"/>
      <c r="AS22" s="5"/>
      <c r="AT22" s="5"/>
      <c r="BQ22" s="4"/>
    </row>
    <row r="23" spans="1:69">
      <c r="A23" s="8">
        <v>15</v>
      </c>
      <c r="B23" s="9" t="s">
        <v>158</v>
      </c>
      <c r="C23" s="183">
        <v>0.85</v>
      </c>
      <c r="D23" s="28">
        <f t="shared" si="2"/>
        <v>0</v>
      </c>
      <c r="E23" s="482"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Z23" s="3"/>
      <c r="AE23" s="5"/>
      <c r="AF23" s="5"/>
      <c r="AG23" s="5"/>
      <c r="AH23" s="5"/>
      <c r="AI23" s="5"/>
      <c r="AJ23" s="5"/>
      <c r="AK23" s="5"/>
      <c r="AL23" s="5"/>
      <c r="AM23" s="5"/>
      <c r="AN23" s="5"/>
      <c r="AO23" s="5"/>
      <c r="AP23" s="5"/>
      <c r="AQ23" s="5"/>
      <c r="AR23" s="5"/>
      <c r="AS23" s="5"/>
      <c r="AT23" s="5"/>
      <c r="BQ23" s="4"/>
    </row>
    <row r="24" spans="1:69">
      <c r="A24" s="484"/>
      <c r="B24" s="9" t="s">
        <v>159</v>
      </c>
      <c r="C24" s="184">
        <v>0.85</v>
      </c>
      <c r="D24" s="28">
        <f>F24+G24</f>
        <v>0</v>
      </c>
      <c r="E24" s="485"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Z24" s="3"/>
      <c r="AE24" s="5"/>
      <c r="AF24" s="5"/>
      <c r="AG24" s="5"/>
      <c r="AH24" s="5"/>
      <c r="AI24" s="5"/>
      <c r="AJ24" s="5"/>
      <c r="AK24" s="5"/>
      <c r="AL24" s="5"/>
      <c r="AM24" s="5"/>
      <c r="AN24" s="5"/>
      <c r="AO24" s="5"/>
      <c r="AP24" s="5"/>
      <c r="AQ24" s="5"/>
      <c r="AR24" s="5"/>
      <c r="AS24" s="5"/>
      <c r="AT24" s="5"/>
      <c r="BQ24" s="4"/>
    </row>
    <row r="25" spans="1:69">
      <c r="A25" s="484"/>
      <c r="B25" s="9" t="s">
        <v>160</v>
      </c>
      <c r="C25" s="486"/>
      <c r="D25" s="13"/>
      <c r="E25" s="485"/>
      <c r="F25" s="487"/>
      <c r="G25" s="487"/>
      <c r="H25" s="20"/>
      <c r="I25" s="18"/>
      <c r="J25" s="20"/>
      <c r="K25" s="18"/>
      <c r="L25" s="20"/>
      <c r="M25" s="18"/>
      <c r="N25" s="20"/>
      <c r="O25" s="18"/>
      <c r="P25" s="20"/>
      <c r="Q25" s="18"/>
      <c r="R25" s="20"/>
      <c r="S25" s="18"/>
      <c r="T25" s="20"/>
      <c r="U25" s="18"/>
      <c r="V25" s="20"/>
      <c r="W25" s="18"/>
      <c r="X25" s="20"/>
      <c r="Y25" s="18"/>
      <c r="Z25" s="3"/>
      <c r="AE25" s="5"/>
      <c r="AF25" s="5"/>
      <c r="AG25" s="5"/>
      <c r="AH25" s="5"/>
      <c r="AI25" s="5"/>
      <c r="AJ25" s="5"/>
      <c r="AK25" s="5"/>
      <c r="AL25" s="5"/>
      <c r="AM25" s="5"/>
      <c r="AN25" s="5"/>
      <c r="AO25" s="5"/>
      <c r="AP25" s="5"/>
      <c r="AQ25" s="5"/>
      <c r="AR25" s="5"/>
      <c r="AS25" s="5"/>
      <c r="AT25" s="5"/>
      <c r="BQ25" s="4"/>
    </row>
    <row r="26" spans="1:69">
      <c r="A26" s="484"/>
      <c r="B26" s="9" t="s">
        <v>161</v>
      </c>
      <c r="C26" s="486"/>
      <c r="D26" s="13"/>
      <c r="E26" s="485"/>
      <c r="F26" s="487"/>
      <c r="G26" s="487"/>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Z26" s="3"/>
      <c r="AE26" s="5"/>
      <c r="AF26" s="5"/>
      <c r="AG26" s="5"/>
      <c r="AH26" s="5"/>
      <c r="AI26" s="5"/>
      <c r="AJ26" s="5"/>
      <c r="AK26" s="5"/>
      <c r="AL26" s="5"/>
      <c r="AM26" s="5"/>
      <c r="AN26" s="5"/>
      <c r="AO26" s="5"/>
      <c r="AP26" s="5"/>
      <c r="AQ26" s="5"/>
      <c r="AR26" s="5"/>
      <c r="AS26" s="5"/>
      <c r="AT26" s="5"/>
      <c r="BQ26" s="4"/>
    </row>
    <row r="27" spans="1:69">
      <c r="A27" s="484"/>
      <c r="B27" s="9" t="s">
        <v>167</v>
      </c>
      <c r="C27" s="486"/>
      <c r="D27" s="13"/>
      <c r="E27" s="485"/>
      <c r="F27" s="487"/>
      <c r="G27" s="487"/>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c r="A28" s="484"/>
      <c r="B28" s="9" t="s">
        <v>168</v>
      </c>
      <c r="C28" s="486"/>
      <c r="D28" s="13"/>
      <c r="E28" s="485"/>
      <c r="F28" s="487"/>
      <c r="G28" s="487"/>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c r="A29" s="484"/>
      <c r="B29" s="9" t="s">
        <v>169</v>
      </c>
      <c r="C29" s="486"/>
      <c r="D29" s="13"/>
      <c r="E29" s="485"/>
      <c r="F29" s="487"/>
      <c r="G29" s="487"/>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c r="Z29" s="3"/>
      <c r="AE29" s="5"/>
      <c r="AF29" s="5"/>
      <c r="AG29" s="5"/>
      <c r="AH29" s="5"/>
      <c r="AI29" s="5"/>
      <c r="AJ29" s="5"/>
      <c r="AK29" s="5"/>
      <c r="AL29" s="5"/>
      <c r="AM29" s="5"/>
      <c r="AN29" s="5"/>
      <c r="AO29" s="5"/>
      <c r="AP29" s="5"/>
      <c r="AQ29" s="5"/>
      <c r="AR29" s="5"/>
      <c r="AS29" s="5"/>
      <c r="AT29" s="5"/>
      <c r="BQ29" s="4"/>
    </row>
    <row r="30" spans="1:69" s="3" customFormat="1">
      <c r="A30" s="481"/>
    </row>
    <row r="31" spans="1:69" s="3" customFormat="1">
      <c r="A31" s="481"/>
    </row>
    <row r="32" spans="1:69" s="3" customFormat="1">
      <c r="A32" s="481"/>
    </row>
    <row r="33" spans="1:1" s="3" customFormat="1">
      <c r="A33" s="481"/>
    </row>
    <row r="34" spans="1:1" s="3" customFormat="1">
      <c r="A34" s="481"/>
    </row>
    <row r="35" spans="1:1" s="3" customFormat="1">
      <c r="A35" s="481"/>
    </row>
    <row r="36" spans="1:1" s="3" customFormat="1">
      <c r="A36" s="481"/>
    </row>
    <row r="37" spans="1:1" s="3" customFormat="1">
      <c r="A37" s="481"/>
    </row>
    <row r="38" spans="1:1" s="3" customFormat="1">
      <c r="A38" s="481"/>
    </row>
    <row r="39" spans="1:1" s="3" customFormat="1">
      <c r="A39" s="481"/>
    </row>
    <row r="40" spans="1:1" s="3" customFormat="1">
      <c r="A40" s="481"/>
    </row>
    <row r="41" spans="1:1" s="3" customFormat="1">
      <c r="A41" s="481"/>
    </row>
    <row r="42" spans="1:1" s="3" customFormat="1">
      <c r="A42" s="481"/>
    </row>
    <row r="43" spans="1:1" s="3" customFormat="1">
      <c r="A43" s="481"/>
    </row>
    <row r="44" spans="1:1" s="3" customFormat="1">
      <c r="A44" s="481"/>
    </row>
    <row r="45" spans="1:1" s="3" customFormat="1">
      <c r="A45" s="481"/>
    </row>
    <row r="46" spans="1:1" s="3" customFormat="1">
      <c r="A46" s="481"/>
    </row>
    <row r="47" spans="1:1" s="3" customFormat="1">
      <c r="A47" s="481"/>
    </row>
    <row r="48" spans="1:1" s="3" customFormat="1">
      <c r="A48" s="481"/>
    </row>
    <row r="49" spans="1:1" s="3" customFormat="1">
      <c r="A49" s="481"/>
    </row>
    <row r="50" spans="1:1" s="3" customFormat="1">
      <c r="A50" s="481"/>
    </row>
    <row r="51" spans="1:1" s="3" customFormat="1">
      <c r="A51" s="481"/>
    </row>
    <row r="52" spans="1:1" s="3" customFormat="1">
      <c r="A52" s="481"/>
    </row>
    <row r="53" spans="1:1" s="3" customFormat="1"/>
    <row r="54" spans="1:1" s="3" customFormat="1"/>
    <row r="55" spans="1:1" s="3" customFormat="1"/>
    <row r="56" spans="1:1" s="3" customFormat="1"/>
    <row r="57" spans="1:1" s="3" customFormat="1"/>
    <row r="58" spans="1:1" s="3" customFormat="1"/>
    <row r="59" spans="1:1" s="3" customFormat="1"/>
    <row r="60" spans="1:1" s="3" customFormat="1"/>
    <row r="61" spans="1:1" s="3" customFormat="1"/>
    <row r="62" spans="1:1" s="3" customFormat="1"/>
    <row r="63" spans="1:1" s="3" customFormat="1"/>
    <row r="64" spans="1:1"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row r="303" s="3" customFormat="1"/>
    <row r="304" s="3" customFormat="1"/>
    <row r="305" s="3" customFormat="1"/>
    <row r="306" s="3" customFormat="1"/>
    <row r="307" s="3" customFormat="1"/>
    <row r="308" s="3" customFormat="1"/>
    <row r="309" s="3" customFormat="1"/>
    <row r="310" s="3" customFormat="1"/>
    <row r="311" s="3" customFormat="1"/>
    <row r="312" s="3" customFormat="1"/>
    <row r="313" s="3" customFormat="1"/>
    <row r="314" s="3" customFormat="1"/>
    <row r="315" s="3" customFormat="1"/>
    <row r="316" s="3" customFormat="1"/>
    <row r="317" s="3" customFormat="1"/>
    <row r="318" s="3" customFormat="1"/>
    <row r="319" s="3" customFormat="1"/>
    <row r="320" s="3" customFormat="1"/>
    <row r="321" s="3" customFormat="1"/>
    <row r="322" s="3" customFormat="1"/>
    <row r="323" s="3" customFormat="1"/>
    <row r="324" s="3" customFormat="1"/>
    <row r="325" s="3" customFormat="1"/>
    <row r="326" s="3" customFormat="1"/>
    <row r="327" s="3" customFormat="1"/>
    <row r="328" s="3" customFormat="1"/>
    <row r="329" s="3" customFormat="1"/>
    <row r="330" s="3" customFormat="1"/>
    <row r="331" s="3" customFormat="1"/>
    <row r="332" s="3" customFormat="1"/>
    <row r="333" s="3" customFormat="1"/>
    <row r="334" s="3" customFormat="1"/>
    <row r="335" s="3" customFormat="1"/>
    <row r="336" s="3" customFormat="1"/>
    <row r="337" s="3" customFormat="1"/>
    <row r="338" s="3" customFormat="1"/>
    <row r="339" s="3" customFormat="1"/>
    <row r="340" s="3" customFormat="1"/>
    <row r="341" s="3" customFormat="1"/>
    <row r="342" s="3" customFormat="1"/>
    <row r="343" s="3" customFormat="1"/>
    <row r="344" s="3" customFormat="1"/>
    <row r="345" s="3" customFormat="1"/>
    <row r="346" s="3" customFormat="1"/>
    <row r="347" s="3" customFormat="1"/>
    <row r="348" s="3" customFormat="1"/>
    <row r="349" s="3" customFormat="1"/>
    <row r="350" s="3" customFormat="1"/>
    <row r="351" s="3" customFormat="1"/>
    <row r="352" s="3" customFormat="1"/>
    <row r="353" s="3" customFormat="1"/>
    <row r="354" s="3" customFormat="1"/>
    <row r="355" s="3" customFormat="1"/>
    <row r="356" s="3" customFormat="1"/>
    <row r="357" s="3" customFormat="1"/>
    <row r="358" s="3" customFormat="1"/>
    <row r="359" s="3" customFormat="1"/>
    <row r="360" s="3" customFormat="1"/>
    <row r="361" s="3" customFormat="1"/>
    <row r="362" s="3" customFormat="1"/>
    <row r="363" s="3" customFormat="1"/>
    <row r="364" s="3" customFormat="1"/>
    <row r="365" s="3" customFormat="1"/>
    <row r="366" s="3" customFormat="1"/>
    <row r="367" s="3" customFormat="1"/>
    <row r="368" s="3" customFormat="1"/>
    <row r="369" s="3" customFormat="1"/>
    <row r="370" s="3" customFormat="1"/>
    <row r="371" s="3" customFormat="1"/>
    <row r="372" s="3" customFormat="1"/>
    <row r="373" s="3" customFormat="1"/>
    <row r="374" s="3" customFormat="1"/>
    <row r="375" s="3" customFormat="1"/>
    <row r="376" s="3" customFormat="1"/>
    <row r="377" s="3" customFormat="1"/>
    <row r="378" s="3" customFormat="1"/>
    <row r="379" s="3" customFormat="1"/>
    <row r="380" s="3" customFormat="1"/>
    <row r="381" s="3" customFormat="1"/>
    <row r="382" s="3" customFormat="1"/>
    <row r="383" s="3" customFormat="1"/>
    <row r="384" s="3" customFormat="1"/>
    <row r="385" s="3" customFormat="1"/>
    <row r="386" s="3" customFormat="1"/>
    <row r="387" s="3" customFormat="1"/>
    <row r="388" s="3" customFormat="1"/>
    <row r="389" s="3" customFormat="1"/>
    <row r="390" s="3" customFormat="1"/>
    <row r="391" s="3" customFormat="1"/>
    <row r="392" s="3" customFormat="1"/>
    <row r="393" s="3" customFormat="1"/>
    <row r="394" s="3" customFormat="1"/>
    <row r="395" s="3" customFormat="1"/>
    <row r="396" s="3" customFormat="1"/>
  </sheetData>
  <sheetProtection formatCells="0" formatColumns="0" formatRows="0" insertColumns="0" insertRows="0" insertHyperlinks="0" deleteColumns="0" deleteRows="0" sort="0" autoFilter="0" pivotTables="0"/>
  <mergeCells count="17">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s>
  <conditionalFormatting sqref="D7:D29">
    <cfRule type="containsText" dxfId="124" priority="1" stopIfTrue="1" operator="containsText" text="PĀRSNIEGTAS IZMAKSAS">
      <formula>NOT(ISERROR(SEARCH("PĀRSNIEGTAS IZMAKSAS",D7)))</formula>
    </cfRule>
  </conditionalFormatting>
  <conditionalFormatting sqref="F8:G9">
    <cfRule type="containsText" dxfId="123" priority="6" stopIfTrue="1" operator="containsText" text="PĀRSNIEGTAS IZMAKSAS">
      <formula>NOT(ISERROR(SEARCH("PĀRSNIEGTAS IZMAKSAS",F8)))</formula>
    </cfRule>
  </conditionalFormatting>
  <conditionalFormatting sqref="F12:G12">
    <cfRule type="containsText" dxfId="122" priority="5" stopIfTrue="1" operator="containsText" text="PĀRSNIEGTAS IZMAKSAS">
      <formula>NOT(ISERROR(SEARCH("PĀRSNIEGTAS IZMAKSAS",F12)))</formula>
    </cfRule>
  </conditionalFormatting>
  <conditionalFormatting sqref="J5:Y5">
    <cfRule type="cellIs" dxfId="121"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C7:C12 C14:C24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dimension ref="A1:BQ396"/>
  <sheetViews>
    <sheetView zoomScale="90" zoomScaleNormal="90" workbookViewId="0">
      <pane xSplit="7" ySplit="6" topLeftCell="H7" activePane="bottomRight" state="frozen"/>
      <selection pane="bottomRight" activeCell="H90" sqref="H90"/>
      <selection pane="bottomLeft" activeCell="H90" sqref="H90"/>
      <selection pane="topRight" activeCell="H90" sqref="H90"/>
    </sheetView>
  </sheetViews>
  <sheetFormatPr defaultColWidth="9.140625" defaultRowHeight="13.9"/>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c r="A1" s="560" t="s">
        <v>170</v>
      </c>
      <c r="B1" s="560"/>
      <c r="C1" s="490"/>
      <c r="D1" s="567" t="s">
        <v>171</v>
      </c>
      <c r="E1" s="567"/>
      <c r="F1" s="567"/>
      <c r="G1" s="567"/>
      <c r="H1" s="567"/>
      <c r="I1" s="567"/>
      <c r="J1" s="567"/>
      <c r="K1" s="567"/>
      <c r="L1" s="567"/>
      <c r="M1" s="567"/>
      <c r="N1" s="567"/>
      <c r="O1" s="567"/>
      <c r="P1" s="567"/>
      <c r="Q1" s="567"/>
      <c r="R1" s="567"/>
      <c r="S1" s="567"/>
      <c r="T1" s="567"/>
      <c r="U1" s="567"/>
      <c r="V1" s="56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c r="A2" s="481"/>
    </row>
    <row r="3" spans="1:69" s="3" customFormat="1" hidden="1">
      <c r="A3" s="481"/>
    </row>
    <row r="4" spans="1:69" ht="24.95" customHeight="1">
      <c r="A4" s="562" t="s">
        <v>130</v>
      </c>
      <c r="B4" s="562"/>
      <c r="C4" s="562"/>
      <c r="D4" s="3"/>
      <c r="E4" s="3"/>
      <c r="F4" s="3"/>
      <c r="G4" s="3"/>
      <c r="H4" s="3"/>
      <c r="I4" s="3"/>
      <c r="J4" s="3"/>
      <c r="K4" s="3"/>
      <c r="L4" s="3"/>
      <c r="M4" s="3"/>
      <c r="N4" s="3"/>
      <c r="O4" s="3"/>
      <c r="P4" s="3"/>
      <c r="Q4" s="3"/>
      <c r="R4" s="3"/>
      <c r="S4" s="3"/>
      <c r="T4" s="3"/>
      <c r="U4" s="3"/>
      <c r="V4" s="3"/>
      <c r="W4" s="3"/>
      <c r="X4" s="3"/>
      <c r="Y4" s="3"/>
      <c r="Z4" s="3"/>
    </row>
    <row r="5" spans="1:69" ht="21.75" customHeight="1">
      <c r="A5" s="563" t="s">
        <v>132</v>
      </c>
      <c r="B5" s="564" t="s">
        <v>133</v>
      </c>
      <c r="C5" s="565" t="s">
        <v>134</v>
      </c>
      <c r="D5" s="559" t="s">
        <v>135</v>
      </c>
      <c r="E5" s="559"/>
      <c r="F5" s="559" t="s">
        <v>136</v>
      </c>
      <c r="G5" s="559"/>
      <c r="H5" s="559">
        <f>'Dati par projektu'!E13</f>
        <v>2025</v>
      </c>
      <c r="I5" s="559"/>
      <c r="J5" s="559">
        <f>IF(OR(H5&gt;='Dati par projektu'!$C$17,H5="X"),"X",H5+1)</f>
        <v>2026</v>
      </c>
      <c r="K5" s="559"/>
      <c r="L5" s="559">
        <f>IF(OR(J5&gt;='Dati par projektu'!$C$17,J5="X"),"X",J5+1)</f>
        <v>2027</v>
      </c>
      <c r="M5" s="559"/>
      <c r="N5" s="559">
        <f>IF(OR(L5&gt;='Dati par projektu'!$C$17,L5="X"),"X",L5+1)</f>
        <v>2028</v>
      </c>
      <c r="O5" s="559"/>
      <c r="P5" s="559">
        <f>IF(OR(N5&gt;='Dati par projektu'!$C$17,N5="X"),"X",N5+1)</f>
        <v>2029</v>
      </c>
      <c r="Q5" s="559"/>
      <c r="R5" s="559" t="str">
        <f>IF(OR(P5&gt;='Dati par projektu'!$C$17,P5="X"),"X",P5+1)</f>
        <v>X</v>
      </c>
      <c r="S5" s="559"/>
      <c r="T5" s="559" t="str">
        <f>IF(OR(R5&gt;='Dati par projektu'!$C$17,R5="X"),"X",R5+1)</f>
        <v>X</v>
      </c>
      <c r="U5" s="559"/>
      <c r="V5" s="559" t="str">
        <f>IF(OR(T5&gt;='Dati par projektu'!$C$17,T5="X"),"X",T5+1)</f>
        <v>X</v>
      </c>
      <c r="W5" s="559"/>
      <c r="X5" s="559" t="str">
        <f>IF(OR(V5&gt;='Dati par projektu'!$C$17,V5="X"),"X",V5+1)</f>
        <v>X</v>
      </c>
      <c r="Y5" s="559"/>
      <c r="Z5" s="3"/>
      <c r="AE5" s="5"/>
      <c r="AF5" s="5"/>
      <c r="AG5" s="5"/>
      <c r="AH5" s="5"/>
      <c r="AI5" s="5"/>
      <c r="AJ5" s="5"/>
      <c r="AK5" s="5"/>
      <c r="AL5" s="5"/>
      <c r="AM5" s="5"/>
      <c r="AN5" s="5"/>
      <c r="AO5" s="5"/>
      <c r="AP5" s="5"/>
      <c r="AQ5" s="5"/>
      <c r="AR5" s="5"/>
      <c r="AS5" s="5"/>
      <c r="AT5" s="5"/>
      <c r="AV5" s="6">
        <v>0.55000000000000004</v>
      </c>
      <c r="BQ5" s="4"/>
    </row>
    <row r="6" spans="1:69" ht="27" customHeight="1">
      <c r="A6" s="563"/>
      <c r="B6" s="564" t="s">
        <v>137</v>
      </c>
      <c r="C6" s="566"/>
      <c r="D6" s="133" t="s">
        <v>138</v>
      </c>
      <c r="E6" s="133"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Z6" s="3"/>
      <c r="AE6" s="5"/>
      <c r="AF6" s="5"/>
      <c r="AG6" s="5"/>
      <c r="AH6" s="5"/>
      <c r="AI6" s="5"/>
      <c r="AJ6" s="5"/>
      <c r="AK6" s="5"/>
      <c r="AL6" s="5"/>
      <c r="AM6" s="5"/>
      <c r="AN6" s="5"/>
      <c r="AO6" s="5"/>
      <c r="AP6" s="5"/>
      <c r="AQ6" s="5"/>
      <c r="AR6" s="5"/>
      <c r="AS6" s="5"/>
      <c r="AT6" s="5"/>
      <c r="AV6" s="6">
        <v>0.45</v>
      </c>
      <c r="BQ6" s="4"/>
    </row>
    <row r="7" spans="1:69">
      <c r="A7" s="8">
        <v>1</v>
      </c>
      <c r="B7" s="9" t="s">
        <v>142</v>
      </c>
      <c r="C7" s="183">
        <v>0.85</v>
      </c>
      <c r="D7" s="28">
        <f>F7+G7</f>
        <v>0</v>
      </c>
      <c r="E7" s="482"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c r="A8" s="8">
        <v>2</v>
      </c>
      <c r="B8" s="9" t="s">
        <v>143</v>
      </c>
      <c r="C8" s="183">
        <v>0.85</v>
      </c>
      <c r="D8" s="28">
        <f t="shared" ref="D8:D23" si="2">F8+G8</f>
        <v>0</v>
      </c>
      <c r="E8" s="482"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c r="A9" s="8">
        <v>3</v>
      </c>
      <c r="B9" s="9" t="s">
        <v>144</v>
      </c>
      <c r="C9" s="183">
        <v>0.85</v>
      </c>
      <c r="D9" s="28">
        <f t="shared" si="2"/>
        <v>0</v>
      </c>
      <c r="E9" s="482"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c r="A10" s="8">
        <v>4</v>
      </c>
      <c r="B10" s="9" t="s">
        <v>145</v>
      </c>
      <c r="C10" s="183">
        <v>0.85</v>
      </c>
      <c r="D10" s="28">
        <f t="shared" si="2"/>
        <v>0</v>
      </c>
      <c r="E10" s="482"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c r="A11" s="8">
        <v>5</v>
      </c>
      <c r="B11" s="9" t="s">
        <v>146</v>
      </c>
      <c r="C11" s="183">
        <v>0.85</v>
      </c>
      <c r="D11" s="28">
        <f t="shared" si="2"/>
        <v>0</v>
      </c>
      <c r="E11" s="482"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c r="A12" s="8">
        <v>6</v>
      </c>
      <c r="B12" s="9" t="s">
        <v>147</v>
      </c>
      <c r="C12" s="183">
        <v>0.85</v>
      </c>
      <c r="D12" s="28">
        <f t="shared" si="2"/>
        <v>0</v>
      </c>
      <c r="E12" s="482"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c r="A13" s="8">
        <v>7</v>
      </c>
      <c r="B13" s="9" t="s">
        <v>148</v>
      </c>
      <c r="C13" s="183">
        <v>0.85</v>
      </c>
      <c r="D13" s="28">
        <f t="shared" si="2"/>
        <v>0</v>
      </c>
      <c r="E13" s="482"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Z13" s="3"/>
      <c r="AE13" s="5"/>
      <c r="AF13" s="5"/>
      <c r="AG13" s="5"/>
      <c r="AH13" s="5"/>
      <c r="AI13" s="5"/>
      <c r="AJ13" s="5"/>
      <c r="AK13" s="5"/>
      <c r="AL13" s="5"/>
      <c r="AM13" s="5"/>
      <c r="AN13" s="5"/>
      <c r="AO13" s="5"/>
      <c r="AP13" s="5"/>
      <c r="AQ13" s="5"/>
      <c r="AR13" s="5"/>
      <c r="AS13" s="5"/>
      <c r="AT13" s="5"/>
      <c r="BQ13" s="4"/>
    </row>
    <row r="14" spans="1:69" hidden="1">
      <c r="A14" s="11"/>
      <c r="B14" s="12"/>
      <c r="C14" s="183"/>
      <c r="D14" s="28"/>
      <c r="E14" s="482"/>
      <c r="F14" s="27"/>
      <c r="G14" s="27"/>
      <c r="H14" s="18"/>
      <c r="I14" s="19"/>
      <c r="J14" s="18"/>
      <c r="K14" s="19"/>
      <c r="L14" s="18"/>
      <c r="M14" s="19"/>
      <c r="N14" s="18"/>
      <c r="O14" s="19"/>
      <c r="P14" s="18"/>
      <c r="Q14" s="19"/>
      <c r="R14" s="18"/>
      <c r="S14" s="19"/>
      <c r="T14" s="18"/>
      <c r="U14" s="19"/>
      <c r="V14" s="18"/>
      <c r="W14" s="19"/>
      <c r="X14" s="18"/>
      <c r="Y14" s="19"/>
      <c r="Z14" s="3"/>
      <c r="AE14" s="5"/>
      <c r="AF14" s="5"/>
      <c r="AG14" s="5"/>
      <c r="AH14" s="5"/>
      <c r="AI14" s="5"/>
      <c r="AJ14" s="5"/>
      <c r="AK14" s="5"/>
      <c r="AL14" s="5"/>
      <c r="AM14" s="5"/>
      <c r="AN14" s="5"/>
      <c r="AO14" s="5"/>
      <c r="AP14" s="5"/>
      <c r="AQ14" s="5"/>
      <c r="AR14" s="5"/>
      <c r="AS14" s="5"/>
      <c r="AT14" s="5"/>
      <c r="BQ14" s="4"/>
    </row>
    <row r="15" spans="1:69" hidden="1">
      <c r="A15" s="11"/>
      <c r="B15" s="12"/>
      <c r="C15" s="183"/>
      <c r="D15" s="28"/>
      <c r="E15" s="482"/>
      <c r="F15" s="27"/>
      <c r="G15" s="27"/>
      <c r="H15" s="18"/>
      <c r="I15" s="19"/>
      <c r="J15" s="18"/>
      <c r="K15" s="19"/>
      <c r="L15" s="18"/>
      <c r="M15" s="19"/>
      <c r="N15" s="18"/>
      <c r="O15" s="19"/>
      <c r="P15" s="18"/>
      <c r="Q15" s="19"/>
      <c r="R15" s="18"/>
      <c r="S15" s="19"/>
      <c r="T15" s="18"/>
      <c r="U15" s="19"/>
      <c r="V15" s="18"/>
      <c r="W15" s="19"/>
      <c r="X15" s="18"/>
      <c r="Y15" s="19"/>
      <c r="Z15" s="3"/>
      <c r="AE15" s="5"/>
      <c r="AF15" s="5"/>
      <c r="AG15" s="5"/>
      <c r="AH15" s="5"/>
      <c r="AI15" s="5"/>
      <c r="AJ15" s="5"/>
      <c r="AK15" s="5"/>
      <c r="AL15" s="5"/>
      <c r="AM15" s="5"/>
      <c r="AN15" s="5"/>
      <c r="AO15" s="5"/>
      <c r="AP15" s="5"/>
      <c r="AQ15" s="5"/>
      <c r="AR15" s="5"/>
      <c r="AS15" s="5"/>
      <c r="AT15" s="5"/>
      <c r="BQ15" s="4"/>
    </row>
    <row r="16" spans="1:69">
      <c r="A16" s="8">
        <v>8</v>
      </c>
      <c r="B16" s="9" t="s">
        <v>151</v>
      </c>
      <c r="C16" s="183">
        <v>0.85</v>
      </c>
      <c r="D16" s="28">
        <f t="shared" si="2"/>
        <v>0</v>
      </c>
      <c r="E16" s="482"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Z16" s="3"/>
      <c r="AE16" s="5"/>
      <c r="AF16" s="5"/>
      <c r="AG16" s="5"/>
      <c r="AH16" s="5"/>
      <c r="AI16" s="5"/>
      <c r="AJ16" s="5"/>
      <c r="AK16" s="5"/>
      <c r="AL16" s="5"/>
      <c r="AM16" s="5"/>
      <c r="AN16" s="5"/>
      <c r="AO16" s="5"/>
      <c r="AP16" s="5"/>
      <c r="AQ16" s="5"/>
      <c r="AR16" s="5"/>
      <c r="AS16" s="5"/>
      <c r="AT16" s="5"/>
      <c r="BQ16" s="4"/>
    </row>
    <row r="17" spans="1:69">
      <c r="A17" s="8">
        <v>9</v>
      </c>
      <c r="B17" s="9" t="s">
        <v>152</v>
      </c>
      <c r="C17" s="183">
        <v>0.85</v>
      </c>
      <c r="D17" s="28">
        <f t="shared" si="2"/>
        <v>0</v>
      </c>
      <c r="E17" s="482"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Z17" s="3"/>
      <c r="AE17" s="5"/>
      <c r="AF17" s="5"/>
      <c r="AG17" s="5"/>
      <c r="AH17" s="5"/>
      <c r="AI17" s="5"/>
      <c r="AJ17" s="5"/>
      <c r="AK17" s="5"/>
      <c r="AL17" s="5"/>
      <c r="AM17" s="5"/>
      <c r="AN17" s="5"/>
      <c r="AO17" s="5"/>
      <c r="AP17" s="5"/>
      <c r="AQ17" s="5"/>
      <c r="AR17" s="5"/>
      <c r="AS17" s="5"/>
      <c r="AT17" s="5"/>
      <c r="BQ17" s="4"/>
    </row>
    <row r="18" spans="1:69">
      <c r="A18" s="8">
        <v>10</v>
      </c>
      <c r="B18" s="9" t="s">
        <v>153</v>
      </c>
      <c r="C18" s="183">
        <v>0.85</v>
      </c>
      <c r="D18" s="28">
        <f t="shared" si="2"/>
        <v>0</v>
      </c>
      <c r="E18" s="482"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Z18" s="3"/>
      <c r="AE18" s="5"/>
      <c r="AF18" s="5"/>
      <c r="AG18" s="5"/>
      <c r="AH18" s="5"/>
      <c r="AI18" s="5"/>
      <c r="AJ18" s="5"/>
      <c r="AK18" s="5"/>
      <c r="AL18" s="5"/>
      <c r="AM18" s="5"/>
      <c r="AN18" s="5"/>
      <c r="AO18" s="5"/>
      <c r="AP18" s="5"/>
      <c r="AQ18" s="5"/>
      <c r="AR18" s="5"/>
      <c r="AS18" s="5"/>
      <c r="AT18" s="5"/>
      <c r="BQ18" s="4"/>
    </row>
    <row r="19" spans="1:69" ht="27.6">
      <c r="A19" s="8">
        <v>11</v>
      </c>
      <c r="B19" s="9" t="s">
        <v>154</v>
      </c>
      <c r="C19" s="183">
        <v>0.85</v>
      </c>
      <c r="D19" s="28">
        <f t="shared" si="2"/>
        <v>0</v>
      </c>
      <c r="E19" s="482" t="e">
        <f t="shared" si="4"/>
        <v>#DIV/0!</v>
      </c>
      <c r="F19" s="27">
        <f t="shared" si="5"/>
        <v>0</v>
      </c>
      <c r="G19" s="27">
        <f t="shared" si="5"/>
        <v>0</v>
      </c>
      <c r="H19" s="19"/>
      <c r="I19" s="19"/>
      <c r="J19" s="19"/>
      <c r="K19" s="19"/>
      <c r="L19" s="19"/>
      <c r="M19" s="19"/>
      <c r="N19" s="18"/>
      <c r="O19" s="18"/>
      <c r="P19" s="18"/>
      <c r="Q19" s="18"/>
      <c r="R19" s="18"/>
      <c r="S19" s="18"/>
      <c r="T19" s="18"/>
      <c r="U19" s="18"/>
      <c r="V19" s="18"/>
      <c r="W19" s="18"/>
      <c r="X19" s="18"/>
      <c r="Y19" s="18"/>
      <c r="Z19" s="3"/>
      <c r="AE19" s="5"/>
      <c r="AF19" s="5"/>
      <c r="AG19" s="5"/>
      <c r="AH19" s="5"/>
      <c r="AI19" s="5"/>
      <c r="AJ19" s="5"/>
      <c r="AK19" s="5"/>
      <c r="AL19" s="5"/>
      <c r="AM19" s="5"/>
      <c r="AN19" s="5"/>
      <c r="AO19" s="5"/>
      <c r="AP19" s="5"/>
      <c r="AQ19" s="5"/>
      <c r="AR19" s="5"/>
      <c r="AS19" s="5"/>
      <c r="AT19" s="5"/>
      <c r="BQ19" s="4"/>
    </row>
    <row r="20" spans="1:69">
      <c r="A20" s="8">
        <v>12</v>
      </c>
      <c r="B20" s="9" t="s">
        <v>155</v>
      </c>
      <c r="C20" s="183">
        <v>0.85</v>
      </c>
      <c r="D20" s="28">
        <f t="shared" si="2"/>
        <v>0</v>
      </c>
      <c r="E20" s="482" t="e">
        <f t="shared" si="4"/>
        <v>#DIV/0!</v>
      </c>
      <c r="F20" s="27">
        <f t="shared" si="5"/>
        <v>0</v>
      </c>
      <c r="G20" s="27">
        <f t="shared" si="5"/>
        <v>0</v>
      </c>
      <c r="H20" s="19"/>
      <c r="I20" s="19"/>
      <c r="J20" s="19"/>
      <c r="K20" s="19"/>
      <c r="L20" s="19"/>
      <c r="M20" s="19"/>
      <c r="N20" s="18"/>
      <c r="O20" s="18"/>
      <c r="P20" s="18"/>
      <c r="Q20" s="18"/>
      <c r="R20" s="18"/>
      <c r="S20" s="18"/>
      <c r="T20" s="18"/>
      <c r="U20" s="18"/>
      <c r="V20" s="18"/>
      <c r="W20" s="18"/>
      <c r="X20" s="18"/>
      <c r="Y20" s="18"/>
      <c r="Z20" s="3"/>
      <c r="AE20" s="5"/>
      <c r="AF20" s="5"/>
      <c r="AG20" s="5"/>
      <c r="AH20" s="5"/>
      <c r="AI20" s="5"/>
      <c r="AJ20" s="5"/>
      <c r="AK20" s="5"/>
      <c r="AL20" s="5"/>
      <c r="AM20" s="5"/>
      <c r="AN20" s="5"/>
      <c r="AO20" s="5"/>
      <c r="AP20" s="5"/>
      <c r="AQ20" s="5"/>
      <c r="AR20" s="5"/>
      <c r="AS20" s="5"/>
      <c r="AT20" s="5"/>
      <c r="BQ20" s="4"/>
    </row>
    <row r="21" spans="1:69">
      <c r="A21" s="8">
        <v>13</v>
      </c>
      <c r="B21" s="9" t="s">
        <v>156</v>
      </c>
      <c r="C21" s="183">
        <v>0.85</v>
      </c>
      <c r="D21" s="28">
        <f t="shared" si="2"/>
        <v>0</v>
      </c>
      <c r="E21" s="482" t="e">
        <f t="shared" si="4"/>
        <v>#DIV/0!</v>
      </c>
      <c r="F21" s="27">
        <f t="shared" si="5"/>
        <v>0</v>
      </c>
      <c r="G21" s="27">
        <f t="shared" si="5"/>
        <v>0</v>
      </c>
      <c r="H21" s="19"/>
      <c r="I21" s="19"/>
      <c r="J21" s="19"/>
      <c r="K21" s="19"/>
      <c r="L21" s="19"/>
      <c r="M21" s="19"/>
      <c r="N21" s="18"/>
      <c r="O21" s="18"/>
      <c r="P21" s="18"/>
      <c r="Q21" s="18"/>
      <c r="R21" s="18"/>
      <c r="S21" s="18"/>
      <c r="T21" s="18"/>
      <c r="U21" s="18"/>
      <c r="V21" s="18"/>
      <c r="W21" s="18"/>
      <c r="X21" s="18"/>
      <c r="Y21" s="18"/>
      <c r="Z21" s="3"/>
      <c r="AE21" s="5"/>
      <c r="AF21" s="5"/>
      <c r="AG21" s="5"/>
      <c r="AH21" s="5"/>
      <c r="AI21" s="5"/>
      <c r="AJ21" s="5"/>
      <c r="AK21" s="5"/>
      <c r="AL21" s="5"/>
      <c r="AM21" s="5"/>
      <c r="AN21" s="5"/>
      <c r="AO21" s="5"/>
      <c r="AP21" s="5"/>
      <c r="AQ21" s="5"/>
      <c r="AR21" s="5"/>
      <c r="AS21" s="5"/>
      <c r="AT21" s="5"/>
      <c r="BQ21" s="4"/>
    </row>
    <row r="22" spans="1:69">
      <c r="A22" s="8">
        <v>14</v>
      </c>
      <c r="B22" s="9" t="s">
        <v>157</v>
      </c>
      <c r="C22" s="183">
        <v>0.85</v>
      </c>
      <c r="D22" s="28">
        <f t="shared" si="2"/>
        <v>0</v>
      </c>
      <c r="E22" s="482" t="e">
        <f t="shared" si="4"/>
        <v>#DIV/0!</v>
      </c>
      <c r="F22" s="27">
        <f t="shared" si="5"/>
        <v>0</v>
      </c>
      <c r="G22" s="27">
        <f t="shared" si="5"/>
        <v>0</v>
      </c>
      <c r="H22" s="19"/>
      <c r="I22" s="19"/>
      <c r="J22" s="19"/>
      <c r="K22" s="19"/>
      <c r="L22" s="19"/>
      <c r="M22" s="19"/>
      <c r="N22" s="18"/>
      <c r="O22" s="18"/>
      <c r="P22" s="18"/>
      <c r="Q22" s="18"/>
      <c r="R22" s="18"/>
      <c r="S22" s="18"/>
      <c r="T22" s="18"/>
      <c r="U22" s="18"/>
      <c r="V22" s="18"/>
      <c r="W22" s="18"/>
      <c r="X22" s="18"/>
      <c r="Y22" s="18"/>
      <c r="Z22" s="3"/>
      <c r="AE22" s="5"/>
      <c r="AF22" s="5"/>
      <c r="AG22" s="5"/>
      <c r="AH22" s="5"/>
      <c r="AI22" s="5"/>
      <c r="AJ22" s="5"/>
      <c r="AK22" s="5"/>
      <c r="AL22" s="5"/>
      <c r="AM22" s="5"/>
      <c r="AN22" s="5"/>
      <c r="AO22" s="5"/>
      <c r="AP22" s="5"/>
      <c r="AQ22" s="5"/>
      <c r="AR22" s="5"/>
      <c r="AS22" s="5"/>
      <c r="AT22" s="5"/>
      <c r="BQ22" s="4"/>
    </row>
    <row r="23" spans="1:69">
      <c r="A23" s="8">
        <v>15</v>
      </c>
      <c r="B23" s="9" t="s">
        <v>158</v>
      </c>
      <c r="C23" s="183">
        <v>0.85</v>
      </c>
      <c r="D23" s="28">
        <f t="shared" si="2"/>
        <v>0</v>
      </c>
      <c r="E23" s="482" t="e">
        <f t="shared" si="4"/>
        <v>#DIV/0!</v>
      </c>
      <c r="F23" s="27">
        <f t="shared" si="5"/>
        <v>0</v>
      </c>
      <c r="G23" s="27">
        <f t="shared" si="5"/>
        <v>0</v>
      </c>
      <c r="H23" s="19"/>
      <c r="I23" s="19"/>
      <c r="J23" s="19"/>
      <c r="K23" s="19"/>
      <c r="L23" s="19"/>
      <c r="M23" s="19"/>
      <c r="N23" s="18"/>
      <c r="O23" s="18"/>
      <c r="P23" s="18"/>
      <c r="Q23" s="18"/>
      <c r="R23" s="18"/>
      <c r="S23" s="18"/>
      <c r="T23" s="18"/>
      <c r="U23" s="18"/>
      <c r="V23" s="18"/>
      <c r="W23" s="18"/>
      <c r="X23" s="18"/>
      <c r="Y23" s="18"/>
      <c r="Z23" s="3"/>
      <c r="AE23" s="5"/>
      <c r="AF23" s="5"/>
      <c r="AG23" s="5"/>
      <c r="AH23" s="5"/>
      <c r="AI23" s="5"/>
      <c r="AJ23" s="5"/>
      <c r="AK23" s="5"/>
      <c r="AL23" s="5"/>
      <c r="AM23" s="5"/>
      <c r="AN23" s="5"/>
      <c r="AO23" s="5"/>
      <c r="AP23" s="5"/>
      <c r="AQ23" s="5"/>
      <c r="AR23" s="5"/>
      <c r="AS23" s="5"/>
      <c r="AT23" s="5"/>
      <c r="BQ23" s="4"/>
    </row>
    <row r="24" spans="1:69">
      <c r="A24" s="484"/>
      <c r="B24" s="9" t="s">
        <v>159</v>
      </c>
      <c r="C24" s="184">
        <v>0.85</v>
      </c>
      <c r="D24" s="28">
        <f>F24+G24</f>
        <v>0</v>
      </c>
      <c r="E24" s="485"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Q7+Q8+Q9+Q10+Q11+Q12+Q13+Q16+Q17+Q18+Q19+Q20+Q21+Q22+Q23</f>
        <v>0</v>
      </c>
      <c r="R24" s="20">
        <f t="shared" si="6"/>
        <v>0</v>
      </c>
      <c r="S24" s="20">
        <f t="shared" si="6"/>
        <v>0</v>
      </c>
      <c r="T24" s="20">
        <f t="shared" si="6"/>
        <v>0</v>
      </c>
      <c r="U24" s="20">
        <f t="shared" si="6"/>
        <v>0</v>
      </c>
      <c r="V24" s="20">
        <f t="shared" si="6"/>
        <v>0</v>
      </c>
      <c r="W24" s="20">
        <f t="shared" si="6"/>
        <v>0</v>
      </c>
      <c r="X24" s="20">
        <f t="shared" si="6"/>
        <v>0</v>
      </c>
      <c r="Y24" s="20">
        <f t="shared" si="6"/>
        <v>0</v>
      </c>
      <c r="Z24" s="3"/>
      <c r="AE24" s="5"/>
      <c r="AF24" s="5"/>
      <c r="AG24" s="5"/>
      <c r="AH24" s="5"/>
      <c r="AI24" s="5"/>
      <c r="AJ24" s="5"/>
      <c r="AK24" s="5"/>
      <c r="AL24" s="5"/>
      <c r="AM24" s="5"/>
      <c r="AN24" s="5"/>
      <c r="AO24" s="5"/>
      <c r="AP24" s="5"/>
      <c r="AQ24" s="5"/>
      <c r="AR24" s="5"/>
      <c r="AS24" s="5"/>
      <c r="AT24" s="5"/>
      <c r="BQ24" s="4"/>
    </row>
    <row r="25" spans="1:69">
      <c r="A25" s="484"/>
      <c r="B25" s="9" t="s">
        <v>160</v>
      </c>
      <c r="C25" s="486"/>
      <c r="D25" s="13"/>
      <c r="E25" s="485"/>
      <c r="F25" s="487"/>
      <c r="G25" s="487"/>
      <c r="H25" s="20"/>
      <c r="I25" s="18"/>
      <c r="J25" s="20"/>
      <c r="K25" s="18"/>
      <c r="L25" s="20"/>
      <c r="M25" s="18"/>
      <c r="N25" s="20"/>
      <c r="O25" s="18"/>
      <c r="P25" s="20"/>
      <c r="Q25" s="18"/>
      <c r="R25" s="20"/>
      <c r="S25" s="18"/>
      <c r="T25" s="20"/>
      <c r="U25" s="18"/>
      <c r="V25" s="20"/>
      <c r="W25" s="18"/>
      <c r="X25" s="20"/>
      <c r="Y25" s="18"/>
      <c r="Z25" s="3"/>
      <c r="AE25" s="5"/>
      <c r="AF25" s="5"/>
      <c r="AG25" s="5"/>
      <c r="AH25" s="5"/>
      <c r="AI25" s="5"/>
      <c r="AJ25" s="5"/>
      <c r="AK25" s="5"/>
      <c r="AL25" s="5"/>
      <c r="AM25" s="5"/>
      <c r="AN25" s="5"/>
      <c r="AO25" s="5"/>
      <c r="AP25" s="5"/>
      <c r="AQ25" s="5"/>
      <c r="AR25" s="5"/>
      <c r="AS25" s="5"/>
      <c r="AT25" s="5"/>
      <c r="BQ25" s="4"/>
    </row>
    <row r="26" spans="1:69">
      <c r="A26" s="484"/>
      <c r="B26" s="9" t="s">
        <v>161</v>
      </c>
      <c r="C26" s="486"/>
      <c r="D26" s="13"/>
      <c r="E26" s="485"/>
      <c r="F26" s="487"/>
      <c r="G26" s="487"/>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Z26" s="3"/>
      <c r="AE26" s="5"/>
      <c r="AF26" s="5"/>
      <c r="AG26" s="5"/>
      <c r="AH26" s="5"/>
      <c r="AI26" s="5"/>
      <c r="AJ26" s="5"/>
      <c r="AK26" s="5"/>
      <c r="AL26" s="5"/>
      <c r="AM26" s="5"/>
      <c r="AN26" s="5"/>
      <c r="AO26" s="5"/>
      <c r="AP26" s="5"/>
      <c r="AQ26" s="5"/>
      <c r="AR26" s="5"/>
      <c r="AS26" s="5"/>
      <c r="AT26" s="5"/>
      <c r="BQ26" s="4"/>
    </row>
    <row r="27" spans="1:69" s="3" customFormat="1">
      <c r="A27" s="481"/>
    </row>
    <row r="28" spans="1:69" s="3" customFormat="1">
      <c r="A28" s="481"/>
    </row>
    <row r="29" spans="1:69" s="3" customFormat="1">
      <c r="A29" s="481"/>
    </row>
    <row r="30" spans="1:69" s="3" customFormat="1">
      <c r="A30" s="481"/>
    </row>
    <row r="31" spans="1:69" s="3" customFormat="1">
      <c r="A31" s="481"/>
    </row>
    <row r="32" spans="1:69" s="3" customFormat="1">
      <c r="A32" s="481"/>
    </row>
    <row r="33" spans="1:1" s="3" customFormat="1">
      <c r="A33" s="481"/>
    </row>
    <row r="34" spans="1:1" s="3" customFormat="1">
      <c r="A34" s="481"/>
    </row>
    <row r="35" spans="1:1" s="3" customFormat="1">
      <c r="A35" s="481"/>
    </row>
    <row r="36" spans="1:1" s="3" customFormat="1">
      <c r="A36" s="481"/>
    </row>
    <row r="37" spans="1:1" s="3" customFormat="1">
      <c r="A37" s="481"/>
    </row>
    <row r="38" spans="1:1" s="3" customFormat="1">
      <c r="A38" s="481"/>
    </row>
    <row r="39" spans="1:1" s="3" customFormat="1">
      <c r="A39" s="481"/>
    </row>
    <row r="40" spans="1:1" s="3" customFormat="1">
      <c r="A40" s="481"/>
    </row>
    <row r="41" spans="1:1" s="3" customFormat="1">
      <c r="A41" s="481"/>
    </row>
    <row r="42" spans="1:1" s="3" customFormat="1">
      <c r="A42" s="481"/>
    </row>
    <row r="43" spans="1:1" s="3" customFormat="1">
      <c r="A43" s="481"/>
    </row>
    <row r="44" spans="1:1" s="3" customFormat="1">
      <c r="A44" s="481"/>
    </row>
    <row r="45" spans="1:1" s="3" customFormat="1">
      <c r="A45" s="481"/>
    </row>
    <row r="46" spans="1:1" s="3" customFormat="1">
      <c r="A46" s="481"/>
    </row>
    <row r="47" spans="1:1" s="3" customFormat="1">
      <c r="A47" s="481"/>
    </row>
    <row r="48" spans="1:1" s="3" customFormat="1">
      <c r="A48" s="481"/>
    </row>
    <row r="49" spans="1:1" s="3" customFormat="1">
      <c r="A49" s="481"/>
    </row>
    <row r="50" spans="1:1" s="3" customFormat="1">
      <c r="A50" s="481"/>
    </row>
    <row r="51" spans="1:1" s="3" customFormat="1">
      <c r="A51" s="481"/>
    </row>
    <row r="52" spans="1:1" s="3" customFormat="1">
      <c r="A52" s="481"/>
    </row>
    <row r="53" spans="1:1" s="3" customFormat="1"/>
    <row r="54" spans="1:1" s="3" customFormat="1"/>
    <row r="55" spans="1:1" s="3" customFormat="1"/>
    <row r="56" spans="1:1" s="3" customFormat="1"/>
    <row r="57" spans="1:1" s="3" customFormat="1"/>
    <row r="58" spans="1:1" s="3" customFormat="1"/>
    <row r="59" spans="1:1" s="3" customFormat="1"/>
    <row r="60" spans="1:1" s="3" customFormat="1"/>
    <row r="61" spans="1:1" s="3" customFormat="1"/>
    <row r="62" spans="1:1" s="3" customFormat="1"/>
    <row r="63" spans="1:1" s="3" customFormat="1"/>
    <row r="64" spans="1:1"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row r="303" s="3" customFormat="1"/>
    <row r="304" s="3" customFormat="1"/>
    <row r="305" s="3" customFormat="1"/>
    <row r="306" s="3" customFormat="1"/>
    <row r="307" s="3" customFormat="1"/>
    <row r="308" s="3" customFormat="1"/>
    <row r="309" s="3" customFormat="1"/>
    <row r="310" s="3" customFormat="1"/>
    <row r="311" s="3" customFormat="1"/>
    <row r="312" s="3" customFormat="1"/>
    <row r="313" s="3" customFormat="1"/>
    <row r="314" s="3" customFormat="1"/>
    <row r="315" s="3" customFormat="1"/>
    <row r="316" s="3" customFormat="1"/>
    <row r="317" s="3" customFormat="1"/>
    <row r="318" s="3" customFormat="1"/>
    <row r="319" s="3" customFormat="1"/>
    <row r="320" s="3" customFormat="1"/>
    <row r="321" s="3" customFormat="1"/>
    <row r="322" s="3" customFormat="1"/>
    <row r="323" s="3" customFormat="1"/>
    <row r="324" s="3" customFormat="1"/>
    <row r="325" s="3" customFormat="1"/>
    <row r="326" s="3" customFormat="1"/>
    <row r="327" s="3" customFormat="1"/>
    <row r="328" s="3" customFormat="1"/>
    <row r="329" s="3" customFormat="1"/>
    <row r="330" s="3" customFormat="1"/>
    <row r="331" s="3" customFormat="1"/>
    <row r="332" s="3" customFormat="1"/>
    <row r="333" s="3" customFormat="1"/>
    <row r="334" s="3" customFormat="1"/>
    <row r="335" s="3" customFormat="1"/>
    <row r="336" s="3" customFormat="1"/>
    <row r="337" s="3" customFormat="1"/>
    <row r="338" s="3" customFormat="1"/>
    <row r="339" s="3" customFormat="1"/>
    <row r="340" s="3" customFormat="1"/>
    <row r="341" s="3" customFormat="1"/>
    <row r="342" s="3" customFormat="1"/>
    <row r="343" s="3" customFormat="1"/>
    <row r="344" s="3" customFormat="1"/>
    <row r="345" s="3" customFormat="1"/>
    <row r="346" s="3" customFormat="1"/>
    <row r="347" s="3" customFormat="1"/>
    <row r="348" s="3" customFormat="1"/>
    <row r="349" s="3" customFormat="1"/>
    <row r="350" s="3" customFormat="1"/>
    <row r="351" s="3" customFormat="1"/>
    <row r="352" s="3" customFormat="1"/>
    <row r="353" s="3" customFormat="1"/>
    <row r="354" s="3" customFormat="1"/>
    <row r="355" s="3" customFormat="1"/>
    <row r="356" s="3" customFormat="1"/>
    <row r="357" s="3" customFormat="1"/>
    <row r="358" s="3" customFormat="1"/>
    <row r="359" s="3" customFormat="1"/>
    <row r="360" s="3" customFormat="1"/>
    <row r="361" s="3" customFormat="1"/>
    <row r="362" s="3" customFormat="1"/>
    <row r="363" s="3" customFormat="1"/>
    <row r="364" s="3" customFormat="1"/>
    <row r="365" s="3" customFormat="1"/>
    <row r="366" s="3" customFormat="1"/>
    <row r="367" s="3" customFormat="1"/>
    <row r="368" s="3" customFormat="1"/>
    <row r="369" s="3" customFormat="1"/>
    <row r="370" s="3" customFormat="1"/>
    <row r="371" s="3" customFormat="1"/>
    <row r="372" s="3" customFormat="1"/>
    <row r="373" s="3" customFormat="1"/>
    <row r="374" s="3" customFormat="1"/>
    <row r="375" s="3" customFormat="1"/>
    <row r="376" s="3" customFormat="1"/>
    <row r="377" s="3" customFormat="1"/>
    <row r="378" s="3" customFormat="1"/>
    <row r="379" s="3" customFormat="1"/>
    <row r="380" s="3" customFormat="1"/>
    <row r="381" s="3" customFormat="1"/>
    <row r="382" s="3" customFormat="1"/>
    <row r="383" s="3" customFormat="1"/>
    <row r="384" s="3" customFormat="1"/>
    <row r="385" s="3" customFormat="1"/>
    <row r="386" s="3" customFormat="1"/>
    <row r="387" s="3" customFormat="1"/>
    <row r="388" s="3" customFormat="1"/>
    <row r="389" s="3" customFormat="1"/>
    <row r="390" s="3" customFormat="1"/>
    <row r="391" s="3" customFormat="1"/>
    <row r="392" s="3" customFormat="1"/>
    <row r="393" s="3" customFormat="1"/>
    <row r="394" s="3" customFormat="1"/>
    <row r="395" s="3" customFormat="1"/>
    <row r="396" s="3" customFormat="1"/>
  </sheetData>
  <sheetProtection formatCells="0" formatColumns="0" formatRows="0" insertColumns="0" insertRows="0" insertHyperlinks="0" deleteColumns="0" deleteRows="0" sort="0" autoFilter="0" pivotTables="0"/>
  <mergeCells count="17">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s>
  <conditionalFormatting sqref="D7:D26">
    <cfRule type="containsText" dxfId="120" priority="1" stopIfTrue="1" operator="containsText" text="PĀRSNIEGTAS IZMAKSAS">
      <formula>NOT(ISERROR(SEARCH("PĀRSNIEGTAS IZMAKSAS",D7)))</formula>
    </cfRule>
  </conditionalFormatting>
  <conditionalFormatting sqref="F8:G9">
    <cfRule type="containsText" dxfId="119" priority="4" stopIfTrue="1" operator="containsText" text="PĀRSNIEGTAS IZMAKSAS">
      <formula>NOT(ISERROR(SEARCH("PĀRSNIEGTAS IZMAKSAS",F8)))</formula>
    </cfRule>
  </conditionalFormatting>
  <conditionalFormatting sqref="F12:G12">
    <cfRule type="containsText" dxfId="118" priority="3" stopIfTrue="1" operator="containsText" text="PĀRSNIEGTAS IZMAKSAS">
      <formula>NOT(ISERROR(SEARCH("PĀRSNIEGTAS IZMAKSAS",F12)))</formula>
    </cfRule>
  </conditionalFormatting>
  <conditionalFormatting sqref="J5:Y5">
    <cfRule type="cellIs" dxfId="117"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C7:C24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dimension ref="A1:BP397"/>
  <sheetViews>
    <sheetView zoomScale="90" zoomScaleNormal="90" workbookViewId="0">
      <pane xSplit="7" ySplit="6" topLeftCell="H7" activePane="bottomRight" state="frozen"/>
      <selection pane="bottomRight" activeCell="H90" sqref="H90"/>
      <selection pane="bottomLeft" activeCell="H90" sqref="H90"/>
      <selection pane="topRight" activeCell="H90" sqref="H90"/>
    </sheetView>
  </sheetViews>
  <sheetFormatPr defaultColWidth="9.140625" defaultRowHeight="13.9"/>
  <cols>
    <col min="1" max="1" width="5.42578125" style="4" customWidth="1"/>
    <col min="2" max="2" width="64.710937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68" width="9.140625" style="3"/>
    <col min="69" max="16384" width="9.140625" style="4"/>
  </cols>
  <sheetData>
    <row r="1" spans="1:68" s="1" customFormat="1" ht="27" customHeight="1">
      <c r="A1" s="560" t="s">
        <v>172</v>
      </c>
      <c r="B1" s="560"/>
      <c r="C1" s="480"/>
      <c r="D1" s="568" t="s">
        <v>173</v>
      </c>
      <c r="E1" s="568"/>
      <c r="F1" s="568"/>
      <c r="G1" s="568"/>
      <c r="H1" s="568"/>
      <c r="I1" s="568"/>
      <c r="J1" s="568"/>
      <c r="K1" s="568"/>
      <c r="L1" s="568"/>
      <c r="M1" s="568"/>
      <c r="N1" s="568"/>
      <c r="O1" s="568"/>
      <c r="P1" s="568"/>
      <c r="Q1" s="568"/>
      <c r="R1" s="568"/>
      <c r="S1" s="568"/>
      <c r="T1" s="568"/>
      <c r="U1" s="568"/>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c r="A2" s="481"/>
    </row>
    <row r="3" spans="1:68" s="3" customFormat="1" ht="18">
      <c r="A3" s="481"/>
      <c r="B3" s="505" t="s">
        <v>174</v>
      </c>
      <c r="C3" s="96"/>
      <c r="D3" s="97"/>
      <c r="E3" s="97"/>
      <c r="F3" s="97"/>
      <c r="G3" s="506" t="s">
        <v>175</v>
      </c>
      <c r="H3" s="187"/>
      <c r="I3" s="97"/>
      <c r="J3" s="97"/>
      <c r="K3" s="569" t="s">
        <v>176</v>
      </c>
      <c r="L3" s="570"/>
      <c r="M3" s="570"/>
      <c r="N3" s="571"/>
      <c r="O3" s="500"/>
      <c r="P3" s="491" t="s">
        <v>111</v>
      </c>
    </row>
    <row r="4" spans="1:68" ht="24.95" customHeight="1">
      <c r="A4" s="562" t="s">
        <v>130</v>
      </c>
      <c r="B4" s="562"/>
      <c r="C4" s="562"/>
      <c r="D4" s="3"/>
      <c r="E4" s="3"/>
      <c r="F4" s="3"/>
      <c r="G4" s="3"/>
      <c r="H4" s="3"/>
      <c r="I4" s="3"/>
      <c r="J4" s="3"/>
      <c r="K4" s="3"/>
      <c r="L4" s="3"/>
      <c r="M4" s="3"/>
      <c r="N4" s="3"/>
      <c r="O4" s="3"/>
      <c r="P4" s="3"/>
      <c r="Q4" s="3"/>
      <c r="R4" s="3"/>
      <c r="S4" s="3"/>
      <c r="T4" s="3"/>
      <c r="U4" s="3"/>
      <c r="V4" s="3"/>
      <c r="W4" s="3"/>
      <c r="X4" s="3"/>
      <c r="Y4" s="3"/>
    </row>
    <row r="5" spans="1:68" ht="20.25" customHeight="1">
      <c r="A5" s="563" t="s">
        <v>132</v>
      </c>
      <c r="B5" s="564" t="s">
        <v>133</v>
      </c>
      <c r="C5" s="565" t="s">
        <v>134</v>
      </c>
      <c r="D5" s="559" t="s">
        <v>135</v>
      </c>
      <c r="E5" s="559"/>
      <c r="F5" s="559" t="s">
        <v>136</v>
      </c>
      <c r="G5" s="559"/>
      <c r="H5" s="559">
        <f>'Dati par projektu'!E13</f>
        <v>2025</v>
      </c>
      <c r="I5" s="559"/>
      <c r="J5" s="559">
        <f>IF(OR(H5&gt;='Dati par projektu'!$C$17,H5="X"),"X",H5+1)</f>
        <v>2026</v>
      </c>
      <c r="K5" s="559"/>
      <c r="L5" s="559">
        <f>IF(OR(J5&gt;='Dati par projektu'!$C$17,J5="X"),"X",J5+1)</f>
        <v>2027</v>
      </c>
      <c r="M5" s="559"/>
      <c r="N5" s="559">
        <f>IF(OR(L5&gt;='Dati par projektu'!$C$17,L5="X"),"X",L5+1)</f>
        <v>2028</v>
      </c>
      <c r="O5" s="559"/>
      <c r="P5" s="559">
        <f>IF(OR(N5&gt;='Dati par projektu'!$C$17,N5="X"),"X",N5+1)</f>
        <v>2029</v>
      </c>
      <c r="Q5" s="559"/>
      <c r="R5" s="559" t="str">
        <f>IF(OR(P5&gt;='Dati par projektu'!$C$17,P5="X"),"X",P5+1)</f>
        <v>X</v>
      </c>
      <c r="S5" s="559"/>
      <c r="T5" s="559" t="str">
        <f>IF(OR(R5&gt;='Dati par projektu'!$C$17,R5="X"),"X",R5+1)</f>
        <v>X</v>
      </c>
      <c r="U5" s="559"/>
      <c r="V5" s="559" t="str">
        <f>IF(OR(T5&gt;='Dati par projektu'!$C$17,T5="X"),"X",T5+1)</f>
        <v>X</v>
      </c>
      <c r="W5" s="559"/>
      <c r="X5" s="559" t="str">
        <f>IF(OR(V5&gt;='Dati par projektu'!$C$17,V5="X"),"X",V5+1)</f>
        <v>X</v>
      </c>
      <c r="Y5" s="559"/>
      <c r="AE5" s="5"/>
      <c r="AF5" s="5"/>
      <c r="AG5" s="5"/>
      <c r="AH5" s="5"/>
      <c r="AI5" s="5"/>
      <c r="AJ5" s="5"/>
      <c r="AK5" s="5"/>
      <c r="AL5" s="5"/>
      <c r="AM5" s="5"/>
      <c r="AN5" s="5"/>
      <c r="AO5" s="5"/>
      <c r="AP5" s="5"/>
      <c r="AQ5" s="5"/>
      <c r="AR5" s="5"/>
      <c r="AS5" s="5"/>
      <c r="AT5" s="5"/>
      <c r="AV5" s="6">
        <v>0.55000000000000004</v>
      </c>
    </row>
    <row r="6" spans="1:68" ht="27" customHeight="1">
      <c r="A6" s="563"/>
      <c r="B6" s="564" t="s">
        <v>137</v>
      </c>
      <c r="C6" s="566"/>
      <c r="D6" s="133" t="s">
        <v>138</v>
      </c>
      <c r="E6" s="133"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AE6" s="5"/>
      <c r="AF6" s="5"/>
      <c r="AG6" s="5"/>
      <c r="AH6" s="5"/>
      <c r="AI6" s="5"/>
      <c r="AJ6" s="5"/>
      <c r="AK6" s="5"/>
      <c r="AL6" s="5"/>
      <c r="AM6" s="5"/>
      <c r="AN6" s="5"/>
      <c r="AO6" s="5"/>
      <c r="AP6" s="5"/>
      <c r="AQ6" s="5"/>
      <c r="AR6" s="5"/>
      <c r="AS6" s="5"/>
      <c r="AT6" s="5"/>
      <c r="AV6" s="6">
        <v>0.45</v>
      </c>
    </row>
    <row r="7" spans="1:68">
      <c r="A7" s="8">
        <v>1</v>
      </c>
      <c r="B7" s="9" t="s">
        <v>142</v>
      </c>
      <c r="C7" s="183">
        <v>0.85</v>
      </c>
      <c r="D7" s="28">
        <f>F7+G7</f>
        <v>0</v>
      </c>
      <c r="E7" s="482"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AE7" s="5"/>
      <c r="AF7" s="5"/>
      <c r="AG7" s="5"/>
      <c r="AH7" s="5"/>
      <c r="AI7" s="5"/>
      <c r="AJ7" s="5"/>
      <c r="AK7" s="5"/>
      <c r="AL7" s="5"/>
      <c r="AM7" s="5"/>
      <c r="AN7" s="5"/>
      <c r="AO7" s="5"/>
      <c r="AP7" s="5"/>
      <c r="AQ7" s="5"/>
      <c r="AR7" s="5"/>
      <c r="AS7" s="5"/>
      <c r="AT7" s="5"/>
      <c r="AV7" s="6">
        <v>0.35</v>
      </c>
    </row>
    <row r="8" spans="1:68">
      <c r="A8" s="8">
        <v>2</v>
      </c>
      <c r="B8" s="9" t="s">
        <v>143</v>
      </c>
      <c r="C8" s="183">
        <v>0.85</v>
      </c>
      <c r="D8" s="28">
        <f t="shared" ref="D8:D23" si="2">F8+G8</f>
        <v>0</v>
      </c>
      <c r="E8" s="482"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AE8" s="5"/>
      <c r="AF8" s="5"/>
      <c r="AG8" s="5"/>
      <c r="AH8" s="5"/>
      <c r="AI8" s="5"/>
      <c r="AJ8" s="5"/>
      <c r="AK8" s="5"/>
      <c r="AL8" s="5"/>
      <c r="AM8" s="5"/>
      <c r="AN8" s="5"/>
      <c r="AO8" s="5"/>
      <c r="AP8" s="5"/>
      <c r="AQ8" s="5"/>
      <c r="AR8" s="5"/>
      <c r="AS8" s="5"/>
      <c r="AT8" s="5"/>
      <c r="AV8" s="10"/>
    </row>
    <row r="9" spans="1:68">
      <c r="A9" s="8">
        <v>3</v>
      </c>
      <c r="B9" s="9" t="s">
        <v>144</v>
      </c>
      <c r="C9" s="183">
        <v>0.85</v>
      </c>
      <c r="D9" s="28">
        <f t="shared" si="2"/>
        <v>0</v>
      </c>
      <c r="E9" s="482" t="e">
        <f t="shared" si="0"/>
        <v>#DIV/0!</v>
      </c>
      <c r="F9" s="26">
        <f t="shared" si="1"/>
        <v>0</v>
      </c>
      <c r="G9" s="26">
        <f t="shared" si="1"/>
        <v>0</v>
      </c>
      <c r="H9" s="18"/>
      <c r="I9" s="19"/>
      <c r="J9" s="18"/>
      <c r="K9" s="19"/>
      <c r="L9" s="18"/>
      <c r="M9" s="19"/>
      <c r="N9" s="18"/>
      <c r="O9" s="19"/>
      <c r="P9" s="18"/>
      <c r="Q9" s="19"/>
      <c r="R9" s="18"/>
      <c r="S9" s="19"/>
      <c r="T9" s="18"/>
      <c r="U9" s="19"/>
      <c r="V9" s="18"/>
      <c r="W9" s="19"/>
      <c r="X9" s="18"/>
      <c r="Y9" s="19"/>
      <c r="AE9" s="5"/>
      <c r="AF9" s="5"/>
      <c r="AG9" s="5"/>
      <c r="AH9" s="5"/>
      <c r="AI9" s="5"/>
      <c r="AJ9" s="5"/>
      <c r="AK9" s="5"/>
      <c r="AL9" s="5"/>
      <c r="AM9" s="5"/>
      <c r="AN9" s="5"/>
      <c r="AO9" s="5"/>
      <c r="AP9" s="5"/>
      <c r="AQ9" s="5"/>
      <c r="AR9" s="5"/>
      <c r="AS9" s="5"/>
      <c r="AT9" s="5"/>
      <c r="AV9" s="10"/>
    </row>
    <row r="10" spans="1:68">
      <c r="A10" s="8">
        <v>4</v>
      </c>
      <c r="B10" s="9" t="s">
        <v>145</v>
      </c>
      <c r="C10" s="183">
        <v>0.85</v>
      </c>
      <c r="D10" s="28">
        <f t="shared" si="2"/>
        <v>0</v>
      </c>
      <c r="E10" s="482"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c r="A11" s="8">
        <v>5</v>
      </c>
      <c r="B11" s="9" t="s">
        <v>146</v>
      </c>
      <c r="C11" s="183">
        <v>0.85</v>
      </c>
      <c r="D11" s="28">
        <f t="shared" si="2"/>
        <v>0</v>
      </c>
      <c r="E11" s="482"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c r="A12" s="8">
        <v>6</v>
      </c>
      <c r="B12" s="9" t="s">
        <v>147</v>
      </c>
      <c r="C12" s="183">
        <v>0.85</v>
      </c>
      <c r="D12" s="28">
        <f t="shared" si="2"/>
        <v>0</v>
      </c>
      <c r="E12" s="482"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s="3" customFormat="1">
      <c r="A13" s="8">
        <v>7</v>
      </c>
      <c r="B13" s="9" t="s">
        <v>148</v>
      </c>
      <c r="C13" s="183">
        <v>0.85</v>
      </c>
      <c r="D13" s="28">
        <f t="shared" si="2"/>
        <v>0</v>
      </c>
      <c r="E13" s="482"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s="3" customFormat="1" hidden="1">
      <c r="A14" s="11"/>
      <c r="B14" s="12"/>
      <c r="C14" s="183"/>
      <c r="D14" s="28"/>
      <c r="E14" s="482"/>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s="3" customFormat="1" hidden="1">
      <c r="A15" s="11"/>
      <c r="B15" s="12"/>
      <c r="C15" s="183"/>
      <c r="D15" s="28"/>
      <c r="E15" s="482"/>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s="3" customFormat="1">
      <c r="A16" s="8">
        <v>8</v>
      </c>
      <c r="B16" s="9" t="s">
        <v>151</v>
      </c>
      <c r="C16" s="183">
        <v>0.85</v>
      </c>
      <c r="D16" s="28">
        <f t="shared" si="2"/>
        <v>0</v>
      </c>
      <c r="E16" s="482"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c r="A17" s="8">
        <v>9</v>
      </c>
      <c r="B17" s="9" t="s">
        <v>152</v>
      </c>
      <c r="C17" s="183">
        <v>0.85</v>
      </c>
      <c r="D17" s="28">
        <f t="shared" si="2"/>
        <v>0</v>
      </c>
      <c r="E17" s="482"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c r="A18" s="8">
        <v>10</v>
      </c>
      <c r="B18" s="9" t="s">
        <v>153</v>
      </c>
      <c r="C18" s="183">
        <v>0.85</v>
      </c>
      <c r="D18" s="28">
        <f t="shared" si="2"/>
        <v>0</v>
      </c>
      <c r="E18" s="482"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ht="27.6">
      <c r="A19" s="8">
        <v>11</v>
      </c>
      <c r="B19" s="9" t="s">
        <v>154</v>
      </c>
      <c r="C19" s="183">
        <v>0.85</v>
      </c>
      <c r="D19" s="28">
        <f t="shared" si="2"/>
        <v>0</v>
      </c>
      <c r="E19" s="482"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c r="A20" s="8">
        <v>12</v>
      </c>
      <c r="B20" s="9" t="s">
        <v>155</v>
      </c>
      <c r="C20" s="183">
        <v>0.85</v>
      </c>
      <c r="D20" s="28">
        <f t="shared" si="2"/>
        <v>0</v>
      </c>
      <c r="E20" s="482"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c r="A21" s="8">
        <v>13</v>
      </c>
      <c r="B21" s="9" t="s">
        <v>156</v>
      </c>
      <c r="C21" s="183">
        <v>0.85</v>
      </c>
      <c r="D21" s="28">
        <f t="shared" si="2"/>
        <v>0</v>
      </c>
      <c r="E21" s="482"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c r="A22" s="8">
        <v>14</v>
      </c>
      <c r="B22" s="9" t="s">
        <v>157</v>
      </c>
      <c r="C22" s="183">
        <v>0.85</v>
      </c>
      <c r="D22" s="28">
        <f t="shared" si="2"/>
        <v>0</v>
      </c>
      <c r="E22" s="482"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c r="A23" s="8">
        <v>15</v>
      </c>
      <c r="B23" s="9" t="s">
        <v>158</v>
      </c>
      <c r="C23" s="183">
        <v>0.85</v>
      </c>
      <c r="D23" s="28">
        <f t="shared" si="2"/>
        <v>0</v>
      </c>
      <c r="E23" s="482"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c r="A24" s="484"/>
      <c r="B24" s="9" t="s">
        <v>159</v>
      </c>
      <c r="C24" s="184">
        <v>0.85</v>
      </c>
      <c r="D24" s="28">
        <f>F24+G24</f>
        <v>0</v>
      </c>
      <c r="E24" s="485"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c r="A25" s="484"/>
      <c r="B25" s="9" t="s">
        <v>160</v>
      </c>
      <c r="C25" s="486"/>
      <c r="D25" s="13"/>
      <c r="E25" s="485"/>
      <c r="F25" s="487"/>
      <c r="G25" s="487"/>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c r="A26" s="484"/>
      <c r="B26" s="9" t="s">
        <v>161</v>
      </c>
      <c r="C26" s="486"/>
      <c r="D26" s="13"/>
      <c r="E26" s="485"/>
      <c r="F26" s="487"/>
      <c r="G26" s="487"/>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ht="16.5" customHeight="1">
      <c r="A27" s="481"/>
    </row>
    <row r="28" spans="1:46" s="3" customFormat="1">
      <c r="A28" s="481"/>
    </row>
    <row r="29" spans="1:46" s="3" customFormat="1">
      <c r="A29" s="481"/>
    </row>
    <row r="30" spans="1:46" s="3" customFormat="1">
      <c r="A30" s="481"/>
    </row>
    <row r="31" spans="1:46" s="3" customFormat="1">
      <c r="A31" s="481"/>
    </row>
    <row r="32" spans="1:46" s="3" customFormat="1">
      <c r="A32" s="481"/>
    </row>
    <row r="33" spans="1:1" s="3" customFormat="1">
      <c r="A33" s="481"/>
    </row>
    <row r="34" spans="1:1" s="3" customFormat="1">
      <c r="A34" s="481"/>
    </row>
    <row r="35" spans="1:1" s="3" customFormat="1">
      <c r="A35" s="481"/>
    </row>
    <row r="36" spans="1:1" s="3" customFormat="1">
      <c r="A36" s="481"/>
    </row>
    <row r="37" spans="1:1" s="3" customFormat="1">
      <c r="A37" s="481"/>
    </row>
    <row r="38" spans="1:1" s="3" customFormat="1">
      <c r="A38" s="481"/>
    </row>
    <row r="39" spans="1:1" s="3" customFormat="1">
      <c r="A39" s="481"/>
    </row>
    <row r="40" spans="1:1" s="3" customFormat="1">
      <c r="A40" s="481"/>
    </row>
    <row r="41" spans="1:1" s="3" customFormat="1">
      <c r="A41" s="481"/>
    </row>
    <row r="42" spans="1:1" s="3" customFormat="1">
      <c r="A42" s="481"/>
    </row>
    <row r="43" spans="1:1" s="3" customFormat="1">
      <c r="A43" s="481"/>
    </row>
    <row r="44" spans="1:1" s="3" customFormat="1"/>
    <row r="45" spans="1:1" s="3" customFormat="1"/>
    <row r="46" spans="1:1" s="3" customFormat="1"/>
    <row r="47" spans="1:1" s="3" customFormat="1"/>
    <row r="48" spans="1:1" s="3" customFormat="1"/>
    <row r="49" s="3" customFormat="1"/>
    <row r="50" s="3" customFormat="1"/>
    <row r="51" s="3" customFormat="1"/>
    <row r="52" s="3" customFormat="1"/>
    <row r="53" s="3" customFormat="1"/>
    <row r="54" s="3" customFormat="1"/>
    <row r="55" s="3" customFormat="1"/>
    <row r="56" s="3" customFormat="1"/>
    <row r="57" s="3" customFormat="1"/>
    <row r="58" s="3" customFormat="1"/>
    <row r="59" s="3" customFormat="1"/>
    <row r="60" s="3" customFormat="1"/>
    <row r="61" s="3" customFormat="1"/>
    <row r="62" s="3" customFormat="1"/>
    <row r="63" s="3" customFormat="1"/>
    <row r="64" s="3" customFormat="1"/>
    <row r="65" spans="1:2" s="3" customFormat="1"/>
    <row r="66" spans="1:2" s="3" customFormat="1"/>
    <row r="67" spans="1:2" s="3" customFormat="1"/>
    <row r="68" spans="1:2" s="3" customFormat="1">
      <c r="A68" s="488"/>
      <c r="B68" s="489"/>
    </row>
    <row r="69" spans="1:2" s="3" customFormat="1"/>
    <row r="70" spans="1:2" s="3" customFormat="1"/>
    <row r="71" spans="1:2" s="3" customFormat="1"/>
    <row r="72" spans="1:2" s="3" customFormat="1"/>
    <row r="73" spans="1:2" s="3" customFormat="1"/>
    <row r="74" spans="1:2" s="3" customFormat="1"/>
    <row r="75" spans="1:2" s="3" customFormat="1"/>
    <row r="76" spans="1:2" s="3" customFormat="1"/>
    <row r="77" spans="1:2" s="3" customFormat="1"/>
    <row r="78" spans="1:2" s="3" customFormat="1"/>
    <row r="79" spans="1:2" s="3" customFormat="1"/>
    <row r="80" spans="1:2"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row r="303" s="3" customFormat="1"/>
    <row r="304" s="3" customFormat="1"/>
    <row r="305" s="3" customFormat="1"/>
    <row r="306" s="3" customFormat="1"/>
    <row r="307" s="3" customFormat="1"/>
    <row r="308" s="3" customFormat="1"/>
    <row r="309" s="3" customFormat="1"/>
    <row r="310" s="3" customFormat="1"/>
    <row r="311" s="3" customFormat="1"/>
    <row r="312" s="3" customFormat="1"/>
    <row r="313" s="3" customFormat="1"/>
    <row r="314" s="3" customFormat="1"/>
    <row r="315" s="3" customFormat="1"/>
    <row r="316" s="3" customFormat="1"/>
    <row r="317" s="3" customFormat="1"/>
    <row r="318" s="3" customFormat="1"/>
    <row r="319" s="3" customFormat="1"/>
    <row r="320" s="3" customFormat="1"/>
    <row r="321" s="3" customFormat="1"/>
    <row r="322" s="3" customFormat="1"/>
    <row r="323" s="3" customFormat="1"/>
    <row r="324" s="3" customFormat="1"/>
    <row r="325" s="3" customFormat="1"/>
    <row r="326" s="3" customFormat="1"/>
    <row r="327" s="3" customFormat="1"/>
    <row r="328" s="3" customFormat="1"/>
    <row r="329" s="3" customFormat="1"/>
    <row r="330" s="3" customFormat="1"/>
    <row r="331" s="3" customFormat="1"/>
    <row r="332" s="3" customFormat="1"/>
    <row r="333" s="3" customFormat="1"/>
    <row r="334" s="3" customFormat="1"/>
    <row r="335" s="3" customFormat="1"/>
    <row r="336" s="3" customFormat="1"/>
    <row r="337" s="3" customFormat="1"/>
    <row r="338" s="3" customFormat="1"/>
    <row r="339" s="3" customFormat="1"/>
    <row r="340" s="3" customFormat="1"/>
    <row r="341" s="3" customFormat="1"/>
    <row r="342" s="3" customFormat="1"/>
    <row r="343" s="3" customFormat="1"/>
    <row r="344" s="3" customFormat="1"/>
    <row r="345" s="3" customFormat="1"/>
    <row r="346" s="3" customFormat="1"/>
    <row r="347" s="3" customFormat="1"/>
    <row r="348" s="3" customFormat="1"/>
    <row r="349" s="3" customFormat="1"/>
    <row r="350" s="3" customFormat="1"/>
    <row r="351" s="3" customFormat="1"/>
    <row r="352" s="3" customFormat="1"/>
    <row r="353" s="3" customFormat="1"/>
    <row r="354" s="3" customFormat="1"/>
    <row r="355" s="3" customFormat="1"/>
    <row r="356" s="3" customFormat="1"/>
    <row r="357" s="3" customFormat="1"/>
    <row r="358" s="3" customFormat="1"/>
    <row r="359" s="3" customFormat="1"/>
    <row r="360" s="3" customFormat="1"/>
    <row r="361" s="3" customFormat="1"/>
    <row r="362" s="3" customFormat="1"/>
    <row r="363" s="3" customFormat="1"/>
    <row r="364" s="3" customFormat="1"/>
    <row r="365" s="3" customFormat="1"/>
    <row r="366" s="3" customFormat="1"/>
    <row r="367" s="3" customFormat="1"/>
    <row r="368" s="3" customFormat="1"/>
    <row r="369" s="3" customFormat="1"/>
    <row r="370" s="3" customFormat="1"/>
    <row r="371" s="3" customFormat="1"/>
    <row r="372" s="3" customFormat="1"/>
    <row r="373" s="3" customFormat="1"/>
    <row r="374" s="3" customFormat="1"/>
    <row r="375" s="3" customFormat="1"/>
    <row r="376" s="3" customFormat="1"/>
    <row r="377" s="3" customFormat="1"/>
    <row r="378" s="3" customFormat="1"/>
    <row r="379" s="3" customFormat="1"/>
    <row r="380" s="3" customFormat="1"/>
    <row r="381" s="3" customFormat="1"/>
    <row r="382" s="3" customFormat="1"/>
    <row r="383" s="3" customFormat="1"/>
    <row r="384" s="3" customFormat="1"/>
    <row r="385" s="3" customFormat="1"/>
    <row r="386" s="3" customFormat="1"/>
    <row r="387" s="3" customFormat="1"/>
    <row r="388" s="3" customFormat="1"/>
    <row r="389" s="3" customFormat="1"/>
    <row r="390" s="3" customFormat="1"/>
    <row r="391" s="3" customFormat="1"/>
    <row r="392" s="3" customFormat="1"/>
    <row r="393" s="3" customFormat="1"/>
    <row r="394" s="3" customFormat="1"/>
    <row r="395" s="3" customFormat="1"/>
    <row r="396" s="3" customFormat="1"/>
    <row r="397" s="3" customFormat="1"/>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 ref="K3:N3"/>
  </mergeCells>
  <conditionalFormatting sqref="D7:D26">
    <cfRule type="containsText" dxfId="116" priority="1" stopIfTrue="1" operator="containsText" text="PĀRSNIEGTAS IZMAKSAS">
      <formula>NOT(ISERROR(SEARCH("PĀRSNIEGTAS IZMAKSAS",D7)))</formula>
    </cfRule>
  </conditionalFormatting>
  <conditionalFormatting sqref="F8:G9">
    <cfRule type="containsText" dxfId="115" priority="4" stopIfTrue="1" operator="containsText" text="PĀRSNIEGTAS IZMAKSAS">
      <formula>NOT(ISERROR(SEARCH("PĀRSNIEGTAS IZMAKSAS",F8)))</formula>
    </cfRule>
  </conditionalFormatting>
  <conditionalFormatting sqref="F12:G12">
    <cfRule type="containsText" dxfId="114" priority="3" stopIfTrue="1" operator="containsText" text="PĀRSNIEGTAS IZMAKSAS">
      <formula>NOT(ISERROR(SEARCH("PĀRSNIEGTAS IZMAKSAS",F12)))</formula>
    </cfRule>
  </conditionalFormatting>
  <conditionalFormatting sqref="J5:Y5">
    <cfRule type="cellIs" dxfId="113" priority="5" operator="equal">
      <formula>"x"</formula>
    </cfRule>
  </conditionalFormatting>
  <hyperlinks>
    <hyperlink ref="P3" r:id="rId1" xr:uid="{51CF18B8-776A-4520-B41E-741C20A9B7B7}"/>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1095" yWindow="350" count="4">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Dati!$J$3:$J$8</xm:f>
          </x14:formula1>
          <xm:sqref>H3</xm:sqref>
        </x14:dataValidation>
        <x14:dataValidation type="list" allowBlank="1" showInputMessage="1" showErrorMessage="1" promptTitle="Izvēlies atbilstošu likmi" xr:uid="{6B9DC4F9-E98A-4BC5-8892-29CC1EE72A7F}">
          <x14:formula1>
            <xm:f>Dati!$N$3:$N$8</xm:f>
          </x14:formula1>
          <xm:sqref>C7:C24</xm:sqref>
        </x14:dataValidation>
        <x14:dataValidation type="list" allowBlank="1" showInputMessage="1" showErrorMessage="1" prompt="Izvēlies projekta iesniedzējam atbilstošu valsts budžeta dotācijas īpatsvaru" xr:uid="{8A5C54F1-7621-4475-A82F-B9F85BC0CB18}">
          <x14:formula1>
            <xm:f>Dati!$T$2:$T$7</xm:f>
          </x14:formula1>
          <xm:sqref>O3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dimension ref="A1:BQ394"/>
  <sheetViews>
    <sheetView zoomScale="80" zoomScaleNormal="80" workbookViewId="0">
      <pane xSplit="7" ySplit="6" topLeftCell="H7" activePane="bottomRight" state="frozen"/>
      <selection pane="bottomRight" activeCell="H90" sqref="H90"/>
      <selection pane="bottomLeft" activeCell="H90" sqref="H90"/>
      <selection pane="topRight" activeCell="H90" sqref="H90"/>
    </sheetView>
  </sheetViews>
  <sheetFormatPr defaultColWidth="9.140625" defaultRowHeight="13.9"/>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c r="A1" s="560" t="s">
        <v>177</v>
      </c>
      <c r="B1" s="560"/>
      <c r="C1" s="490"/>
      <c r="D1" s="567" t="s">
        <v>178</v>
      </c>
      <c r="E1" s="567"/>
      <c r="F1" s="567"/>
      <c r="G1" s="567"/>
      <c r="H1" s="567"/>
      <c r="I1" s="567"/>
      <c r="J1" s="567"/>
      <c r="K1" s="567"/>
      <c r="L1" s="567"/>
      <c r="M1" s="567"/>
      <c r="N1" s="567"/>
      <c r="O1" s="567"/>
      <c r="P1" s="567"/>
      <c r="Q1" s="567"/>
      <c r="R1" s="567"/>
      <c r="S1" s="567"/>
      <c r="T1" s="567"/>
      <c r="U1" s="567"/>
      <c r="V1" s="56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c r="A2" s="481"/>
    </row>
    <row r="3" spans="1:69" s="3" customFormat="1" ht="18">
      <c r="A3" s="481"/>
      <c r="B3" s="505" t="s">
        <v>174</v>
      </c>
      <c r="C3" s="96"/>
      <c r="D3" s="97"/>
      <c r="E3" s="97"/>
      <c r="F3" s="97"/>
      <c r="G3" s="506" t="s">
        <v>175</v>
      </c>
      <c r="H3" s="187"/>
      <c r="I3" s="97"/>
      <c r="J3" s="97"/>
      <c r="K3" s="569" t="s">
        <v>176</v>
      </c>
      <c r="L3" s="570"/>
      <c r="M3" s="570"/>
      <c r="N3" s="571"/>
      <c r="O3" s="500"/>
      <c r="P3" s="491" t="s">
        <v>111</v>
      </c>
    </row>
    <row r="4" spans="1:69" ht="24.95" customHeight="1">
      <c r="A4" s="562" t="s">
        <v>130</v>
      </c>
      <c r="B4" s="562"/>
      <c r="C4" s="562"/>
      <c r="D4" s="3"/>
      <c r="E4" s="3"/>
      <c r="F4" s="3"/>
      <c r="G4" s="3"/>
      <c r="H4" s="3"/>
      <c r="I4" s="3"/>
      <c r="J4" s="3"/>
      <c r="K4" s="3"/>
      <c r="L4" s="3"/>
      <c r="M4" s="3"/>
      <c r="N4" s="3"/>
      <c r="O4" s="3"/>
      <c r="P4" s="3"/>
      <c r="Q4" s="3"/>
      <c r="R4" s="3"/>
      <c r="S4" s="3"/>
      <c r="T4" s="3"/>
      <c r="U4" s="3"/>
      <c r="V4" s="3"/>
      <c r="W4" s="3"/>
      <c r="X4" s="3"/>
      <c r="Y4" s="3"/>
      <c r="Z4" s="3"/>
      <c r="BQ4" s="4"/>
    </row>
    <row r="5" spans="1:69" ht="25.5" customHeight="1">
      <c r="A5" s="563" t="s">
        <v>132</v>
      </c>
      <c r="B5" s="564" t="s">
        <v>133</v>
      </c>
      <c r="C5" s="565" t="s">
        <v>134</v>
      </c>
      <c r="D5" s="559" t="s">
        <v>135</v>
      </c>
      <c r="E5" s="559"/>
      <c r="F5" s="559" t="s">
        <v>136</v>
      </c>
      <c r="G5" s="559"/>
      <c r="H5" s="559">
        <f>'Dati par projektu'!E13</f>
        <v>2025</v>
      </c>
      <c r="I5" s="559"/>
      <c r="J5" s="559">
        <f>IF(OR(H5&gt;='Dati par projektu'!$C$17,H5="X"),"X",H5+1)</f>
        <v>2026</v>
      </c>
      <c r="K5" s="559"/>
      <c r="L5" s="559">
        <f>IF(OR(J5&gt;='Dati par projektu'!$C$17,J5="X"),"X",J5+1)</f>
        <v>2027</v>
      </c>
      <c r="M5" s="559"/>
      <c r="N5" s="559">
        <f>IF(OR(L5&gt;='Dati par projektu'!$C$17,L5="X"),"X",L5+1)</f>
        <v>2028</v>
      </c>
      <c r="O5" s="559"/>
      <c r="P5" s="559">
        <f>IF(OR(N5&gt;='Dati par projektu'!$C$17,N5="X"),"X",N5+1)</f>
        <v>2029</v>
      </c>
      <c r="Q5" s="559"/>
      <c r="R5" s="559" t="str">
        <f>IF(OR(P5&gt;='Dati par projektu'!$C$17,P5="X"),"X",P5+1)</f>
        <v>X</v>
      </c>
      <c r="S5" s="559"/>
      <c r="T5" s="559" t="str">
        <f>IF(OR(R5&gt;='Dati par projektu'!$C$17,R5="X"),"X",R5+1)</f>
        <v>X</v>
      </c>
      <c r="U5" s="559"/>
      <c r="V5" s="559" t="str">
        <f>IF(OR(T5&gt;='Dati par projektu'!$C$17,T5="X"),"X",T5+1)</f>
        <v>X</v>
      </c>
      <c r="W5" s="559"/>
      <c r="X5" s="559" t="str">
        <f>IF(OR(V5&gt;='Dati par projektu'!$C$17,V5="X"),"X",V5+1)</f>
        <v>X</v>
      </c>
      <c r="Y5" s="559"/>
      <c r="Z5" s="3"/>
      <c r="AE5" s="5"/>
      <c r="AF5" s="5"/>
      <c r="AG5" s="5"/>
      <c r="AH5" s="5"/>
      <c r="AI5" s="5"/>
      <c r="AJ5" s="5"/>
      <c r="AK5" s="5"/>
      <c r="AL5" s="5"/>
      <c r="AM5" s="5"/>
      <c r="AN5" s="5"/>
      <c r="AO5" s="5"/>
      <c r="AP5" s="5"/>
      <c r="AQ5" s="5"/>
      <c r="AR5" s="5"/>
      <c r="AS5" s="5"/>
      <c r="AT5" s="5"/>
      <c r="AV5" s="6">
        <v>0.55000000000000004</v>
      </c>
      <c r="BQ5" s="4"/>
    </row>
    <row r="6" spans="1:69" ht="27" customHeight="1">
      <c r="A6" s="563"/>
      <c r="B6" s="564" t="s">
        <v>137</v>
      </c>
      <c r="C6" s="566"/>
      <c r="D6" s="133" t="s">
        <v>138</v>
      </c>
      <c r="E6" s="133"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Z6" s="3"/>
      <c r="AE6" s="5"/>
      <c r="AF6" s="5"/>
      <c r="AG6" s="5"/>
      <c r="AH6" s="5"/>
      <c r="AI6" s="5"/>
      <c r="AJ6" s="5"/>
      <c r="AK6" s="5"/>
      <c r="AL6" s="5"/>
      <c r="AM6" s="5"/>
      <c r="AN6" s="5"/>
      <c r="AO6" s="5"/>
      <c r="AP6" s="5"/>
      <c r="AQ6" s="5"/>
      <c r="AR6" s="5"/>
      <c r="AS6" s="5"/>
      <c r="AT6" s="5"/>
      <c r="AV6" s="6">
        <v>0.45</v>
      </c>
      <c r="BQ6" s="4"/>
    </row>
    <row r="7" spans="1:69">
      <c r="A7" s="8">
        <v>1</v>
      </c>
      <c r="B7" s="9" t="s">
        <v>142</v>
      </c>
      <c r="C7" s="183">
        <v>0.85</v>
      </c>
      <c r="D7" s="28">
        <f>F7+G7</f>
        <v>0</v>
      </c>
      <c r="E7" s="482"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c r="A8" s="8">
        <v>2</v>
      </c>
      <c r="B8" s="9" t="s">
        <v>143</v>
      </c>
      <c r="C8" s="183">
        <v>0.85</v>
      </c>
      <c r="D8" s="28">
        <f t="shared" ref="D8:D23" si="2">F8+G8</f>
        <v>0</v>
      </c>
      <c r="E8" s="482"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c r="A9" s="8">
        <v>3</v>
      </c>
      <c r="B9" s="9" t="s">
        <v>144</v>
      </c>
      <c r="C9" s="183">
        <v>0.85</v>
      </c>
      <c r="D9" s="28">
        <f t="shared" si="2"/>
        <v>0</v>
      </c>
      <c r="E9" s="482"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c r="A10" s="8">
        <v>4</v>
      </c>
      <c r="B10" s="9" t="s">
        <v>145</v>
      </c>
      <c r="C10" s="183">
        <v>0.85</v>
      </c>
      <c r="D10" s="28">
        <f t="shared" si="2"/>
        <v>0</v>
      </c>
      <c r="E10" s="482" t="e">
        <f t="shared" si="0"/>
        <v>#DIV/0!</v>
      </c>
      <c r="F10" s="27">
        <f t="shared" ref="F10:G12" si="3">ROUND(H10+J10+L10+N10+P10+R10+T10+V10+X10,2)</f>
        <v>0</v>
      </c>
      <c r="G10" s="27">
        <f>ROUND(I10+K10+M10+O10+Q10+S10+U10+W10+Y10,2)</f>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c r="A11" s="8">
        <v>5</v>
      </c>
      <c r="B11" s="9" t="s">
        <v>146</v>
      </c>
      <c r="C11" s="183">
        <v>0.85</v>
      </c>
      <c r="D11" s="28">
        <f t="shared" si="2"/>
        <v>0</v>
      </c>
      <c r="E11" s="482"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c r="A12" s="8">
        <v>6</v>
      </c>
      <c r="B12" s="9" t="s">
        <v>147</v>
      </c>
      <c r="C12" s="183">
        <v>0.85</v>
      </c>
      <c r="D12" s="28">
        <f t="shared" si="2"/>
        <v>0</v>
      </c>
      <c r="E12" s="482"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c r="A13" s="8">
        <v>7</v>
      </c>
      <c r="B13" s="9" t="s">
        <v>148</v>
      </c>
      <c r="D13" s="28">
        <f t="shared" si="2"/>
        <v>0</v>
      </c>
      <c r="E13" s="482" t="e">
        <f t="shared" si="0"/>
        <v>#DIV/0!</v>
      </c>
      <c r="F13" s="20">
        <f>ROUND(H13+J13+L13+N13+P13+R13+T13+V13+X13,2)</f>
        <v>0</v>
      </c>
      <c r="G13" s="20">
        <f>ROUND(I13+K13+M13+O13+Q13+S13+U13+W13+Y13,2)</f>
        <v>0</v>
      </c>
      <c r="H13" s="483">
        <f t="shared" ref="H13:Y13" si="4">SUM(H14:H15)</f>
        <v>0</v>
      </c>
      <c r="I13" s="483">
        <f t="shared" si="4"/>
        <v>0</v>
      </c>
      <c r="J13" s="483">
        <f t="shared" si="4"/>
        <v>0</v>
      </c>
      <c r="K13" s="483">
        <f t="shared" si="4"/>
        <v>0</v>
      </c>
      <c r="L13" s="483">
        <f t="shared" si="4"/>
        <v>0</v>
      </c>
      <c r="M13" s="483">
        <f t="shared" si="4"/>
        <v>0</v>
      </c>
      <c r="N13" s="483">
        <f t="shared" si="4"/>
        <v>0</v>
      </c>
      <c r="O13" s="483">
        <f t="shared" si="4"/>
        <v>0</v>
      </c>
      <c r="P13" s="483">
        <f t="shared" si="4"/>
        <v>0</v>
      </c>
      <c r="Q13" s="483">
        <f t="shared" si="4"/>
        <v>0</v>
      </c>
      <c r="R13" s="483">
        <f t="shared" si="4"/>
        <v>0</v>
      </c>
      <c r="S13" s="483">
        <f t="shared" si="4"/>
        <v>0</v>
      </c>
      <c r="T13" s="483">
        <f t="shared" si="4"/>
        <v>0</v>
      </c>
      <c r="U13" s="483">
        <f t="shared" si="4"/>
        <v>0</v>
      </c>
      <c r="V13" s="483">
        <f t="shared" si="4"/>
        <v>0</v>
      </c>
      <c r="W13" s="483">
        <f t="shared" si="4"/>
        <v>0</v>
      </c>
      <c r="X13" s="483">
        <f t="shared" si="4"/>
        <v>0</v>
      </c>
      <c r="Y13" s="483">
        <f t="shared" si="4"/>
        <v>0</v>
      </c>
      <c r="AE13" s="5"/>
      <c r="AF13" s="5"/>
      <c r="AG13" s="5"/>
      <c r="AH13" s="5"/>
      <c r="AI13" s="5"/>
      <c r="AJ13" s="5"/>
      <c r="AK13" s="5"/>
      <c r="AL13" s="5"/>
      <c r="AM13" s="5"/>
      <c r="AN13" s="5"/>
      <c r="AO13" s="5"/>
      <c r="AP13" s="5"/>
      <c r="AQ13" s="5"/>
      <c r="AR13" s="5"/>
      <c r="AS13" s="5"/>
      <c r="AT13" s="5"/>
    </row>
    <row r="14" spans="1:69" s="3" customFormat="1">
      <c r="A14" s="11" t="s">
        <v>149</v>
      </c>
      <c r="B14" s="12" t="s">
        <v>164</v>
      </c>
      <c r="C14" s="183">
        <v>1</v>
      </c>
      <c r="D14" s="28">
        <f t="shared" si="2"/>
        <v>0</v>
      </c>
      <c r="E14" s="482"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9" s="3" customFormat="1">
      <c r="A15" s="11" t="s">
        <v>150</v>
      </c>
      <c r="B15" s="12" t="s">
        <v>165</v>
      </c>
      <c r="C15" s="183">
        <v>0.85</v>
      </c>
      <c r="D15" s="28">
        <f t="shared" si="2"/>
        <v>0</v>
      </c>
      <c r="E15" s="482"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9" s="3" customFormat="1">
      <c r="A16" s="8">
        <v>8</v>
      </c>
      <c r="B16" s="9" t="s">
        <v>151</v>
      </c>
      <c r="C16" s="183">
        <v>0.85</v>
      </c>
      <c r="D16" s="28">
        <f t="shared" si="2"/>
        <v>0</v>
      </c>
      <c r="E16" s="482" t="e">
        <f t="shared" si="0"/>
        <v>#DIV/0!</v>
      </c>
      <c r="F16" s="27">
        <f t="shared" si="5"/>
        <v>0</v>
      </c>
      <c r="G16" s="27">
        <f t="shared" si="5"/>
        <v>0</v>
      </c>
      <c r="H16" s="19"/>
      <c r="I16" s="19"/>
      <c r="J16" s="19"/>
      <c r="K16" s="19"/>
      <c r="L16" s="19"/>
      <c r="M16" s="19"/>
      <c r="N16" s="18"/>
      <c r="O16" s="18"/>
      <c r="P16" s="18"/>
      <c r="Q16" s="18"/>
      <c r="R16" s="18"/>
      <c r="S16" s="18"/>
      <c r="T16" s="18"/>
      <c r="U16" s="18"/>
      <c r="V16" s="18"/>
      <c r="W16" s="18"/>
      <c r="X16" s="18"/>
      <c r="Y16" s="18"/>
      <c r="AE16" s="5"/>
      <c r="AF16" s="5"/>
      <c r="AG16" s="5"/>
      <c r="AH16" s="5"/>
      <c r="AI16" s="5"/>
      <c r="AJ16" s="5"/>
      <c r="AK16" s="5"/>
      <c r="AL16" s="5"/>
      <c r="AM16" s="5"/>
      <c r="AN16" s="5"/>
      <c r="AO16" s="5"/>
      <c r="AP16" s="5"/>
      <c r="AQ16" s="5"/>
      <c r="AR16" s="5"/>
      <c r="AS16" s="5"/>
      <c r="AT16" s="5"/>
    </row>
    <row r="17" spans="1:69" s="3" customFormat="1">
      <c r="A17" s="8">
        <v>9</v>
      </c>
      <c r="B17" s="9" t="s">
        <v>152</v>
      </c>
      <c r="C17" s="183">
        <v>0.85</v>
      </c>
      <c r="D17" s="28">
        <f t="shared" si="2"/>
        <v>0</v>
      </c>
      <c r="E17" s="482"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AE17" s="5"/>
      <c r="AF17" s="5"/>
      <c r="AG17" s="5"/>
      <c r="AH17" s="5"/>
      <c r="AI17" s="5"/>
      <c r="AJ17" s="5"/>
      <c r="AK17" s="5"/>
      <c r="AL17" s="5"/>
      <c r="AM17" s="5"/>
      <c r="AN17" s="5"/>
      <c r="AO17" s="5"/>
      <c r="AP17" s="5"/>
      <c r="AQ17" s="5"/>
      <c r="AR17" s="5"/>
      <c r="AS17" s="5"/>
      <c r="AT17" s="5"/>
    </row>
    <row r="18" spans="1:69" s="3" customFormat="1">
      <c r="A18" s="8">
        <v>10</v>
      </c>
      <c r="B18" s="9" t="s">
        <v>153</v>
      </c>
      <c r="C18" s="183">
        <v>0.85</v>
      </c>
      <c r="D18" s="28">
        <f t="shared" si="2"/>
        <v>0</v>
      </c>
      <c r="E18" s="482"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AE18" s="5"/>
      <c r="AF18" s="5"/>
      <c r="AG18" s="5"/>
      <c r="AH18" s="5"/>
      <c r="AI18" s="5"/>
      <c r="AJ18" s="5"/>
      <c r="AK18" s="5"/>
      <c r="AL18" s="5"/>
      <c r="AM18" s="5"/>
      <c r="AN18" s="5"/>
      <c r="AO18" s="5"/>
      <c r="AP18" s="5"/>
      <c r="AQ18" s="5"/>
      <c r="AR18" s="5"/>
      <c r="AS18" s="5"/>
      <c r="AT18" s="5"/>
    </row>
    <row r="19" spans="1:69" s="3" customFormat="1" ht="27.6">
      <c r="A19" s="8">
        <v>11</v>
      </c>
      <c r="B19" s="9" t="s">
        <v>166</v>
      </c>
      <c r="C19" s="183">
        <v>1</v>
      </c>
      <c r="D19" s="28">
        <f t="shared" si="2"/>
        <v>0</v>
      </c>
      <c r="E19" s="482"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AE19" s="5"/>
      <c r="AF19" s="5"/>
      <c r="AG19" s="5"/>
      <c r="AH19" s="5"/>
      <c r="AI19" s="5"/>
      <c r="AJ19" s="5"/>
      <c r="AK19" s="5"/>
      <c r="AL19" s="5"/>
      <c r="AM19" s="5"/>
      <c r="AN19" s="5"/>
      <c r="AO19" s="5"/>
      <c r="AP19" s="5"/>
      <c r="AQ19" s="5"/>
      <c r="AR19" s="5"/>
      <c r="AS19" s="5"/>
      <c r="AT19" s="5"/>
    </row>
    <row r="20" spans="1:69" s="3" customFormat="1">
      <c r="A20" s="8">
        <v>12</v>
      </c>
      <c r="B20" s="9" t="s">
        <v>155</v>
      </c>
      <c r="C20" s="183">
        <v>0.85</v>
      </c>
      <c r="D20" s="28">
        <f t="shared" si="2"/>
        <v>0</v>
      </c>
      <c r="E20" s="482"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AE20" s="5"/>
      <c r="AF20" s="5"/>
      <c r="AG20" s="5"/>
      <c r="AH20" s="5"/>
      <c r="AI20" s="5"/>
      <c r="AJ20" s="5"/>
      <c r="AK20" s="5"/>
      <c r="AL20" s="5"/>
      <c r="AM20" s="5"/>
      <c r="AN20" s="5"/>
      <c r="AO20" s="5"/>
      <c r="AP20" s="5"/>
      <c r="AQ20" s="5"/>
      <c r="AR20" s="5"/>
      <c r="AS20" s="5"/>
      <c r="AT20" s="5"/>
    </row>
    <row r="21" spans="1:69" s="3" customFormat="1">
      <c r="A21" s="8">
        <v>13</v>
      </c>
      <c r="B21" s="9" t="s">
        <v>156</v>
      </c>
      <c r="C21" s="183">
        <v>0.85</v>
      </c>
      <c r="D21" s="28">
        <f t="shared" si="2"/>
        <v>0</v>
      </c>
      <c r="E21" s="482"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AE21" s="5"/>
      <c r="AF21" s="5"/>
      <c r="AG21" s="5"/>
      <c r="AH21" s="5"/>
      <c r="AI21" s="5"/>
      <c r="AJ21" s="5"/>
      <c r="AK21" s="5"/>
      <c r="AL21" s="5"/>
      <c r="AM21" s="5"/>
      <c r="AN21" s="5"/>
      <c r="AO21" s="5"/>
      <c r="AP21" s="5"/>
      <c r="AQ21" s="5"/>
      <c r="AR21" s="5"/>
      <c r="AS21" s="5"/>
      <c r="AT21" s="5"/>
    </row>
    <row r="22" spans="1:69" s="3" customFormat="1">
      <c r="A22" s="8">
        <v>14</v>
      </c>
      <c r="B22" s="9" t="s">
        <v>157</v>
      </c>
      <c r="C22" s="183">
        <v>0.85</v>
      </c>
      <c r="D22" s="28">
        <f t="shared" si="2"/>
        <v>0</v>
      </c>
      <c r="E22" s="482"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AE22" s="5"/>
      <c r="AF22" s="5"/>
      <c r="AG22" s="5"/>
      <c r="AH22" s="5"/>
      <c r="AI22" s="5"/>
      <c r="AJ22" s="5"/>
      <c r="AK22" s="5"/>
      <c r="AL22" s="5"/>
      <c r="AM22" s="5"/>
      <c r="AN22" s="5"/>
      <c r="AO22" s="5"/>
      <c r="AP22" s="5"/>
      <c r="AQ22" s="5"/>
      <c r="AR22" s="5"/>
      <c r="AS22" s="5"/>
      <c r="AT22" s="5"/>
    </row>
    <row r="23" spans="1:69" s="3" customFormat="1">
      <c r="A23" s="8">
        <v>15</v>
      </c>
      <c r="B23" s="9" t="s">
        <v>158</v>
      </c>
      <c r="C23" s="183">
        <v>0.85</v>
      </c>
      <c r="D23" s="28">
        <f t="shared" si="2"/>
        <v>0</v>
      </c>
      <c r="E23" s="482"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AE23" s="5"/>
      <c r="AF23" s="5"/>
      <c r="AG23" s="5"/>
      <c r="AH23" s="5"/>
      <c r="AI23" s="5"/>
      <c r="AJ23" s="5"/>
      <c r="AK23" s="5"/>
      <c r="AL23" s="5"/>
      <c r="AM23" s="5"/>
      <c r="AN23" s="5"/>
      <c r="AO23" s="5"/>
      <c r="AP23" s="5"/>
      <c r="AQ23" s="5"/>
      <c r="AR23" s="5"/>
      <c r="AS23" s="5"/>
      <c r="AT23" s="5"/>
    </row>
    <row r="24" spans="1:69" s="3" customFormat="1">
      <c r="A24" s="484"/>
      <c r="B24" s="9" t="s">
        <v>159</v>
      </c>
      <c r="C24" s="184">
        <v>0.85</v>
      </c>
      <c r="D24" s="28">
        <f>F24+G24</f>
        <v>0</v>
      </c>
      <c r="E24" s="485"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c r="A25" s="484"/>
      <c r="B25" s="9" t="s">
        <v>160</v>
      </c>
      <c r="C25" s="486"/>
      <c r="D25" s="13"/>
      <c r="E25" s="485"/>
      <c r="F25" s="487"/>
      <c r="G25" s="487"/>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c r="A26" s="484"/>
      <c r="B26" s="9" t="s">
        <v>161</v>
      </c>
      <c r="C26" s="486"/>
      <c r="D26" s="13"/>
      <c r="E26" s="485"/>
      <c r="F26" s="487"/>
      <c r="G26" s="487"/>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c r="A27" s="484"/>
      <c r="B27" s="9" t="s">
        <v>167</v>
      </c>
      <c r="C27" s="486"/>
      <c r="D27" s="13"/>
      <c r="E27" s="485"/>
      <c r="F27" s="487"/>
      <c r="G27" s="487"/>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c r="A28" s="484"/>
      <c r="B28" s="9" t="s">
        <v>168</v>
      </c>
      <c r="C28" s="486"/>
      <c r="D28" s="13"/>
      <c r="E28" s="485"/>
      <c r="F28" s="487"/>
      <c r="G28" s="487"/>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c r="A29" s="484"/>
      <c r="B29" s="9" t="s">
        <v>169</v>
      </c>
      <c r="C29" s="486"/>
      <c r="D29" s="13"/>
      <c r="E29" s="485"/>
      <c r="F29" s="487"/>
      <c r="G29" s="487"/>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row>
    <row r="30" spans="1:69" s="3" customFormat="1">
      <c r="A30" s="481"/>
    </row>
    <row r="31" spans="1:69" s="3" customFormat="1">
      <c r="A31" s="481"/>
    </row>
    <row r="32" spans="1:69" s="3" customFormat="1">
      <c r="A32" s="481"/>
    </row>
    <row r="33" spans="1:1" s="3" customFormat="1">
      <c r="A33" s="481"/>
    </row>
    <row r="34" spans="1:1" s="3" customFormat="1">
      <c r="A34" s="481"/>
    </row>
    <row r="35" spans="1:1" s="3" customFormat="1">
      <c r="A35" s="481"/>
    </row>
    <row r="36" spans="1:1" s="3" customFormat="1">
      <c r="A36" s="481"/>
    </row>
    <row r="37" spans="1:1" s="3" customFormat="1">
      <c r="A37" s="481"/>
    </row>
    <row r="38" spans="1:1" s="3" customFormat="1">
      <c r="A38" s="481"/>
    </row>
    <row r="39" spans="1:1" s="3" customFormat="1">
      <c r="A39" s="481"/>
    </row>
    <row r="40" spans="1:1" s="3" customFormat="1">
      <c r="A40" s="481"/>
    </row>
    <row r="41" spans="1:1" s="3" customFormat="1">
      <c r="A41" s="481"/>
    </row>
    <row r="42" spans="1:1" s="3" customFormat="1">
      <c r="A42" s="481"/>
    </row>
    <row r="43" spans="1:1" s="3" customFormat="1">
      <c r="A43" s="481"/>
    </row>
    <row r="44" spans="1:1" s="3" customFormat="1">
      <c r="A44" s="481"/>
    </row>
    <row r="45" spans="1:1" s="3" customFormat="1">
      <c r="A45" s="481"/>
    </row>
    <row r="46" spans="1:1" s="3" customFormat="1">
      <c r="A46" s="481"/>
    </row>
    <row r="47" spans="1:1" s="3" customFormat="1">
      <c r="A47" s="481"/>
    </row>
    <row r="48" spans="1:1" s="3" customFormat="1">
      <c r="A48" s="481"/>
    </row>
    <row r="49" spans="1:1" s="3" customFormat="1">
      <c r="A49" s="481"/>
    </row>
    <row r="50" spans="1:1" s="3" customFormat="1">
      <c r="A50" s="481"/>
    </row>
    <row r="51" spans="1:1" s="3" customFormat="1"/>
    <row r="52" spans="1:1" s="3" customFormat="1"/>
    <row r="53" spans="1:1" s="3" customFormat="1"/>
    <row r="54" spans="1:1" s="3" customFormat="1"/>
    <row r="55" spans="1:1" s="3" customFormat="1"/>
    <row r="56" spans="1:1" s="3" customFormat="1"/>
    <row r="57" spans="1:1" s="3" customFormat="1"/>
    <row r="58" spans="1:1" s="3" customFormat="1"/>
    <row r="59" spans="1:1" s="3" customFormat="1"/>
    <row r="60" spans="1:1" s="3" customFormat="1"/>
    <row r="61" spans="1:1" s="3" customFormat="1"/>
    <row r="62" spans="1:1" s="3" customFormat="1"/>
    <row r="63" spans="1:1" s="3" customFormat="1"/>
    <row r="64" spans="1:1"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row r="303" s="3" customFormat="1"/>
    <row r="304" s="3" customFormat="1"/>
    <row r="305" s="3" customFormat="1"/>
    <row r="306" s="3" customFormat="1"/>
    <row r="307" s="3" customFormat="1"/>
    <row r="308" s="3" customFormat="1"/>
    <row r="309" s="3" customFormat="1"/>
    <row r="310" s="3" customFormat="1"/>
    <row r="311" s="3" customFormat="1"/>
    <row r="312" s="3" customFormat="1"/>
    <row r="313" s="3" customFormat="1"/>
    <row r="314" s="3" customFormat="1"/>
    <row r="315" s="3" customFormat="1"/>
    <row r="316" s="3" customFormat="1"/>
    <row r="317" s="3" customFormat="1"/>
    <row r="318" s="3" customFormat="1"/>
    <row r="319" s="3" customFormat="1"/>
    <row r="320" s="3" customFormat="1"/>
    <row r="321" s="3" customFormat="1"/>
    <row r="322" s="3" customFormat="1"/>
    <row r="323" s="3" customFormat="1"/>
    <row r="324" s="3" customFormat="1"/>
    <row r="325" s="3" customFormat="1"/>
    <row r="326" s="3" customFormat="1"/>
    <row r="327" s="3" customFormat="1"/>
    <row r="328" s="3" customFormat="1"/>
    <row r="329" s="3" customFormat="1"/>
    <row r="330" s="3" customFormat="1"/>
    <row r="331" s="3" customFormat="1"/>
    <row r="332" s="3" customFormat="1"/>
    <row r="333" s="3" customFormat="1"/>
    <row r="334" s="3" customFormat="1"/>
    <row r="335" s="3" customFormat="1"/>
    <row r="336" s="3" customFormat="1"/>
    <row r="337" s="3" customFormat="1"/>
    <row r="338" s="3" customFormat="1"/>
    <row r="339" s="3" customFormat="1"/>
    <row r="340" s="3" customFormat="1"/>
    <row r="341" s="3" customFormat="1"/>
    <row r="342" s="3" customFormat="1"/>
    <row r="343" s="3" customFormat="1"/>
    <row r="344" s="3" customFormat="1"/>
    <row r="345" s="3" customFormat="1"/>
    <row r="346" s="3" customFormat="1"/>
    <row r="347" s="3" customFormat="1"/>
    <row r="348" s="3" customFormat="1"/>
    <row r="349" s="3" customFormat="1"/>
    <row r="350" s="3" customFormat="1"/>
    <row r="351" s="3" customFormat="1"/>
    <row r="352" s="3" customFormat="1"/>
    <row r="353" s="3" customFormat="1"/>
    <row r="354" s="3" customFormat="1"/>
    <row r="355" s="3" customFormat="1"/>
    <row r="356" s="3" customFormat="1"/>
    <row r="357" s="3" customFormat="1"/>
    <row r="358" s="3" customFormat="1"/>
    <row r="359" s="3" customFormat="1"/>
    <row r="360" s="3" customFormat="1"/>
    <row r="361" s="3" customFormat="1"/>
    <row r="362" s="3" customFormat="1"/>
    <row r="363" s="3" customFormat="1"/>
    <row r="364" s="3" customFormat="1"/>
    <row r="365" s="3" customFormat="1"/>
    <row r="366" s="3" customFormat="1"/>
    <row r="367" s="3" customFormat="1"/>
    <row r="368" s="3" customFormat="1"/>
    <row r="369" s="3" customFormat="1"/>
    <row r="370" s="3" customFormat="1"/>
    <row r="371" s="3" customFormat="1"/>
    <row r="372" s="3" customFormat="1"/>
    <row r="373" s="3" customFormat="1"/>
    <row r="374" s="3" customFormat="1"/>
    <row r="375" s="3" customFormat="1"/>
    <row r="376" s="3" customFormat="1"/>
    <row r="377" s="3" customFormat="1"/>
    <row r="378" s="3" customFormat="1"/>
    <row r="379" s="3" customFormat="1"/>
    <row r="380" s="3" customFormat="1"/>
    <row r="381" s="3" customFormat="1"/>
    <row r="382" s="3" customFormat="1"/>
    <row r="383" s="3" customFormat="1"/>
    <row r="384" s="3" customFormat="1"/>
    <row r="385" s="3" customFormat="1"/>
    <row r="386" s="3" customFormat="1"/>
    <row r="387" s="3" customFormat="1"/>
    <row r="388" s="3" customFormat="1"/>
    <row r="389" s="3" customFormat="1"/>
    <row r="390" s="3" customFormat="1"/>
    <row r="391" s="3" customFormat="1"/>
    <row r="392" s="3" customFormat="1"/>
    <row r="393" s="3" customFormat="1"/>
    <row r="394" s="3" customFormat="1"/>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K3:N3"/>
  </mergeCells>
  <conditionalFormatting sqref="D7:D29">
    <cfRule type="containsText" dxfId="112" priority="1" stopIfTrue="1" operator="containsText" text="PĀRSNIEGTAS IZMAKSAS">
      <formula>NOT(ISERROR(SEARCH("PĀRSNIEGTAS IZMAKSAS",D7)))</formula>
    </cfRule>
  </conditionalFormatting>
  <conditionalFormatting sqref="F8:G9">
    <cfRule type="containsText" dxfId="111" priority="7" stopIfTrue="1" operator="containsText" text="PĀRSNIEGTAS IZMAKSAS">
      <formula>NOT(ISERROR(SEARCH("PĀRSNIEGTAS IZMAKSAS",F8)))</formula>
    </cfRule>
  </conditionalFormatting>
  <conditionalFormatting sqref="F12:G12">
    <cfRule type="containsText" dxfId="110" priority="6" stopIfTrue="1" operator="containsText" text="PĀRSNIEGTAS IZMAKSAS">
      <formula>NOT(ISERROR(SEARCH("PĀRSNIEGTAS IZMAKSAS",F12)))</formula>
    </cfRule>
  </conditionalFormatting>
  <conditionalFormatting sqref="J5:Y5">
    <cfRule type="cellIs" dxfId="109" priority="8"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C7:C12 C14:C24</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dimension ref="A1:BQ394"/>
  <sheetViews>
    <sheetView zoomScale="90" zoomScaleNormal="90" workbookViewId="0">
      <pane xSplit="7" ySplit="6" topLeftCell="H7" activePane="bottomRight" state="frozen"/>
      <selection pane="bottomRight" activeCell="H90" sqref="H90"/>
      <selection pane="bottomLeft" activeCell="H90" sqref="H90"/>
      <selection pane="topRight" activeCell="H90" sqref="H90"/>
    </sheetView>
  </sheetViews>
  <sheetFormatPr defaultColWidth="9.140625" defaultRowHeight="13.9"/>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c r="A1" s="560" t="s">
        <v>179</v>
      </c>
      <c r="B1" s="560"/>
      <c r="C1" s="490"/>
      <c r="D1" s="567" t="s">
        <v>180</v>
      </c>
      <c r="E1" s="567"/>
      <c r="F1" s="567"/>
      <c r="G1" s="567"/>
      <c r="H1" s="567"/>
      <c r="I1" s="567"/>
      <c r="J1" s="567"/>
      <c r="K1" s="567"/>
      <c r="L1" s="567"/>
      <c r="M1" s="567"/>
      <c r="N1" s="567"/>
      <c r="O1" s="567"/>
      <c r="P1" s="567"/>
      <c r="Q1" s="567"/>
      <c r="R1" s="567"/>
      <c r="S1" s="567"/>
      <c r="T1" s="567"/>
      <c r="U1" s="567"/>
      <c r="V1" s="56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c r="A2" s="481"/>
    </row>
    <row r="3" spans="1:69" s="3" customFormat="1" ht="24" customHeight="1">
      <c r="A3" s="481"/>
      <c r="B3" s="505" t="s">
        <v>174</v>
      </c>
      <c r="C3" s="96"/>
      <c r="D3" s="97"/>
      <c r="E3" s="97"/>
      <c r="F3" s="97"/>
      <c r="G3" s="506" t="s">
        <v>175</v>
      </c>
      <c r="H3" s="187"/>
      <c r="I3" s="97"/>
      <c r="J3" s="97"/>
      <c r="K3" s="569" t="s">
        <v>176</v>
      </c>
      <c r="L3" s="570"/>
      <c r="M3" s="570"/>
      <c r="N3" s="571"/>
      <c r="O3" s="500"/>
      <c r="P3" s="491" t="s">
        <v>111</v>
      </c>
      <c r="T3" s="572" t="s">
        <v>181</v>
      </c>
      <c r="U3" s="572"/>
      <c r="V3" s="572"/>
      <c r="W3" s="572"/>
      <c r="X3" s="188"/>
      <c r="AA3" s="3">
        <f>IF(X3="",0,IF(X3="Jā",2,1))</f>
        <v>0</v>
      </c>
    </row>
    <row r="4" spans="1:69" ht="24.95" customHeight="1">
      <c r="A4" s="562" t="s">
        <v>130</v>
      </c>
      <c r="B4" s="562"/>
      <c r="C4" s="562"/>
      <c r="D4" s="3"/>
      <c r="E4" s="3"/>
      <c r="F4" s="3"/>
      <c r="G4" s="3"/>
      <c r="H4" s="3"/>
      <c r="I4" s="3"/>
      <c r="J4" s="3"/>
      <c r="K4" s="3"/>
      <c r="L4" s="3"/>
      <c r="M4" s="3"/>
      <c r="N4" s="3"/>
      <c r="O4" s="3"/>
      <c r="P4" s="3"/>
      <c r="Q4" s="3"/>
      <c r="R4" s="3"/>
      <c r="S4" s="3"/>
      <c r="T4" s="3"/>
      <c r="U4" s="3"/>
      <c r="V4" s="3"/>
      <c r="W4" s="3"/>
      <c r="X4" s="3"/>
      <c r="Y4" s="3"/>
      <c r="Z4" s="3"/>
      <c r="BQ4" s="4"/>
    </row>
    <row r="5" spans="1:69" ht="24" customHeight="1">
      <c r="A5" s="563" t="s">
        <v>132</v>
      </c>
      <c r="B5" s="564" t="s">
        <v>133</v>
      </c>
      <c r="C5" s="565" t="s">
        <v>134</v>
      </c>
      <c r="D5" s="559" t="s">
        <v>135</v>
      </c>
      <c r="E5" s="559"/>
      <c r="F5" s="559" t="s">
        <v>136</v>
      </c>
      <c r="G5" s="559"/>
      <c r="H5" s="559">
        <f>'Dati par projektu'!E13</f>
        <v>2025</v>
      </c>
      <c r="I5" s="559"/>
      <c r="J5" s="559">
        <f>IF(OR(H5&gt;='Dati par projektu'!$C$17,H5="X"),"X",H5+1)</f>
        <v>2026</v>
      </c>
      <c r="K5" s="559"/>
      <c r="L5" s="559">
        <f>IF(OR(J5&gt;='Dati par projektu'!$C$17,J5="X"),"X",J5+1)</f>
        <v>2027</v>
      </c>
      <c r="M5" s="559"/>
      <c r="N5" s="559">
        <f>IF(OR(L5&gt;='Dati par projektu'!$C$17,L5="X"),"X",L5+1)</f>
        <v>2028</v>
      </c>
      <c r="O5" s="559"/>
      <c r="P5" s="559">
        <f>IF(OR(N5&gt;='Dati par projektu'!$C$17,N5="X"),"X",N5+1)</f>
        <v>2029</v>
      </c>
      <c r="Q5" s="559"/>
      <c r="R5" s="559" t="str">
        <f>IF(OR(P5&gt;='Dati par projektu'!$C$17,P5="X"),"X",P5+1)</f>
        <v>X</v>
      </c>
      <c r="S5" s="559"/>
      <c r="T5" s="559" t="str">
        <f>IF(OR(R5&gt;='Dati par projektu'!$C$17,R5="X"),"X",R5+1)</f>
        <v>X</v>
      </c>
      <c r="U5" s="559"/>
      <c r="V5" s="559" t="str">
        <f>IF(OR(T5&gt;='Dati par projektu'!$C$17,T5="X"),"X",T5+1)</f>
        <v>X</v>
      </c>
      <c r="W5" s="559"/>
      <c r="X5" s="559" t="str">
        <f>IF(OR(V5&gt;='Dati par projektu'!$C$17,V5="X"),"X",V5+1)</f>
        <v>X</v>
      </c>
      <c r="Y5" s="559"/>
      <c r="Z5" s="3"/>
      <c r="AE5" s="5"/>
      <c r="AF5" s="5"/>
      <c r="AG5" s="5"/>
      <c r="AH5" s="5"/>
      <c r="AI5" s="5"/>
      <c r="AJ5" s="5"/>
      <c r="AK5" s="5"/>
      <c r="AL5" s="5"/>
      <c r="AM5" s="5"/>
      <c r="AN5" s="5"/>
      <c r="AO5" s="5"/>
      <c r="AP5" s="5"/>
      <c r="AQ5" s="5"/>
      <c r="AR5" s="5"/>
      <c r="AS5" s="5"/>
      <c r="AT5" s="5"/>
      <c r="AV5" s="6">
        <v>0.55000000000000004</v>
      </c>
      <c r="BQ5" s="4"/>
    </row>
    <row r="6" spans="1:69" ht="27" customHeight="1">
      <c r="A6" s="563"/>
      <c r="B6" s="564" t="s">
        <v>137</v>
      </c>
      <c r="C6" s="566"/>
      <c r="D6" s="133" t="s">
        <v>138</v>
      </c>
      <c r="E6" s="133"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Z6" s="3"/>
      <c r="AE6" s="5"/>
      <c r="AF6" s="5"/>
      <c r="AG6" s="5"/>
      <c r="AH6" s="5"/>
      <c r="AI6" s="5"/>
      <c r="AJ6" s="5"/>
      <c r="AK6" s="5"/>
      <c r="AL6" s="5"/>
      <c r="AM6" s="5"/>
      <c r="AN6" s="5"/>
      <c r="AO6" s="5"/>
      <c r="AP6" s="5"/>
      <c r="AQ6" s="5"/>
      <c r="AR6" s="5"/>
      <c r="AS6" s="5"/>
      <c r="AT6" s="5"/>
      <c r="AV6" s="6">
        <v>0.45</v>
      </c>
      <c r="BQ6" s="4"/>
    </row>
    <row r="7" spans="1:69">
      <c r="A7" s="8">
        <v>1</v>
      </c>
      <c r="B7" s="9" t="s">
        <v>142</v>
      </c>
      <c r="C7" s="183">
        <v>0.85</v>
      </c>
      <c r="D7" s="28">
        <f>F7+G7</f>
        <v>0</v>
      </c>
      <c r="E7" s="482"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c r="A8" s="8">
        <v>2</v>
      </c>
      <c r="B8" s="9" t="s">
        <v>143</v>
      </c>
      <c r="C8" s="183">
        <v>0.85</v>
      </c>
      <c r="D8" s="28">
        <f t="shared" ref="D8:D23" si="2">F8+G8</f>
        <v>0</v>
      </c>
      <c r="E8" s="482"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c r="A9" s="8">
        <v>3</v>
      </c>
      <c r="B9" s="9" t="s">
        <v>144</v>
      </c>
      <c r="C9" s="183">
        <v>0.85</v>
      </c>
      <c r="D9" s="28">
        <f t="shared" si="2"/>
        <v>0</v>
      </c>
      <c r="E9" s="482"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c r="A10" s="8">
        <v>4</v>
      </c>
      <c r="B10" s="9" t="s">
        <v>145</v>
      </c>
      <c r="C10" s="183">
        <v>0.85</v>
      </c>
      <c r="D10" s="28">
        <f t="shared" si="2"/>
        <v>0</v>
      </c>
      <c r="E10" s="482"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c r="A11" s="8">
        <v>5</v>
      </c>
      <c r="B11" s="9" t="s">
        <v>146</v>
      </c>
      <c r="C11" s="183">
        <v>0.85</v>
      </c>
      <c r="D11" s="28">
        <f t="shared" si="2"/>
        <v>0</v>
      </c>
      <c r="E11" s="482"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c r="A12" s="8">
        <v>6</v>
      </c>
      <c r="B12" s="9" t="s">
        <v>147</v>
      </c>
      <c r="C12" s="183">
        <v>0.85</v>
      </c>
      <c r="D12" s="28">
        <f t="shared" si="2"/>
        <v>0</v>
      </c>
      <c r="E12" s="482"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c r="A13" s="8">
        <v>7</v>
      </c>
      <c r="B13" s="9" t="s">
        <v>148</v>
      </c>
      <c r="C13" s="183">
        <v>0.85</v>
      </c>
      <c r="D13" s="28">
        <f t="shared" si="2"/>
        <v>0</v>
      </c>
      <c r="E13" s="482"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9" s="3" customFormat="1" hidden="1">
      <c r="A14" s="11"/>
      <c r="B14" s="12"/>
      <c r="C14" s="183"/>
      <c r="D14" s="28"/>
      <c r="E14" s="482"/>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hidden="1">
      <c r="A15" s="11"/>
      <c r="B15" s="12"/>
      <c r="C15" s="183"/>
      <c r="D15" s="28"/>
      <c r="E15" s="482"/>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c r="A16" s="8">
        <v>8</v>
      </c>
      <c r="B16" s="9" t="s">
        <v>151</v>
      </c>
      <c r="C16" s="183">
        <v>0.85</v>
      </c>
      <c r="D16" s="28">
        <f t="shared" si="2"/>
        <v>0</v>
      </c>
      <c r="E16" s="482"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c r="A17" s="8">
        <v>9</v>
      </c>
      <c r="B17" s="9" t="s">
        <v>152</v>
      </c>
      <c r="C17" s="183">
        <v>0.85</v>
      </c>
      <c r="D17" s="28">
        <f t="shared" si="2"/>
        <v>0</v>
      </c>
      <c r="E17" s="482"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c r="A18" s="8">
        <v>10</v>
      </c>
      <c r="B18" s="9" t="s">
        <v>153</v>
      </c>
      <c r="C18" s="183">
        <v>0.85</v>
      </c>
      <c r="D18" s="28">
        <f t="shared" si="2"/>
        <v>0</v>
      </c>
      <c r="E18" s="482"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ht="27.6">
      <c r="A19" s="8">
        <v>11</v>
      </c>
      <c r="B19" s="9" t="s">
        <v>154</v>
      </c>
      <c r="C19" s="183">
        <v>0.85</v>
      </c>
      <c r="D19" s="28">
        <f t="shared" si="2"/>
        <v>0</v>
      </c>
      <c r="E19" s="482"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c r="A20" s="8">
        <v>12</v>
      </c>
      <c r="B20" s="9" t="s">
        <v>155</v>
      </c>
      <c r="C20" s="183">
        <v>0.85</v>
      </c>
      <c r="D20" s="28">
        <f t="shared" si="2"/>
        <v>0</v>
      </c>
      <c r="E20" s="482"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c r="A21" s="8">
        <v>13</v>
      </c>
      <c r="B21" s="9" t="s">
        <v>156</v>
      </c>
      <c r="C21" s="183">
        <v>0.85</v>
      </c>
      <c r="D21" s="28">
        <f t="shared" si="2"/>
        <v>0</v>
      </c>
      <c r="E21" s="482"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c r="A22" s="8">
        <v>14</v>
      </c>
      <c r="B22" s="9" t="s">
        <v>157</v>
      </c>
      <c r="C22" s="183">
        <v>0.85</v>
      </c>
      <c r="D22" s="28">
        <f t="shared" si="2"/>
        <v>0</v>
      </c>
      <c r="E22" s="482"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c r="A23" s="8">
        <v>15</v>
      </c>
      <c r="B23" s="9" t="s">
        <v>158</v>
      </c>
      <c r="C23" s="183">
        <v>0.85</v>
      </c>
      <c r="D23" s="28">
        <f t="shared" si="2"/>
        <v>0</v>
      </c>
      <c r="E23" s="482"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c r="A24" s="484"/>
      <c r="B24" s="9" t="s">
        <v>159</v>
      </c>
      <c r="C24" s="184">
        <v>0.85</v>
      </c>
      <c r="D24" s="28">
        <f>F24+G24</f>
        <v>0</v>
      </c>
      <c r="E24" s="485"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c r="A25" s="484"/>
      <c r="B25" s="9" t="s">
        <v>160</v>
      </c>
      <c r="C25" s="486"/>
      <c r="D25" s="13"/>
      <c r="E25" s="485"/>
      <c r="F25" s="487"/>
      <c r="G25" s="487"/>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c r="A26" s="484"/>
      <c r="B26" s="9" t="s">
        <v>161</v>
      </c>
      <c r="C26" s="486"/>
      <c r="D26" s="13"/>
      <c r="E26" s="485"/>
      <c r="F26" s="487"/>
      <c r="G26" s="487"/>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c r="A27" s="481"/>
    </row>
    <row r="28" spans="1:46" s="3" customFormat="1">
      <c r="A28" s="481"/>
    </row>
    <row r="29" spans="1:46" s="3" customFormat="1">
      <c r="A29" s="481"/>
    </row>
    <row r="30" spans="1:46" s="3" customFormat="1">
      <c r="A30" s="481"/>
    </row>
    <row r="31" spans="1:46" s="3" customFormat="1">
      <c r="A31" s="481"/>
    </row>
    <row r="32" spans="1:46" s="3" customFormat="1">
      <c r="A32" s="481"/>
    </row>
    <row r="33" spans="1:1" s="3" customFormat="1">
      <c r="A33" s="481"/>
    </row>
    <row r="34" spans="1:1" s="3" customFormat="1">
      <c r="A34" s="481"/>
    </row>
    <row r="35" spans="1:1" s="3" customFormat="1">
      <c r="A35" s="481"/>
    </row>
    <row r="36" spans="1:1" s="3" customFormat="1">
      <c r="A36" s="481"/>
    </row>
    <row r="37" spans="1:1" s="3" customFormat="1">
      <c r="A37" s="481"/>
    </row>
    <row r="38" spans="1:1" s="3" customFormat="1">
      <c r="A38" s="481"/>
    </row>
    <row r="39" spans="1:1" s="3" customFormat="1">
      <c r="A39" s="481"/>
    </row>
    <row r="40" spans="1:1" s="3" customFormat="1">
      <c r="A40" s="481"/>
    </row>
    <row r="41" spans="1:1" s="3" customFormat="1">
      <c r="A41" s="481"/>
    </row>
    <row r="42" spans="1:1" s="3" customFormat="1">
      <c r="A42" s="481"/>
    </row>
    <row r="43" spans="1:1" s="3" customFormat="1">
      <c r="A43" s="481"/>
    </row>
    <row r="44" spans="1:1" s="3" customFormat="1">
      <c r="A44" s="481"/>
    </row>
    <row r="45" spans="1:1" s="3" customFormat="1">
      <c r="A45" s="481"/>
    </row>
    <row r="46" spans="1:1" s="3" customFormat="1">
      <c r="A46" s="481"/>
    </row>
    <row r="47" spans="1:1" s="3" customFormat="1">
      <c r="A47" s="481"/>
    </row>
    <row r="48" spans="1:1" s="3" customFormat="1">
      <c r="A48" s="481"/>
    </row>
    <row r="49" spans="1:1" s="3" customFormat="1">
      <c r="A49" s="481"/>
    </row>
    <row r="50" spans="1:1" s="3" customFormat="1">
      <c r="A50" s="481"/>
    </row>
    <row r="51" spans="1:1" s="3" customFormat="1"/>
    <row r="52" spans="1:1" s="3" customFormat="1"/>
    <row r="53" spans="1:1" s="3" customFormat="1"/>
    <row r="54" spans="1:1" s="3" customFormat="1"/>
    <row r="55" spans="1:1" s="3" customFormat="1"/>
    <row r="56" spans="1:1" s="3" customFormat="1"/>
    <row r="57" spans="1:1" s="3" customFormat="1"/>
    <row r="58" spans="1:1" s="3" customFormat="1"/>
    <row r="59" spans="1:1" s="3" customFormat="1"/>
    <row r="60" spans="1:1" s="3" customFormat="1"/>
    <row r="61" spans="1:1" s="3" customFormat="1"/>
    <row r="62" spans="1:1" s="3" customFormat="1"/>
    <row r="63" spans="1:1" s="3" customFormat="1"/>
    <row r="64" spans="1:1"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row r="303" s="3" customFormat="1"/>
    <row r="304" s="3" customFormat="1"/>
    <row r="305" s="3" customFormat="1"/>
    <row r="306" s="3" customFormat="1"/>
    <row r="307" s="3" customFormat="1"/>
    <row r="308" s="3" customFormat="1"/>
    <row r="309" s="3" customFormat="1"/>
    <row r="310" s="3" customFormat="1"/>
    <row r="311" s="3" customFormat="1"/>
    <row r="312" s="3" customFormat="1"/>
    <row r="313" s="3" customFormat="1"/>
    <row r="314" s="3" customFormat="1"/>
    <row r="315" s="3" customFormat="1"/>
    <row r="316" s="3" customFormat="1"/>
    <row r="317" s="3" customFormat="1"/>
    <row r="318" s="3" customFormat="1"/>
    <row r="319" s="3" customFormat="1"/>
    <row r="320" s="3" customFormat="1"/>
    <row r="321" s="3" customFormat="1"/>
    <row r="322" s="3" customFormat="1"/>
    <row r="323" s="3" customFormat="1"/>
    <row r="324" s="3" customFormat="1"/>
    <row r="325" s="3" customFormat="1"/>
    <row r="326" s="3" customFormat="1"/>
    <row r="327" s="3" customFormat="1"/>
    <row r="328" s="3" customFormat="1"/>
    <row r="329" s="3" customFormat="1"/>
    <row r="330" s="3" customFormat="1"/>
    <row r="331" s="3" customFormat="1"/>
    <row r="332" s="3" customFormat="1"/>
    <row r="333" s="3" customFormat="1"/>
    <row r="334" s="3" customFormat="1"/>
    <row r="335" s="3" customFormat="1"/>
    <row r="336" s="3" customFormat="1"/>
    <row r="337" s="3" customFormat="1"/>
    <row r="338" s="3" customFormat="1"/>
    <row r="339" s="3" customFormat="1"/>
    <row r="340" s="3" customFormat="1"/>
    <row r="341" s="3" customFormat="1"/>
    <row r="342" s="3" customFormat="1"/>
    <row r="343" s="3" customFormat="1"/>
    <row r="344" s="3" customFormat="1"/>
    <row r="345" s="3" customFormat="1"/>
    <row r="346" s="3" customFormat="1"/>
    <row r="347" s="3" customFormat="1"/>
    <row r="348" s="3" customFormat="1"/>
    <row r="349" s="3" customFormat="1"/>
    <row r="350" s="3" customFormat="1"/>
    <row r="351" s="3" customFormat="1"/>
    <row r="352" s="3" customFormat="1"/>
    <row r="353" s="3" customFormat="1"/>
    <row r="354" s="3" customFormat="1"/>
    <row r="355" s="3" customFormat="1"/>
    <row r="356" s="3" customFormat="1"/>
    <row r="357" s="3" customFormat="1"/>
    <row r="358" s="3" customFormat="1"/>
    <row r="359" s="3" customFormat="1"/>
    <row r="360" s="3" customFormat="1"/>
    <row r="361" s="3" customFormat="1"/>
    <row r="362" s="3" customFormat="1"/>
    <row r="363" s="3" customFormat="1"/>
    <row r="364" s="3" customFormat="1"/>
    <row r="365" s="3" customFormat="1"/>
    <row r="366" s="3" customFormat="1"/>
    <row r="367" s="3" customFormat="1"/>
    <row r="368" s="3" customFormat="1"/>
    <row r="369" s="3" customFormat="1"/>
    <row r="370" s="3" customFormat="1"/>
    <row r="371" s="3" customFormat="1"/>
    <row r="372" s="3" customFormat="1"/>
    <row r="373" s="3" customFormat="1"/>
    <row r="374" s="3" customFormat="1"/>
    <row r="375" s="3" customFormat="1"/>
    <row r="376" s="3" customFormat="1"/>
    <row r="377" s="3" customFormat="1"/>
    <row r="378" s="3" customFormat="1"/>
    <row r="379" s="3" customFormat="1"/>
    <row r="380" s="3" customFormat="1"/>
    <row r="381" s="3" customFormat="1"/>
    <row r="382" s="3" customFormat="1"/>
    <row r="383" s="3" customFormat="1"/>
    <row r="384" s="3" customFormat="1"/>
    <row r="385" s="3" customFormat="1"/>
    <row r="386" s="3" customFormat="1"/>
    <row r="387" s="3" customFormat="1"/>
    <row r="388" s="3" customFormat="1"/>
    <row r="389" s="3" customFormat="1"/>
    <row r="390" s="3" customFormat="1"/>
    <row r="391" s="3" customFormat="1"/>
    <row r="392" s="3" customFormat="1"/>
    <row r="393" s="3" customFormat="1"/>
    <row r="394" s="3" customFormat="1"/>
  </sheetData>
  <sheetProtection formatCells="0" formatColumns="0" formatRows="0" insertColumns="0" insertRows="0" insertHyperlinks="0" deleteColumns="0" deleteRows="0" sort="0" autoFilter="0" pivotTables="0"/>
  <mergeCells count="19">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 ref="K3:N3"/>
  </mergeCells>
  <conditionalFormatting sqref="D7:D26">
    <cfRule type="containsText" dxfId="108" priority="1" stopIfTrue="1" operator="containsText" text="PĀRSNIEGTAS IZMAKSAS">
      <formula>NOT(ISERROR(SEARCH("PĀRSNIEGTAS IZMAKSAS",D7)))</formula>
    </cfRule>
  </conditionalFormatting>
  <conditionalFormatting sqref="F8:G9">
    <cfRule type="containsText" dxfId="107" priority="4" stopIfTrue="1" operator="containsText" text="PĀRSNIEGTAS IZMAKSAS">
      <formula>NOT(ISERROR(SEARCH("PĀRSNIEGTAS IZMAKSAS",F8)))</formula>
    </cfRule>
  </conditionalFormatting>
  <conditionalFormatting sqref="F12:G12">
    <cfRule type="containsText" dxfId="106" priority="3" stopIfTrue="1" operator="containsText" text="PĀRSNIEGTAS IZMAKSAS">
      <formula>NOT(ISERROR(SEARCH("PĀRSNIEGTAS IZMAKSAS",F12)))</formula>
    </cfRule>
  </conditionalFormatting>
  <conditionalFormatting sqref="J5:Y5">
    <cfRule type="cellIs" dxfId="105"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C7:C24</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dimension ref="A1:BP395"/>
  <sheetViews>
    <sheetView zoomScale="90" zoomScaleNormal="90" workbookViewId="0">
      <pane xSplit="7" ySplit="6" topLeftCell="J7" activePane="bottomRight" state="frozen"/>
      <selection pane="bottomRight" activeCell="H90" sqref="H90"/>
      <selection pane="bottomLeft" activeCell="H90" sqref="H90"/>
      <selection pane="topRight" activeCell="H90" sqref="H90"/>
    </sheetView>
  </sheetViews>
  <sheetFormatPr defaultColWidth="9.140625" defaultRowHeight="13.9"/>
  <cols>
    <col min="1" max="1" width="5.42578125" style="4" customWidth="1"/>
    <col min="2" max="2" width="64.7109375" style="4" customWidth="1"/>
    <col min="3" max="3" width="14.5703125" style="4" customWidth="1"/>
    <col min="4" max="4" width="14.28515625" style="4" customWidth="1"/>
    <col min="5" max="5" width="9.42578125" style="4" customWidth="1"/>
    <col min="6" max="11" width="13.85546875" style="4" customWidth="1"/>
    <col min="12" max="19" width="14" style="4" customWidth="1"/>
    <col min="20" max="20" width="11.28515625" style="4" customWidth="1"/>
    <col min="21" max="25" width="14" style="4" customWidth="1"/>
    <col min="26" max="68" width="9.140625" style="3"/>
    <col min="69" max="16384" width="9.140625" style="4"/>
  </cols>
  <sheetData>
    <row r="1" spans="1:68" s="1" customFormat="1" ht="27" customHeight="1">
      <c r="A1" s="560" t="s">
        <v>182</v>
      </c>
      <c r="B1" s="560"/>
      <c r="C1" s="480"/>
      <c r="D1" s="568" t="s">
        <v>183</v>
      </c>
      <c r="E1" s="568"/>
      <c r="F1" s="568"/>
      <c r="G1" s="568"/>
      <c r="H1" s="568"/>
      <c r="I1" s="568"/>
      <c r="J1" s="568"/>
      <c r="K1" s="568"/>
      <c r="L1" s="568"/>
      <c r="M1" s="568"/>
      <c r="N1" s="568"/>
      <c r="O1" s="568"/>
      <c r="P1" s="568"/>
      <c r="Q1" s="568"/>
      <c r="R1" s="568"/>
      <c r="S1" s="568"/>
      <c r="T1" s="568"/>
      <c r="U1" s="568"/>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c r="A2" s="481"/>
    </row>
    <row r="3" spans="1:68" s="3" customFormat="1" ht="18">
      <c r="A3" s="481"/>
      <c r="B3" s="505" t="s">
        <v>174</v>
      </c>
      <c r="C3" s="96"/>
      <c r="D3" s="97"/>
      <c r="E3" s="97"/>
      <c r="F3" s="97"/>
      <c r="G3" s="506" t="s">
        <v>175</v>
      </c>
      <c r="H3" s="187"/>
      <c r="I3" s="97"/>
      <c r="J3" s="97"/>
      <c r="K3" s="569" t="s">
        <v>176</v>
      </c>
      <c r="L3" s="570"/>
      <c r="M3" s="570"/>
      <c r="N3" s="571"/>
      <c r="O3" s="500"/>
      <c r="P3" s="491" t="s">
        <v>111</v>
      </c>
    </row>
    <row r="4" spans="1:68" ht="24.95" customHeight="1">
      <c r="A4" s="562" t="s">
        <v>130</v>
      </c>
      <c r="B4" s="562"/>
      <c r="C4" s="562"/>
      <c r="D4" s="3"/>
      <c r="E4" s="3"/>
      <c r="F4" s="3"/>
      <c r="G4" s="3"/>
      <c r="H4" s="3"/>
      <c r="I4" s="3"/>
      <c r="J4" s="3"/>
      <c r="K4" s="3"/>
      <c r="L4" s="3"/>
      <c r="M4" s="3"/>
      <c r="N4" s="3"/>
      <c r="O4" s="3"/>
      <c r="P4" s="3"/>
      <c r="Q4" s="3"/>
      <c r="R4" s="3"/>
      <c r="S4" s="3"/>
      <c r="T4" s="3"/>
      <c r="U4" s="3"/>
      <c r="V4" s="3"/>
      <c r="W4" s="3"/>
      <c r="X4" s="3"/>
      <c r="Y4" s="3"/>
    </row>
    <row r="5" spans="1:68" ht="21.75" customHeight="1">
      <c r="A5" s="563" t="s">
        <v>132</v>
      </c>
      <c r="B5" s="564" t="s">
        <v>133</v>
      </c>
      <c r="C5" s="565" t="s">
        <v>134</v>
      </c>
      <c r="D5" s="559" t="s">
        <v>135</v>
      </c>
      <c r="E5" s="559"/>
      <c r="F5" s="559" t="s">
        <v>136</v>
      </c>
      <c r="G5" s="559"/>
      <c r="H5" s="559">
        <f>'Dati par projektu'!E13</f>
        <v>2025</v>
      </c>
      <c r="I5" s="559"/>
      <c r="J5" s="559">
        <f>IF(OR(H5&gt;='Dati par projektu'!$C$17,H5="X"),"X",H5+1)</f>
        <v>2026</v>
      </c>
      <c r="K5" s="559"/>
      <c r="L5" s="559">
        <f>IF(OR(J5&gt;='Dati par projektu'!$C$17,J5="X"),"X",J5+1)</f>
        <v>2027</v>
      </c>
      <c r="M5" s="559"/>
      <c r="N5" s="559">
        <f>IF(OR(L5&gt;='Dati par projektu'!$C$17,L5="X"),"X",L5+1)</f>
        <v>2028</v>
      </c>
      <c r="O5" s="559"/>
      <c r="P5" s="559">
        <f>IF(OR(N5&gt;='Dati par projektu'!$C$17,N5="X"),"X",N5+1)</f>
        <v>2029</v>
      </c>
      <c r="Q5" s="559"/>
      <c r="R5" s="559" t="str">
        <f>IF(OR(P5&gt;='Dati par projektu'!$C$17,P5="X"),"X",P5+1)</f>
        <v>X</v>
      </c>
      <c r="S5" s="559"/>
      <c r="T5" s="559" t="str">
        <f>IF(OR(R5&gt;='Dati par projektu'!$C$17,R5="X"),"X",R5+1)</f>
        <v>X</v>
      </c>
      <c r="U5" s="559"/>
      <c r="V5" s="559" t="str">
        <f>IF(OR(T5&gt;='Dati par projektu'!$C$17,T5="X"),"X",T5+1)</f>
        <v>X</v>
      </c>
      <c r="W5" s="559"/>
      <c r="X5" s="559" t="str">
        <f>IF(OR(V5&gt;='Dati par projektu'!$C$17,V5="X"),"X",V5+1)</f>
        <v>X</v>
      </c>
      <c r="Y5" s="559"/>
      <c r="AE5" s="5"/>
      <c r="AF5" s="5"/>
      <c r="AG5" s="5"/>
      <c r="AH5" s="5"/>
      <c r="AI5" s="5"/>
      <c r="AJ5" s="5"/>
      <c r="AK5" s="5"/>
      <c r="AL5" s="5"/>
      <c r="AM5" s="5"/>
      <c r="AN5" s="5"/>
      <c r="AO5" s="5"/>
      <c r="AP5" s="5"/>
      <c r="AQ5" s="5"/>
      <c r="AR5" s="5"/>
      <c r="AS5" s="5"/>
      <c r="AT5" s="5"/>
      <c r="AV5" s="6">
        <v>0.55000000000000004</v>
      </c>
    </row>
    <row r="6" spans="1:68" ht="27" customHeight="1">
      <c r="A6" s="563"/>
      <c r="B6" s="564" t="s">
        <v>137</v>
      </c>
      <c r="C6" s="566"/>
      <c r="D6" s="133" t="s">
        <v>138</v>
      </c>
      <c r="E6" s="133"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AE6" s="5"/>
      <c r="AF6" s="5"/>
      <c r="AG6" s="5"/>
      <c r="AH6" s="5"/>
      <c r="AI6" s="5"/>
      <c r="AJ6" s="5"/>
      <c r="AK6" s="5"/>
      <c r="AL6" s="5"/>
      <c r="AM6" s="5"/>
      <c r="AN6" s="5"/>
      <c r="AO6" s="5"/>
      <c r="AP6" s="5"/>
      <c r="AQ6" s="5"/>
      <c r="AR6" s="5"/>
      <c r="AS6" s="5"/>
      <c r="AT6" s="5"/>
      <c r="AV6" s="6">
        <v>0.45</v>
      </c>
    </row>
    <row r="7" spans="1:68">
      <c r="A7" s="8">
        <v>1</v>
      </c>
      <c r="B7" s="9" t="s">
        <v>142</v>
      </c>
      <c r="C7" s="183">
        <v>0.85</v>
      </c>
      <c r="D7" s="28">
        <f>F7+G7</f>
        <v>0</v>
      </c>
      <c r="E7" s="482"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AE7" s="5"/>
      <c r="AF7" s="5"/>
      <c r="AG7" s="5"/>
      <c r="AH7" s="5"/>
      <c r="AI7" s="5"/>
      <c r="AJ7" s="5"/>
      <c r="AK7" s="5"/>
      <c r="AL7" s="5"/>
      <c r="AM7" s="5"/>
      <c r="AN7" s="5"/>
      <c r="AO7" s="5"/>
      <c r="AP7" s="5"/>
      <c r="AQ7" s="5"/>
      <c r="AR7" s="5"/>
      <c r="AS7" s="5"/>
      <c r="AT7" s="5"/>
      <c r="AV7" s="6">
        <v>0.35</v>
      </c>
    </row>
    <row r="8" spans="1:68">
      <c r="A8" s="8">
        <v>2</v>
      </c>
      <c r="B8" s="9" t="s">
        <v>143</v>
      </c>
      <c r="C8" s="183">
        <v>0.85</v>
      </c>
      <c r="D8" s="28">
        <f t="shared" ref="D8:D23" si="2">F8+G8</f>
        <v>0</v>
      </c>
      <c r="E8" s="482"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AE8" s="5"/>
      <c r="AF8" s="5"/>
      <c r="AG8" s="5"/>
      <c r="AH8" s="5"/>
      <c r="AI8" s="5"/>
      <c r="AJ8" s="5"/>
      <c r="AK8" s="5"/>
      <c r="AL8" s="5"/>
      <c r="AM8" s="5"/>
      <c r="AN8" s="5"/>
      <c r="AO8" s="5"/>
      <c r="AP8" s="5"/>
      <c r="AQ8" s="5"/>
      <c r="AR8" s="5"/>
      <c r="AS8" s="5"/>
      <c r="AT8" s="5"/>
      <c r="AV8" s="10"/>
    </row>
    <row r="9" spans="1:68">
      <c r="A9" s="8">
        <v>3</v>
      </c>
      <c r="B9" s="9" t="s">
        <v>144</v>
      </c>
      <c r="C9" s="183">
        <v>0.85</v>
      </c>
      <c r="D9" s="28">
        <f t="shared" si="2"/>
        <v>0</v>
      </c>
      <c r="E9" s="482" t="e">
        <f t="shared" si="0"/>
        <v>#DIV/0!</v>
      </c>
      <c r="F9" s="26">
        <f t="shared" si="1"/>
        <v>0</v>
      </c>
      <c r="G9" s="26">
        <f t="shared" si="1"/>
        <v>0</v>
      </c>
      <c r="H9" s="18"/>
      <c r="I9" s="19"/>
      <c r="J9" s="18"/>
      <c r="K9" s="19"/>
      <c r="L9" s="18"/>
      <c r="M9" s="19"/>
      <c r="N9" s="18"/>
      <c r="O9" s="19"/>
      <c r="P9" s="18"/>
      <c r="Q9" s="19"/>
      <c r="R9" s="18"/>
      <c r="S9" s="19"/>
      <c r="T9" s="18"/>
      <c r="U9" s="19"/>
      <c r="V9" s="18"/>
      <c r="W9" s="19"/>
      <c r="X9" s="18"/>
      <c r="Y9" s="19"/>
      <c r="AE9" s="5"/>
      <c r="AF9" s="5"/>
      <c r="AG9" s="5"/>
      <c r="AH9" s="5"/>
      <c r="AI9" s="5"/>
      <c r="AJ9" s="5"/>
      <c r="AK9" s="5"/>
      <c r="AL9" s="5"/>
      <c r="AM9" s="5"/>
      <c r="AN9" s="5"/>
      <c r="AO9" s="5"/>
      <c r="AP9" s="5"/>
      <c r="AQ9" s="5"/>
      <c r="AR9" s="5"/>
      <c r="AS9" s="5"/>
      <c r="AT9" s="5"/>
      <c r="AV9" s="10"/>
    </row>
    <row r="10" spans="1:68">
      <c r="A10" s="8">
        <v>4</v>
      </c>
      <c r="B10" s="9" t="s">
        <v>145</v>
      </c>
      <c r="C10" s="183">
        <v>0.85</v>
      </c>
      <c r="D10" s="28">
        <f t="shared" si="2"/>
        <v>0</v>
      </c>
      <c r="E10" s="482"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AE10" s="5"/>
      <c r="AF10" s="5"/>
      <c r="AG10" s="5"/>
      <c r="AH10" s="5"/>
      <c r="AI10" s="5"/>
      <c r="AJ10" s="5"/>
      <c r="AK10" s="5"/>
      <c r="AL10" s="5"/>
      <c r="AM10" s="5"/>
      <c r="AN10" s="5"/>
      <c r="AO10" s="5"/>
      <c r="AP10" s="5"/>
      <c r="AQ10" s="5"/>
      <c r="AR10" s="5"/>
      <c r="AS10" s="5"/>
      <c r="AT10" s="5"/>
    </row>
    <row r="11" spans="1:68">
      <c r="A11" s="8">
        <v>5</v>
      </c>
      <c r="B11" s="9" t="s">
        <v>146</v>
      </c>
      <c r="C11" s="183">
        <v>0.85</v>
      </c>
      <c r="D11" s="28">
        <f t="shared" si="2"/>
        <v>0</v>
      </c>
      <c r="E11" s="482"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AE11" s="5"/>
      <c r="AF11" s="5"/>
      <c r="AG11" s="5"/>
      <c r="AH11" s="5"/>
      <c r="AI11" s="5"/>
      <c r="AJ11" s="5"/>
      <c r="AK11" s="5"/>
      <c r="AL11" s="5"/>
      <c r="AM11" s="5"/>
      <c r="AN11" s="5"/>
      <c r="AO11" s="5"/>
      <c r="AP11" s="5"/>
      <c r="AQ11" s="5"/>
      <c r="AR11" s="5"/>
      <c r="AS11" s="5"/>
      <c r="AT11" s="5"/>
    </row>
    <row r="12" spans="1:68">
      <c r="A12" s="8">
        <v>6</v>
      </c>
      <c r="B12" s="9" t="s">
        <v>147</v>
      </c>
      <c r="C12" s="183">
        <v>0.85</v>
      </c>
      <c r="D12" s="28">
        <f t="shared" si="2"/>
        <v>0</v>
      </c>
      <c r="E12" s="482"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AE12" s="5"/>
      <c r="AF12" s="5"/>
      <c r="AG12" s="5"/>
      <c r="AH12" s="5"/>
      <c r="AI12" s="5"/>
      <c r="AJ12" s="5"/>
      <c r="AK12" s="5"/>
      <c r="AL12" s="5"/>
      <c r="AM12" s="5"/>
      <c r="AN12" s="5"/>
      <c r="AO12" s="5"/>
      <c r="AP12" s="5"/>
      <c r="AQ12" s="5"/>
      <c r="AR12" s="5"/>
      <c r="AS12" s="5"/>
      <c r="AT12" s="5"/>
      <c r="AV12" s="10"/>
    </row>
    <row r="13" spans="1:68" s="3" customFormat="1">
      <c r="A13" s="8">
        <v>7</v>
      </c>
      <c r="B13" s="9" t="s">
        <v>148</v>
      </c>
      <c r="C13" s="183">
        <v>0.85</v>
      </c>
      <c r="D13" s="28">
        <f t="shared" si="2"/>
        <v>0</v>
      </c>
      <c r="E13" s="482"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8" s="3" customFormat="1" hidden="1">
      <c r="A14" s="11"/>
      <c r="B14" s="12"/>
      <c r="C14" s="183"/>
      <c r="D14" s="28"/>
      <c r="E14" s="482"/>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8" s="3" customFormat="1" hidden="1">
      <c r="A15" s="11"/>
      <c r="B15" s="12"/>
      <c r="C15" s="183"/>
      <c r="D15" s="28"/>
      <c r="E15" s="482"/>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8" s="3" customFormat="1">
      <c r="A16" s="8">
        <v>8</v>
      </c>
      <c r="B16" s="9" t="s">
        <v>151</v>
      </c>
      <c r="C16" s="183">
        <v>0.85</v>
      </c>
      <c r="D16" s="28">
        <f t="shared" si="2"/>
        <v>0</v>
      </c>
      <c r="E16" s="482"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c r="A17" s="8">
        <v>9</v>
      </c>
      <c r="B17" s="9" t="s">
        <v>152</v>
      </c>
      <c r="C17" s="183">
        <v>0.85</v>
      </c>
      <c r="D17" s="28">
        <f t="shared" si="2"/>
        <v>0</v>
      </c>
      <c r="E17" s="482"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c r="A18" s="8">
        <v>10</v>
      </c>
      <c r="B18" s="9" t="s">
        <v>153</v>
      </c>
      <c r="C18" s="183">
        <v>0.85</v>
      </c>
      <c r="D18" s="28">
        <f t="shared" si="2"/>
        <v>0</v>
      </c>
      <c r="E18" s="482"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ht="27.6">
      <c r="A19" s="8">
        <v>11</v>
      </c>
      <c r="B19" s="9" t="s">
        <v>154</v>
      </c>
      <c r="C19" s="183">
        <v>0.85</v>
      </c>
      <c r="D19" s="28">
        <f t="shared" si="2"/>
        <v>0</v>
      </c>
      <c r="E19" s="482"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c r="A20" s="8">
        <v>12</v>
      </c>
      <c r="B20" s="9" t="s">
        <v>155</v>
      </c>
      <c r="C20" s="183">
        <v>0.85</v>
      </c>
      <c r="D20" s="28">
        <f t="shared" si="2"/>
        <v>0</v>
      </c>
      <c r="E20" s="482"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c r="A21" s="8">
        <v>13</v>
      </c>
      <c r="B21" s="9" t="s">
        <v>156</v>
      </c>
      <c r="C21" s="183">
        <v>0.85</v>
      </c>
      <c r="D21" s="28">
        <f t="shared" si="2"/>
        <v>0</v>
      </c>
      <c r="E21" s="482"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c r="A22" s="8">
        <v>14</v>
      </c>
      <c r="B22" s="9" t="s">
        <v>157</v>
      </c>
      <c r="C22" s="183">
        <v>0.85</v>
      </c>
      <c r="D22" s="28">
        <f t="shared" si="2"/>
        <v>0</v>
      </c>
      <c r="E22" s="482"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c r="A23" s="8">
        <v>15</v>
      </c>
      <c r="B23" s="9" t="s">
        <v>158</v>
      </c>
      <c r="C23" s="183">
        <v>0.85</v>
      </c>
      <c r="D23" s="28">
        <f t="shared" si="2"/>
        <v>0</v>
      </c>
      <c r="E23" s="482"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c r="A24" s="484"/>
      <c r="B24" s="9" t="s">
        <v>159</v>
      </c>
      <c r="C24" s="184">
        <v>0.85</v>
      </c>
      <c r="D24" s="28">
        <f>F24+G24</f>
        <v>0</v>
      </c>
      <c r="E24" s="485"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c r="A25" s="484"/>
      <c r="B25" s="9" t="s">
        <v>160</v>
      </c>
      <c r="C25" s="486"/>
      <c r="D25" s="13"/>
      <c r="E25" s="485"/>
      <c r="F25" s="487"/>
      <c r="G25" s="487"/>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c r="A26" s="484"/>
      <c r="B26" s="9" t="s">
        <v>161</v>
      </c>
      <c r="C26" s="486"/>
      <c r="D26" s="13"/>
      <c r="E26" s="485"/>
      <c r="F26" s="487"/>
      <c r="G26" s="487"/>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c r="A27" s="481"/>
    </row>
    <row r="28" spans="1:46" s="3" customFormat="1">
      <c r="A28" s="481"/>
    </row>
    <row r="29" spans="1:46" s="3" customFormat="1">
      <c r="A29" s="481"/>
    </row>
    <row r="30" spans="1:46" s="3" customFormat="1">
      <c r="A30" s="481"/>
    </row>
    <row r="31" spans="1:46" s="3" customFormat="1">
      <c r="A31" s="481"/>
    </row>
    <row r="32" spans="1:46" s="3" customFormat="1">
      <c r="A32" s="481"/>
    </row>
    <row r="33" spans="1:1" s="3" customFormat="1">
      <c r="A33" s="481"/>
    </row>
    <row r="34" spans="1:1" s="3" customFormat="1">
      <c r="A34" s="481"/>
    </row>
    <row r="35" spans="1:1" s="3" customFormat="1">
      <c r="A35" s="481"/>
    </row>
    <row r="36" spans="1:1" s="3" customFormat="1">
      <c r="A36" s="481"/>
    </row>
    <row r="37" spans="1:1" s="3" customFormat="1">
      <c r="A37" s="481"/>
    </row>
    <row r="38" spans="1:1" s="3" customFormat="1">
      <c r="A38" s="481"/>
    </row>
    <row r="39" spans="1:1" s="3" customFormat="1">
      <c r="A39" s="481"/>
    </row>
    <row r="40" spans="1:1" s="3" customFormat="1">
      <c r="A40" s="481"/>
    </row>
    <row r="41" spans="1:1" s="3" customFormat="1">
      <c r="A41" s="481"/>
    </row>
    <row r="42" spans="1:1" s="3" customFormat="1"/>
    <row r="43" spans="1:1" s="3" customFormat="1"/>
    <row r="44" spans="1:1" s="3" customFormat="1"/>
    <row r="45" spans="1:1" s="3" customFormat="1"/>
    <row r="46" spans="1:1" s="3" customFormat="1"/>
    <row r="47" spans="1:1" s="3" customFormat="1"/>
    <row r="48" spans="1:1" s="3" customFormat="1"/>
    <row r="49" s="3" customFormat="1"/>
    <row r="50" s="3" customFormat="1"/>
    <row r="51" s="3" customFormat="1"/>
    <row r="52" s="3" customFormat="1"/>
    <row r="53" s="3" customFormat="1"/>
    <row r="54" s="3" customFormat="1"/>
    <row r="55" s="3" customFormat="1"/>
    <row r="56" s="3" customFormat="1"/>
    <row r="57" s="3" customFormat="1"/>
    <row r="58" s="3" customFormat="1"/>
    <row r="59" s="3" customFormat="1"/>
    <row r="60" s="3" customFormat="1"/>
    <row r="61" s="3" customFormat="1"/>
    <row r="62" s="3" customFormat="1"/>
    <row r="63" s="3" customFormat="1"/>
    <row r="64" s="3" customFormat="1"/>
    <row r="65" spans="1:2" s="3" customFormat="1"/>
    <row r="66" spans="1:2" s="3" customFormat="1">
      <c r="A66" s="488"/>
      <c r="B66" s="489"/>
    </row>
    <row r="67" spans="1:2" s="3" customFormat="1"/>
    <row r="68" spans="1:2" s="3" customFormat="1"/>
    <row r="69" spans="1:2" s="3" customFormat="1"/>
    <row r="70" spans="1:2" s="3" customFormat="1"/>
    <row r="71" spans="1:2" s="3" customFormat="1"/>
    <row r="72" spans="1:2" s="3" customFormat="1"/>
    <row r="73" spans="1:2" s="3" customFormat="1"/>
    <row r="74" spans="1:2" s="3" customFormat="1"/>
    <row r="75" spans="1:2" s="3" customFormat="1"/>
    <row r="76" spans="1:2" s="3" customFormat="1"/>
    <row r="77" spans="1:2" s="3" customFormat="1"/>
    <row r="78" spans="1:2" s="3" customFormat="1"/>
    <row r="79" spans="1:2" s="3" customFormat="1"/>
    <row r="80" spans="1:2"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row r="303" s="3" customFormat="1"/>
    <row r="304" s="3" customFormat="1"/>
    <row r="305" s="3" customFormat="1"/>
    <row r="306" s="3" customFormat="1"/>
    <row r="307" s="3" customFormat="1"/>
    <row r="308" s="3" customFormat="1"/>
    <row r="309" s="3" customFormat="1"/>
    <row r="310" s="3" customFormat="1"/>
    <row r="311" s="3" customFormat="1"/>
    <row r="312" s="3" customFormat="1"/>
    <row r="313" s="3" customFormat="1"/>
    <row r="314" s="3" customFormat="1"/>
    <row r="315" s="3" customFormat="1"/>
    <row r="316" s="3" customFormat="1"/>
    <row r="317" s="3" customFormat="1"/>
    <row r="318" s="3" customFormat="1"/>
    <row r="319" s="3" customFormat="1"/>
    <row r="320" s="3" customFormat="1"/>
    <row r="321" s="3" customFormat="1"/>
    <row r="322" s="3" customFormat="1"/>
    <row r="323" s="3" customFormat="1"/>
    <row r="324" s="3" customFormat="1"/>
    <row r="325" s="3" customFormat="1"/>
    <row r="326" s="3" customFormat="1"/>
    <row r="327" s="3" customFormat="1"/>
    <row r="328" s="3" customFormat="1"/>
    <row r="329" s="3" customFormat="1"/>
    <row r="330" s="3" customFormat="1"/>
    <row r="331" s="3" customFormat="1"/>
    <row r="332" s="3" customFormat="1"/>
    <row r="333" s="3" customFormat="1"/>
    <row r="334" s="3" customFormat="1"/>
    <row r="335" s="3" customFormat="1"/>
    <row r="336" s="3" customFormat="1"/>
    <row r="337" s="3" customFormat="1"/>
    <row r="338" s="3" customFormat="1"/>
    <row r="339" s="3" customFormat="1"/>
    <row r="340" s="3" customFormat="1"/>
    <row r="341" s="3" customFormat="1"/>
    <row r="342" s="3" customFormat="1"/>
    <row r="343" s="3" customFormat="1"/>
    <row r="344" s="3" customFormat="1"/>
    <row r="345" s="3" customFormat="1"/>
    <row r="346" s="3" customFormat="1"/>
    <row r="347" s="3" customFormat="1"/>
    <row r="348" s="3" customFormat="1"/>
    <row r="349" s="3" customFormat="1"/>
    <row r="350" s="3" customFormat="1"/>
    <row r="351" s="3" customFormat="1"/>
    <row r="352" s="3" customFormat="1"/>
    <row r="353" s="3" customFormat="1"/>
    <row r="354" s="3" customFormat="1"/>
    <row r="355" s="3" customFormat="1"/>
    <row r="356" s="3" customFormat="1"/>
    <row r="357" s="3" customFormat="1"/>
    <row r="358" s="3" customFormat="1"/>
    <row r="359" s="3" customFormat="1"/>
    <row r="360" s="3" customFormat="1"/>
    <row r="361" s="3" customFormat="1"/>
    <row r="362" s="3" customFormat="1"/>
    <row r="363" s="3" customFormat="1"/>
    <row r="364" s="3" customFormat="1"/>
    <row r="365" s="3" customFormat="1"/>
    <row r="366" s="3" customFormat="1"/>
    <row r="367" s="3" customFormat="1"/>
    <row r="368" s="3" customFormat="1"/>
    <row r="369" s="3" customFormat="1"/>
    <row r="370" s="3" customFormat="1"/>
    <row r="371" s="3" customFormat="1"/>
    <row r="372" s="3" customFormat="1"/>
    <row r="373" s="3" customFormat="1"/>
    <row r="374" s="3" customFormat="1"/>
    <row r="375" s="3" customFormat="1"/>
    <row r="376" s="3" customFormat="1"/>
    <row r="377" s="3" customFormat="1"/>
    <row r="378" s="3" customFormat="1"/>
    <row r="379" s="3" customFormat="1"/>
    <row r="380" s="3" customFormat="1"/>
    <row r="381" s="3" customFormat="1"/>
    <row r="382" s="3" customFormat="1"/>
    <row r="383" s="3" customFormat="1"/>
    <row r="384" s="3" customFormat="1"/>
    <row r="385" s="3" customFormat="1"/>
    <row r="386" s="3" customFormat="1"/>
    <row r="387" s="3" customFormat="1"/>
    <row r="388" s="3" customFormat="1"/>
    <row r="389" s="3" customFormat="1"/>
    <row r="390" s="3" customFormat="1"/>
    <row r="391" s="3" customFormat="1"/>
    <row r="392" s="3" customFormat="1"/>
    <row r="393" s="3" customFormat="1"/>
    <row r="394" s="3" customFormat="1"/>
    <row r="395" s="3" customFormat="1"/>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U1"/>
    <mergeCell ref="A4:C4"/>
    <mergeCell ref="A5:A6"/>
    <mergeCell ref="B5:B6"/>
    <mergeCell ref="C5:C6"/>
    <mergeCell ref="D5:E5"/>
    <mergeCell ref="F5:G5"/>
    <mergeCell ref="K3:N3"/>
  </mergeCells>
  <conditionalFormatting sqref="D7:D26">
    <cfRule type="containsText" dxfId="104" priority="1" stopIfTrue="1" operator="containsText" text="PĀRSNIEGTAS IZMAKSAS">
      <formula>NOT(ISERROR(SEARCH("PĀRSNIEGTAS IZMAKSAS",D7)))</formula>
    </cfRule>
  </conditionalFormatting>
  <conditionalFormatting sqref="F8:G9">
    <cfRule type="containsText" dxfId="103" priority="4" stopIfTrue="1" operator="containsText" text="PĀRSNIEGTAS IZMAKSAS">
      <formula>NOT(ISERROR(SEARCH("PĀRSNIEGTAS IZMAKSAS",F8)))</formula>
    </cfRule>
  </conditionalFormatting>
  <conditionalFormatting sqref="F12:G12">
    <cfRule type="containsText" dxfId="102" priority="3" stopIfTrue="1" operator="containsText" text="PĀRSNIEGTAS IZMAKSAS">
      <formula>NOT(ISERROR(SEARCH("PĀRSNIEGTAS IZMAKSAS",F12)))</formula>
    </cfRule>
  </conditionalFormatting>
  <conditionalFormatting sqref="J5:Y5">
    <cfRule type="cellIs" dxfId="101" priority="5" operator="equal">
      <formula>"x"</formula>
    </cfRule>
  </conditionalFormatting>
  <hyperlinks>
    <hyperlink ref="P3" r:id="rId1" xr:uid="{3DA16CE0-FC5E-4A30-9E1C-CE891C4FDCA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C7:C24</xm:sqref>
        </x14:dataValidation>
        <x14:dataValidation type="list" allowBlank="1" showInputMessage="1" showErrorMessage="1" prompt="Izvēlies projekta iesniedzējam atbilstošu valsts budžeta dotācijas īpatsvaru" xr:uid="{24502D55-C16D-42FC-97F6-9DFA9C3336B9}">
          <x14:formula1>
            <xm:f>Dati!$T$2:$T$7</xm:f>
          </x14:formula1>
          <xm:sqref>O3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dimension ref="A1:BQ394"/>
  <sheetViews>
    <sheetView zoomScale="80" zoomScaleNormal="80" workbookViewId="0">
      <pane xSplit="7" ySplit="6" topLeftCell="H7" activePane="bottomRight" state="frozen"/>
      <selection pane="bottomRight" activeCell="H90" sqref="H90"/>
      <selection pane="bottomLeft" activeCell="H90" sqref="H90"/>
      <selection pane="topRight" activeCell="H90" sqref="H90"/>
    </sheetView>
  </sheetViews>
  <sheetFormatPr defaultColWidth="9.140625" defaultRowHeight="13.9"/>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c r="A1" s="560" t="s">
        <v>184</v>
      </c>
      <c r="B1" s="560"/>
      <c r="C1" s="490"/>
      <c r="D1" s="567" t="s">
        <v>185</v>
      </c>
      <c r="E1" s="567"/>
      <c r="F1" s="567"/>
      <c r="G1" s="567"/>
      <c r="H1" s="567"/>
      <c r="I1" s="567"/>
      <c r="J1" s="567"/>
      <c r="K1" s="567"/>
      <c r="L1" s="567"/>
      <c r="M1" s="567"/>
      <c r="N1" s="567"/>
      <c r="O1" s="567"/>
      <c r="P1" s="567"/>
      <c r="Q1" s="567"/>
      <c r="R1" s="567"/>
      <c r="S1" s="567"/>
      <c r="T1" s="567"/>
      <c r="U1" s="567"/>
      <c r="V1" s="56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c r="A2" s="481"/>
    </row>
    <row r="3" spans="1:69" s="3" customFormat="1" ht="18">
      <c r="A3" s="481"/>
      <c r="B3" s="505" t="s">
        <v>174</v>
      </c>
      <c r="C3" s="96"/>
      <c r="D3" s="97"/>
      <c r="E3" s="97"/>
      <c r="F3" s="97"/>
      <c r="G3" s="506" t="s">
        <v>175</v>
      </c>
      <c r="H3" s="187"/>
      <c r="I3" s="97"/>
      <c r="J3" s="97"/>
      <c r="K3" s="569" t="s">
        <v>176</v>
      </c>
      <c r="L3" s="570"/>
      <c r="M3" s="570"/>
      <c r="N3" s="571"/>
      <c r="O3" s="500"/>
      <c r="P3" s="491" t="s">
        <v>111</v>
      </c>
    </row>
    <row r="4" spans="1:69" ht="24.95" customHeight="1">
      <c r="A4" s="562" t="s">
        <v>130</v>
      </c>
      <c r="B4" s="562"/>
      <c r="C4" s="562"/>
      <c r="D4" s="3"/>
      <c r="E4" s="3"/>
      <c r="F4" s="3"/>
      <c r="G4" s="3"/>
      <c r="H4" s="3"/>
      <c r="I4" s="3"/>
      <c r="J4" s="3"/>
      <c r="K4" s="3"/>
      <c r="L4" s="3"/>
      <c r="M4" s="3"/>
      <c r="N4" s="3"/>
      <c r="O4" s="3"/>
      <c r="P4" s="3"/>
      <c r="Q4" s="3"/>
      <c r="R4" s="3"/>
      <c r="S4" s="3"/>
      <c r="T4" s="3"/>
      <c r="U4" s="3"/>
      <c r="V4" s="3"/>
      <c r="W4" s="3"/>
      <c r="X4" s="3"/>
      <c r="Y4" s="3"/>
      <c r="Z4" s="3"/>
      <c r="BQ4" s="4"/>
    </row>
    <row r="5" spans="1:69" ht="27" customHeight="1">
      <c r="A5" s="563" t="s">
        <v>132</v>
      </c>
      <c r="B5" s="564" t="s">
        <v>133</v>
      </c>
      <c r="C5" s="565" t="s">
        <v>134</v>
      </c>
      <c r="D5" s="559" t="s">
        <v>135</v>
      </c>
      <c r="E5" s="559"/>
      <c r="F5" s="559" t="s">
        <v>136</v>
      </c>
      <c r="G5" s="559"/>
      <c r="H5" s="559">
        <f>'Dati par projektu'!E13</f>
        <v>2025</v>
      </c>
      <c r="I5" s="559"/>
      <c r="J5" s="559">
        <f>IF(OR(H5&gt;='Dati par projektu'!$C$17,H5="X"),"X",H5+1)</f>
        <v>2026</v>
      </c>
      <c r="K5" s="559"/>
      <c r="L5" s="559">
        <f>IF(OR(J5&gt;='Dati par projektu'!$C$17,J5="X"),"X",J5+1)</f>
        <v>2027</v>
      </c>
      <c r="M5" s="559"/>
      <c r="N5" s="559">
        <f>IF(OR(L5&gt;='Dati par projektu'!$C$17,L5="X"),"X",L5+1)</f>
        <v>2028</v>
      </c>
      <c r="O5" s="559"/>
      <c r="P5" s="559">
        <f>IF(OR(N5&gt;='Dati par projektu'!$C$17,N5="X"),"X",N5+1)</f>
        <v>2029</v>
      </c>
      <c r="Q5" s="559"/>
      <c r="R5" s="559" t="str">
        <f>IF(OR(P5&gt;='Dati par projektu'!$C$17,P5="X"),"X",P5+1)</f>
        <v>X</v>
      </c>
      <c r="S5" s="559"/>
      <c r="T5" s="559" t="str">
        <f>IF(OR(R5&gt;='Dati par projektu'!$C$17,R5="X"),"X",R5+1)</f>
        <v>X</v>
      </c>
      <c r="U5" s="559"/>
      <c r="V5" s="559" t="str">
        <f>IF(OR(T5&gt;='Dati par projektu'!$C$17,T5="X"),"X",T5+1)</f>
        <v>X</v>
      </c>
      <c r="W5" s="559"/>
      <c r="X5" s="559" t="str">
        <f>IF(OR(V5&gt;='Dati par projektu'!$C$17,V5="X"),"X",V5+1)</f>
        <v>X</v>
      </c>
      <c r="Y5" s="559"/>
      <c r="Z5" s="3"/>
      <c r="AE5" s="5"/>
      <c r="AF5" s="5"/>
      <c r="AG5" s="5"/>
      <c r="AH5" s="5"/>
      <c r="AI5" s="5"/>
      <c r="AJ5" s="5"/>
      <c r="AK5" s="5"/>
      <c r="AL5" s="5"/>
      <c r="AM5" s="5"/>
      <c r="AN5" s="5"/>
      <c r="AO5" s="5"/>
      <c r="AP5" s="5"/>
      <c r="AQ5" s="5"/>
      <c r="AR5" s="5"/>
      <c r="AS5" s="5"/>
      <c r="AT5" s="5"/>
      <c r="AV5" s="6">
        <v>0.55000000000000004</v>
      </c>
      <c r="BQ5" s="4"/>
    </row>
    <row r="6" spans="1:69" ht="27" customHeight="1">
      <c r="A6" s="563"/>
      <c r="B6" s="564" t="s">
        <v>137</v>
      </c>
      <c r="C6" s="566"/>
      <c r="D6" s="133" t="s">
        <v>138</v>
      </c>
      <c r="E6" s="133"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Z6" s="3"/>
      <c r="AE6" s="5"/>
      <c r="AF6" s="5"/>
      <c r="AG6" s="5"/>
      <c r="AH6" s="5"/>
      <c r="AI6" s="5"/>
      <c r="AJ6" s="5"/>
      <c r="AK6" s="5"/>
      <c r="AL6" s="5"/>
      <c r="AM6" s="5"/>
      <c r="AN6" s="5"/>
      <c r="AO6" s="5"/>
      <c r="AP6" s="5"/>
      <c r="AQ6" s="5"/>
      <c r="AR6" s="5"/>
      <c r="AS6" s="5"/>
      <c r="AT6" s="5"/>
      <c r="AV6" s="6">
        <v>0.45</v>
      </c>
      <c r="BQ6" s="4"/>
    </row>
    <row r="7" spans="1:69">
      <c r="A7" s="8">
        <v>1</v>
      </c>
      <c r="B7" s="9" t="s">
        <v>142</v>
      </c>
      <c r="C7" s="183">
        <v>0.85</v>
      </c>
      <c r="D7" s="28">
        <f>F7+G7</f>
        <v>0</v>
      </c>
      <c r="E7" s="482"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c r="A8" s="8">
        <v>2</v>
      </c>
      <c r="B8" s="9" t="s">
        <v>143</v>
      </c>
      <c r="C8" s="183">
        <v>0.85</v>
      </c>
      <c r="D8" s="28">
        <f t="shared" ref="D8:D23" si="2">F8+G8</f>
        <v>0</v>
      </c>
      <c r="E8" s="482"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c r="A9" s="8">
        <v>3</v>
      </c>
      <c r="B9" s="9" t="s">
        <v>144</v>
      </c>
      <c r="C9" s="183">
        <v>0.85</v>
      </c>
      <c r="D9" s="28">
        <f t="shared" si="2"/>
        <v>0</v>
      </c>
      <c r="E9" s="482"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c r="A10" s="8">
        <v>4</v>
      </c>
      <c r="B10" s="9" t="s">
        <v>145</v>
      </c>
      <c r="C10" s="183">
        <v>0.85</v>
      </c>
      <c r="D10" s="28">
        <f t="shared" si="2"/>
        <v>0</v>
      </c>
      <c r="E10" s="482"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c r="A11" s="8">
        <v>5</v>
      </c>
      <c r="B11" s="9" t="s">
        <v>146</v>
      </c>
      <c r="C11" s="183">
        <v>0.85</v>
      </c>
      <c r="D11" s="28">
        <f t="shared" si="2"/>
        <v>0</v>
      </c>
      <c r="E11" s="482"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c r="A12" s="8">
        <v>6</v>
      </c>
      <c r="B12" s="9" t="s">
        <v>147</v>
      </c>
      <c r="C12" s="183">
        <v>0.85</v>
      </c>
      <c r="D12" s="28">
        <f t="shared" si="2"/>
        <v>0</v>
      </c>
      <c r="E12" s="482"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c r="A13" s="8">
        <v>7</v>
      </c>
      <c r="B13" s="9" t="s">
        <v>148</v>
      </c>
      <c r="D13" s="28">
        <f t="shared" si="2"/>
        <v>0</v>
      </c>
      <c r="E13" s="482" t="e">
        <f t="shared" si="0"/>
        <v>#DIV/0!</v>
      </c>
      <c r="F13" s="20">
        <f>ROUND(H13+J13+L13+N13+P13+R13+T13+V13+X13,2)</f>
        <v>0</v>
      </c>
      <c r="G13" s="20">
        <f>ROUND(I13+K13+M13+O13+Q13+S13+U13+W13+Y13,2)</f>
        <v>0</v>
      </c>
      <c r="H13" s="483">
        <f t="shared" ref="H13:Y13" si="4">SUM(H14:H15)</f>
        <v>0</v>
      </c>
      <c r="I13" s="483">
        <f t="shared" si="4"/>
        <v>0</v>
      </c>
      <c r="J13" s="483">
        <f t="shared" si="4"/>
        <v>0</v>
      </c>
      <c r="K13" s="483">
        <f t="shared" si="4"/>
        <v>0</v>
      </c>
      <c r="L13" s="483">
        <f t="shared" si="4"/>
        <v>0</v>
      </c>
      <c r="M13" s="483">
        <f t="shared" si="4"/>
        <v>0</v>
      </c>
      <c r="N13" s="483">
        <f t="shared" si="4"/>
        <v>0</v>
      </c>
      <c r="O13" s="483">
        <f t="shared" si="4"/>
        <v>0</v>
      </c>
      <c r="P13" s="483">
        <f t="shared" si="4"/>
        <v>0</v>
      </c>
      <c r="Q13" s="483">
        <f t="shared" si="4"/>
        <v>0</v>
      </c>
      <c r="R13" s="483">
        <f t="shared" si="4"/>
        <v>0</v>
      </c>
      <c r="S13" s="483">
        <f t="shared" si="4"/>
        <v>0</v>
      </c>
      <c r="T13" s="483">
        <f t="shared" si="4"/>
        <v>0</v>
      </c>
      <c r="U13" s="483">
        <f t="shared" si="4"/>
        <v>0</v>
      </c>
      <c r="V13" s="483">
        <f t="shared" si="4"/>
        <v>0</v>
      </c>
      <c r="W13" s="483">
        <f t="shared" si="4"/>
        <v>0</v>
      </c>
      <c r="X13" s="483">
        <f t="shared" si="4"/>
        <v>0</v>
      </c>
      <c r="Y13" s="483">
        <f t="shared" si="4"/>
        <v>0</v>
      </c>
      <c r="AE13" s="5"/>
      <c r="AF13" s="5"/>
      <c r="AG13" s="5"/>
      <c r="AH13" s="5"/>
      <c r="AI13" s="5"/>
      <c r="AJ13" s="5"/>
      <c r="AK13" s="5"/>
      <c r="AL13" s="5"/>
      <c r="AM13" s="5"/>
      <c r="AN13" s="5"/>
      <c r="AO13" s="5"/>
      <c r="AP13" s="5"/>
      <c r="AQ13" s="5"/>
      <c r="AR13" s="5"/>
      <c r="AS13" s="5"/>
      <c r="AT13" s="5"/>
    </row>
    <row r="14" spans="1:69" s="3" customFormat="1">
      <c r="A14" s="11" t="s">
        <v>149</v>
      </c>
      <c r="B14" s="12" t="s">
        <v>164</v>
      </c>
      <c r="C14" s="183">
        <v>1</v>
      </c>
      <c r="D14" s="28">
        <f t="shared" si="2"/>
        <v>0</v>
      </c>
      <c r="E14" s="482" t="e">
        <f t="shared" si="0"/>
        <v>#DIV/0!</v>
      </c>
      <c r="F14" s="27">
        <f>ROUND(H14+J14+L14+N14+P14+R14+T14+V14+X14,2)</f>
        <v>0</v>
      </c>
      <c r="G14" s="27">
        <f>ROUND(I14+K14+M14+O14+Q14+S14+U14+W14+Y14,2)</f>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9" s="3" customFormat="1">
      <c r="A15" s="11" t="s">
        <v>150</v>
      </c>
      <c r="B15" s="12" t="s">
        <v>165</v>
      </c>
      <c r="C15" s="183">
        <v>0.85</v>
      </c>
      <c r="D15" s="28">
        <f t="shared" si="2"/>
        <v>0</v>
      </c>
      <c r="E15" s="482" t="e">
        <f t="shared" si="0"/>
        <v>#DIV/0!</v>
      </c>
      <c r="F15" s="27">
        <f t="shared" ref="F15:G23" si="5">ROUND(H15+J15+L15+N15+P15+R15+T15+V15+X15,2)</f>
        <v>0</v>
      </c>
      <c r="G15" s="27">
        <f t="shared" si="5"/>
        <v>0</v>
      </c>
      <c r="H15" s="18"/>
      <c r="I15" s="19"/>
      <c r="J15" s="18"/>
      <c r="K15" s="19"/>
      <c r="L15" s="18"/>
      <c r="M15" s="19"/>
      <c r="N15" s="18"/>
      <c r="O15" s="19"/>
      <c r="P15" s="18"/>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9" s="3" customFormat="1">
      <c r="A16" s="8">
        <v>8</v>
      </c>
      <c r="B16" s="9" t="s">
        <v>151</v>
      </c>
      <c r="C16" s="183">
        <v>0.85</v>
      </c>
      <c r="D16" s="28">
        <f t="shared" si="2"/>
        <v>0</v>
      </c>
      <c r="E16" s="482" t="e">
        <f t="shared" si="0"/>
        <v>#DIV/0!</v>
      </c>
      <c r="F16" s="27">
        <f t="shared" si="5"/>
        <v>0</v>
      </c>
      <c r="G16" s="27">
        <f t="shared" si="5"/>
        <v>0</v>
      </c>
      <c r="H16" s="19"/>
      <c r="I16" s="19"/>
      <c r="J16" s="19"/>
      <c r="K16" s="19"/>
      <c r="L16" s="19"/>
      <c r="M16" s="19"/>
      <c r="N16" s="18"/>
      <c r="O16" s="18"/>
      <c r="P16" s="18"/>
      <c r="Q16" s="18"/>
      <c r="R16" s="18"/>
      <c r="S16" s="18"/>
      <c r="T16" s="18"/>
      <c r="U16" s="18"/>
      <c r="V16" s="18"/>
      <c r="W16" s="18"/>
      <c r="X16" s="18"/>
      <c r="Y16" s="18"/>
      <c r="AE16" s="5"/>
      <c r="AF16" s="5"/>
      <c r="AG16" s="5"/>
      <c r="AH16" s="5"/>
      <c r="AI16" s="5"/>
      <c r="AJ16" s="5"/>
      <c r="AK16" s="5"/>
      <c r="AL16" s="5"/>
      <c r="AM16" s="5"/>
      <c r="AN16" s="5"/>
      <c r="AO16" s="5"/>
      <c r="AP16" s="5"/>
      <c r="AQ16" s="5"/>
      <c r="AR16" s="5"/>
      <c r="AS16" s="5"/>
      <c r="AT16" s="5"/>
    </row>
    <row r="17" spans="1:69" s="3" customFormat="1">
      <c r="A17" s="8">
        <v>9</v>
      </c>
      <c r="B17" s="9" t="s">
        <v>152</v>
      </c>
      <c r="C17" s="183">
        <v>0.85</v>
      </c>
      <c r="D17" s="28">
        <f t="shared" si="2"/>
        <v>0</v>
      </c>
      <c r="E17" s="482" t="e">
        <f t="shared" si="0"/>
        <v>#DIV/0!</v>
      </c>
      <c r="F17" s="27">
        <f t="shared" si="5"/>
        <v>0</v>
      </c>
      <c r="G17" s="27">
        <f t="shared" si="5"/>
        <v>0</v>
      </c>
      <c r="H17" s="19"/>
      <c r="I17" s="19"/>
      <c r="J17" s="19"/>
      <c r="K17" s="19"/>
      <c r="L17" s="19"/>
      <c r="M17" s="19"/>
      <c r="N17" s="19"/>
      <c r="O17" s="19"/>
      <c r="P17" s="19"/>
      <c r="Q17" s="19"/>
      <c r="R17" s="19"/>
      <c r="S17" s="19"/>
      <c r="T17" s="19"/>
      <c r="U17" s="19"/>
      <c r="V17" s="19"/>
      <c r="W17" s="19"/>
      <c r="X17" s="19"/>
      <c r="Y17" s="19"/>
      <c r="AE17" s="5"/>
      <c r="AF17" s="5"/>
      <c r="AG17" s="5"/>
      <c r="AH17" s="5"/>
      <c r="AI17" s="5"/>
      <c r="AJ17" s="5"/>
      <c r="AK17" s="5"/>
      <c r="AL17" s="5"/>
      <c r="AM17" s="5"/>
      <c r="AN17" s="5"/>
      <c r="AO17" s="5"/>
      <c r="AP17" s="5"/>
      <c r="AQ17" s="5"/>
      <c r="AR17" s="5"/>
      <c r="AS17" s="5"/>
      <c r="AT17" s="5"/>
    </row>
    <row r="18" spans="1:69" s="3" customFormat="1">
      <c r="A18" s="8">
        <v>10</v>
      </c>
      <c r="B18" s="9" t="s">
        <v>153</v>
      </c>
      <c r="C18" s="183">
        <v>0.85</v>
      </c>
      <c r="D18" s="28">
        <f t="shared" si="2"/>
        <v>0</v>
      </c>
      <c r="E18" s="482" t="e">
        <f t="shared" si="0"/>
        <v>#DIV/0!</v>
      </c>
      <c r="F18" s="27">
        <f t="shared" si="5"/>
        <v>0</v>
      </c>
      <c r="G18" s="27">
        <f t="shared" si="5"/>
        <v>0</v>
      </c>
      <c r="H18" s="19"/>
      <c r="I18" s="19"/>
      <c r="J18" s="19"/>
      <c r="K18" s="19"/>
      <c r="L18" s="19"/>
      <c r="M18" s="19"/>
      <c r="N18" s="19"/>
      <c r="O18" s="19"/>
      <c r="P18" s="19"/>
      <c r="Q18" s="19"/>
      <c r="R18" s="19"/>
      <c r="S18" s="19"/>
      <c r="T18" s="19"/>
      <c r="U18" s="19"/>
      <c r="V18" s="19"/>
      <c r="W18" s="19"/>
      <c r="X18" s="19"/>
      <c r="Y18" s="19"/>
      <c r="AE18" s="5"/>
      <c r="AF18" s="5"/>
      <c r="AG18" s="5"/>
      <c r="AH18" s="5"/>
      <c r="AI18" s="5"/>
      <c r="AJ18" s="5"/>
      <c r="AK18" s="5"/>
      <c r="AL18" s="5"/>
      <c r="AM18" s="5"/>
      <c r="AN18" s="5"/>
      <c r="AO18" s="5"/>
      <c r="AP18" s="5"/>
      <c r="AQ18" s="5"/>
      <c r="AR18" s="5"/>
      <c r="AS18" s="5"/>
      <c r="AT18" s="5"/>
    </row>
    <row r="19" spans="1:69" s="3" customFormat="1" ht="27.6">
      <c r="A19" s="8">
        <v>11</v>
      </c>
      <c r="B19" s="9" t="s">
        <v>166</v>
      </c>
      <c r="C19" s="183">
        <v>1</v>
      </c>
      <c r="D19" s="28">
        <f t="shared" si="2"/>
        <v>0</v>
      </c>
      <c r="E19" s="482" t="e">
        <f t="shared" si="0"/>
        <v>#DIV/0!</v>
      </c>
      <c r="F19" s="27">
        <f t="shared" si="5"/>
        <v>0</v>
      </c>
      <c r="G19" s="27">
        <f t="shared" si="5"/>
        <v>0</v>
      </c>
      <c r="H19" s="19"/>
      <c r="I19" s="19"/>
      <c r="J19" s="19"/>
      <c r="K19" s="19"/>
      <c r="L19" s="19"/>
      <c r="M19" s="19"/>
      <c r="N19" s="18"/>
      <c r="O19" s="18"/>
      <c r="P19" s="18"/>
      <c r="Q19" s="18"/>
      <c r="R19" s="18"/>
      <c r="S19" s="18"/>
      <c r="T19" s="18"/>
      <c r="U19" s="18"/>
      <c r="V19" s="18"/>
      <c r="W19" s="18"/>
      <c r="X19" s="18"/>
      <c r="Y19" s="18"/>
      <c r="AE19" s="5"/>
      <c r="AF19" s="5"/>
      <c r="AG19" s="5"/>
      <c r="AH19" s="5"/>
      <c r="AI19" s="5"/>
      <c r="AJ19" s="5"/>
      <c r="AK19" s="5"/>
      <c r="AL19" s="5"/>
      <c r="AM19" s="5"/>
      <c r="AN19" s="5"/>
      <c r="AO19" s="5"/>
      <c r="AP19" s="5"/>
      <c r="AQ19" s="5"/>
      <c r="AR19" s="5"/>
      <c r="AS19" s="5"/>
      <c r="AT19" s="5"/>
    </row>
    <row r="20" spans="1:69" s="3" customFormat="1">
      <c r="A20" s="8">
        <v>12</v>
      </c>
      <c r="B20" s="9" t="s">
        <v>155</v>
      </c>
      <c r="C20" s="183">
        <v>0.85</v>
      </c>
      <c r="D20" s="28">
        <f t="shared" si="2"/>
        <v>0</v>
      </c>
      <c r="E20" s="482" t="e">
        <f t="shared" si="0"/>
        <v>#DIV/0!</v>
      </c>
      <c r="F20" s="27">
        <f t="shared" si="5"/>
        <v>0</v>
      </c>
      <c r="G20" s="27">
        <f t="shared" si="5"/>
        <v>0</v>
      </c>
      <c r="H20" s="19"/>
      <c r="I20" s="19"/>
      <c r="J20" s="19"/>
      <c r="K20" s="19"/>
      <c r="L20" s="19"/>
      <c r="M20" s="19"/>
      <c r="N20" s="18"/>
      <c r="O20" s="18"/>
      <c r="P20" s="18"/>
      <c r="Q20" s="18"/>
      <c r="R20" s="18"/>
      <c r="S20" s="18"/>
      <c r="T20" s="18"/>
      <c r="U20" s="18"/>
      <c r="V20" s="18"/>
      <c r="W20" s="18"/>
      <c r="X20" s="18"/>
      <c r="Y20" s="18"/>
      <c r="AE20" s="5"/>
      <c r="AF20" s="5"/>
      <c r="AG20" s="5"/>
      <c r="AH20" s="5"/>
      <c r="AI20" s="5"/>
      <c r="AJ20" s="5"/>
      <c r="AK20" s="5"/>
      <c r="AL20" s="5"/>
      <c r="AM20" s="5"/>
      <c r="AN20" s="5"/>
      <c r="AO20" s="5"/>
      <c r="AP20" s="5"/>
      <c r="AQ20" s="5"/>
      <c r="AR20" s="5"/>
      <c r="AS20" s="5"/>
      <c r="AT20" s="5"/>
    </row>
    <row r="21" spans="1:69" s="3" customFormat="1">
      <c r="A21" s="8">
        <v>13</v>
      </c>
      <c r="B21" s="9" t="s">
        <v>156</v>
      </c>
      <c r="C21" s="183">
        <v>0.85</v>
      </c>
      <c r="D21" s="28">
        <f t="shared" si="2"/>
        <v>0</v>
      </c>
      <c r="E21" s="482" t="e">
        <f t="shared" si="0"/>
        <v>#DIV/0!</v>
      </c>
      <c r="F21" s="27">
        <f t="shared" si="5"/>
        <v>0</v>
      </c>
      <c r="G21" s="27">
        <f t="shared" si="5"/>
        <v>0</v>
      </c>
      <c r="H21" s="19"/>
      <c r="I21" s="19"/>
      <c r="J21" s="19"/>
      <c r="K21" s="19"/>
      <c r="L21" s="19"/>
      <c r="M21" s="19"/>
      <c r="N21" s="18"/>
      <c r="O21" s="18"/>
      <c r="P21" s="18"/>
      <c r="Q21" s="18"/>
      <c r="R21" s="18"/>
      <c r="S21" s="18"/>
      <c r="T21" s="18"/>
      <c r="U21" s="18"/>
      <c r="V21" s="18"/>
      <c r="W21" s="18"/>
      <c r="X21" s="18"/>
      <c r="Y21" s="18"/>
      <c r="AE21" s="5"/>
      <c r="AF21" s="5"/>
      <c r="AG21" s="5"/>
      <c r="AH21" s="5"/>
      <c r="AI21" s="5"/>
      <c r="AJ21" s="5"/>
      <c r="AK21" s="5"/>
      <c r="AL21" s="5"/>
      <c r="AM21" s="5"/>
      <c r="AN21" s="5"/>
      <c r="AO21" s="5"/>
      <c r="AP21" s="5"/>
      <c r="AQ21" s="5"/>
      <c r="AR21" s="5"/>
      <c r="AS21" s="5"/>
      <c r="AT21" s="5"/>
    </row>
    <row r="22" spans="1:69" s="3" customFormat="1">
      <c r="A22" s="8">
        <v>14</v>
      </c>
      <c r="B22" s="9" t="s">
        <v>157</v>
      </c>
      <c r="C22" s="183">
        <v>0.85</v>
      </c>
      <c r="D22" s="28">
        <f t="shared" si="2"/>
        <v>0</v>
      </c>
      <c r="E22" s="482" t="e">
        <f t="shared" si="0"/>
        <v>#DIV/0!</v>
      </c>
      <c r="F22" s="27">
        <f t="shared" si="5"/>
        <v>0</v>
      </c>
      <c r="G22" s="27">
        <f t="shared" si="5"/>
        <v>0</v>
      </c>
      <c r="H22" s="19"/>
      <c r="I22" s="19"/>
      <c r="J22" s="19"/>
      <c r="K22" s="19"/>
      <c r="L22" s="19"/>
      <c r="M22" s="19"/>
      <c r="N22" s="18"/>
      <c r="O22" s="18"/>
      <c r="P22" s="18"/>
      <c r="Q22" s="18"/>
      <c r="R22" s="18"/>
      <c r="S22" s="18"/>
      <c r="T22" s="18"/>
      <c r="U22" s="18"/>
      <c r="V22" s="18"/>
      <c r="W22" s="18"/>
      <c r="X22" s="18"/>
      <c r="Y22" s="18"/>
      <c r="AE22" s="5"/>
      <c r="AF22" s="5"/>
      <c r="AG22" s="5"/>
      <c r="AH22" s="5"/>
      <c r="AI22" s="5"/>
      <c r="AJ22" s="5"/>
      <c r="AK22" s="5"/>
      <c r="AL22" s="5"/>
      <c r="AM22" s="5"/>
      <c r="AN22" s="5"/>
      <c r="AO22" s="5"/>
      <c r="AP22" s="5"/>
      <c r="AQ22" s="5"/>
      <c r="AR22" s="5"/>
      <c r="AS22" s="5"/>
      <c r="AT22" s="5"/>
    </row>
    <row r="23" spans="1:69" s="3" customFormat="1">
      <c r="A23" s="8">
        <v>15</v>
      </c>
      <c r="B23" s="9" t="s">
        <v>158</v>
      </c>
      <c r="C23" s="183">
        <v>0.85</v>
      </c>
      <c r="D23" s="28">
        <f t="shared" si="2"/>
        <v>0</v>
      </c>
      <c r="E23" s="482" t="e">
        <f t="shared" si="0"/>
        <v>#DIV/0!</v>
      </c>
      <c r="F23" s="27">
        <f t="shared" si="5"/>
        <v>0</v>
      </c>
      <c r="G23" s="27">
        <f t="shared" si="5"/>
        <v>0</v>
      </c>
      <c r="H23" s="19"/>
      <c r="I23" s="19"/>
      <c r="J23" s="19"/>
      <c r="K23" s="19"/>
      <c r="L23" s="19"/>
      <c r="M23" s="19"/>
      <c r="N23" s="18"/>
      <c r="O23" s="18"/>
      <c r="P23" s="18"/>
      <c r="Q23" s="18"/>
      <c r="R23" s="18"/>
      <c r="S23" s="18"/>
      <c r="T23" s="18"/>
      <c r="U23" s="18"/>
      <c r="V23" s="18"/>
      <c r="W23" s="18"/>
      <c r="X23" s="18"/>
      <c r="Y23" s="18"/>
      <c r="AE23" s="5"/>
      <c r="AF23" s="5"/>
      <c r="AG23" s="5"/>
      <c r="AH23" s="5"/>
      <c r="AI23" s="5"/>
      <c r="AJ23" s="5"/>
      <c r="AK23" s="5"/>
      <c r="AL23" s="5"/>
      <c r="AM23" s="5"/>
      <c r="AN23" s="5"/>
      <c r="AO23" s="5"/>
      <c r="AP23" s="5"/>
      <c r="AQ23" s="5"/>
      <c r="AR23" s="5"/>
      <c r="AS23" s="5"/>
      <c r="AT23" s="5"/>
    </row>
    <row r="24" spans="1:69" s="3" customFormat="1">
      <c r="A24" s="484"/>
      <c r="B24" s="9" t="s">
        <v>159</v>
      </c>
      <c r="C24" s="184">
        <v>0.85</v>
      </c>
      <c r="D24" s="28">
        <f>F24+G24</f>
        <v>0</v>
      </c>
      <c r="E24" s="485"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c r="A25" s="484"/>
      <c r="B25" s="9" t="s">
        <v>160</v>
      </c>
      <c r="C25" s="486"/>
      <c r="D25" s="13"/>
      <c r="E25" s="485"/>
      <c r="F25" s="487"/>
      <c r="G25" s="487"/>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c r="A26" s="484"/>
      <c r="B26" s="9" t="s">
        <v>161</v>
      </c>
      <c r="C26" s="486"/>
      <c r="D26" s="13"/>
      <c r="E26" s="485"/>
      <c r="F26" s="487"/>
      <c r="G26" s="487"/>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c r="A27" s="484"/>
      <c r="B27" s="9" t="s">
        <v>167</v>
      </c>
      <c r="C27" s="486"/>
      <c r="D27" s="13"/>
      <c r="E27" s="485"/>
      <c r="F27" s="487"/>
      <c r="G27" s="487"/>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c r="A28" s="484"/>
      <c r="B28" s="9" t="s">
        <v>168</v>
      </c>
      <c r="C28" s="486"/>
      <c r="D28" s="13"/>
      <c r="E28" s="485"/>
      <c r="F28" s="487"/>
      <c r="G28" s="487"/>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c r="A29" s="484"/>
      <c r="B29" s="9" t="s">
        <v>169</v>
      </c>
      <c r="C29" s="486"/>
      <c r="D29" s="13"/>
      <c r="E29" s="485"/>
      <c r="F29" s="487"/>
      <c r="G29" s="487"/>
      <c r="H29" s="20">
        <f>H26-H28</f>
        <v>0</v>
      </c>
      <c r="I29" s="20">
        <f t="shared" ref="I29:Y29" si="10">I26-I28</f>
        <v>0</v>
      </c>
      <c r="J29" s="20">
        <f t="shared" si="10"/>
        <v>0</v>
      </c>
      <c r="K29" s="20">
        <f t="shared" si="10"/>
        <v>0</v>
      </c>
      <c r="L29" s="20">
        <f t="shared" si="10"/>
        <v>0</v>
      </c>
      <c r="M29" s="20">
        <f t="shared" si="10"/>
        <v>0</v>
      </c>
      <c r="N29" s="20">
        <f t="shared" si="10"/>
        <v>0</v>
      </c>
      <c r="O29" s="20">
        <f t="shared" si="10"/>
        <v>0</v>
      </c>
      <c r="P29" s="20">
        <f t="shared" si="10"/>
        <v>0</v>
      </c>
      <c r="Q29" s="20">
        <f t="shared" si="10"/>
        <v>0</v>
      </c>
      <c r="R29" s="20">
        <f t="shared" si="10"/>
        <v>0</v>
      </c>
      <c r="S29" s="20">
        <f t="shared" si="10"/>
        <v>0</v>
      </c>
      <c r="T29" s="20">
        <f t="shared" si="10"/>
        <v>0</v>
      </c>
      <c r="U29" s="20">
        <f t="shared" si="10"/>
        <v>0</v>
      </c>
      <c r="V29" s="20">
        <f t="shared" si="10"/>
        <v>0</v>
      </c>
      <c r="W29" s="20">
        <f t="shared" si="10"/>
        <v>0</v>
      </c>
      <c r="X29" s="20">
        <f t="shared" si="10"/>
        <v>0</v>
      </c>
      <c r="Y29" s="20">
        <f t="shared" si="10"/>
        <v>0</v>
      </c>
    </row>
    <row r="30" spans="1:69" s="3" customFormat="1">
      <c r="A30" s="481"/>
    </row>
    <row r="31" spans="1:69" s="3" customFormat="1">
      <c r="A31" s="481"/>
    </row>
    <row r="32" spans="1:69" s="3" customFormat="1">
      <c r="A32" s="481"/>
    </row>
    <row r="33" spans="1:2" s="3" customFormat="1">
      <c r="A33" s="481"/>
    </row>
    <row r="34" spans="1:2" s="3" customFormat="1">
      <c r="A34" s="481"/>
      <c r="B34" s="3" t="s">
        <v>186</v>
      </c>
    </row>
    <row r="35" spans="1:2" s="3" customFormat="1">
      <c r="A35" s="481"/>
    </row>
    <row r="36" spans="1:2" s="3" customFormat="1">
      <c r="A36" s="481"/>
    </row>
    <row r="37" spans="1:2" s="3" customFormat="1">
      <c r="A37" s="481"/>
    </row>
    <row r="38" spans="1:2" s="3" customFormat="1">
      <c r="A38" s="481"/>
    </row>
    <row r="39" spans="1:2" s="3" customFormat="1">
      <c r="A39" s="481"/>
    </row>
    <row r="40" spans="1:2" s="3" customFormat="1">
      <c r="A40" s="481"/>
    </row>
    <row r="41" spans="1:2" s="3" customFormat="1">
      <c r="A41" s="481"/>
    </row>
    <row r="42" spans="1:2" s="3" customFormat="1">
      <c r="A42" s="481"/>
    </row>
    <row r="43" spans="1:2" s="3" customFormat="1">
      <c r="A43" s="481"/>
    </row>
    <row r="44" spans="1:2" s="3" customFormat="1">
      <c r="A44" s="481"/>
    </row>
    <row r="45" spans="1:2" s="3" customFormat="1">
      <c r="A45" s="481"/>
    </row>
    <row r="46" spans="1:2" s="3" customFormat="1">
      <c r="A46" s="481"/>
    </row>
    <row r="47" spans="1:2" s="3" customFormat="1">
      <c r="A47" s="481"/>
    </row>
    <row r="48" spans="1:2" s="3" customFormat="1">
      <c r="A48" s="481"/>
    </row>
    <row r="49" spans="1:1" s="3" customFormat="1">
      <c r="A49" s="481"/>
    </row>
    <row r="50" spans="1:1" s="3" customFormat="1">
      <c r="A50" s="481"/>
    </row>
    <row r="51" spans="1:1" s="3" customFormat="1"/>
    <row r="52" spans="1:1" s="3" customFormat="1"/>
    <row r="53" spans="1:1" s="3" customFormat="1"/>
    <row r="54" spans="1:1" s="3" customFormat="1"/>
    <row r="55" spans="1:1" s="3" customFormat="1"/>
    <row r="56" spans="1:1" s="3" customFormat="1"/>
    <row r="57" spans="1:1" s="3" customFormat="1"/>
    <row r="58" spans="1:1" s="3" customFormat="1"/>
    <row r="59" spans="1:1" s="3" customFormat="1"/>
    <row r="60" spans="1:1" s="3" customFormat="1"/>
    <row r="61" spans="1:1" s="3" customFormat="1"/>
    <row r="62" spans="1:1" s="3" customFormat="1"/>
    <row r="63" spans="1:1" s="3" customFormat="1"/>
    <row r="64" spans="1:1"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row r="303" s="3" customFormat="1"/>
    <row r="304" s="3" customFormat="1"/>
    <row r="305" s="3" customFormat="1"/>
    <row r="306" s="3" customFormat="1"/>
    <row r="307" s="3" customFormat="1"/>
    <row r="308" s="3" customFormat="1"/>
    <row r="309" s="3" customFormat="1"/>
    <row r="310" s="3" customFormat="1"/>
    <row r="311" s="3" customFormat="1"/>
    <row r="312" s="3" customFormat="1"/>
    <row r="313" s="3" customFormat="1"/>
    <row r="314" s="3" customFormat="1"/>
    <row r="315" s="3" customFormat="1"/>
    <row r="316" s="3" customFormat="1"/>
    <row r="317" s="3" customFormat="1"/>
    <row r="318" s="3" customFormat="1"/>
    <row r="319" s="3" customFormat="1"/>
    <row r="320" s="3" customFormat="1"/>
    <row r="321" s="3" customFormat="1"/>
    <row r="322" s="3" customFormat="1"/>
    <row r="323" s="3" customFormat="1"/>
    <row r="324" s="3" customFormat="1"/>
    <row r="325" s="3" customFormat="1"/>
    <row r="326" s="3" customFormat="1"/>
    <row r="327" s="3" customFormat="1"/>
    <row r="328" s="3" customFormat="1"/>
    <row r="329" s="3" customFormat="1"/>
    <row r="330" s="3" customFormat="1"/>
    <row r="331" s="3" customFormat="1"/>
    <row r="332" s="3" customFormat="1"/>
    <row r="333" s="3" customFormat="1"/>
    <row r="334" s="3" customFormat="1"/>
    <row r="335" s="3" customFormat="1"/>
    <row r="336" s="3" customFormat="1"/>
    <row r="337" s="3" customFormat="1"/>
    <row r="338" s="3" customFormat="1"/>
    <row r="339" s="3" customFormat="1"/>
    <row r="340" s="3" customFormat="1"/>
    <row r="341" s="3" customFormat="1"/>
    <row r="342" s="3" customFormat="1"/>
    <row r="343" s="3" customFormat="1"/>
    <row r="344" s="3" customFormat="1"/>
    <row r="345" s="3" customFormat="1"/>
    <row r="346" s="3" customFormat="1"/>
    <row r="347" s="3" customFormat="1"/>
    <row r="348" s="3" customFormat="1"/>
    <row r="349" s="3" customFormat="1"/>
    <row r="350" s="3" customFormat="1"/>
    <row r="351" s="3" customFormat="1"/>
    <row r="352" s="3" customFormat="1"/>
    <row r="353" s="3" customFormat="1"/>
    <row r="354" s="3" customFormat="1"/>
    <row r="355" s="3" customFormat="1"/>
    <row r="356" s="3" customFormat="1"/>
    <row r="357" s="3" customFormat="1"/>
    <row r="358" s="3" customFormat="1"/>
    <row r="359" s="3" customFormat="1"/>
    <row r="360" s="3" customFormat="1"/>
    <row r="361" s="3" customFormat="1"/>
    <row r="362" s="3" customFormat="1"/>
    <row r="363" s="3" customFormat="1"/>
    <row r="364" s="3" customFormat="1"/>
    <row r="365" s="3" customFormat="1"/>
    <row r="366" s="3" customFormat="1"/>
    <row r="367" s="3" customFormat="1"/>
    <row r="368" s="3" customFormat="1"/>
    <row r="369" s="3" customFormat="1"/>
    <row r="370" s="3" customFormat="1"/>
    <row r="371" s="3" customFormat="1"/>
    <row r="372" s="3" customFormat="1"/>
    <row r="373" s="3" customFormat="1"/>
    <row r="374" s="3" customFormat="1"/>
    <row r="375" s="3" customFormat="1"/>
    <row r="376" s="3" customFormat="1"/>
    <row r="377" s="3" customFormat="1"/>
    <row r="378" s="3" customFormat="1"/>
    <row r="379" s="3" customFormat="1"/>
    <row r="380" s="3" customFormat="1"/>
    <row r="381" s="3" customFormat="1"/>
    <row r="382" s="3" customFormat="1"/>
    <row r="383" s="3" customFormat="1"/>
    <row r="384" s="3" customFormat="1"/>
    <row r="385" s="3" customFormat="1"/>
    <row r="386" s="3" customFormat="1"/>
    <row r="387" s="3" customFormat="1"/>
    <row r="388" s="3" customFormat="1"/>
    <row r="389" s="3" customFormat="1"/>
    <row r="390" s="3" customFormat="1"/>
    <row r="391" s="3" customFormat="1"/>
    <row r="392" s="3" customFormat="1"/>
    <row r="393" s="3" customFormat="1"/>
    <row r="394" s="3" customFormat="1"/>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K3:N3"/>
  </mergeCells>
  <conditionalFormatting sqref="D7:D29">
    <cfRule type="containsText" dxfId="100" priority="1" stopIfTrue="1" operator="containsText" text="PĀRSNIEGTAS IZMAKSAS">
      <formula>NOT(ISERROR(SEARCH("PĀRSNIEGTAS IZMAKSAS",D7)))</formula>
    </cfRule>
  </conditionalFormatting>
  <conditionalFormatting sqref="F8:G9">
    <cfRule type="containsText" dxfId="99" priority="7" stopIfTrue="1" operator="containsText" text="PĀRSNIEGTAS IZMAKSAS">
      <formula>NOT(ISERROR(SEARCH("PĀRSNIEGTAS IZMAKSAS",F8)))</formula>
    </cfRule>
  </conditionalFormatting>
  <conditionalFormatting sqref="F12:G12">
    <cfRule type="containsText" dxfId="98" priority="6" stopIfTrue="1" operator="containsText" text="PĀRSNIEGTAS IZMAKSAS">
      <formula>NOT(ISERROR(SEARCH("PĀRSNIEGTAS IZMAKSAS",F12)))</formula>
    </cfRule>
  </conditionalFormatting>
  <conditionalFormatting sqref="J5:Y5">
    <cfRule type="cellIs" dxfId="97" priority="8"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C7:C12 C14:C24</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dimension ref="A1:BQ394"/>
  <sheetViews>
    <sheetView zoomScale="90" zoomScaleNormal="90" workbookViewId="0">
      <pane xSplit="7" ySplit="6" topLeftCell="H7" activePane="bottomRight" state="frozen"/>
      <selection pane="bottomRight" activeCell="H90" sqref="H90"/>
      <selection pane="bottomLeft" activeCell="H90" sqref="H90"/>
      <selection pane="topRight" activeCell="H90" sqref="H90"/>
    </sheetView>
  </sheetViews>
  <sheetFormatPr defaultColWidth="9.140625" defaultRowHeight="13.9"/>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c r="A1" s="560" t="s">
        <v>187</v>
      </c>
      <c r="B1" s="560"/>
      <c r="C1" s="490"/>
      <c r="D1" s="567" t="s">
        <v>180</v>
      </c>
      <c r="E1" s="567"/>
      <c r="F1" s="567"/>
      <c r="G1" s="567"/>
      <c r="H1" s="567"/>
      <c r="I1" s="567"/>
      <c r="J1" s="567"/>
      <c r="K1" s="567"/>
      <c r="L1" s="567"/>
      <c r="M1" s="567"/>
      <c r="N1" s="567"/>
      <c r="O1" s="567"/>
      <c r="P1" s="567"/>
      <c r="Q1" s="567"/>
      <c r="R1" s="567"/>
      <c r="S1" s="567"/>
      <c r="T1" s="567"/>
      <c r="U1" s="567"/>
      <c r="V1" s="56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c r="A2" s="481"/>
    </row>
    <row r="3" spans="1:69" s="3" customFormat="1" ht="26.25" customHeight="1">
      <c r="A3" s="481"/>
      <c r="B3" s="505" t="s">
        <v>174</v>
      </c>
      <c r="C3" s="96"/>
      <c r="D3" s="97"/>
      <c r="E3" s="97"/>
      <c r="F3" s="97"/>
      <c r="G3" s="507" t="s">
        <v>175</v>
      </c>
      <c r="H3" s="187"/>
      <c r="I3" s="97"/>
      <c r="J3" s="97"/>
      <c r="K3" s="569" t="s">
        <v>176</v>
      </c>
      <c r="L3" s="570"/>
      <c r="M3" s="570"/>
      <c r="N3" s="571"/>
      <c r="O3" s="500"/>
      <c r="P3" s="491" t="s">
        <v>111</v>
      </c>
      <c r="T3" s="572" t="s">
        <v>181</v>
      </c>
      <c r="U3" s="572"/>
      <c r="V3" s="572"/>
      <c r="W3" s="572"/>
      <c r="X3" s="188"/>
      <c r="AA3" s="3">
        <f>IF(X3="",0,IF(X3="Jā",2,1))</f>
        <v>0</v>
      </c>
    </row>
    <row r="4" spans="1:69" ht="24.95" customHeight="1">
      <c r="A4" s="562" t="s">
        <v>130</v>
      </c>
      <c r="B4" s="562"/>
      <c r="C4" s="562"/>
      <c r="D4" s="3"/>
      <c r="E4" s="3"/>
      <c r="F4" s="3"/>
      <c r="G4" s="3"/>
      <c r="H4" s="3"/>
      <c r="I4" s="3"/>
      <c r="J4" s="3"/>
      <c r="K4" s="3"/>
      <c r="L4" s="3"/>
      <c r="M4" s="3"/>
      <c r="N4" s="3"/>
      <c r="O4" s="3"/>
      <c r="P4" s="3"/>
      <c r="Q4" s="3"/>
      <c r="R4" s="3"/>
      <c r="S4" s="3"/>
      <c r="T4" s="3"/>
      <c r="U4" s="3"/>
      <c r="V4" s="3"/>
      <c r="W4" s="3"/>
      <c r="X4" s="3"/>
      <c r="Y4" s="3"/>
      <c r="Z4" s="3"/>
      <c r="BQ4" s="4"/>
    </row>
    <row r="5" spans="1:69">
      <c r="A5" s="563" t="s">
        <v>132</v>
      </c>
      <c r="B5" s="564" t="s">
        <v>133</v>
      </c>
      <c r="C5" s="565" t="s">
        <v>134</v>
      </c>
      <c r="D5" s="559" t="s">
        <v>135</v>
      </c>
      <c r="E5" s="559"/>
      <c r="F5" s="559" t="s">
        <v>136</v>
      </c>
      <c r="G5" s="559"/>
      <c r="H5" s="559">
        <f>'Dati par projektu'!E13</f>
        <v>2025</v>
      </c>
      <c r="I5" s="559"/>
      <c r="J5" s="559">
        <f>IF(OR(H5&gt;='Dati par projektu'!$C$17,H5="X"),"X",H5+1)</f>
        <v>2026</v>
      </c>
      <c r="K5" s="559"/>
      <c r="L5" s="559">
        <f>IF(OR(J5&gt;='Dati par projektu'!$C$17,J5="X"),"X",J5+1)</f>
        <v>2027</v>
      </c>
      <c r="M5" s="559"/>
      <c r="N5" s="559">
        <f>IF(OR(L5&gt;='Dati par projektu'!$C$17,L5="X"),"X",L5+1)</f>
        <v>2028</v>
      </c>
      <c r="O5" s="559"/>
      <c r="P5" s="559">
        <f>IF(OR(N5&gt;='Dati par projektu'!$C$17,N5="X"),"X",N5+1)</f>
        <v>2029</v>
      </c>
      <c r="Q5" s="559"/>
      <c r="R5" s="559" t="str">
        <f>IF(OR(P5&gt;='Dati par projektu'!$C$17,P5="X"),"X",P5+1)</f>
        <v>X</v>
      </c>
      <c r="S5" s="559"/>
      <c r="T5" s="559" t="str">
        <f>IF(OR(R5&gt;='Dati par projektu'!$C$17,R5="X"),"X",R5+1)</f>
        <v>X</v>
      </c>
      <c r="U5" s="559"/>
      <c r="V5" s="559" t="str">
        <f>IF(OR(T5&gt;='Dati par projektu'!$C$17,T5="X"),"X",T5+1)</f>
        <v>X</v>
      </c>
      <c r="W5" s="559"/>
      <c r="X5" s="559" t="str">
        <f>IF(OR(V5&gt;='Dati par projektu'!$C$17,V5="X"),"X",V5+1)</f>
        <v>X</v>
      </c>
      <c r="Y5" s="559"/>
      <c r="Z5" s="3"/>
      <c r="AE5" s="5"/>
      <c r="AF5" s="5"/>
      <c r="AG5" s="5"/>
      <c r="AH5" s="5"/>
      <c r="AI5" s="5"/>
      <c r="AJ5" s="5"/>
      <c r="AK5" s="5"/>
      <c r="AL5" s="5"/>
      <c r="AM5" s="5"/>
      <c r="AN5" s="5"/>
      <c r="AO5" s="5"/>
      <c r="AP5" s="5"/>
      <c r="AQ5" s="5"/>
      <c r="AR5" s="5"/>
      <c r="AS5" s="5"/>
      <c r="AT5" s="5"/>
      <c r="AV5" s="6">
        <v>0.55000000000000004</v>
      </c>
      <c r="BQ5" s="4"/>
    </row>
    <row r="6" spans="1:69" ht="27" customHeight="1">
      <c r="A6" s="563"/>
      <c r="B6" s="564" t="s">
        <v>137</v>
      </c>
      <c r="C6" s="566"/>
      <c r="D6" s="133" t="s">
        <v>138</v>
      </c>
      <c r="E6" s="133"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Z6" s="3"/>
      <c r="AE6" s="5"/>
      <c r="AF6" s="5"/>
      <c r="AG6" s="5"/>
      <c r="AH6" s="5"/>
      <c r="AI6" s="5"/>
      <c r="AJ6" s="5"/>
      <c r="AK6" s="5"/>
      <c r="AL6" s="5"/>
      <c r="AM6" s="5"/>
      <c r="AN6" s="5"/>
      <c r="AO6" s="5"/>
      <c r="AP6" s="5"/>
      <c r="AQ6" s="5"/>
      <c r="AR6" s="5"/>
      <c r="AS6" s="5"/>
      <c r="AT6" s="5"/>
      <c r="AV6" s="6">
        <v>0.45</v>
      </c>
      <c r="BQ6" s="4"/>
    </row>
    <row r="7" spans="1:69">
      <c r="A7" s="8">
        <v>1</v>
      </c>
      <c r="B7" s="9" t="s">
        <v>142</v>
      </c>
      <c r="C7" s="183">
        <v>0.85</v>
      </c>
      <c r="D7" s="28">
        <f>F7+G7</f>
        <v>0</v>
      </c>
      <c r="E7" s="482" t="e">
        <f t="shared" ref="E7:E13"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c r="A8" s="8">
        <v>2</v>
      </c>
      <c r="B8" s="9" t="s">
        <v>143</v>
      </c>
      <c r="C8" s="183">
        <v>0.85</v>
      </c>
      <c r="D8" s="28">
        <f t="shared" ref="D8:D23" si="2">F8+G8</f>
        <v>0</v>
      </c>
      <c r="E8" s="482"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c r="A9" s="8">
        <v>3</v>
      </c>
      <c r="B9" s="9" t="s">
        <v>144</v>
      </c>
      <c r="C9" s="183">
        <v>0.85</v>
      </c>
      <c r="D9" s="28">
        <f t="shared" si="2"/>
        <v>0</v>
      </c>
      <c r="E9" s="482"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c r="A10" s="8">
        <v>4</v>
      </c>
      <c r="B10" s="9" t="s">
        <v>145</v>
      </c>
      <c r="C10" s="183">
        <v>0.85</v>
      </c>
      <c r="D10" s="28">
        <f t="shared" si="2"/>
        <v>0</v>
      </c>
      <c r="E10" s="482"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c r="A11" s="8">
        <v>5</v>
      </c>
      <c r="B11" s="9" t="s">
        <v>146</v>
      </c>
      <c r="C11" s="183">
        <v>0.85</v>
      </c>
      <c r="D11" s="28">
        <f t="shared" si="2"/>
        <v>0</v>
      </c>
      <c r="E11" s="482"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c r="A12" s="8">
        <v>6</v>
      </c>
      <c r="B12" s="9" t="s">
        <v>147</v>
      </c>
      <c r="C12" s="183">
        <v>0.85</v>
      </c>
      <c r="D12" s="28">
        <f t="shared" si="2"/>
        <v>0</v>
      </c>
      <c r="E12" s="482"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c r="A13" s="8">
        <v>7</v>
      </c>
      <c r="B13" s="9" t="s">
        <v>148</v>
      </c>
      <c r="C13" s="183">
        <v>0.85</v>
      </c>
      <c r="D13" s="28">
        <f t="shared" si="2"/>
        <v>0</v>
      </c>
      <c r="E13" s="482" t="e">
        <f t="shared" si="0"/>
        <v>#DIV/0!</v>
      </c>
      <c r="F13" s="20">
        <f>ROUND(H13+J13+L13+N13+P13+R13+T13+V13+X13,2)</f>
        <v>0</v>
      </c>
      <c r="G13" s="20">
        <f>ROUND(I13+K13+M13+O13+Q13+S13+U13+W13+Y13,2)</f>
        <v>0</v>
      </c>
      <c r="H13" s="18"/>
      <c r="I13" s="19"/>
      <c r="J13" s="18"/>
      <c r="K13" s="19"/>
      <c r="L13" s="18"/>
      <c r="M13" s="19"/>
      <c r="N13" s="18"/>
      <c r="O13" s="19"/>
      <c r="P13" s="18"/>
      <c r="Q13" s="19"/>
      <c r="R13" s="18"/>
      <c r="S13" s="19"/>
      <c r="T13" s="18"/>
      <c r="U13" s="19"/>
      <c r="V13" s="18"/>
      <c r="W13" s="19"/>
      <c r="X13" s="18"/>
      <c r="Y13" s="19"/>
      <c r="AE13" s="5"/>
      <c r="AF13" s="5"/>
      <c r="AG13" s="5"/>
      <c r="AH13" s="5"/>
      <c r="AI13" s="5"/>
      <c r="AJ13" s="5"/>
      <c r="AK13" s="5"/>
      <c r="AL13" s="5"/>
      <c r="AM13" s="5"/>
      <c r="AN13" s="5"/>
      <c r="AO13" s="5"/>
      <c r="AP13" s="5"/>
      <c r="AQ13" s="5"/>
      <c r="AR13" s="5"/>
      <c r="AS13" s="5"/>
      <c r="AT13" s="5"/>
    </row>
    <row r="14" spans="1:69" s="3" customFormat="1" hidden="1">
      <c r="A14" s="11"/>
      <c r="B14" s="12"/>
      <c r="C14" s="183"/>
      <c r="D14" s="28"/>
      <c r="E14" s="482"/>
      <c r="F14" s="27"/>
      <c r="G14" s="27"/>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hidden="1">
      <c r="A15" s="11"/>
      <c r="B15" s="12"/>
      <c r="C15" s="183"/>
      <c r="D15" s="28"/>
      <c r="E15" s="482"/>
      <c r="F15" s="27"/>
      <c r="G15" s="27"/>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c r="A16" s="8">
        <v>8</v>
      </c>
      <c r="B16" s="9" t="s">
        <v>151</v>
      </c>
      <c r="C16" s="183">
        <v>0.85</v>
      </c>
      <c r="D16" s="28">
        <f t="shared" si="2"/>
        <v>0</v>
      </c>
      <c r="E16" s="482" t="e">
        <f t="shared" ref="E16:E24" si="4">D16/$D$24</f>
        <v>#DIV/0!</v>
      </c>
      <c r="F16" s="27">
        <f t="shared" ref="F16:G23" si="5">ROUND(H16+J16+L16+N16+P16+R16+T16+V16+X16,2)</f>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46" s="3" customFormat="1">
      <c r="A17" s="8">
        <v>9</v>
      </c>
      <c r="B17" s="9" t="s">
        <v>152</v>
      </c>
      <c r="C17" s="183">
        <v>0.85</v>
      </c>
      <c r="D17" s="28">
        <f t="shared" si="2"/>
        <v>0</v>
      </c>
      <c r="E17" s="482" t="e">
        <f t="shared" si="4"/>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46" s="3" customFormat="1">
      <c r="A18" s="8">
        <v>10</v>
      </c>
      <c r="B18" s="9" t="s">
        <v>153</v>
      </c>
      <c r="C18" s="183">
        <v>0.85</v>
      </c>
      <c r="D18" s="28">
        <f t="shared" si="2"/>
        <v>0</v>
      </c>
      <c r="E18" s="482" t="e">
        <f t="shared" si="4"/>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46" s="3" customFormat="1" ht="27.6">
      <c r="A19" s="8">
        <v>11</v>
      </c>
      <c r="B19" s="9" t="s">
        <v>154</v>
      </c>
      <c r="C19" s="183">
        <v>0.85</v>
      </c>
      <c r="D19" s="28">
        <f t="shared" si="2"/>
        <v>0</v>
      </c>
      <c r="E19" s="482" t="e">
        <f t="shared" si="4"/>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46" s="3" customFormat="1">
      <c r="A20" s="8">
        <v>12</v>
      </c>
      <c r="B20" s="9" t="s">
        <v>155</v>
      </c>
      <c r="C20" s="183">
        <v>0.85</v>
      </c>
      <c r="D20" s="28">
        <f t="shared" si="2"/>
        <v>0</v>
      </c>
      <c r="E20" s="482" t="e">
        <f t="shared" si="4"/>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46" s="3" customFormat="1">
      <c r="A21" s="8">
        <v>13</v>
      </c>
      <c r="B21" s="9" t="s">
        <v>156</v>
      </c>
      <c r="C21" s="183">
        <v>0.85</v>
      </c>
      <c r="D21" s="28">
        <f t="shared" si="2"/>
        <v>0</v>
      </c>
      <c r="E21" s="482" t="e">
        <f t="shared" si="4"/>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46" s="3" customFormat="1">
      <c r="A22" s="8">
        <v>14</v>
      </c>
      <c r="B22" s="9" t="s">
        <v>157</v>
      </c>
      <c r="C22" s="183">
        <v>0.85</v>
      </c>
      <c r="D22" s="28">
        <f t="shared" si="2"/>
        <v>0</v>
      </c>
      <c r="E22" s="482" t="e">
        <f t="shared" si="4"/>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46" s="3" customFormat="1">
      <c r="A23" s="8">
        <v>15</v>
      </c>
      <c r="B23" s="9" t="s">
        <v>158</v>
      </c>
      <c r="C23" s="183">
        <v>0.85</v>
      </c>
      <c r="D23" s="28">
        <f t="shared" si="2"/>
        <v>0</v>
      </c>
      <c r="E23" s="482" t="e">
        <f t="shared" si="4"/>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46" s="3" customFormat="1">
      <c r="A24" s="484"/>
      <c r="B24" s="9" t="s">
        <v>159</v>
      </c>
      <c r="C24" s="184">
        <v>0.85</v>
      </c>
      <c r="D24" s="28">
        <f>F24+G24</f>
        <v>0</v>
      </c>
      <c r="E24" s="485" t="e">
        <f t="shared" si="4"/>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46" s="3" customFormat="1">
      <c r="A25" s="484"/>
      <c r="B25" s="9" t="s">
        <v>160</v>
      </c>
      <c r="C25" s="486"/>
      <c r="D25" s="13"/>
      <c r="E25" s="485"/>
      <c r="F25" s="487"/>
      <c r="G25" s="487"/>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46" s="3" customFormat="1">
      <c r="A26" s="484"/>
      <c r="B26" s="9" t="s">
        <v>161</v>
      </c>
      <c r="C26" s="486"/>
      <c r="D26" s="13"/>
      <c r="E26" s="485"/>
      <c r="F26" s="487"/>
      <c r="G26" s="487"/>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46" s="3" customFormat="1">
      <c r="A27" s="481"/>
    </row>
    <row r="28" spans="1:46" s="3" customFormat="1">
      <c r="A28" s="481"/>
    </row>
    <row r="29" spans="1:46" s="3" customFormat="1">
      <c r="A29" s="481"/>
    </row>
    <row r="30" spans="1:46" s="3" customFormat="1">
      <c r="A30" s="481"/>
    </row>
    <row r="31" spans="1:46" s="3" customFormat="1">
      <c r="A31" s="481"/>
    </row>
    <row r="32" spans="1:46" s="3" customFormat="1">
      <c r="A32" s="481"/>
    </row>
    <row r="33" spans="1:1" s="3" customFormat="1">
      <c r="A33" s="481"/>
    </row>
    <row r="34" spans="1:1" s="3" customFormat="1">
      <c r="A34" s="481"/>
    </row>
    <row r="35" spans="1:1" s="3" customFormat="1">
      <c r="A35" s="481"/>
    </row>
    <row r="36" spans="1:1" s="3" customFormat="1">
      <c r="A36" s="481"/>
    </row>
    <row r="37" spans="1:1" s="3" customFormat="1">
      <c r="A37" s="481"/>
    </row>
    <row r="38" spans="1:1" s="3" customFormat="1">
      <c r="A38" s="481"/>
    </row>
    <row r="39" spans="1:1" s="3" customFormat="1">
      <c r="A39" s="481"/>
    </row>
    <row r="40" spans="1:1" s="3" customFormat="1">
      <c r="A40" s="481"/>
    </row>
    <row r="41" spans="1:1" s="3" customFormat="1">
      <c r="A41" s="481"/>
    </row>
    <row r="42" spans="1:1" s="3" customFormat="1">
      <c r="A42" s="481"/>
    </row>
    <row r="43" spans="1:1" s="3" customFormat="1">
      <c r="A43" s="481"/>
    </row>
    <row r="44" spans="1:1" s="3" customFormat="1">
      <c r="A44" s="481"/>
    </row>
    <row r="45" spans="1:1" s="3" customFormat="1">
      <c r="A45" s="481"/>
    </row>
    <row r="46" spans="1:1" s="3" customFormat="1">
      <c r="A46" s="481"/>
    </row>
    <row r="47" spans="1:1" s="3" customFormat="1">
      <c r="A47" s="481"/>
    </row>
    <row r="48" spans="1:1" s="3" customFormat="1">
      <c r="A48" s="481"/>
    </row>
    <row r="49" spans="1:1" s="3" customFormat="1">
      <c r="A49" s="481"/>
    </row>
    <row r="50" spans="1:1" s="3" customFormat="1">
      <c r="A50" s="481"/>
    </row>
    <row r="51" spans="1:1" s="3" customFormat="1"/>
    <row r="52" spans="1:1" s="3" customFormat="1"/>
    <row r="53" spans="1:1" s="3" customFormat="1"/>
    <row r="54" spans="1:1" s="3" customFormat="1"/>
    <row r="55" spans="1:1" s="3" customFormat="1"/>
    <row r="56" spans="1:1" s="3" customFormat="1"/>
    <row r="57" spans="1:1" s="3" customFormat="1"/>
    <row r="58" spans="1:1" s="3" customFormat="1"/>
    <row r="59" spans="1:1" s="3" customFormat="1"/>
    <row r="60" spans="1:1" s="3" customFormat="1"/>
    <row r="61" spans="1:1" s="3" customFormat="1"/>
    <row r="62" spans="1:1" s="3" customFormat="1"/>
    <row r="63" spans="1:1" s="3" customFormat="1"/>
    <row r="64" spans="1:1"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row r="303" s="3" customFormat="1"/>
    <row r="304" s="3" customFormat="1"/>
    <row r="305" s="3" customFormat="1"/>
    <row r="306" s="3" customFormat="1"/>
    <row r="307" s="3" customFormat="1"/>
    <row r="308" s="3" customFormat="1"/>
    <row r="309" s="3" customFormat="1"/>
    <row r="310" s="3" customFormat="1"/>
    <row r="311" s="3" customFormat="1"/>
    <row r="312" s="3" customFormat="1"/>
    <row r="313" s="3" customFormat="1"/>
    <row r="314" s="3" customFormat="1"/>
    <row r="315" s="3" customFormat="1"/>
    <row r="316" s="3" customFormat="1"/>
    <row r="317" s="3" customFormat="1"/>
    <row r="318" s="3" customFormat="1"/>
    <row r="319" s="3" customFormat="1"/>
    <row r="320" s="3" customFormat="1"/>
    <row r="321" s="3" customFormat="1"/>
    <row r="322" s="3" customFormat="1"/>
    <row r="323" s="3" customFormat="1"/>
    <row r="324" s="3" customFormat="1"/>
    <row r="325" s="3" customFormat="1"/>
    <row r="326" s="3" customFormat="1"/>
    <row r="327" s="3" customFormat="1"/>
    <row r="328" s="3" customFormat="1"/>
    <row r="329" s="3" customFormat="1"/>
    <row r="330" s="3" customFormat="1"/>
    <row r="331" s="3" customFormat="1"/>
    <row r="332" s="3" customFormat="1"/>
    <row r="333" s="3" customFormat="1"/>
    <row r="334" s="3" customFormat="1"/>
    <row r="335" s="3" customFormat="1"/>
    <row r="336" s="3" customFormat="1"/>
    <row r="337" s="3" customFormat="1"/>
    <row r="338" s="3" customFormat="1"/>
    <row r="339" s="3" customFormat="1"/>
    <row r="340" s="3" customFormat="1"/>
    <row r="341" s="3" customFormat="1"/>
    <row r="342" s="3" customFormat="1"/>
    <row r="343" s="3" customFormat="1"/>
    <row r="344" s="3" customFormat="1"/>
    <row r="345" s="3" customFormat="1"/>
    <row r="346" s="3" customFormat="1"/>
    <row r="347" s="3" customFormat="1"/>
    <row r="348" s="3" customFormat="1"/>
    <row r="349" s="3" customFormat="1"/>
    <row r="350" s="3" customFormat="1"/>
    <row r="351" s="3" customFormat="1"/>
    <row r="352" s="3" customFormat="1"/>
    <row r="353" s="3" customFormat="1"/>
    <row r="354" s="3" customFormat="1"/>
    <row r="355" s="3" customFormat="1"/>
    <row r="356" s="3" customFormat="1"/>
    <row r="357" s="3" customFormat="1"/>
    <row r="358" s="3" customFormat="1"/>
    <row r="359" s="3" customFormat="1"/>
    <row r="360" s="3" customFormat="1"/>
    <row r="361" s="3" customFormat="1"/>
    <row r="362" s="3" customFormat="1"/>
    <row r="363" s="3" customFormat="1"/>
    <row r="364" s="3" customFormat="1"/>
    <row r="365" s="3" customFormat="1"/>
    <row r="366" s="3" customFormat="1"/>
    <row r="367" s="3" customFormat="1"/>
    <row r="368" s="3" customFormat="1"/>
    <row r="369" s="3" customFormat="1"/>
    <row r="370" s="3" customFormat="1"/>
    <row r="371" s="3" customFormat="1"/>
    <row r="372" s="3" customFormat="1"/>
    <row r="373" s="3" customFormat="1"/>
    <row r="374" s="3" customFormat="1"/>
    <row r="375" s="3" customFormat="1"/>
    <row r="376" s="3" customFormat="1"/>
    <row r="377" s="3" customFormat="1"/>
    <row r="378" s="3" customFormat="1"/>
    <row r="379" s="3" customFormat="1"/>
    <row r="380" s="3" customFormat="1"/>
    <row r="381" s="3" customFormat="1"/>
    <row r="382" s="3" customFormat="1"/>
    <row r="383" s="3" customFormat="1"/>
    <row r="384" s="3" customFormat="1"/>
    <row r="385" s="3" customFormat="1"/>
    <row r="386" s="3" customFormat="1"/>
    <row r="387" s="3" customFormat="1"/>
    <row r="388" s="3" customFormat="1"/>
    <row r="389" s="3" customFormat="1"/>
    <row r="390" s="3" customFormat="1"/>
    <row r="391" s="3" customFormat="1"/>
    <row r="392" s="3" customFormat="1"/>
    <row r="393" s="3" customFormat="1"/>
    <row r="394" s="3" customFormat="1"/>
  </sheetData>
  <sheetProtection formatCells="0" formatColumns="0" formatRows="0" insertColumns="0" insertRows="0" insertHyperlinks="0" deleteColumns="0" deleteRows="0" sort="0" autoFilter="0" pivotTables="0"/>
  <mergeCells count="19">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 ref="K3:N3"/>
  </mergeCells>
  <conditionalFormatting sqref="D7:D26">
    <cfRule type="containsText" dxfId="96" priority="1" stopIfTrue="1" operator="containsText" text="PĀRSNIEGTAS IZMAKSAS">
      <formula>NOT(ISERROR(SEARCH("PĀRSNIEGTAS IZMAKSAS",D7)))</formula>
    </cfRule>
  </conditionalFormatting>
  <conditionalFormatting sqref="F8:G9">
    <cfRule type="containsText" dxfId="95" priority="4" stopIfTrue="1" operator="containsText" text="PĀRSNIEGTAS IZMAKSAS">
      <formula>NOT(ISERROR(SEARCH("PĀRSNIEGTAS IZMAKSAS",F8)))</formula>
    </cfRule>
  </conditionalFormatting>
  <conditionalFormatting sqref="F12:G12">
    <cfRule type="containsText" dxfId="94" priority="3" stopIfTrue="1" operator="containsText" text="PĀRSNIEGTAS IZMAKSAS">
      <formula>NOT(ISERROR(SEARCH("PĀRSNIEGTAS IZMAKSAS",F12)))</formula>
    </cfRule>
  </conditionalFormatting>
  <conditionalFormatting sqref="J5:Y5">
    <cfRule type="cellIs" dxfId="93"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C7:C24</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dimension ref="A1:BQ394"/>
  <sheetViews>
    <sheetView zoomScale="80" zoomScaleNormal="80" workbookViewId="0">
      <pane xSplit="7" ySplit="6" topLeftCell="H7" activePane="bottomRight" state="frozen"/>
      <selection pane="bottomRight" activeCell="H90" sqref="H90"/>
      <selection pane="bottomLeft" activeCell="H90" sqref="H90"/>
      <selection pane="topRight" activeCell="H90" sqref="H90"/>
    </sheetView>
  </sheetViews>
  <sheetFormatPr defaultColWidth="9.140625" defaultRowHeight="13.9"/>
  <cols>
    <col min="1" max="1" width="5.42578125" style="4" customWidth="1"/>
    <col min="2" max="2" width="64.140625" style="4" customWidth="1"/>
    <col min="3" max="3" width="14.5703125" style="4" customWidth="1"/>
    <col min="4" max="4" width="14.28515625" style="4" customWidth="1"/>
    <col min="5" max="5" width="9.42578125" style="4" customWidth="1"/>
    <col min="6" max="13" width="13.85546875" style="4" customWidth="1"/>
    <col min="14" max="14" width="11.28515625" style="4" customWidth="1"/>
    <col min="15" max="19" width="14" style="4" customWidth="1"/>
    <col min="20" max="20" width="11.28515625" style="4" customWidth="1"/>
    <col min="21" max="25" width="14" style="4" customWidth="1"/>
    <col min="26" max="26" width="11.28515625" style="4" customWidth="1"/>
    <col min="27" max="69" width="9.140625" style="3"/>
    <col min="70" max="16384" width="9.140625" style="4"/>
  </cols>
  <sheetData>
    <row r="1" spans="1:69" s="1" customFormat="1" ht="27" customHeight="1">
      <c r="A1" s="560" t="s">
        <v>188</v>
      </c>
      <c r="B1" s="560"/>
      <c r="C1" s="490"/>
      <c r="D1" s="567" t="s">
        <v>189</v>
      </c>
      <c r="E1" s="567"/>
      <c r="F1" s="567"/>
      <c r="G1" s="567"/>
      <c r="H1" s="567"/>
      <c r="I1" s="567"/>
      <c r="J1" s="567"/>
      <c r="K1" s="567"/>
      <c r="L1" s="567"/>
      <c r="M1" s="567"/>
      <c r="N1" s="567"/>
      <c r="O1" s="567"/>
      <c r="P1" s="567"/>
      <c r="Q1" s="567"/>
      <c r="R1" s="567"/>
      <c r="S1" s="567"/>
      <c r="T1" s="567"/>
      <c r="U1" s="567"/>
      <c r="V1" s="567"/>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c r="A2" s="481"/>
    </row>
    <row r="3" spans="1:69" s="3" customFormat="1" ht="18">
      <c r="A3" s="481"/>
      <c r="B3" s="505" t="s">
        <v>174</v>
      </c>
      <c r="C3" s="96"/>
      <c r="D3" s="97"/>
      <c r="E3" s="97"/>
      <c r="F3" s="97"/>
      <c r="G3" s="506" t="s">
        <v>175</v>
      </c>
      <c r="H3" s="187"/>
      <c r="I3" s="97"/>
      <c r="J3" s="98"/>
    </row>
    <row r="4" spans="1:69" ht="24.95" customHeight="1">
      <c r="A4" s="562" t="s">
        <v>130</v>
      </c>
      <c r="B4" s="562"/>
      <c r="C4" s="562"/>
      <c r="D4" s="3"/>
      <c r="E4" s="3"/>
      <c r="F4" s="3"/>
      <c r="G4" s="3"/>
      <c r="H4" s="3"/>
      <c r="I4" s="3"/>
      <c r="J4" s="3"/>
      <c r="K4" s="3"/>
      <c r="L4" s="3"/>
      <c r="M4" s="3"/>
      <c r="N4" s="3"/>
      <c r="O4" s="3"/>
      <c r="P4" s="3"/>
      <c r="Q4" s="3"/>
      <c r="R4" s="3"/>
      <c r="S4" s="3"/>
      <c r="T4" s="3"/>
      <c r="U4" s="3"/>
      <c r="V4" s="3"/>
      <c r="W4" s="3"/>
      <c r="X4" s="3"/>
      <c r="Y4" s="3"/>
      <c r="Z4" s="3"/>
      <c r="BQ4" s="4"/>
    </row>
    <row r="5" spans="1:69" ht="24" customHeight="1">
      <c r="A5" s="563" t="s">
        <v>132</v>
      </c>
      <c r="B5" s="564" t="s">
        <v>133</v>
      </c>
      <c r="C5" s="565" t="s">
        <v>134</v>
      </c>
      <c r="D5" s="559" t="s">
        <v>135</v>
      </c>
      <c r="E5" s="559"/>
      <c r="F5" s="559" t="s">
        <v>136</v>
      </c>
      <c r="G5" s="559"/>
      <c r="H5" s="559">
        <f>'Dati par projektu'!E13</f>
        <v>2025</v>
      </c>
      <c r="I5" s="559"/>
      <c r="J5" s="559">
        <f>IF(OR(H5&gt;='Dati par projektu'!$C$17,H5="X"),"X",H5+1)</f>
        <v>2026</v>
      </c>
      <c r="K5" s="559"/>
      <c r="L5" s="559">
        <f>IF(OR(J5&gt;='Dati par projektu'!$C$17,J5="X"),"X",J5+1)</f>
        <v>2027</v>
      </c>
      <c r="M5" s="559"/>
      <c r="N5" s="559">
        <f>IF(OR(L5&gt;='Dati par projektu'!$C$17,L5="X"),"X",L5+1)</f>
        <v>2028</v>
      </c>
      <c r="O5" s="559"/>
      <c r="P5" s="559">
        <f>IF(OR(N5&gt;='Dati par projektu'!$C$17,N5="X"),"X",N5+1)</f>
        <v>2029</v>
      </c>
      <c r="Q5" s="559"/>
      <c r="R5" s="559" t="str">
        <f>IF(OR(P5&gt;='Dati par projektu'!$C$17,P5="X"),"X",P5+1)</f>
        <v>X</v>
      </c>
      <c r="S5" s="559"/>
      <c r="T5" s="559" t="str">
        <f>IF(OR(R5&gt;='Dati par projektu'!$C$17,R5="X"),"X",R5+1)</f>
        <v>X</v>
      </c>
      <c r="U5" s="559"/>
      <c r="V5" s="559" t="str">
        <f>IF(OR(T5&gt;='Dati par projektu'!$C$17,T5="X"),"X",T5+1)</f>
        <v>X</v>
      </c>
      <c r="W5" s="559"/>
      <c r="X5" s="559" t="str">
        <f>IF(OR(V5&gt;='Dati par projektu'!$C$17,V5="X"),"X",V5+1)</f>
        <v>X</v>
      </c>
      <c r="Y5" s="559"/>
      <c r="Z5" s="3"/>
      <c r="AE5" s="5"/>
      <c r="AF5" s="5"/>
      <c r="AG5" s="5"/>
      <c r="AH5" s="5"/>
      <c r="AI5" s="5"/>
      <c r="AJ5" s="5"/>
      <c r="AK5" s="5"/>
      <c r="AL5" s="5"/>
      <c r="AM5" s="5"/>
      <c r="AN5" s="5"/>
      <c r="AO5" s="5"/>
      <c r="AP5" s="5"/>
      <c r="AQ5" s="5"/>
      <c r="AR5" s="5"/>
      <c r="AS5" s="5"/>
      <c r="AT5" s="5"/>
      <c r="AV5" s="6">
        <v>0.55000000000000004</v>
      </c>
      <c r="BQ5" s="4"/>
    </row>
    <row r="6" spans="1:69" ht="27" customHeight="1">
      <c r="A6" s="563"/>
      <c r="B6" s="564" t="s">
        <v>137</v>
      </c>
      <c r="C6" s="566"/>
      <c r="D6" s="133" t="s">
        <v>138</v>
      </c>
      <c r="E6" s="133"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Z6" s="3"/>
      <c r="AE6" s="5"/>
      <c r="AF6" s="5"/>
      <c r="AG6" s="5"/>
      <c r="AH6" s="5"/>
      <c r="AI6" s="5"/>
      <c r="AJ6" s="5"/>
      <c r="AK6" s="5"/>
      <c r="AL6" s="5"/>
      <c r="AM6" s="5"/>
      <c r="AN6" s="5"/>
      <c r="AO6" s="5"/>
      <c r="AP6" s="5"/>
      <c r="AQ6" s="5"/>
      <c r="AR6" s="5"/>
      <c r="AS6" s="5"/>
      <c r="AT6" s="5"/>
      <c r="AV6" s="6">
        <v>0.45</v>
      </c>
      <c r="BQ6" s="4"/>
    </row>
    <row r="7" spans="1:69">
      <c r="A7" s="8">
        <v>1</v>
      </c>
      <c r="B7" s="9" t="s">
        <v>142</v>
      </c>
      <c r="C7" s="183">
        <v>0.45</v>
      </c>
      <c r="D7" s="28">
        <f>F7+G7</f>
        <v>0</v>
      </c>
      <c r="E7" s="482" t="e">
        <f t="shared" ref="E7:E24" si="0">D7/$D$24</f>
        <v>#DIV/0!</v>
      </c>
      <c r="F7" s="20">
        <f t="shared" ref="F7:G9" si="1">ROUND(H7+J7+L7+N7+P7+R7+T7+V7+X7,2)</f>
        <v>0</v>
      </c>
      <c r="G7" s="20">
        <f t="shared" si="1"/>
        <v>0</v>
      </c>
      <c r="H7" s="18"/>
      <c r="I7" s="19"/>
      <c r="J7" s="18"/>
      <c r="K7" s="19"/>
      <c r="L7" s="18"/>
      <c r="M7" s="19"/>
      <c r="N7" s="18"/>
      <c r="O7" s="19"/>
      <c r="P7" s="18"/>
      <c r="Q7" s="19"/>
      <c r="R7" s="18"/>
      <c r="S7" s="19"/>
      <c r="T7" s="18"/>
      <c r="U7" s="19"/>
      <c r="V7" s="18"/>
      <c r="W7" s="19"/>
      <c r="X7" s="18"/>
      <c r="Y7" s="19"/>
      <c r="Z7" s="3"/>
      <c r="AE7" s="5"/>
      <c r="AF7" s="5"/>
      <c r="AG7" s="5"/>
      <c r="AH7" s="5"/>
      <c r="AI7" s="5"/>
      <c r="AJ7" s="5"/>
      <c r="AK7" s="5"/>
      <c r="AL7" s="5"/>
      <c r="AM7" s="5"/>
      <c r="AN7" s="5"/>
      <c r="AO7" s="5"/>
      <c r="AP7" s="5"/>
      <c r="AQ7" s="5"/>
      <c r="AR7" s="5"/>
      <c r="AS7" s="5"/>
      <c r="AT7" s="5"/>
      <c r="AV7" s="6">
        <v>0.35</v>
      </c>
      <c r="BQ7" s="4"/>
    </row>
    <row r="8" spans="1:69">
      <c r="A8" s="8">
        <v>2</v>
      </c>
      <c r="B8" s="9" t="s">
        <v>143</v>
      </c>
      <c r="C8" s="183">
        <v>0.45</v>
      </c>
      <c r="D8" s="28">
        <f t="shared" ref="D8:D23" si="2">F8+G8</f>
        <v>0</v>
      </c>
      <c r="E8" s="482" t="e">
        <f t="shared" si="0"/>
        <v>#DIV/0!</v>
      </c>
      <c r="F8" s="26">
        <f>ROUND(H8+J8+L8+N8+P8+R8+T8+V8+X8,2)</f>
        <v>0</v>
      </c>
      <c r="G8" s="26">
        <f>ROUND(I8+K8+M8+O8+Q8+S8+U8+W8+Y8,2)</f>
        <v>0</v>
      </c>
      <c r="H8" s="18"/>
      <c r="I8" s="19"/>
      <c r="J8" s="18"/>
      <c r="K8" s="19"/>
      <c r="L8" s="18"/>
      <c r="M8" s="19"/>
      <c r="N8" s="18"/>
      <c r="O8" s="19"/>
      <c r="P8" s="18"/>
      <c r="Q8" s="19"/>
      <c r="R8" s="18"/>
      <c r="S8" s="19"/>
      <c r="T8" s="18"/>
      <c r="U8" s="19"/>
      <c r="V8" s="18"/>
      <c r="W8" s="19"/>
      <c r="X8" s="18"/>
      <c r="Y8" s="19"/>
      <c r="Z8" s="3"/>
      <c r="AE8" s="5"/>
      <c r="AF8" s="5"/>
      <c r="AG8" s="5"/>
      <c r="AH8" s="5"/>
      <c r="AI8" s="5"/>
      <c r="AJ8" s="5"/>
      <c r="AK8" s="5"/>
      <c r="AL8" s="5"/>
      <c r="AM8" s="5"/>
      <c r="AN8" s="5"/>
      <c r="AO8" s="5"/>
      <c r="AP8" s="5"/>
      <c r="AQ8" s="5"/>
      <c r="AR8" s="5"/>
      <c r="AS8" s="5"/>
      <c r="AT8" s="5"/>
      <c r="AV8" s="10"/>
      <c r="BQ8" s="4"/>
    </row>
    <row r="9" spans="1:69">
      <c r="A9" s="8">
        <v>3</v>
      </c>
      <c r="B9" s="9" t="s">
        <v>144</v>
      </c>
      <c r="C9" s="183">
        <v>0.45</v>
      </c>
      <c r="D9" s="28">
        <f t="shared" si="2"/>
        <v>0</v>
      </c>
      <c r="E9" s="482" t="e">
        <f t="shared" si="0"/>
        <v>#DIV/0!</v>
      </c>
      <c r="F9" s="26">
        <f t="shared" si="1"/>
        <v>0</v>
      </c>
      <c r="G9" s="26">
        <f t="shared" si="1"/>
        <v>0</v>
      </c>
      <c r="H9" s="18"/>
      <c r="I9" s="19"/>
      <c r="J9" s="18"/>
      <c r="K9" s="19"/>
      <c r="L9" s="18"/>
      <c r="M9" s="19"/>
      <c r="N9" s="18"/>
      <c r="O9" s="19"/>
      <c r="P9" s="18"/>
      <c r="Q9" s="19"/>
      <c r="R9" s="18"/>
      <c r="S9" s="19"/>
      <c r="T9" s="18"/>
      <c r="U9" s="19"/>
      <c r="V9" s="18"/>
      <c r="W9" s="19"/>
      <c r="X9" s="18"/>
      <c r="Y9" s="19"/>
      <c r="Z9" s="3"/>
      <c r="AE9" s="5"/>
      <c r="AF9" s="5"/>
      <c r="AG9" s="5"/>
      <c r="AH9" s="5"/>
      <c r="AI9" s="5"/>
      <c r="AJ9" s="5"/>
      <c r="AK9" s="5"/>
      <c r="AL9" s="5"/>
      <c r="AM9" s="5"/>
      <c r="AN9" s="5"/>
      <c r="AO9" s="5"/>
      <c r="AP9" s="5"/>
      <c r="AQ9" s="5"/>
      <c r="AR9" s="5"/>
      <c r="AS9" s="5"/>
      <c r="AT9" s="5"/>
      <c r="AV9" s="10"/>
      <c r="BQ9" s="4"/>
    </row>
    <row r="10" spans="1:69">
      <c r="A10" s="8">
        <v>4</v>
      </c>
      <c r="B10" s="9" t="s">
        <v>145</v>
      </c>
      <c r="C10" s="183">
        <v>0.45</v>
      </c>
      <c r="D10" s="28">
        <f t="shared" si="2"/>
        <v>0</v>
      </c>
      <c r="E10" s="482" t="e">
        <f t="shared" si="0"/>
        <v>#DIV/0!</v>
      </c>
      <c r="F10" s="27">
        <f t="shared" ref="F10:G12" si="3">ROUND(H10+J10+L10+N10+P10+R10+T10+V10+X10,2)</f>
        <v>0</v>
      </c>
      <c r="G10" s="27">
        <f t="shared" si="3"/>
        <v>0</v>
      </c>
      <c r="H10" s="18"/>
      <c r="I10" s="19"/>
      <c r="J10" s="18"/>
      <c r="K10" s="19"/>
      <c r="L10" s="18"/>
      <c r="M10" s="19"/>
      <c r="N10" s="18"/>
      <c r="O10" s="19"/>
      <c r="P10" s="18"/>
      <c r="Q10" s="19"/>
      <c r="R10" s="18"/>
      <c r="S10" s="19"/>
      <c r="T10" s="18"/>
      <c r="U10" s="19"/>
      <c r="V10" s="18"/>
      <c r="W10" s="19"/>
      <c r="X10" s="18"/>
      <c r="Y10" s="19"/>
      <c r="Z10" s="3"/>
      <c r="AE10" s="5"/>
      <c r="AF10" s="5"/>
      <c r="AG10" s="5"/>
      <c r="AH10" s="5"/>
      <c r="AI10" s="5"/>
      <c r="AJ10" s="5"/>
      <c r="AK10" s="5"/>
      <c r="AL10" s="5"/>
      <c r="AM10" s="5"/>
      <c r="AN10" s="5"/>
      <c r="AO10" s="5"/>
      <c r="AP10" s="5"/>
      <c r="AQ10" s="5"/>
      <c r="AR10" s="5"/>
      <c r="AS10" s="5"/>
      <c r="AT10" s="5"/>
      <c r="BQ10" s="4"/>
    </row>
    <row r="11" spans="1:69">
      <c r="A11" s="8">
        <v>5</v>
      </c>
      <c r="B11" s="9" t="s">
        <v>146</v>
      </c>
      <c r="C11" s="183">
        <v>0.45</v>
      </c>
      <c r="D11" s="28">
        <f t="shared" si="2"/>
        <v>0</v>
      </c>
      <c r="E11" s="482" t="e">
        <f t="shared" si="0"/>
        <v>#DIV/0!</v>
      </c>
      <c r="F11" s="27">
        <f t="shared" si="3"/>
        <v>0</v>
      </c>
      <c r="G11" s="27">
        <f t="shared" si="3"/>
        <v>0</v>
      </c>
      <c r="H11" s="18"/>
      <c r="I11" s="19"/>
      <c r="J11" s="18"/>
      <c r="K11" s="19"/>
      <c r="L11" s="18"/>
      <c r="M11" s="19"/>
      <c r="N11" s="18"/>
      <c r="O11" s="19"/>
      <c r="P11" s="18"/>
      <c r="Q11" s="19"/>
      <c r="R11" s="18"/>
      <c r="S11" s="19"/>
      <c r="T11" s="18"/>
      <c r="U11" s="19"/>
      <c r="V11" s="18"/>
      <c r="W11" s="19"/>
      <c r="X11" s="18"/>
      <c r="Y11" s="19"/>
      <c r="Z11" s="3"/>
      <c r="AE11" s="5"/>
      <c r="AF11" s="5"/>
      <c r="AG11" s="5"/>
      <c r="AH11" s="5"/>
      <c r="AI11" s="5"/>
      <c r="AJ11" s="5"/>
      <c r="AK11" s="5"/>
      <c r="AL11" s="5"/>
      <c r="AM11" s="5"/>
      <c r="AN11" s="5"/>
      <c r="AO11" s="5"/>
      <c r="AP11" s="5"/>
      <c r="AQ11" s="5"/>
      <c r="AR11" s="5"/>
      <c r="AS11" s="5"/>
      <c r="AT11" s="5"/>
      <c r="BQ11" s="4"/>
    </row>
    <row r="12" spans="1:69">
      <c r="A12" s="8">
        <v>6</v>
      </c>
      <c r="B12" s="9" t="s">
        <v>147</v>
      </c>
      <c r="C12" s="183">
        <v>0.45</v>
      </c>
      <c r="D12" s="28">
        <f t="shared" si="2"/>
        <v>0</v>
      </c>
      <c r="E12" s="482" t="e">
        <f t="shared" si="0"/>
        <v>#DIV/0!</v>
      </c>
      <c r="F12" s="26">
        <f t="shared" si="3"/>
        <v>0</v>
      </c>
      <c r="G12" s="26">
        <f>ROUND(I12+K12+M12+O12+Q12+S12+U12+W12+Y12,2)</f>
        <v>0</v>
      </c>
      <c r="H12" s="18"/>
      <c r="I12" s="19"/>
      <c r="J12" s="18"/>
      <c r="K12" s="19"/>
      <c r="L12" s="18"/>
      <c r="M12" s="19"/>
      <c r="N12" s="18"/>
      <c r="O12" s="19"/>
      <c r="P12" s="18"/>
      <c r="Q12" s="19"/>
      <c r="R12" s="18"/>
      <c r="S12" s="19"/>
      <c r="T12" s="18"/>
      <c r="U12" s="19"/>
      <c r="V12" s="18"/>
      <c r="W12" s="19"/>
      <c r="X12" s="18"/>
      <c r="Y12" s="19"/>
      <c r="Z12" s="3"/>
      <c r="AE12" s="5"/>
      <c r="AF12" s="5"/>
      <c r="AG12" s="5"/>
      <c r="AH12" s="5"/>
      <c r="AI12" s="5"/>
      <c r="AJ12" s="5"/>
      <c r="AK12" s="5"/>
      <c r="AL12" s="5"/>
      <c r="AM12" s="5"/>
      <c r="AN12" s="5"/>
      <c r="AO12" s="5"/>
      <c r="AP12" s="5"/>
      <c r="AQ12" s="5"/>
      <c r="AR12" s="5"/>
      <c r="AS12" s="5"/>
      <c r="AT12" s="5"/>
      <c r="AV12" s="10"/>
      <c r="BQ12" s="4"/>
    </row>
    <row r="13" spans="1:69" s="3" customFormat="1">
      <c r="A13" s="8">
        <v>7</v>
      </c>
      <c r="B13" s="9" t="s">
        <v>148</v>
      </c>
      <c r="D13" s="28">
        <f t="shared" si="2"/>
        <v>0</v>
      </c>
      <c r="E13" s="482" t="e">
        <f t="shared" si="0"/>
        <v>#DIV/0!</v>
      </c>
      <c r="F13" s="20">
        <f>ROUND(H13+J13+L13+N13+P13+R13+T13+V13+X13,2)</f>
        <v>0</v>
      </c>
      <c r="G13" s="20">
        <f>ROUND(I13+K13+M13+O13+Q13+S13+U13+W13+Y13,2)</f>
        <v>0</v>
      </c>
      <c r="H13" s="483">
        <f t="shared" ref="H13:Y13" si="4">SUM(H14:H15)</f>
        <v>0</v>
      </c>
      <c r="I13" s="483">
        <f t="shared" si="4"/>
        <v>0</v>
      </c>
      <c r="J13" s="483">
        <f t="shared" si="4"/>
        <v>0</v>
      </c>
      <c r="K13" s="483">
        <f t="shared" si="4"/>
        <v>0</v>
      </c>
      <c r="L13" s="483">
        <f t="shared" si="4"/>
        <v>0</v>
      </c>
      <c r="M13" s="483">
        <f t="shared" si="4"/>
        <v>0</v>
      </c>
      <c r="N13" s="483">
        <f t="shared" si="4"/>
        <v>0</v>
      </c>
      <c r="O13" s="483">
        <f t="shared" si="4"/>
        <v>0</v>
      </c>
      <c r="P13" s="483">
        <f t="shared" si="4"/>
        <v>0</v>
      </c>
      <c r="Q13" s="483">
        <f t="shared" si="4"/>
        <v>0</v>
      </c>
      <c r="R13" s="483">
        <f t="shared" si="4"/>
        <v>0</v>
      </c>
      <c r="S13" s="483">
        <f t="shared" si="4"/>
        <v>0</v>
      </c>
      <c r="T13" s="483">
        <f t="shared" si="4"/>
        <v>0</v>
      </c>
      <c r="U13" s="483">
        <f t="shared" si="4"/>
        <v>0</v>
      </c>
      <c r="V13" s="483">
        <f t="shared" si="4"/>
        <v>0</v>
      </c>
      <c r="W13" s="483">
        <f t="shared" si="4"/>
        <v>0</v>
      </c>
      <c r="X13" s="483">
        <f t="shared" si="4"/>
        <v>0</v>
      </c>
      <c r="Y13" s="483">
        <f t="shared" si="4"/>
        <v>0</v>
      </c>
      <c r="AE13" s="5"/>
      <c r="AF13" s="5"/>
      <c r="AG13" s="5"/>
      <c r="AH13" s="5"/>
      <c r="AI13" s="5"/>
      <c r="AJ13" s="5"/>
      <c r="AK13" s="5"/>
      <c r="AL13" s="5"/>
      <c r="AM13" s="5"/>
      <c r="AN13" s="5"/>
      <c r="AO13" s="5"/>
      <c r="AP13" s="5"/>
      <c r="AQ13" s="5"/>
      <c r="AR13" s="5"/>
      <c r="AS13" s="5"/>
      <c r="AT13" s="5"/>
    </row>
    <row r="14" spans="1:69" s="3" customFormat="1">
      <c r="A14" s="11" t="s">
        <v>149</v>
      </c>
      <c r="B14" s="12" t="s">
        <v>164</v>
      </c>
      <c r="C14" s="183">
        <v>1</v>
      </c>
      <c r="D14" s="28">
        <f t="shared" si="2"/>
        <v>0</v>
      </c>
      <c r="E14" s="482" t="e">
        <f t="shared" si="0"/>
        <v>#DIV/0!</v>
      </c>
      <c r="F14" s="27">
        <f>ROUND(H14+J14+L14+N14+P14+R14+T14+V14+X14,2)</f>
        <v>0</v>
      </c>
      <c r="G14" s="27">
        <f>ROUND(I14+K14+M14+O14+Q14+S14+U14+W14+Y14,2)</f>
        <v>0</v>
      </c>
      <c r="H14" s="18"/>
      <c r="I14" s="19"/>
      <c r="J14" s="18"/>
      <c r="K14" s="19"/>
      <c r="L14" s="18"/>
      <c r="M14" s="19"/>
      <c r="N14" s="18"/>
      <c r="O14" s="19"/>
      <c r="P14" s="18"/>
      <c r="Q14" s="19"/>
      <c r="R14" s="18"/>
      <c r="S14" s="19"/>
      <c r="T14" s="18"/>
      <c r="U14" s="19"/>
      <c r="V14" s="18"/>
      <c r="W14" s="19"/>
      <c r="X14" s="18"/>
      <c r="Y14" s="19"/>
      <c r="AE14" s="5"/>
      <c r="AF14" s="5"/>
      <c r="AG14" s="5"/>
      <c r="AH14" s="5"/>
      <c r="AI14" s="5"/>
      <c r="AJ14" s="5"/>
      <c r="AK14" s="5"/>
      <c r="AL14" s="5"/>
      <c r="AM14" s="5"/>
      <c r="AN14" s="5"/>
      <c r="AO14" s="5"/>
      <c r="AP14" s="5"/>
      <c r="AQ14" s="5"/>
      <c r="AR14" s="5"/>
      <c r="AS14" s="5"/>
      <c r="AT14" s="5"/>
    </row>
    <row r="15" spans="1:69" s="3" customFormat="1">
      <c r="A15" s="11" t="s">
        <v>150</v>
      </c>
      <c r="B15" s="12" t="s">
        <v>165</v>
      </c>
      <c r="C15" s="183">
        <v>0.45</v>
      </c>
      <c r="D15" s="28">
        <f t="shared" si="2"/>
        <v>0</v>
      </c>
      <c r="E15" s="482" t="e">
        <f t="shared" si="0"/>
        <v>#DIV/0!</v>
      </c>
      <c r="F15" s="27">
        <f t="shared" ref="F15:G23" si="5">ROUND(H15+J15+L15+N15+P15+R15+T15+V15+X15,2)</f>
        <v>0</v>
      </c>
      <c r="G15" s="27">
        <f t="shared" si="5"/>
        <v>0</v>
      </c>
      <c r="H15" s="18"/>
      <c r="I15" s="19"/>
      <c r="J15" s="18"/>
      <c r="K15" s="19"/>
      <c r="L15" s="18"/>
      <c r="M15" s="19"/>
      <c r="N15" s="18"/>
      <c r="O15" s="19"/>
      <c r="P15" s="18"/>
      <c r="Q15" s="19"/>
      <c r="R15" s="18"/>
      <c r="S15" s="19"/>
      <c r="T15" s="18"/>
      <c r="U15" s="19"/>
      <c r="V15" s="18"/>
      <c r="W15" s="19"/>
      <c r="X15" s="18"/>
      <c r="Y15" s="19"/>
      <c r="AE15" s="5"/>
      <c r="AF15" s="5"/>
      <c r="AG15" s="5"/>
      <c r="AH15" s="5"/>
      <c r="AI15" s="5"/>
      <c r="AJ15" s="5"/>
      <c r="AK15" s="5"/>
      <c r="AL15" s="5"/>
      <c r="AM15" s="5"/>
      <c r="AN15" s="5"/>
      <c r="AO15" s="5"/>
      <c r="AP15" s="5"/>
      <c r="AQ15" s="5"/>
      <c r="AR15" s="5"/>
      <c r="AS15" s="5"/>
      <c r="AT15" s="5"/>
    </row>
    <row r="16" spans="1:69" s="3" customFormat="1">
      <c r="A16" s="8">
        <v>8</v>
      </c>
      <c r="B16" s="9" t="s">
        <v>151</v>
      </c>
      <c r="C16" s="183">
        <v>0.45</v>
      </c>
      <c r="D16" s="28">
        <f t="shared" si="2"/>
        <v>0</v>
      </c>
      <c r="E16" s="482" t="e">
        <f t="shared" si="0"/>
        <v>#DIV/0!</v>
      </c>
      <c r="F16" s="27">
        <f t="shared" si="5"/>
        <v>0</v>
      </c>
      <c r="G16" s="27">
        <f t="shared" si="5"/>
        <v>0</v>
      </c>
      <c r="H16" s="18"/>
      <c r="I16" s="19"/>
      <c r="J16" s="18"/>
      <c r="K16" s="19"/>
      <c r="L16" s="18"/>
      <c r="M16" s="19"/>
      <c r="N16" s="18"/>
      <c r="O16" s="19"/>
      <c r="P16" s="18"/>
      <c r="Q16" s="19"/>
      <c r="R16" s="18"/>
      <c r="S16" s="19"/>
      <c r="T16" s="18"/>
      <c r="U16" s="19"/>
      <c r="V16" s="18"/>
      <c r="W16" s="19"/>
      <c r="X16" s="18"/>
      <c r="Y16" s="19"/>
      <c r="AE16" s="5"/>
      <c r="AF16" s="5"/>
      <c r="AG16" s="5"/>
      <c r="AH16" s="5"/>
      <c r="AI16" s="5"/>
      <c r="AJ16" s="5"/>
      <c r="AK16" s="5"/>
      <c r="AL16" s="5"/>
      <c r="AM16" s="5"/>
      <c r="AN16" s="5"/>
      <c r="AO16" s="5"/>
      <c r="AP16" s="5"/>
      <c r="AQ16" s="5"/>
      <c r="AR16" s="5"/>
      <c r="AS16" s="5"/>
      <c r="AT16" s="5"/>
    </row>
    <row r="17" spans="1:69" s="3" customFormat="1">
      <c r="A17" s="8">
        <v>9</v>
      </c>
      <c r="B17" s="9" t="s">
        <v>152</v>
      </c>
      <c r="C17" s="183">
        <v>0.45</v>
      </c>
      <c r="D17" s="28">
        <f t="shared" si="2"/>
        <v>0</v>
      </c>
      <c r="E17" s="482" t="e">
        <f t="shared" si="0"/>
        <v>#DIV/0!</v>
      </c>
      <c r="F17" s="27">
        <f t="shared" si="5"/>
        <v>0</v>
      </c>
      <c r="G17" s="27">
        <f t="shared" si="5"/>
        <v>0</v>
      </c>
      <c r="H17" s="18"/>
      <c r="I17" s="19"/>
      <c r="J17" s="18"/>
      <c r="K17" s="19"/>
      <c r="L17" s="18"/>
      <c r="M17" s="19"/>
      <c r="N17" s="18"/>
      <c r="O17" s="19"/>
      <c r="P17" s="18"/>
      <c r="Q17" s="19"/>
      <c r="R17" s="18"/>
      <c r="S17" s="19"/>
      <c r="T17" s="18"/>
      <c r="U17" s="19"/>
      <c r="V17" s="18"/>
      <c r="W17" s="19"/>
      <c r="X17" s="18"/>
      <c r="Y17" s="19"/>
      <c r="AE17" s="5"/>
      <c r="AF17" s="5"/>
      <c r="AG17" s="5"/>
      <c r="AH17" s="5"/>
      <c r="AI17" s="5"/>
      <c r="AJ17" s="5"/>
      <c r="AK17" s="5"/>
      <c r="AL17" s="5"/>
      <c r="AM17" s="5"/>
      <c r="AN17" s="5"/>
      <c r="AO17" s="5"/>
      <c r="AP17" s="5"/>
      <c r="AQ17" s="5"/>
      <c r="AR17" s="5"/>
      <c r="AS17" s="5"/>
      <c r="AT17" s="5"/>
    </row>
    <row r="18" spans="1:69" s="3" customFormat="1">
      <c r="A18" s="8">
        <v>10</v>
      </c>
      <c r="B18" s="9" t="s">
        <v>153</v>
      </c>
      <c r="C18" s="183">
        <v>0.45</v>
      </c>
      <c r="D18" s="28">
        <f t="shared" si="2"/>
        <v>0</v>
      </c>
      <c r="E18" s="482" t="e">
        <f t="shared" si="0"/>
        <v>#DIV/0!</v>
      </c>
      <c r="F18" s="27">
        <f t="shared" si="5"/>
        <v>0</v>
      </c>
      <c r="G18" s="27">
        <f t="shared" si="5"/>
        <v>0</v>
      </c>
      <c r="H18" s="18"/>
      <c r="I18" s="19"/>
      <c r="J18" s="18"/>
      <c r="K18" s="19"/>
      <c r="L18" s="18"/>
      <c r="M18" s="19"/>
      <c r="N18" s="18"/>
      <c r="O18" s="19"/>
      <c r="P18" s="18"/>
      <c r="Q18" s="19"/>
      <c r="R18" s="18"/>
      <c r="S18" s="19"/>
      <c r="T18" s="18"/>
      <c r="U18" s="19"/>
      <c r="V18" s="18"/>
      <c r="W18" s="19"/>
      <c r="X18" s="18"/>
      <c r="Y18" s="19"/>
      <c r="AE18" s="5"/>
      <c r="AF18" s="5"/>
      <c r="AG18" s="5"/>
      <c r="AH18" s="5"/>
      <c r="AI18" s="5"/>
      <c r="AJ18" s="5"/>
      <c r="AK18" s="5"/>
      <c r="AL18" s="5"/>
      <c r="AM18" s="5"/>
      <c r="AN18" s="5"/>
      <c r="AO18" s="5"/>
      <c r="AP18" s="5"/>
      <c r="AQ18" s="5"/>
      <c r="AR18" s="5"/>
      <c r="AS18" s="5"/>
      <c r="AT18" s="5"/>
    </row>
    <row r="19" spans="1:69" s="3" customFormat="1" ht="27.6">
      <c r="A19" s="8">
        <v>11</v>
      </c>
      <c r="B19" s="9" t="s">
        <v>166</v>
      </c>
      <c r="C19" s="183">
        <v>1</v>
      </c>
      <c r="D19" s="28">
        <f t="shared" si="2"/>
        <v>0</v>
      </c>
      <c r="E19" s="482" t="e">
        <f t="shared" si="0"/>
        <v>#DIV/0!</v>
      </c>
      <c r="F19" s="27">
        <f t="shared" si="5"/>
        <v>0</v>
      </c>
      <c r="G19" s="27">
        <f t="shared" si="5"/>
        <v>0</v>
      </c>
      <c r="H19" s="18"/>
      <c r="I19" s="19"/>
      <c r="J19" s="18"/>
      <c r="K19" s="19"/>
      <c r="L19" s="18"/>
      <c r="M19" s="19"/>
      <c r="N19" s="18"/>
      <c r="O19" s="19"/>
      <c r="P19" s="18"/>
      <c r="Q19" s="19"/>
      <c r="R19" s="18"/>
      <c r="S19" s="19"/>
      <c r="T19" s="18"/>
      <c r="U19" s="19"/>
      <c r="V19" s="18"/>
      <c r="W19" s="19"/>
      <c r="X19" s="18"/>
      <c r="Y19" s="19"/>
      <c r="AE19" s="5"/>
      <c r="AF19" s="5"/>
      <c r="AG19" s="5"/>
      <c r="AH19" s="5"/>
      <c r="AI19" s="5"/>
      <c r="AJ19" s="5"/>
      <c r="AK19" s="5"/>
      <c r="AL19" s="5"/>
      <c r="AM19" s="5"/>
      <c r="AN19" s="5"/>
      <c r="AO19" s="5"/>
      <c r="AP19" s="5"/>
      <c r="AQ19" s="5"/>
      <c r="AR19" s="5"/>
      <c r="AS19" s="5"/>
      <c r="AT19" s="5"/>
    </row>
    <row r="20" spans="1:69" s="3" customFormat="1">
      <c r="A20" s="8">
        <v>12</v>
      </c>
      <c r="B20" s="9" t="s">
        <v>155</v>
      </c>
      <c r="C20" s="183">
        <v>0.45</v>
      </c>
      <c r="D20" s="28">
        <f t="shared" si="2"/>
        <v>0</v>
      </c>
      <c r="E20" s="482" t="e">
        <f t="shared" si="0"/>
        <v>#DIV/0!</v>
      </c>
      <c r="F20" s="27">
        <f t="shared" si="5"/>
        <v>0</v>
      </c>
      <c r="G20" s="27">
        <f t="shared" si="5"/>
        <v>0</v>
      </c>
      <c r="H20" s="18"/>
      <c r="I20" s="19"/>
      <c r="J20" s="18"/>
      <c r="K20" s="19"/>
      <c r="L20" s="18"/>
      <c r="M20" s="19"/>
      <c r="N20" s="18"/>
      <c r="O20" s="19"/>
      <c r="P20" s="18"/>
      <c r="Q20" s="19"/>
      <c r="R20" s="18"/>
      <c r="S20" s="19"/>
      <c r="T20" s="18"/>
      <c r="U20" s="19"/>
      <c r="V20" s="18"/>
      <c r="W20" s="19"/>
      <c r="X20" s="18"/>
      <c r="Y20" s="19"/>
      <c r="AE20" s="5"/>
      <c r="AF20" s="5"/>
      <c r="AG20" s="5"/>
      <c r="AH20" s="5"/>
      <c r="AI20" s="5"/>
      <c r="AJ20" s="5"/>
      <c r="AK20" s="5"/>
      <c r="AL20" s="5"/>
      <c r="AM20" s="5"/>
      <c r="AN20" s="5"/>
      <c r="AO20" s="5"/>
      <c r="AP20" s="5"/>
      <c r="AQ20" s="5"/>
      <c r="AR20" s="5"/>
      <c r="AS20" s="5"/>
      <c r="AT20" s="5"/>
    </row>
    <row r="21" spans="1:69" s="3" customFormat="1">
      <c r="A21" s="8">
        <v>13</v>
      </c>
      <c r="B21" s="9" t="s">
        <v>156</v>
      </c>
      <c r="C21" s="183">
        <v>0.45</v>
      </c>
      <c r="D21" s="28">
        <f t="shared" si="2"/>
        <v>0</v>
      </c>
      <c r="E21" s="482" t="e">
        <f t="shared" si="0"/>
        <v>#DIV/0!</v>
      </c>
      <c r="F21" s="27">
        <f t="shared" si="5"/>
        <v>0</v>
      </c>
      <c r="G21" s="27">
        <f t="shared" si="5"/>
        <v>0</v>
      </c>
      <c r="H21" s="18"/>
      <c r="I21" s="19"/>
      <c r="J21" s="18"/>
      <c r="K21" s="19"/>
      <c r="L21" s="18"/>
      <c r="M21" s="19"/>
      <c r="N21" s="18"/>
      <c r="O21" s="19"/>
      <c r="P21" s="18"/>
      <c r="Q21" s="19"/>
      <c r="R21" s="18"/>
      <c r="S21" s="19"/>
      <c r="T21" s="18"/>
      <c r="U21" s="19"/>
      <c r="V21" s="18"/>
      <c r="W21" s="19"/>
      <c r="X21" s="18"/>
      <c r="Y21" s="19"/>
      <c r="AE21" s="5"/>
      <c r="AF21" s="5"/>
      <c r="AG21" s="5"/>
      <c r="AH21" s="5"/>
      <c r="AI21" s="5"/>
      <c r="AJ21" s="5"/>
      <c r="AK21" s="5"/>
      <c r="AL21" s="5"/>
      <c r="AM21" s="5"/>
      <c r="AN21" s="5"/>
      <c r="AO21" s="5"/>
      <c r="AP21" s="5"/>
      <c r="AQ21" s="5"/>
      <c r="AR21" s="5"/>
      <c r="AS21" s="5"/>
      <c r="AT21" s="5"/>
    </row>
    <row r="22" spans="1:69" s="3" customFormat="1">
      <c r="A22" s="8">
        <v>14</v>
      </c>
      <c r="B22" s="9" t="s">
        <v>157</v>
      </c>
      <c r="C22" s="183">
        <v>0.45</v>
      </c>
      <c r="D22" s="28">
        <f t="shared" si="2"/>
        <v>0</v>
      </c>
      <c r="E22" s="482" t="e">
        <f t="shared" si="0"/>
        <v>#DIV/0!</v>
      </c>
      <c r="F22" s="27">
        <f t="shared" si="5"/>
        <v>0</v>
      </c>
      <c r="G22" s="27">
        <f t="shared" si="5"/>
        <v>0</v>
      </c>
      <c r="H22" s="18"/>
      <c r="I22" s="19"/>
      <c r="J22" s="18"/>
      <c r="K22" s="19"/>
      <c r="L22" s="18"/>
      <c r="M22" s="19"/>
      <c r="N22" s="18"/>
      <c r="O22" s="19"/>
      <c r="P22" s="18"/>
      <c r="Q22" s="19"/>
      <c r="R22" s="18"/>
      <c r="S22" s="19"/>
      <c r="T22" s="18"/>
      <c r="U22" s="19"/>
      <c r="V22" s="18"/>
      <c r="W22" s="19"/>
      <c r="X22" s="18"/>
      <c r="Y22" s="19"/>
      <c r="AE22" s="5"/>
      <c r="AF22" s="5"/>
      <c r="AG22" s="5"/>
      <c r="AH22" s="5"/>
      <c r="AI22" s="5"/>
      <c r="AJ22" s="5"/>
      <c r="AK22" s="5"/>
      <c r="AL22" s="5"/>
      <c r="AM22" s="5"/>
      <c r="AN22" s="5"/>
      <c r="AO22" s="5"/>
      <c r="AP22" s="5"/>
      <c r="AQ22" s="5"/>
      <c r="AR22" s="5"/>
      <c r="AS22" s="5"/>
      <c r="AT22" s="5"/>
    </row>
    <row r="23" spans="1:69" s="3" customFormat="1">
      <c r="A23" s="8">
        <v>15</v>
      </c>
      <c r="B23" s="9" t="s">
        <v>158</v>
      </c>
      <c r="C23" s="183">
        <v>0.45</v>
      </c>
      <c r="D23" s="28">
        <f t="shared" si="2"/>
        <v>0</v>
      </c>
      <c r="E23" s="482" t="e">
        <f t="shared" si="0"/>
        <v>#DIV/0!</v>
      </c>
      <c r="F23" s="27">
        <f t="shared" si="5"/>
        <v>0</v>
      </c>
      <c r="G23" s="27">
        <f t="shared" si="5"/>
        <v>0</v>
      </c>
      <c r="H23" s="18"/>
      <c r="I23" s="19"/>
      <c r="J23" s="18"/>
      <c r="K23" s="19"/>
      <c r="L23" s="18"/>
      <c r="M23" s="19"/>
      <c r="N23" s="18"/>
      <c r="O23" s="19"/>
      <c r="P23" s="18"/>
      <c r="Q23" s="19"/>
      <c r="R23" s="18"/>
      <c r="S23" s="19"/>
      <c r="T23" s="18"/>
      <c r="U23" s="19"/>
      <c r="V23" s="18"/>
      <c r="W23" s="19"/>
      <c r="X23" s="18"/>
      <c r="Y23" s="19"/>
      <c r="AE23" s="5"/>
      <c r="AF23" s="5"/>
      <c r="AG23" s="5"/>
      <c r="AH23" s="5"/>
      <c r="AI23" s="5"/>
      <c r="AJ23" s="5"/>
      <c r="AK23" s="5"/>
      <c r="AL23" s="5"/>
      <c r="AM23" s="5"/>
      <c r="AN23" s="5"/>
      <c r="AO23" s="5"/>
      <c r="AP23" s="5"/>
      <c r="AQ23" s="5"/>
      <c r="AR23" s="5"/>
      <c r="AS23" s="5"/>
      <c r="AT23" s="5"/>
    </row>
    <row r="24" spans="1:69" s="3" customFormat="1">
      <c r="A24" s="484"/>
      <c r="B24" s="9" t="s">
        <v>159</v>
      </c>
      <c r="C24" s="486"/>
      <c r="D24" s="28">
        <f>F24+G24</f>
        <v>0</v>
      </c>
      <c r="E24" s="485" t="e">
        <f t="shared" si="0"/>
        <v>#DIV/0!</v>
      </c>
      <c r="F24" s="20">
        <f t="shared" ref="F24:Y24" si="6">F7+F8+F9+F10+F11+F12+F13+F16+F17+F18+F19+F20+F21+F22+F23</f>
        <v>0</v>
      </c>
      <c r="G24" s="20">
        <f t="shared" si="6"/>
        <v>0</v>
      </c>
      <c r="H24" s="20">
        <f t="shared" si="6"/>
        <v>0</v>
      </c>
      <c r="I24" s="20">
        <f t="shared" si="6"/>
        <v>0</v>
      </c>
      <c r="J24" s="20">
        <f t="shared" si="6"/>
        <v>0</v>
      </c>
      <c r="K24" s="20">
        <f t="shared" si="6"/>
        <v>0</v>
      </c>
      <c r="L24" s="20">
        <f t="shared" si="6"/>
        <v>0</v>
      </c>
      <c r="M24" s="20">
        <f t="shared" si="6"/>
        <v>0</v>
      </c>
      <c r="N24" s="20">
        <f t="shared" si="6"/>
        <v>0</v>
      </c>
      <c r="O24" s="20">
        <f t="shared" si="6"/>
        <v>0</v>
      </c>
      <c r="P24" s="20">
        <f t="shared" si="6"/>
        <v>0</v>
      </c>
      <c r="Q24" s="20">
        <f t="shared" si="6"/>
        <v>0</v>
      </c>
      <c r="R24" s="20">
        <f t="shared" si="6"/>
        <v>0</v>
      </c>
      <c r="S24" s="20">
        <f t="shared" si="6"/>
        <v>0</v>
      </c>
      <c r="T24" s="20">
        <f t="shared" si="6"/>
        <v>0</v>
      </c>
      <c r="U24" s="20">
        <f t="shared" si="6"/>
        <v>0</v>
      </c>
      <c r="V24" s="20">
        <f t="shared" si="6"/>
        <v>0</v>
      </c>
      <c r="W24" s="20">
        <f t="shared" si="6"/>
        <v>0</v>
      </c>
      <c r="X24" s="20">
        <f t="shared" si="6"/>
        <v>0</v>
      </c>
      <c r="Y24" s="20">
        <f t="shared" si="6"/>
        <v>0</v>
      </c>
      <c r="AE24" s="5"/>
      <c r="AF24" s="5"/>
      <c r="AG24" s="5"/>
      <c r="AH24" s="5"/>
      <c r="AI24" s="5"/>
      <c r="AJ24" s="5"/>
      <c r="AK24" s="5"/>
      <c r="AL24" s="5"/>
      <c r="AM24" s="5"/>
      <c r="AN24" s="5"/>
      <c r="AO24" s="5"/>
      <c r="AP24" s="5"/>
      <c r="AQ24" s="5"/>
      <c r="AR24" s="5"/>
      <c r="AS24" s="5"/>
      <c r="AT24" s="5"/>
    </row>
    <row r="25" spans="1:69" s="3" customFormat="1">
      <c r="A25" s="484"/>
      <c r="B25" s="9" t="s">
        <v>160</v>
      </c>
      <c r="C25" s="486"/>
      <c r="D25" s="13"/>
      <c r="E25" s="485"/>
      <c r="F25" s="487"/>
      <c r="G25" s="487"/>
      <c r="H25" s="20"/>
      <c r="I25" s="18"/>
      <c r="J25" s="20"/>
      <c r="K25" s="18"/>
      <c r="L25" s="20"/>
      <c r="M25" s="18"/>
      <c r="N25" s="20"/>
      <c r="O25" s="18"/>
      <c r="P25" s="20"/>
      <c r="Q25" s="18"/>
      <c r="R25" s="20"/>
      <c r="S25" s="18"/>
      <c r="T25" s="20"/>
      <c r="U25" s="18"/>
      <c r="V25" s="20"/>
      <c r="W25" s="18"/>
      <c r="X25" s="20"/>
      <c r="Y25" s="18"/>
      <c r="AE25" s="5"/>
      <c r="AF25" s="5"/>
      <c r="AG25" s="5"/>
      <c r="AH25" s="5"/>
      <c r="AI25" s="5"/>
      <c r="AJ25" s="5"/>
      <c r="AK25" s="5"/>
      <c r="AL25" s="5"/>
      <c r="AM25" s="5"/>
      <c r="AN25" s="5"/>
      <c r="AO25" s="5"/>
      <c r="AP25" s="5"/>
      <c r="AQ25" s="5"/>
      <c r="AR25" s="5"/>
      <c r="AS25" s="5"/>
      <c r="AT25" s="5"/>
    </row>
    <row r="26" spans="1:69" s="3" customFormat="1">
      <c r="A26" s="484"/>
      <c r="B26" s="9" t="s">
        <v>161</v>
      </c>
      <c r="C26" s="486"/>
      <c r="D26" s="13"/>
      <c r="E26" s="485"/>
      <c r="F26" s="487"/>
      <c r="G26" s="487"/>
      <c r="H26" s="20">
        <f>H24-H23</f>
        <v>0</v>
      </c>
      <c r="I26" s="20">
        <f>I24-I23-I25</f>
        <v>0</v>
      </c>
      <c r="J26" s="20">
        <f t="shared" ref="J26:Y26" si="7">J24-J23</f>
        <v>0</v>
      </c>
      <c r="K26" s="20">
        <f>K24-K23-K25</f>
        <v>0</v>
      </c>
      <c r="L26" s="20">
        <f t="shared" si="7"/>
        <v>0</v>
      </c>
      <c r="M26" s="20">
        <f>M24-M23-M25</f>
        <v>0</v>
      </c>
      <c r="N26" s="20">
        <f t="shared" si="7"/>
        <v>0</v>
      </c>
      <c r="O26" s="20">
        <f t="shared" si="7"/>
        <v>0</v>
      </c>
      <c r="P26" s="20">
        <f t="shared" si="7"/>
        <v>0</v>
      </c>
      <c r="Q26" s="20">
        <f t="shared" si="7"/>
        <v>0</v>
      </c>
      <c r="R26" s="20">
        <f t="shared" si="7"/>
        <v>0</v>
      </c>
      <c r="S26" s="20">
        <f t="shared" si="7"/>
        <v>0</v>
      </c>
      <c r="T26" s="20">
        <f t="shared" si="7"/>
        <v>0</v>
      </c>
      <c r="U26" s="20">
        <f t="shared" si="7"/>
        <v>0</v>
      </c>
      <c r="V26" s="20">
        <f t="shared" si="7"/>
        <v>0</v>
      </c>
      <c r="W26" s="20">
        <f t="shared" si="7"/>
        <v>0</v>
      </c>
      <c r="X26" s="20">
        <f t="shared" si="7"/>
        <v>0</v>
      </c>
      <c r="Y26" s="20">
        <f t="shared" si="7"/>
        <v>0</v>
      </c>
      <c r="AE26" s="5"/>
      <c r="AF26" s="5"/>
      <c r="AG26" s="5"/>
      <c r="AH26" s="5"/>
      <c r="AI26" s="5"/>
      <c r="AJ26" s="5"/>
      <c r="AK26" s="5"/>
      <c r="AL26" s="5"/>
      <c r="AM26" s="5"/>
      <c r="AN26" s="5"/>
      <c r="AO26" s="5"/>
      <c r="AP26" s="5"/>
      <c r="AQ26" s="5"/>
      <c r="AR26" s="5"/>
      <c r="AS26" s="5"/>
      <c r="AT26" s="5"/>
    </row>
    <row r="27" spans="1:69">
      <c r="A27" s="484"/>
      <c r="B27" s="9" t="s">
        <v>167</v>
      </c>
      <c r="C27" s="486"/>
      <c r="D27" s="13"/>
      <c r="E27" s="485"/>
      <c r="F27" s="487"/>
      <c r="G27" s="487"/>
      <c r="H27" s="20">
        <f t="shared" ref="H27:Y27" si="8">H24-H14-H19</f>
        <v>0</v>
      </c>
      <c r="I27" s="20">
        <f t="shared" si="8"/>
        <v>0</v>
      </c>
      <c r="J27" s="20">
        <f t="shared" si="8"/>
        <v>0</v>
      </c>
      <c r="K27" s="20">
        <f t="shared" si="8"/>
        <v>0</v>
      </c>
      <c r="L27" s="20">
        <f t="shared" si="8"/>
        <v>0</v>
      </c>
      <c r="M27" s="20">
        <f t="shared" si="8"/>
        <v>0</v>
      </c>
      <c r="N27" s="20">
        <f t="shared" si="8"/>
        <v>0</v>
      </c>
      <c r="O27" s="20">
        <f t="shared" si="8"/>
        <v>0</v>
      </c>
      <c r="P27" s="20">
        <f t="shared" si="8"/>
        <v>0</v>
      </c>
      <c r="Q27" s="20">
        <f t="shared" si="8"/>
        <v>0</v>
      </c>
      <c r="R27" s="20">
        <f t="shared" si="8"/>
        <v>0</v>
      </c>
      <c r="S27" s="20">
        <f t="shared" si="8"/>
        <v>0</v>
      </c>
      <c r="T27" s="20">
        <f t="shared" si="8"/>
        <v>0</v>
      </c>
      <c r="U27" s="20">
        <f t="shared" si="8"/>
        <v>0</v>
      </c>
      <c r="V27" s="20">
        <f t="shared" si="8"/>
        <v>0</v>
      </c>
      <c r="W27" s="20">
        <f t="shared" si="8"/>
        <v>0</v>
      </c>
      <c r="X27" s="20">
        <f t="shared" si="8"/>
        <v>0</v>
      </c>
      <c r="Y27" s="20">
        <f t="shared" si="8"/>
        <v>0</v>
      </c>
      <c r="Z27" s="3"/>
      <c r="AE27" s="5"/>
      <c r="AF27" s="5"/>
      <c r="AG27" s="5"/>
      <c r="AH27" s="5"/>
      <c r="AI27" s="5"/>
      <c r="AJ27" s="5"/>
      <c r="AK27" s="5"/>
      <c r="AL27" s="5"/>
      <c r="AM27" s="5"/>
      <c r="AN27" s="5"/>
      <c r="AO27" s="5"/>
      <c r="AP27" s="5"/>
      <c r="AQ27" s="5"/>
      <c r="AR27" s="5"/>
      <c r="AS27" s="5"/>
      <c r="AT27" s="5"/>
      <c r="BQ27" s="4"/>
    </row>
    <row r="28" spans="1:69">
      <c r="A28" s="484"/>
      <c r="B28" s="9" t="s">
        <v>168</v>
      </c>
      <c r="C28" s="486"/>
      <c r="D28" s="13"/>
      <c r="E28" s="485"/>
      <c r="F28" s="487"/>
      <c r="G28" s="487"/>
      <c r="H28" s="20">
        <f t="shared" ref="H28:Y28" si="9">H14+H19</f>
        <v>0</v>
      </c>
      <c r="I28" s="20">
        <f t="shared" si="9"/>
        <v>0</v>
      </c>
      <c r="J28" s="20">
        <f t="shared" si="9"/>
        <v>0</v>
      </c>
      <c r="K28" s="20">
        <f t="shared" si="9"/>
        <v>0</v>
      </c>
      <c r="L28" s="20">
        <f t="shared" si="9"/>
        <v>0</v>
      </c>
      <c r="M28" s="20">
        <f t="shared" si="9"/>
        <v>0</v>
      </c>
      <c r="N28" s="20">
        <f t="shared" si="9"/>
        <v>0</v>
      </c>
      <c r="O28" s="20">
        <f t="shared" si="9"/>
        <v>0</v>
      </c>
      <c r="P28" s="20">
        <f t="shared" si="9"/>
        <v>0</v>
      </c>
      <c r="Q28" s="20">
        <f t="shared" si="9"/>
        <v>0</v>
      </c>
      <c r="R28" s="20">
        <f t="shared" si="9"/>
        <v>0</v>
      </c>
      <c r="S28" s="20">
        <f t="shared" si="9"/>
        <v>0</v>
      </c>
      <c r="T28" s="20">
        <f t="shared" si="9"/>
        <v>0</v>
      </c>
      <c r="U28" s="20">
        <f t="shared" si="9"/>
        <v>0</v>
      </c>
      <c r="V28" s="20">
        <f t="shared" si="9"/>
        <v>0</v>
      </c>
      <c r="W28" s="20">
        <f t="shared" si="9"/>
        <v>0</v>
      </c>
      <c r="X28" s="20">
        <f t="shared" si="9"/>
        <v>0</v>
      </c>
      <c r="Y28" s="20">
        <f t="shared" si="9"/>
        <v>0</v>
      </c>
      <c r="Z28" s="3"/>
      <c r="AE28" s="5"/>
      <c r="AF28" s="5"/>
      <c r="AG28" s="5"/>
      <c r="AH28" s="5"/>
      <c r="AI28" s="5"/>
      <c r="AJ28" s="5"/>
      <c r="AK28" s="5"/>
      <c r="AL28" s="5"/>
      <c r="AM28" s="5"/>
      <c r="AN28" s="5"/>
      <c r="AO28" s="5"/>
      <c r="AP28" s="5"/>
      <c r="AQ28" s="5"/>
      <c r="AR28" s="5"/>
      <c r="AS28" s="5"/>
      <c r="AT28" s="5"/>
      <c r="BQ28" s="4"/>
    </row>
    <row r="29" spans="1:69" s="3" customFormat="1">
      <c r="A29" s="481"/>
    </row>
    <row r="30" spans="1:69" s="3" customFormat="1">
      <c r="A30" s="481"/>
    </row>
    <row r="31" spans="1:69" s="3" customFormat="1">
      <c r="A31" s="481"/>
    </row>
    <row r="32" spans="1:69" s="3" customFormat="1">
      <c r="A32" s="481"/>
    </row>
    <row r="33" spans="1:1" s="3" customFormat="1">
      <c r="A33" s="481"/>
    </row>
    <row r="34" spans="1:1" s="3" customFormat="1">
      <c r="A34" s="481"/>
    </row>
    <row r="35" spans="1:1" s="3" customFormat="1">
      <c r="A35" s="481"/>
    </row>
    <row r="36" spans="1:1" s="3" customFormat="1">
      <c r="A36" s="481"/>
    </row>
    <row r="37" spans="1:1" s="3" customFormat="1">
      <c r="A37" s="481"/>
    </row>
    <row r="38" spans="1:1" s="3" customFormat="1">
      <c r="A38" s="481"/>
    </row>
    <row r="39" spans="1:1" s="3" customFormat="1">
      <c r="A39" s="481"/>
    </row>
    <row r="40" spans="1:1" s="3" customFormat="1">
      <c r="A40" s="481"/>
    </row>
    <row r="41" spans="1:1" s="3" customFormat="1">
      <c r="A41" s="481"/>
    </row>
    <row r="42" spans="1:1" s="3" customFormat="1">
      <c r="A42" s="481"/>
    </row>
    <row r="43" spans="1:1" s="3" customFormat="1">
      <c r="A43" s="481"/>
    </row>
    <row r="44" spans="1:1" s="3" customFormat="1">
      <c r="A44" s="481"/>
    </row>
    <row r="45" spans="1:1" s="3" customFormat="1">
      <c r="A45" s="481"/>
    </row>
    <row r="46" spans="1:1" s="3" customFormat="1">
      <c r="A46" s="481"/>
    </row>
    <row r="47" spans="1:1" s="3" customFormat="1">
      <c r="A47" s="481"/>
    </row>
    <row r="48" spans="1:1" s="3" customFormat="1">
      <c r="A48" s="481"/>
    </row>
    <row r="49" spans="1:1" s="3" customFormat="1">
      <c r="A49" s="481"/>
    </row>
    <row r="50" spans="1:1" s="3" customFormat="1">
      <c r="A50" s="481"/>
    </row>
    <row r="51" spans="1:1" s="3" customFormat="1"/>
    <row r="52" spans="1:1" s="3" customFormat="1"/>
    <row r="53" spans="1:1" s="3" customFormat="1"/>
    <row r="54" spans="1:1" s="3" customFormat="1"/>
    <row r="55" spans="1:1" s="3" customFormat="1"/>
    <row r="56" spans="1:1" s="3" customFormat="1"/>
    <row r="57" spans="1:1" s="3" customFormat="1"/>
    <row r="58" spans="1:1" s="3" customFormat="1"/>
    <row r="59" spans="1:1" s="3" customFormat="1"/>
    <row r="60" spans="1:1" s="3" customFormat="1"/>
    <row r="61" spans="1:1" s="3" customFormat="1"/>
    <row r="62" spans="1:1" s="3" customFormat="1"/>
    <row r="63" spans="1:1" s="3" customFormat="1"/>
    <row r="64" spans="1:1"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row r="303" s="3" customFormat="1"/>
    <row r="304" s="3" customFormat="1"/>
    <row r="305" s="3" customFormat="1"/>
    <row r="306" s="3" customFormat="1"/>
    <row r="307" s="3" customFormat="1"/>
    <row r="308" s="3" customFormat="1"/>
    <row r="309" s="3" customFormat="1"/>
    <row r="310" s="3" customFormat="1"/>
    <row r="311" s="3" customFormat="1"/>
    <row r="312" s="3" customFormat="1"/>
    <row r="313" s="3" customFormat="1"/>
    <row r="314" s="3" customFormat="1"/>
    <row r="315" s="3" customFormat="1"/>
    <row r="316" s="3" customFormat="1"/>
    <row r="317" s="3" customFormat="1"/>
    <row r="318" s="3" customFormat="1"/>
    <row r="319" s="3" customFormat="1"/>
    <row r="320" s="3" customFormat="1"/>
    <row r="321" s="3" customFormat="1"/>
    <row r="322" s="3" customFormat="1"/>
    <row r="323" s="3" customFormat="1"/>
    <row r="324" s="3" customFormat="1"/>
    <row r="325" s="3" customFormat="1"/>
    <row r="326" s="3" customFormat="1"/>
    <row r="327" s="3" customFormat="1"/>
    <row r="328" s="3" customFormat="1"/>
    <row r="329" s="3" customFormat="1"/>
    <row r="330" s="3" customFormat="1"/>
    <row r="331" s="3" customFormat="1"/>
    <row r="332" s="3" customFormat="1"/>
    <row r="333" s="3" customFormat="1"/>
    <row r="334" s="3" customFormat="1"/>
    <row r="335" s="3" customFormat="1"/>
    <row r="336" s="3" customFormat="1"/>
    <row r="337" s="3" customFormat="1"/>
    <row r="338" s="3" customFormat="1"/>
    <row r="339" s="3" customFormat="1"/>
    <row r="340" s="3" customFormat="1"/>
    <row r="341" s="3" customFormat="1"/>
    <row r="342" s="3" customFormat="1"/>
    <row r="343" s="3" customFormat="1"/>
    <row r="344" s="3" customFormat="1"/>
    <row r="345" s="3" customFormat="1"/>
    <row r="346" s="3" customFormat="1"/>
    <row r="347" s="3" customFormat="1"/>
    <row r="348" s="3" customFormat="1"/>
    <row r="349" s="3" customFormat="1"/>
    <row r="350" s="3" customFormat="1"/>
    <row r="351" s="3" customFormat="1"/>
    <row r="352" s="3" customFormat="1"/>
    <row r="353" s="3" customFormat="1"/>
    <row r="354" s="3" customFormat="1"/>
    <row r="355" s="3" customFormat="1"/>
    <row r="356" s="3" customFormat="1"/>
    <row r="357" s="3" customFormat="1"/>
    <row r="358" s="3" customFormat="1"/>
    <row r="359" s="3" customFormat="1"/>
    <row r="360" s="3" customFormat="1"/>
    <row r="361" s="3" customFormat="1"/>
    <row r="362" s="3" customFormat="1"/>
    <row r="363" s="3" customFormat="1"/>
    <row r="364" s="3" customFormat="1"/>
    <row r="365" s="3" customFormat="1"/>
    <row r="366" s="3" customFormat="1"/>
    <row r="367" s="3" customFormat="1"/>
    <row r="368" s="3" customFormat="1"/>
    <row r="369" s="3" customFormat="1"/>
    <row r="370" s="3" customFormat="1"/>
    <row r="371" s="3" customFormat="1"/>
    <row r="372" s="3" customFormat="1"/>
    <row r="373" s="3" customFormat="1"/>
    <row r="374" s="3" customFormat="1"/>
    <row r="375" s="3" customFormat="1"/>
    <row r="376" s="3" customFormat="1"/>
    <row r="377" s="3" customFormat="1"/>
    <row r="378" s="3" customFormat="1"/>
    <row r="379" s="3" customFormat="1"/>
    <row r="380" s="3" customFormat="1"/>
    <row r="381" s="3" customFormat="1"/>
    <row r="382" s="3" customFormat="1"/>
    <row r="383" s="3" customFormat="1"/>
    <row r="384" s="3" customFormat="1"/>
    <row r="385" s="3" customFormat="1"/>
    <row r="386" s="3" customFormat="1"/>
    <row r="387" s="3" customFormat="1"/>
    <row r="388" s="3" customFormat="1"/>
    <row r="389" s="3" customFormat="1"/>
    <row r="390" s="3" customFormat="1"/>
    <row r="391" s="3" customFormat="1"/>
    <row r="392" s="3" customFormat="1"/>
    <row r="393" s="3" customFormat="1"/>
    <row r="394" s="3" customFormat="1"/>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28">
    <cfRule type="containsText" dxfId="92" priority="1" stopIfTrue="1" operator="containsText" text="PĀRSNIEGTAS IZMAKSAS">
      <formula>NOT(ISERROR(SEARCH("PĀRSNIEGTAS IZMAKSAS",D7)))</formula>
    </cfRule>
  </conditionalFormatting>
  <conditionalFormatting sqref="F8:G9">
    <cfRule type="containsText" dxfId="91" priority="6" stopIfTrue="1" operator="containsText" text="PĀRSNIEGTAS IZMAKSAS">
      <formula>NOT(ISERROR(SEARCH("PĀRSNIEGTAS IZMAKSAS",F8)))</formula>
    </cfRule>
  </conditionalFormatting>
  <conditionalFormatting sqref="F12:G12">
    <cfRule type="containsText" dxfId="90" priority="5" stopIfTrue="1" operator="containsText" text="PĀRSNIEGTAS IZMAKSAS">
      <formula>NOT(ISERROR(SEARCH("PĀRSNIEGTAS IZMAKSAS",F12)))</formula>
    </cfRule>
  </conditionalFormatting>
  <conditionalFormatting sqref="J5:Y5">
    <cfRule type="cellIs" dxfId="89"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C7:C12 C14:C23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dimension ref="A1:BQ394"/>
  <sheetViews>
    <sheetView zoomScale="90" zoomScaleNormal="90" workbookViewId="0">
      <pane xSplit="7" ySplit="6" topLeftCell="H7" activePane="bottomRight" state="frozen"/>
      <selection pane="bottomRight" activeCell="H90" sqref="H90"/>
      <selection pane="bottomLeft" activeCell="H90" sqref="H90"/>
      <selection pane="topRight" activeCell="H90" sqref="H90"/>
    </sheetView>
  </sheetViews>
  <sheetFormatPr defaultColWidth="9.140625" defaultRowHeight="13.9"/>
  <cols>
    <col min="1" max="1" width="5.42578125" style="163" customWidth="1"/>
    <col min="2" max="2" width="64.140625" style="163" customWidth="1"/>
    <col min="3" max="3" width="14.5703125" style="163" customWidth="1"/>
    <col min="4" max="4" width="14.28515625" style="163" customWidth="1"/>
    <col min="5" max="5" width="9.42578125" style="163" customWidth="1"/>
    <col min="6" max="13" width="13.85546875" style="163" customWidth="1"/>
    <col min="14" max="14" width="11.28515625" style="163" customWidth="1"/>
    <col min="15" max="19" width="14" style="163" customWidth="1"/>
    <col min="20" max="20" width="11.28515625" style="163" customWidth="1"/>
    <col min="21" max="25" width="14" style="163" customWidth="1"/>
    <col min="26" max="26" width="11.28515625" style="163" customWidth="1"/>
    <col min="27" max="69" width="9.140625" style="162"/>
    <col min="70" max="16384" width="9.140625" style="163"/>
  </cols>
  <sheetData>
    <row r="1" spans="1:69" s="160" customFormat="1" ht="27" customHeight="1">
      <c r="A1" s="574" t="s">
        <v>190</v>
      </c>
      <c r="B1" s="574"/>
      <c r="C1" s="185"/>
      <c r="D1" s="567" t="s">
        <v>189</v>
      </c>
      <c r="E1" s="567"/>
      <c r="F1" s="567"/>
      <c r="G1" s="567"/>
      <c r="H1" s="567"/>
      <c r="I1" s="567"/>
      <c r="J1" s="567"/>
      <c r="K1" s="567"/>
      <c r="L1" s="567"/>
      <c r="M1" s="567"/>
      <c r="N1" s="567"/>
      <c r="O1" s="567"/>
      <c r="P1" s="567"/>
      <c r="Q1" s="567"/>
      <c r="R1" s="567"/>
      <c r="S1" s="567"/>
      <c r="T1" s="567"/>
      <c r="U1" s="567"/>
      <c r="V1" s="567"/>
      <c r="W1" s="159"/>
      <c r="X1" s="159"/>
      <c r="Y1" s="159"/>
      <c r="Z1" s="159"/>
      <c r="AA1" s="159"/>
      <c r="AB1" s="159"/>
      <c r="AC1" s="159"/>
      <c r="AD1" s="159"/>
      <c r="AE1" s="159"/>
      <c r="AF1" s="159"/>
      <c r="AG1" s="159"/>
      <c r="AH1" s="159"/>
      <c r="AI1" s="159"/>
      <c r="AJ1" s="159"/>
      <c r="AK1" s="159"/>
      <c r="AL1" s="159"/>
      <c r="AM1" s="159"/>
      <c r="AN1" s="159"/>
      <c r="AO1" s="159"/>
      <c r="AP1" s="159"/>
      <c r="AQ1" s="159"/>
      <c r="AR1" s="159"/>
      <c r="AS1" s="159"/>
      <c r="AT1" s="159"/>
      <c r="AU1" s="159"/>
      <c r="AV1" s="159"/>
      <c r="AW1" s="159"/>
      <c r="AX1" s="159"/>
      <c r="AY1" s="159"/>
      <c r="AZ1" s="159"/>
      <c r="BA1" s="159"/>
      <c r="BB1" s="159"/>
      <c r="BC1" s="159"/>
      <c r="BD1" s="159"/>
      <c r="BE1" s="159"/>
      <c r="BF1" s="159"/>
      <c r="BG1" s="159"/>
      <c r="BH1" s="159"/>
      <c r="BI1" s="159"/>
      <c r="BJ1" s="159"/>
      <c r="BK1" s="159"/>
      <c r="BL1" s="159"/>
      <c r="BM1" s="159"/>
      <c r="BN1" s="159"/>
      <c r="BO1" s="159"/>
      <c r="BP1" s="159"/>
      <c r="BQ1" s="159"/>
    </row>
    <row r="2" spans="1:69" s="162" customFormat="1">
      <c r="A2" s="161"/>
    </row>
    <row r="3" spans="1:69" s="162" customFormat="1" ht="18">
      <c r="A3" s="161"/>
      <c r="B3" s="186" t="s">
        <v>191</v>
      </c>
      <c r="C3" s="96"/>
      <c r="D3" s="97"/>
      <c r="E3" s="97"/>
      <c r="F3" s="97"/>
      <c r="G3" s="501"/>
      <c r="H3" s="187"/>
      <c r="I3" s="97"/>
      <c r="J3" s="98"/>
    </row>
    <row r="4" spans="1:69" ht="24.95" customHeight="1">
      <c r="A4" s="575" t="s">
        <v>130</v>
      </c>
      <c r="B4" s="575"/>
      <c r="C4" s="575"/>
      <c r="D4" s="162"/>
      <c r="E4" s="162"/>
      <c r="F4" s="162"/>
      <c r="G4" s="162"/>
      <c r="H4" s="162"/>
      <c r="I4" s="162"/>
      <c r="J4" s="162"/>
      <c r="K4" s="162"/>
      <c r="L4" s="162"/>
      <c r="M4" s="162"/>
      <c r="N4" s="162"/>
      <c r="O4" s="162"/>
      <c r="P4" s="162"/>
      <c r="Q4" s="162"/>
      <c r="R4" s="162"/>
      <c r="S4" s="162"/>
      <c r="T4" s="162"/>
      <c r="U4" s="162"/>
      <c r="V4" s="162"/>
      <c r="W4" s="162"/>
      <c r="X4" s="162"/>
      <c r="Y4" s="162"/>
      <c r="Z4" s="162"/>
      <c r="BQ4" s="163"/>
    </row>
    <row r="5" spans="1:69" ht="32.25" customHeight="1">
      <c r="A5" s="576" t="s">
        <v>132</v>
      </c>
      <c r="B5" s="577" t="s">
        <v>133</v>
      </c>
      <c r="C5" s="578" t="s">
        <v>134</v>
      </c>
      <c r="D5" s="573" t="s">
        <v>135</v>
      </c>
      <c r="E5" s="573"/>
      <c r="F5" s="573" t="s">
        <v>136</v>
      </c>
      <c r="G5" s="573"/>
      <c r="H5" s="573">
        <f>'Dati par projektu'!E13</f>
        <v>2025</v>
      </c>
      <c r="I5" s="573"/>
      <c r="J5" s="573">
        <f>IF(OR(H5&gt;='Dati par projektu'!$C$17,H5="X"),"X",H5+1)</f>
        <v>2026</v>
      </c>
      <c r="K5" s="573"/>
      <c r="L5" s="573">
        <f>IF(OR(J5&gt;='Dati par projektu'!$C$17,J5="X"),"X",J5+1)</f>
        <v>2027</v>
      </c>
      <c r="M5" s="573"/>
      <c r="N5" s="573">
        <f>IF(OR(L5&gt;='Dati par projektu'!$C$17,L5="X"),"X",L5+1)</f>
        <v>2028</v>
      </c>
      <c r="O5" s="573"/>
      <c r="P5" s="573">
        <f>IF(OR(N5&gt;='Dati par projektu'!$C$17,N5="X"),"X",N5+1)</f>
        <v>2029</v>
      </c>
      <c r="Q5" s="573"/>
      <c r="R5" s="573" t="str">
        <f>IF(OR(P5&gt;='Dati par projektu'!$C$17,P5="X"),"X",P5+1)</f>
        <v>X</v>
      </c>
      <c r="S5" s="573"/>
      <c r="T5" s="573" t="str">
        <f>IF(OR(R5&gt;='Dati par projektu'!$C$17,R5="X"),"X",R5+1)</f>
        <v>X</v>
      </c>
      <c r="U5" s="573"/>
      <c r="V5" s="573" t="str">
        <f>IF(OR(T5&gt;='Dati par projektu'!$C$17,T5="X"),"X",T5+1)</f>
        <v>X</v>
      </c>
      <c r="W5" s="573"/>
      <c r="X5" s="573" t="str">
        <f>IF(OR(V5&gt;='Dati par projektu'!$C$17,V5="X"),"X",V5+1)</f>
        <v>X</v>
      </c>
      <c r="Y5" s="573"/>
      <c r="Z5" s="162"/>
      <c r="AE5" s="164"/>
      <c r="AF5" s="164"/>
      <c r="AG5" s="164"/>
      <c r="AH5" s="164"/>
      <c r="AI5" s="164"/>
      <c r="AJ5" s="164"/>
      <c r="AK5" s="164"/>
      <c r="AL5" s="164"/>
      <c r="AM5" s="164"/>
      <c r="AN5" s="164"/>
      <c r="AO5" s="164"/>
      <c r="AP5" s="164"/>
      <c r="AQ5" s="164"/>
      <c r="AR5" s="164"/>
      <c r="AS5" s="164"/>
      <c r="AT5" s="164"/>
      <c r="AV5" s="165">
        <v>0.55000000000000004</v>
      </c>
      <c r="BQ5" s="163"/>
    </row>
    <row r="6" spans="1:69" ht="27" customHeight="1">
      <c r="A6" s="576"/>
      <c r="B6" s="577" t="s">
        <v>137</v>
      </c>
      <c r="C6" s="579"/>
      <c r="D6" s="166" t="s">
        <v>138</v>
      </c>
      <c r="E6" s="166" t="s">
        <v>139</v>
      </c>
      <c r="F6" s="7" t="s">
        <v>140</v>
      </c>
      <c r="G6" s="7" t="s">
        <v>141</v>
      </c>
      <c r="H6" s="7" t="s">
        <v>140</v>
      </c>
      <c r="I6" s="7" t="s">
        <v>141</v>
      </c>
      <c r="J6" s="7" t="s">
        <v>140</v>
      </c>
      <c r="K6" s="7" t="s">
        <v>141</v>
      </c>
      <c r="L6" s="7" t="s">
        <v>140</v>
      </c>
      <c r="M6" s="7" t="s">
        <v>141</v>
      </c>
      <c r="N6" s="7" t="s">
        <v>140</v>
      </c>
      <c r="O6" s="7" t="s">
        <v>141</v>
      </c>
      <c r="P6" s="7" t="s">
        <v>140</v>
      </c>
      <c r="Q6" s="7" t="s">
        <v>141</v>
      </c>
      <c r="R6" s="7" t="s">
        <v>140</v>
      </c>
      <c r="S6" s="7" t="s">
        <v>141</v>
      </c>
      <c r="T6" s="7" t="s">
        <v>140</v>
      </c>
      <c r="U6" s="7" t="s">
        <v>141</v>
      </c>
      <c r="V6" s="7" t="s">
        <v>140</v>
      </c>
      <c r="W6" s="7" t="s">
        <v>141</v>
      </c>
      <c r="X6" s="7" t="s">
        <v>140</v>
      </c>
      <c r="Y6" s="7" t="s">
        <v>141</v>
      </c>
      <c r="Z6" s="162"/>
      <c r="AE6" s="164"/>
      <c r="AF6" s="164"/>
      <c r="AG6" s="164"/>
      <c r="AH6" s="164"/>
      <c r="AI6" s="164"/>
      <c r="AJ6" s="164"/>
      <c r="AK6" s="164"/>
      <c r="AL6" s="164"/>
      <c r="AM6" s="164"/>
      <c r="AN6" s="164"/>
      <c r="AO6" s="164"/>
      <c r="AP6" s="164"/>
      <c r="AQ6" s="164"/>
      <c r="AR6" s="164"/>
      <c r="AS6" s="164"/>
      <c r="AT6" s="164"/>
      <c r="AV6" s="165">
        <v>0.45</v>
      </c>
      <c r="BQ6" s="163"/>
    </row>
    <row r="7" spans="1:69">
      <c r="A7" s="167">
        <v>1</v>
      </c>
      <c r="B7" s="168" t="s">
        <v>142</v>
      </c>
      <c r="C7" s="183">
        <v>0.45</v>
      </c>
      <c r="D7" s="169">
        <f>F7+G7</f>
        <v>0</v>
      </c>
      <c r="E7" s="170" t="e">
        <f t="shared" ref="E7:E24" si="0">D7/$D$24</f>
        <v>#DIV/0!</v>
      </c>
      <c r="F7" s="171">
        <f t="shared" ref="F7:G9" si="1">ROUND(H7+J7+L7+N7+P7+R7+T7+V7+X7,2)</f>
        <v>0</v>
      </c>
      <c r="G7" s="171">
        <f t="shared" si="1"/>
        <v>0</v>
      </c>
      <c r="H7" s="18"/>
      <c r="I7" s="19"/>
      <c r="J7" s="18"/>
      <c r="K7" s="19"/>
      <c r="L7" s="18"/>
      <c r="M7" s="19"/>
      <c r="N7" s="18"/>
      <c r="O7" s="19"/>
      <c r="P7" s="18"/>
      <c r="Q7" s="19"/>
      <c r="R7" s="18"/>
      <c r="S7" s="19"/>
      <c r="T7" s="18"/>
      <c r="U7" s="19"/>
      <c r="V7" s="18"/>
      <c r="W7" s="19"/>
      <c r="X7" s="18"/>
      <c r="Y7" s="19"/>
      <c r="Z7" s="162"/>
      <c r="AE7" s="164"/>
      <c r="AF7" s="164"/>
      <c r="AG7" s="164"/>
      <c r="AH7" s="164"/>
      <c r="AI7" s="164"/>
      <c r="AJ7" s="164"/>
      <c r="AK7" s="164"/>
      <c r="AL7" s="164"/>
      <c r="AM7" s="164"/>
      <c r="AN7" s="164"/>
      <c r="AO7" s="164"/>
      <c r="AP7" s="164"/>
      <c r="AQ7" s="164"/>
      <c r="AR7" s="164"/>
      <c r="AS7" s="164"/>
      <c r="AT7" s="164"/>
      <c r="AV7" s="165">
        <v>0.35</v>
      </c>
      <c r="BQ7" s="163"/>
    </row>
    <row r="8" spans="1:69">
      <c r="A8" s="167">
        <v>2</v>
      </c>
      <c r="B8" s="168" t="s">
        <v>143</v>
      </c>
      <c r="C8" s="183">
        <v>0.45</v>
      </c>
      <c r="D8" s="169">
        <f t="shared" ref="D8:D23" si="2">F8+G8</f>
        <v>0</v>
      </c>
      <c r="E8" s="170" t="e">
        <f t="shared" si="0"/>
        <v>#DIV/0!</v>
      </c>
      <c r="F8" s="172">
        <f>ROUND(H8+J8+L8+N8+P8+R8+T8+V8+X8,2)</f>
        <v>0</v>
      </c>
      <c r="G8" s="172">
        <f>ROUND(I8+K8+M8+O8+Q8+S8+U8+W8+Y8,2)</f>
        <v>0</v>
      </c>
      <c r="H8" s="18"/>
      <c r="I8" s="19"/>
      <c r="J8" s="18"/>
      <c r="K8" s="19"/>
      <c r="L8" s="18"/>
      <c r="M8" s="19"/>
      <c r="N8" s="18"/>
      <c r="O8" s="19"/>
      <c r="P8" s="18"/>
      <c r="Q8" s="19"/>
      <c r="R8" s="18"/>
      <c r="S8" s="19"/>
      <c r="T8" s="18"/>
      <c r="U8" s="19"/>
      <c r="V8" s="18"/>
      <c r="W8" s="19"/>
      <c r="X8" s="18"/>
      <c r="Y8" s="19"/>
      <c r="Z8" s="162"/>
      <c r="AE8" s="164"/>
      <c r="AF8" s="164"/>
      <c r="AG8" s="164"/>
      <c r="AH8" s="164"/>
      <c r="AI8" s="164"/>
      <c r="AJ8" s="164"/>
      <c r="AK8" s="164"/>
      <c r="AL8" s="164"/>
      <c r="AM8" s="164"/>
      <c r="AN8" s="164"/>
      <c r="AO8" s="164"/>
      <c r="AP8" s="164"/>
      <c r="AQ8" s="164"/>
      <c r="AR8" s="164"/>
      <c r="AS8" s="164"/>
      <c r="AT8" s="164"/>
      <c r="AV8" s="173"/>
      <c r="BQ8" s="163"/>
    </row>
    <row r="9" spans="1:69">
      <c r="A9" s="167">
        <v>3</v>
      </c>
      <c r="B9" s="168" t="s">
        <v>144</v>
      </c>
      <c r="C9" s="183">
        <v>0.45</v>
      </c>
      <c r="D9" s="169">
        <f t="shared" si="2"/>
        <v>0</v>
      </c>
      <c r="E9" s="170" t="e">
        <f t="shared" si="0"/>
        <v>#DIV/0!</v>
      </c>
      <c r="F9" s="172">
        <f t="shared" si="1"/>
        <v>0</v>
      </c>
      <c r="G9" s="172">
        <f t="shared" si="1"/>
        <v>0</v>
      </c>
      <c r="H9" s="18"/>
      <c r="I9" s="19"/>
      <c r="J9" s="18"/>
      <c r="K9" s="19"/>
      <c r="L9" s="18"/>
      <c r="M9" s="19"/>
      <c r="N9" s="18"/>
      <c r="O9" s="19"/>
      <c r="P9" s="18"/>
      <c r="Q9" s="19"/>
      <c r="R9" s="18"/>
      <c r="S9" s="19"/>
      <c r="T9" s="18"/>
      <c r="U9" s="19"/>
      <c r="V9" s="18"/>
      <c r="W9" s="19"/>
      <c r="X9" s="18"/>
      <c r="Y9" s="19"/>
      <c r="Z9" s="162"/>
      <c r="AE9" s="164"/>
      <c r="AF9" s="164"/>
      <c r="AG9" s="164"/>
      <c r="AH9" s="164"/>
      <c r="AI9" s="164"/>
      <c r="AJ9" s="164"/>
      <c r="AK9" s="164"/>
      <c r="AL9" s="164"/>
      <c r="AM9" s="164"/>
      <c r="AN9" s="164"/>
      <c r="AO9" s="164"/>
      <c r="AP9" s="164"/>
      <c r="AQ9" s="164"/>
      <c r="AR9" s="164"/>
      <c r="AS9" s="164"/>
      <c r="AT9" s="164"/>
      <c r="AV9" s="173"/>
      <c r="BQ9" s="163"/>
    </row>
    <row r="10" spans="1:69">
      <c r="A10" s="167">
        <v>4</v>
      </c>
      <c r="B10" s="168" t="s">
        <v>145</v>
      </c>
      <c r="C10" s="183">
        <v>0.45</v>
      </c>
      <c r="D10" s="169">
        <f t="shared" si="2"/>
        <v>0</v>
      </c>
      <c r="E10" s="170" t="e">
        <f t="shared" si="0"/>
        <v>#DIV/0!</v>
      </c>
      <c r="F10" s="176">
        <f t="shared" ref="F10:G12" si="3">ROUND(H10+J10+L10+N10+P10+R10+T10+V10+X10,2)</f>
        <v>0</v>
      </c>
      <c r="G10" s="176">
        <f t="shared" si="3"/>
        <v>0</v>
      </c>
      <c r="H10" s="18"/>
      <c r="I10" s="19"/>
      <c r="J10" s="18"/>
      <c r="K10" s="19"/>
      <c r="L10" s="18"/>
      <c r="M10" s="19"/>
      <c r="N10" s="18"/>
      <c r="O10" s="19"/>
      <c r="P10" s="18"/>
      <c r="Q10" s="19"/>
      <c r="R10" s="18"/>
      <c r="S10" s="19"/>
      <c r="T10" s="18"/>
      <c r="U10" s="19"/>
      <c r="V10" s="18"/>
      <c r="W10" s="19"/>
      <c r="X10" s="18"/>
      <c r="Y10" s="19"/>
      <c r="Z10" s="162"/>
      <c r="AE10" s="164"/>
      <c r="AF10" s="164"/>
      <c r="AG10" s="164"/>
      <c r="AH10" s="164"/>
      <c r="AI10" s="164"/>
      <c r="AJ10" s="164"/>
      <c r="AK10" s="164"/>
      <c r="AL10" s="164"/>
      <c r="AM10" s="164"/>
      <c r="AN10" s="164"/>
      <c r="AO10" s="164"/>
      <c r="AP10" s="164"/>
      <c r="AQ10" s="164"/>
      <c r="AR10" s="164"/>
      <c r="AS10" s="164"/>
      <c r="AT10" s="164"/>
      <c r="BQ10" s="163"/>
    </row>
    <row r="11" spans="1:69">
      <c r="A11" s="167">
        <v>5</v>
      </c>
      <c r="B11" s="168" t="s">
        <v>146</v>
      </c>
      <c r="C11" s="183">
        <v>0.45</v>
      </c>
      <c r="D11" s="169">
        <f t="shared" si="2"/>
        <v>0</v>
      </c>
      <c r="E11" s="170" t="e">
        <f t="shared" si="0"/>
        <v>#DIV/0!</v>
      </c>
      <c r="F11" s="176">
        <f t="shared" si="3"/>
        <v>0</v>
      </c>
      <c r="G11" s="176">
        <f t="shared" si="3"/>
        <v>0</v>
      </c>
      <c r="H11" s="18"/>
      <c r="I11" s="19"/>
      <c r="J11" s="18"/>
      <c r="K11" s="19"/>
      <c r="L11" s="18"/>
      <c r="M11" s="19"/>
      <c r="N11" s="18"/>
      <c r="O11" s="19"/>
      <c r="P11" s="18"/>
      <c r="Q11" s="19"/>
      <c r="R11" s="18"/>
      <c r="S11" s="19"/>
      <c r="T11" s="18"/>
      <c r="U11" s="19"/>
      <c r="V11" s="18"/>
      <c r="W11" s="19"/>
      <c r="X11" s="18"/>
      <c r="Y11" s="19"/>
      <c r="Z11" s="162"/>
      <c r="AE11" s="164"/>
      <c r="AF11" s="164"/>
      <c r="AG11" s="164"/>
      <c r="AH11" s="164"/>
      <c r="AI11" s="164"/>
      <c r="AJ11" s="164"/>
      <c r="AK11" s="164"/>
      <c r="AL11" s="164"/>
      <c r="AM11" s="164"/>
      <c r="AN11" s="164"/>
      <c r="AO11" s="164"/>
      <c r="AP11" s="164"/>
      <c r="AQ11" s="164"/>
      <c r="AR11" s="164"/>
      <c r="AS11" s="164"/>
      <c r="AT11" s="164"/>
      <c r="BQ11" s="163"/>
    </row>
    <row r="12" spans="1:69">
      <c r="A12" s="167">
        <v>6</v>
      </c>
      <c r="B12" s="168" t="s">
        <v>147</v>
      </c>
      <c r="C12" s="183">
        <v>0.45</v>
      </c>
      <c r="D12" s="169">
        <f t="shared" si="2"/>
        <v>0</v>
      </c>
      <c r="E12" s="170" t="e">
        <f t="shared" si="0"/>
        <v>#DIV/0!</v>
      </c>
      <c r="F12" s="172">
        <f t="shared" si="3"/>
        <v>0</v>
      </c>
      <c r="G12" s="172">
        <f>ROUND(I12+K12+M12+O12+Q12+S12+U12+W12+Y12,2)</f>
        <v>0</v>
      </c>
      <c r="H12" s="18"/>
      <c r="I12" s="19"/>
      <c r="J12" s="18"/>
      <c r="K12" s="19"/>
      <c r="L12" s="18"/>
      <c r="M12" s="19"/>
      <c r="N12" s="18"/>
      <c r="O12" s="19"/>
      <c r="P12" s="18"/>
      <c r="Q12" s="19"/>
      <c r="R12" s="18"/>
      <c r="S12" s="19"/>
      <c r="T12" s="18"/>
      <c r="U12" s="19"/>
      <c r="V12" s="18"/>
      <c r="W12" s="19"/>
      <c r="X12" s="18"/>
      <c r="Y12" s="19"/>
      <c r="Z12" s="162"/>
      <c r="AE12" s="164"/>
      <c r="AF12" s="164"/>
      <c r="AG12" s="164"/>
      <c r="AH12" s="164"/>
      <c r="AI12" s="164"/>
      <c r="AJ12" s="164"/>
      <c r="AK12" s="164"/>
      <c r="AL12" s="164"/>
      <c r="AM12" s="164"/>
      <c r="AN12" s="164"/>
      <c r="AO12" s="164"/>
      <c r="AP12" s="164"/>
      <c r="AQ12" s="164"/>
      <c r="AR12" s="164"/>
      <c r="AS12" s="164"/>
      <c r="AT12" s="164"/>
      <c r="AV12" s="173"/>
      <c r="BQ12" s="163"/>
    </row>
    <row r="13" spans="1:69" s="162" customFormat="1">
      <c r="A13" s="167">
        <v>7</v>
      </c>
      <c r="B13" s="168" t="s">
        <v>148</v>
      </c>
      <c r="D13" s="169">
        <f t="shared" si="2"/>
        <v>0</v>
      </c>
      <c r="E13" s="170" t="e">
        <f t="shared" si="0"/>
        <v>#DIV/0!</v>
      </c>
      <c r="F13" s="171">
        <f>ROUND(H13+J13+L13+N13+P13+R13+T13+V13+X13,2)</f>
        <v>0</v>
      </c>
      <c r="G13" s="171">
        <f>ROUND(I13+K13+M13+O13+Q13+S13+U13+W13+Y13,2)</f>
        <v>0</v>
      </c>
      <c r="H13" s="177">
        <f t="shared" ref="H13:Y13" si="4">SUM(H14:H15)</f>
        <v>0</v>
      </c>
      <c r="I13" s="177">
        <f t="shared" si="4"/>
        <v>0</v>
      </c>
      <c r="J13" s="177">
        <f t="shared" si="4"/>
        <v>0</v>
      </c>
      <c r="K13" s="177">
        <f t="shared" si="4"/>
        <v>0</v>
      </c>
      <c r="L13" s="177">
        <f t="shared" si="4"/>
        <v>0</v>
      </c>
      <c r="M13" s="177">
        <f t="shared" si="4"/>
        <v>0</v>
      </c>
      <c r="N13" s="177">
        <f t="shared" si="4"/>
        <v>0</v>
      </c>
      <c r="O13" s="177">
        <f t="shared" si="4"/>
        <v>0</v>
      </c>
      <c r="P13" s="177">
        <f t="shared" si="4"/>
        <v>0</v>
      </c>
      <c r="Q13" s="177">
        <f t="shared" si="4"/>
        <v>0</v>
      </c>
      <c r="R13" s="177">
        <f t="shared" si="4"/>
        <v>0</v>
      </c>
      <c r="S13" s="177">
        <f t="shared" si="4"/>
        <v>0</v>
      </c>
      <c r="T13" s="177">
        <f t="shared" si="4"/>
        <v>0</v>
      </c>
      <c r="U13" s="177">
        <f t="shared" si="4"/>
        <v>0</v>
      </c>
      <c r="V13" s="177">
        <f t="shared" si="4"/>
        <v>0</v>
      </c>
      <c r="W13" s="177">
        <f t="shared" si="4"/>
        <v>0</v>
      </c>
      <c r="X13" s="177">
        <f t="shared" si="4"/>
        <v>0</v>
      </c>
      <c r="Y13" s="177">
        <f t="shared" si="4"/>
        <v>0</v>
      </c>
      <c r="AE13" s="164"/>
      <c r="AF13" s="164"/>
      <c r="AG13" s="164"/>
      <c r="AH13" s="164"/>
      <c r="AI13" s="164"/>
      <c r="AJ13" s="164"/>
      <c r="AK13" s="164"/>
      <c r="AL13" s="164"/>
      <c r="AM13" s="164"/>
      <c r="AN13" s="164"/>
      <c r="AO13" s="164"/>
      <c r="AP13" s="164"/>
      <c r="AQ13" s="164"/>
      <c r="AR13" s="164"/>
      <c r="AS13" s="164"/>
      <c r="AT13" s="164"/>
    </row>
    <row r="14" spans="1:69" s="162" customFormat="1">
      <c r="A14" s="174" t="s">
        <v>149</v>
      </c>
      <c r="B14" s="175" t="s">
        <v>164</v>
      </c>
      <c r="C14" s="183">
        <v>1</v>
      </c>
      <c r="D14" s="169">
        <f t="shared" si="2"/>
        <v>0</v>
      </c>
      <c r="E14" s="170" t="e">
        <f t="shared" si="0"/>
        <v>#DIV/0!</v>
      </c>
      <c r="F14" s="176">
        <f>ROUND(H14+J14+L14+N14+P14+R14+T14+V14+X14,2)</f>
        <v>0</v>
      </c>
      <c r="G14" s="176">
        <f>ROUND(I14+K14+M14+O14+Q14+S14+U14+W14+Y14,2)</f>
        <v>0</v>
      </c>
      <c r="H14" s="18"/>
      <c r="I14" s="19"/>
      <c r="J14" s="18"/>
      <c r="K14" s="19"/>
      <c r="L14" s="18"/>
      <c r="M14" s="19"/>
      <c r="N14" s="18"/>
      <c r="O14" s="19"/>
      <c r="P14" s="18"/>
      <c r="Q14" s="19"/>
      <c r="R14" s="18"/>
      <c r="S14" s="19"/>
      <c r="T14" s="18"/>
      <c r="U14" s="19"/>
      <c r="V14" s="18"/>
      <c r="W14" s="19"/>
      <c r="X14" s="18"/>
      <c r="Y14" s="19"/>
      <c r="AE14" s="164"/>
      <c r="AF14" s="164"/>
      <c r="AG14" s="164"/>
      <c r="AH14" s="164"/>
      <c r="AI14" s="164"/>
      <c r="AJ14" s="164"/>
      <c r="AK14" s="164"/>
      <c r="AL14" s="164"/>
      <c r="AM14" s="164"/>
      <c r="AN14" s="164"/>
      <c r="AO14" s="164"/>
      <c r="AP14" s="164"/>
      <c r="AQ14" s="164"/>
      <c r="AR14" s="164"/>
      <c r="AS14" s="164"/>
      <c r="AT14" s="164"/>
    </row>
    <row r="15" spans="1:69" s="162" customFormat="1">
      <c r="A15" s="174" t="s">
        <v>150</v>
      </c>
      <c r="B15" s="12" t="s">
        <v>165</v>
      </c>
      <c r="C15" s="183">
        <v>0.45</v>
      </c>
      <c r="D15" s="169">
        <f t="shared" si="2"/>
        <v>0</v>
      </c>
      <c r="E15" s="170" t="e">
        <f t="shared" si="0"/>
        <v>#DIV/0!</v>
      </c>
      <c r="F15" s="176">
        <f t="shared" ref="F15:G23" si="5">ROUND(H15+J15+L15+N15+P15+R15+T15+V15+X15,2)</f>
        <v>0</v>
      </c>
      <c r="G15" s="176">
        <f t="shared" si="5"/>
        <v>0</v>
      </c>
      <c r="H15" s="18"/>
      <c r="I15" s="19"/>
      <c r="J15" s="18"/>
      <c r="K15" s="19"/>
      <c r="L15" s="18"/>
      <c r="M15" s="19"/>
      <c r="N15" s="18"/>
      <c r="O15" s="19"/>
      <c r="P15" s="18"/>
      <c r="Q15" s="19"/>
      <c r="R15" s="18"/>
      <c r="S15" s="19"/>
      <c r="T15" s="18"/>
      <c r="U15" s="19"/>
      <c r="V15" s="18"/>
      <c r="W15" s="19"/>
      <c r="X15" s="18"/>
      <c r="Y15" s="19"/>
      <c r="AE15" s="164"/>
      <c r="AF15" s="164"/>
      <c r="AG15" s="164"/>
      <c r="AH15" s="164"/>
      <c r="AI15" s="164"/>
      <c r="AJ15" s="164"/>
      <c r="AK15" s="164"/>
      <c r="AL15" s="164"/>
      <c r="AM15" s="164"/>
      <c r="AN15" s="164"/>
      <c r="AO15" s="164"/>
      <c r="AP15" s="164"/>
      <c r="AQ15" s="164"/>
      <c r="AR15" s="164"/>
      <c r="AS15" s="164"/>
      <c r="AT15" s="164"/>
    </row>
    <row r="16" spans="1:69" s="162" customFormat="1">
      <c r="A16" s="167">
        <v>8</v>
      </c>
      <c r="B16" s="168" t="s">
        <v>151</v>
      </c>
      <c r="C16" s="183">
        <v>0.45</v>
      </c>
      <c r="D16" s="169">
        <f t="shared" si="2"/>
        <v>0</v>
      </c>
      <c r="E16" s="170" t="e">
        <f t="shared" si="0"/>
        <v>#DIV/0!</v>
      </c>
      <c r="F16" s="176">
        <f t="shared" si="5"/>
        <v>0</v>
      </c>
      <c r="G16" s="176">
        <f t="shared" si="5"/>
        <v>0</v>
      </c>
      <c r="H16" s="18"/>
      <c r="I16" s="19"/>
      <c r="J16" s="18"/>
      <c r="K16" s="19"/>
      <c r="L16" s="18"/>
      <c r="M16" s="19"/>
      <c r="N16" s="18"/>
      <c r="O16" s="19"/>
      <c r="P16" s="18"/>
      <c r="Q16" s="19"/>
      <c r="R16" s="18"/>
      <c r="S16" s="19"/>
      <c r="T16" s="18"/>
      <c r="U16" s="19"/>
      <c r="V16" s="18"/>
      <c r="W16" s="19"/>
      <c r="X16" s="18"/>
      <c r="Y16" s="19"/>
      <c r="AE16" s="164"/>
      <c r="AF16" s="164"/>
      <c r="AG16" s="164"/>
      <c r="AH16" s="164"/>
      <c r="AI16" s="164"/>
      <c r="AJ16" s="164"/>
      <c r="AK16" s="164"/>
      <c r="AL16" s="164"/>
      <c r="AM16" s="164"/>
      <c r="AN16" s="164"/>
      <c r="AO16" s="164"/>
      <c r="AP16" s="164"/>
      <c r="AQ16" s="164"/>
      <c r="AR16" s="164"/>
      <c r="AS16" s="164"/>
      <c r="AT16" s="164"/>
    </row>
    <row r="17" spans="1:69" s="162" customFormat="1">
      <c r="A17" s="167">
        <v>9</v>
      </c>
      <c r="B17" s="168" t="s">
        <v>152</v>
      </c>
      <c r="C17" s="183">
        <v>0.45</v>
      </c>
      <c r="D17" s="169">
        <f t="shared" si="2"/>
        <v>0</v>
      </c>
      <c r="E17" s="170" t="e">
        <f t="shared" si="0"/>
        <v>#DIV/0!</v>
      </c>
      <c r="F17" s="176">
        <f t="shared" si="5"/>
        <v>0</v>
      </c>
      <c r="G17" s="176">
        <f t="shared" si="5"/>
        <v>0</v>
      </c>
      <c r="H17" s="18"/>
      <c r="I17" s="19"/>
      <c r="J17" s="18"/>
      <c r="K17" s="19"/>
      <c r="L17" s="18"/>
      <c r="M17" s="19"/>
      <c r="N17" s="18"/>
      <c r="O17" s="19"/>
      <c r="P17" s="18"/>
      <c r="Q17" s="19"/>
      <c r="R17" s="18"/>
      <c r="S17" s="19"/>
      <c r="T17" s="18"/>
      <c r="U17" s="19"/>
      <c r="V17" s="18"/>
      <c r="W17" s="19"/>
      <c r="X17" s="18"/>
      <c r="Y17" s="19"/>
      <c r="AE17" s="164"/>
      <c r="AF17" s="164"/>
      <c r="AG17" s="164"/>
      <c r="AH17" s="164"/>
      <c r="AI17" s="164"/>
      <c r="AJ17" s="164"/>
      <c r="AK17" s="164"/>
      <c r="AL17" s="164"/>
      <c r="AM17" s="164"/>
      <c r="AN17" s="164"/>
      <c r="AO17" s="164"/>
      <c r="AP17" s="164"/>
      <c r="AQ17" s="164"/>
      <c r="AR17" s="164"/>
      <c r="AS17" s="164"/>
      <c r="AT17" s="164"/>
    </row>
    <row r="18" spans="1:69" s="162" customFormat="1">
      <c r="A18" s="167">
        <v>10</v>
      </c>
      <c r="B18" s="168" t="s">
        <v>153</v>
      </c>
      <c r="C18" s="183">
        <v>0.45</v>
      </c>
      <c r="D18" s="169">
        <f t="shared" si="2"/>
        <v>0</v>
      </c>
      <c r="E18" s="170" t="e">
        <f t="shared" si="0"/>
        <v>#DIV/0!</v>
      </c>
      <c r="F18" s="176">
        <f t="shared" si="5"/>
        <v>0</v>
      </c>
      <c r="G18" s="176">
        <f t="shared" si="5"/>
        <v>0</v>
      </c>
      <c r="H18" s="18"/>
      <c r="I18" s="19"/>
      <c r="J18" s="18"/>
      <c r="K18" s="19"/>
      <c r="L18" s="18"/>
      <c r="M18" s="19"/>
      <c r="N18" s="18"/>
      <c r="O18" s="19"/>
      <c r="P18" s="18"/>
      <c r="Q18" s="19"/>
      <c r="R18" s="18"/>
      <c r="S18" s="19"/>
      <c r="T18" s="18"/>
      <c r="U18" s="19"/>
      <c r="V18" s="18"/>
      <c r="W18" s="19"/>
      <c r="X18" s="18"/>
      <c r="Y18" s="19"/>
      <c r="AE18" s="164"/>
      <c r="AF18" s="164"/>
      <c r="AG18" s="164"/>
      <c r="AH18" s="164"/>
      <c r="AI18" s="164"/>
      <c r="AJ18" s="164"/>
      <c r="AK18" s="164"/>
      <c r="AL18" s="164"/>
      <c r="AM18" s="164"/>
      <c r="AN18" s="164"/>
      <c r="AO18" s="164"/>
      <c r="AP18" s="164"/>
      <c r="AQ18" s="164"/>
      <c r="AR18" s="164"/>
      <c r="AS18" s="164"/>
      <c r="AT18" s="164"/>
    </row>
    <row r="19" spans="1:69" s="162" customFormat="1" ht="27.6">
      <c r="A19" s="167">
        <v>11</v>
      </c>
      <c r="B19" s="168" t="s">
        <v>166</v>
      </c>
      <c r="C19" s="183">
        <v>1</v>
      </c>
      <c r="D19" s="169">
        <f t="shared" si="2"/>
        <v>0</v>
      </c>
      <c r="E19" s="170" t="e">
        <f t="shared" si="0"/>
        <v>#DIV/0!</v>
      </c>
      <c r="F19" s="176">
        <f t="shared" si="5"/>
        <v>0</v>
      </c>
      <c r="G19" s="176">
        <f t="shared" si="5"/>
        <v>0</v>
      </c>
      <c r="H19" s="18"/>
      <c r="I19" s="19"/>
      <c r="J19" s="18"/>
      <c r="K19" s="19"/>
      <c r="L19" s="18"/>
      <c r="M19" s="19"/>
      <c r="N19" s="18"/>
      <c r="O19" s="19"/>
      <c r="P19" s="18"/>
      <c r="Q19" s="19"/>
      <c r="R19" s="18"/>
      <c r="S19" s="19"/>
      <c r="T19" s="18"/>
      <c r="U19" s="19"/>
      <c r="V19" s="18"/>
      <c r="W19" s="19"/>
      <c r="X19" s="18"/>
      <c r="Y19" s="19"/>
      <c r="AE19" s="164"/>
      <c r="AF19" s="164"/>
      <c r="AG19" s="164"/>
      <c r="AH19" s="164"/>
      <c r="AI19" s="164"/>
      <c r="AJ19" s="164"/>
      <c r="AK19" s="164"/>
      <c r="AL19" s="164"/>
      <c r="AM19" s="164"/>
      <c r="AN19" s="164"/>
      <c r="AO19" s="164"/>
      <c r="AP19" s="164"/>
      <c r="AQ19" s="164"/>
      <c r="AR19" s="164"/>
      <c r="AS19" s="164"/>
      <c r="AT19" s="164"/>
    </row>
    <row r="20" spans="1:69" s="162" customFormat="1">
      <c r="A20" s="167">
        <v>12</v>
      </c>
      <c r="B20" s="168" t="s">
        <v>155</v>
      </c>
      <c r="C20" s="183">
        <v>0.45</v>
      </c>
      <c r="D20" s="169">
        <f t="shared" si="2"/>
        <v>0</v>
      </c>
      <c r="E20" s="170" t="e">
        <f t="shared" si="0"/>
        <v>#DIV/0!</v>
      </c>
      <c r="F20" s="176">
        <f t="shared" si="5"/>
        <v>0</v>
      </c>
      <c r="G20" s="176">
        <f t="shared" si="5"/>
        <v>0</v>
      </c>
      <c r="H20" s="18"/>
      <c r="I20" s="19"/>
      <c r="J20" s="18"/>
      <c r="K20" s="19"/>
      <c r="L20" s="18"/>
      <c r="M20" s="19"/>
      <c r="N20" s="18"/>
      <c r="O20" s="19"/>
      <c r="P20" s="18"/>
      <c r="Q20" s="19"/>
      <c r="R20" s="18"/>
      <c r="S20" s="19"/>
      <c r="T20" s="18"/>
      <c r="U20" s="19"/>
      <c r="V20" s="18"/>
      <c r="W20" s="19"/>
      <c r="X20" s="18"/>
      <c r="Y20" s="19"/>
      <c r="AE20" s="164"/>
      <c r="AF20" s="164"/>
      <c r="AG20" s="164"/>
      <c r="AH20" s="164"/>
      <c r="AI20" s="164"/>
      <c r="AJ20" s="164"/>
      <c r="AK20" s="164"/>
      <c r="AL20" s="164"/>
      <c r="AM20" s="164"/>
      <c r="AN20" s="164"/>
      <c r="AO20" s="164"/>
      <c r="AP20" s="164"/>
      <c r="AQ20" s="164"/>
      <c r="AR20" s="164"/>
      <c r="AS20" s="164"/>
      <c r="AT20" s="164"/>
    </row>
    <row r="21" spans="1:69" s="162" customFormat="1">
      <c r="A21" s="167">
        <v>13</v>
      </c>
      <c r="B21" s="168" t="s">
        <v>156</v>
      </c>
      <c r="C21" s="183">
        <v>0.45</v>
      </c>
      <c r="D21" s="169">
        <f t="shared" si="2"/>
        <v>0</v>
      </c>
      <c r="E21" s="170" t="e">
        <f t="shared" si="0"/>
        <v>#DIV/0!</v>
      </c>
      <c r="F21" s="176">
        <f t="shared" si="5"/>
        <v>0</v>
      </c>
      <c r="G21" s="176">
        <f t="shared" si="5"/>
        <v>0</v>
      </c>
      <c r="H21" s="18"/>
      <c r="I21" s="19"/>
      <c r="J21" s="18"/>
      <c r="K21" s="19"/>
      <c r="L21" s="18"/>
      <c r="M21" s="19"/>
      <c r="N21" s="18"/>
      <c r="O21" s="19"/>
      <c r="P21" s="18"/>
      <c r="Q21" s="19"/>
      <c r="R21" s="18"/>
      <c r="S21" s="19"/>
      <c r="T21" s="18"/>
      <c r="U21" s="19"/>
      <c r="V21" s="18"/>
      <c r="W21" s="19"/>
      <c r="X21" s="18"/>
      <c r="Y21" s="19"/>
      <c r="AE21" s="164"/>
      <c r="AF21" s="164"/>
      <c r="AG21" s="164"/>
      <c r="AH21" s="164"/>
      <c r="AI21" s="164"/>
      <c r="AJ21" s="164"/>
      <c r="AK21" s="164"/>
      <c r="AL21" s="164"/>
      <c r="AM21" s="164"/>
      <c r="AN21" s="164"/>
      <c r="AO21" s="164"/>
      <c r="AP21" s="164"/>
      <c r="AQ21" s="164"/>
      <c r="AR21" s="164"/>
      <c r="AS21" s="164"/>
      <c r="AT21" s="164"/>
    </row>
    <row r="22" spans="1:69" s="162" customFormat="1">
      <c r="A22" s="167">
        <v>14</v>
      </c>
      <c r="B22" s="168" t="s">
        <v>157</v>
      </c>
      <c r="C22" s="183">
        <v>0.45</v>
      </c>
      <c r="D22" s="169">
        <f t="shared" si="2"/>
        <v>0</v>
      </c>
      <c r="E22" s="170" t="e">
        <f t="shared" si="0"/>
        <v>#DIV/0!</v>
      </c>
      <c r="F22" s="176">
        <f t="shared" si="5"/>
        <v>0</v>
      </c>
      <c r="G22" s="176">
        <f t="shared" si="5"/>
        <v>0</v>
      </c>
      <c r="H22" s="18"/>
      <c r="I22" s="19"/>
      <c r="J22" s="18"/>
      <c r="K22" s="19"/>
      <c r="L22" s="18"/>
      <c r="M22" s="19"/>
      <c r="N22" s="18"/>
      <c r="O22" s="19"/>
      <c r="P22" s="18"/>
      <c r="Q22" s="19"/>
      <c r="R22" s="18"/>
      <c r="S22" s="19"/>
      <c r="T22" s="18"/>
      <c r="U22" s="19"/>
      <c r="V22" s="18"/>
      <c r="W22" s="19"/>
      <c r="X22" s="18"/>
      <c r="Y22" s="19"/>
      <c r="AE22" s="164"/>
      <c r="AF22" s="164"/>
      <c r="AG22" s="164"/>
      <c r="AH22" s="164"/>
      <c r="AI22" s="164"/>
      <c r="AJ22" s="164"/>
      <c r="AK22" s="164"/>
      <c r="AL22" s="164"/>
      <c r="AM22" s="164"/>
      <c r="AN22" s="164"/>
      <c r="AO22" s="164"/>
      <c r="AP22" s="164"/>
      <c r="AQ22" s="164"/>
      <c r="AR22" s="164"/>
      <c r="AS22" s="164"/>
      <c r="AT22" s="164"/>
    </row>
    <row r="23" spans="1:69" s="162" customFormat="1">
      <c r="A23" s="167">
        <v>15</v>
      </c>
      <c r="B23" s="168" t="s">
        <v>158</v>
      </c>
      <c r="C23" s="183">
        <v>0.45</v>
      </c>
      <c r="D23" s="169">
        <f t="shared" si="2"/>
        <v>0</v>
      </c>
      <c r="E23" s="170" t="e">
        <f t="shared" si="0"/>
        <v>#DIV/0!</v>
      </c>
      <c r="F23" s="176">
        <f t="shared" si="5"/>
        <v>0</v>
      </c>
      <c r="G23" s="176">
        <f t="shared" si="5"/>
        <v>0</v>
      </c>
      <c r="H23" s="18"/>
      <c r="I23" s="19"/>
      <c r="J23" s="18"/>
      <c r="K23" s="19"/>
      <c r="L23" s="18"/>
      <c r="M23" s="19"/>
      <c r="N23" s="18"/>
      <c r="O23" s="19"/>
      <c r="P23" s="18"/>
      <c r="Q23" s="19"/>
      <c r="R23" s="18"/>
      <c r="S23" s="19"/>
      <c r="T23" s="18"/>
      <c r="U23" s="19"/>
      <c r="V23" s="18"/>
      <c r="W23" s="19"/>
      <c r="X23" s="18"/>
      <c r="Y23" s="19"/>
      <c r="AE23" s="164"/>
      <c r="AF23" s="164"/>
      <c r="AG23" s="164"/>
      <c r="AH23" s="164"/>
      <c r="AI23" s="164"/>
      <c r="AJ23" s="164"/>
      <c r="AK23" s="164"/>
      <c r="AL23" s="164"/>
      <c r="AM23" s="164"/>
      <c r="AN23" s="164"/>
      <c r="AO23" s="164"/>
      <c r="AP23" s="164"/>
      <c r="AQ23" s="164"/>
      <c r="AR23" s="164"/>
      <c r="AS23" s="164"/>
      <c r="AT23" s="164"/>
    </row>
    <row r="24" spans="1:69" s="162" customFormat="1">
      <c r="A24" s="178"/>
      <c r="B24" s="168" t="s">
        <v>159</v>
      </c>
      <c r="C24" s="180"/>
      <c r="D24" s="169">
        <f>F24+G24</f>
        <v>0</v>
      </c>
      <c r="E24" s="179" t="e">
        <f t="shared" si="0"/>
        <v>#DIV/0!</v>
      </c>
      <c r="F24" s="171">
        <f t="shared" ref="F24:Y24" si="6">F7+F8+F9+F10+F11+F12+F13+F16+F17+F18+F19+F20+F21+F22+F23</f>
        <v>0</v>
      </c>
      <c r="G24" s="171">
        <f t="shared" si="6"/>
        <v>0</v>
      </c>
      <c r="H24" s="171">
        <f t="shared" si="6"/>
        <v>0</v>
      </c>
      <c r="I24" s="171">
        <f t="shared" si="6"/>
        <v>0</v>
      </c>
      <c r="J24" s="171">
        <f t="shared" si="6"/>
        <v>0</v>
      </c>
      <c r="K24" s="171">
        <f t="shared" si="6"/>
        <v>0</v>
      </c>
      <c r="L24" s="171">
        <f t="shared" si="6"/>
        <v>0</v>
      </c>
      <c r="M24" s="171">
        <f t="shared" si="6"/>
        <v>0</v>
      </c>
      <c r="N24" s="171">
        <f t="shared" si="6"/>
        <v>0</v>
      </c>
      <c r="O24" s="171">
        <f t="shared" si="6"/>
        <v>0</v>
      </c>
      <c r="P24" s="171">
        <f t="shared" si="6"/>
        <v>0</v>
      </c>
      <c r="Q24" s="171">
        <f t="shared" si="6"/>
        <v>0</v>
      </c>
      <c r="R24" s="171">
        <f t="shared" si="6"/>
        <v>0</v>
      </c>
      <c r="S24" s="171">
        <f t="shared" si="6"/>
        <v>0</v>
      </c>
      <c r="T24" s="171">
        <f t="shared" si="6"/>
        <v>0</v>
      </c>
      <c r="U24" s="171">
        <f t="shared" si="6"/>
        <v>0</v>
      </c>
      <c r="V24" s="171">
        <f t="shared" si="6"/>
        <v>0</v>
      </c>
      <c r="W24" s="171">
        <f t="shared" si="6"/>
        <v>0</v>
      </c>
      <c r="X24" s="171">
        <f t="shared" si="6"/>
        <v>0</v>
      </c>
      <c r="Y24" s="171">
        <f t="shared" si="6"/>
        <v>0</v>
      </c>
      <c r="AE24" s="164"/>
      <c r="AF24" s="164"/>
      <c r="AG24" s="164"/>
      <c r="AH24" s="164"/>
      <c r="AI24" s="164"/>
      <c r="AJ24" s="164"/>
      <c r="AK24" s="164"/>
      <c r="AL24" s="164"/>
      <c r="AM24" s="164"/>
      <c r="AN24" s="164"/>
      <c r="AO24" s="164"/>
      <c r="AP24" s="164"/>
      <c r="AQ24" s="164"/>
      <c r="AR24" s="164"/>
      <c r="AS24" s="164"/>
      <c r="AT24" s="164"/>
    </row>
    <row r="25" spans="1:69" s="162" customFormat="1">
      <c r="A25" s="178"/>
      <c r="B25" s="168" t="s">
        <v>160</v>
      </c>
      <c r="C25" s="180"/>
      <c r="D25" s="181"/>
      <c r="E25" s="179"/>
      <c r="F25" s="182"/>
      <c r="G25" s="182"/>
      <c r="H25" s="171"/>
      <c r="I25" s="18"/>
      <c r="J25" s="171"/>
      <c r="K25" s="18"/>
      <c r="L25" s="171"/>
      <c r="M25" s="18"/>
      <c r="N25" s="171"/>
      <c r="O25" s="18"/>
      <c r="P25" s="171"/>
      <c r="Q25" s="18"/>
      <c r="R25" s="171"/>
      <c r="S25" s="18"/>
      <c r="T25" s="171"/>
      <c r="U25" s="18"/>
      <c r="V25" s="171"/>
      <c r="W25" s="18"/>
      <c r="X25" s="171"/>
      <c r="Y25" s="18"/>
      <c r="AE25" s="164"/>
      <c r="AF25" s="164"/>
      <c r="AG25" s="164"/>
      <c r="AH25" s="164"/>
      <c r="AI25" s="164"/>
      <c r="AJ25" s="164"/>
      <c r="AK25" s="164"/>
      <c r="AL25" s="164"/>
      <c r="AM25" s="164"/>
      <c r="AN25" s="164"/>
      <c r="AO25" s="164"/>
      <c r="AP25" s="164"/>
      <c r="AQ25" s="164"/>
      <c r="AR25" s="164"/>
      <c r="AS25" s="164"/>
      <c r="AT25" s="164"/>
    </row>
    <row r="26" spans="1:69" s="162" customFormat="1">
      <c r="A26" s="178"/>
      <c r="B26" s="168" t="s">
        <v>161</v>
      </c>
      <c r="C26" s="180"/>
      <c r="D26" s="181"/>
      <c r="E26" s="179"/>
      <c r="F26" s="182"/>
      <c r="G26" s="182"/>
      <c r="H26" s="171">
        <f>H24-H23</f>
        <v>0</v>
      </c>
      <c r="I26" s="171">
        <f>I24-I23-I25</f>
        <v>0</v>
      </c>
      <c r="J26" s="171">
        <f t="shared" ref="J26:Y26" si="7">J24-J23</f>
        <v>0</v>
      </c>
      <c r="K26" s="171">
        <f>K24-K23-K25</f>
        <v>0</v>
      </c>
      <c r="L26" s="171">
        <f t="shared" si="7"/>
        <v>0</v>
      </c>
      <c r="M26" s="171">
        <f>M24-M23-M25</f>
        <v>0</v>
      </c>
      <c r="N26" s="171">
        <f t="shared" si="7"/>
        <v>0</v>
      </c>
      <c r="O26" s="171">
        <f t="shared" si="7"/>
        <v>0</v>
      </c>
      <c r="P26" s="171">
        <f t="shared" si="7"/>
        <v>0</v>
      </c>
      <c r="Q26" s="171">
        <f t="shared" si="7"/>
        <v>0</v>
      </c>
      <c r="R26" s="171">
        <f t="shared" si="7"/>
        <v>0</v>
      </c>
      <c r="S26" s="171">
        <f t="shared" si="7"/>
        <v>0</v>
      </c>
      <c r="T26" s="171">
        <f t="shared" si="7"/>
        <v>0</v>
      </c>
      <c r="U26" s="171">
        <f t="shared" si="7"/>
        <v>0</v>
      </c>
      <c r="V26" s="171">
        <f t="shared" si="7"/>
        <v>0</v>
      </c>
      <c r="W26" s="171">
        <f t="shared" si="7"/>
        <v>0</v>
      </c>
      <c r="X26" s="171">
        <f t="shared" si="7"/>
        <v>0</v>
      </c>
      <c r="Y26" s="171">
        <f t="shared" si="7"/>
        <v>0</v>
      </c>
      <c r="AE26" s="164"/>
      <c r="AF26" s="164"/>
      <c r="AG26" s="164"/>
      <c r="AH26" s="164"/>
      <c r="AI26" s="164"/>
      <c r="AJ26" s="164"/>
      <c r="AK26" s="164"/>
      <c r="AL26" s="164"/>
      <c r="AM26" s="164"/>
      <c r="AN26" s="164"/>
      <c r="AO26" s="164"/>
      <c r="AP26" s="164"/>
      <c r="AQ26" s="164"/>
      <c r="AR26" s="164"/>
      <c r="AS26" s="164"/>
      <c r="AT26" s="164"/>
    </row>
    <row r="27" spans="1:69">
      <c r="A27" s="178"/>
      <c r="B27" s="168" t="s">
        <v>167</v>
      </c>
      <c r="C27" s="180"/>
      <c r="D27" s="181"/>
      <c r="E27" s="179"/>
      <c r="F27" s="182"/>
      <c r="G27" s="182"/>
      <c r="H27" s="171">
        <f t="shared" ref="H27:Y27" si="8">H24-H14-H19</f>
        <v>0</v>
      </c>
      <c r="I27" s="171">
        <f t="shared" si="8"/>
        <v>0</v>
      </c>
      <c r="J27" s="171">
        <f t="shared" si="8"/>
        <v>0</v>
      </c>
      <c r="K27" s="171">
        <f t="shared" si="8"/>
        <v>0</v>
      </c>
      <c r="L27" s="171">
        <f t="shared" si="8"/>
        <v>0</v>
      </c>
      <c r="M27" s="171">
        <f t="shared" si="8"/>
        <v>0</v>
      </c>
      <c r="N27" s="171">
        <f t="shared" si="8"/>
        <v>0</v>
      </c>
      <c r="O27" s="171">
        <f t="shared" si="8"/>
        <v>0</v>
      </c>
      <c r="P27" s="171">
        <f t="shared" si="8"/>
        <v>0</v>
      </c>
      <c r="Q27" s="171">
        <f t="shared" si="8"/>
        <v>0</v>
      </c>
      <c r="R27" s="171">
        <f t="shared" si="8"/>
        <v>0</v>
      </c>
      <c r="S27" s="171">
        <f t="shared" si="8"/>
        <v>0</v>
      </c>
      <c r="T27" s="171">
        <f t="shared" si="8"/>
        <v>0</v>
      </c>
      <c r="U27" s="171">
        <f t="shared" si="8"/>
        <v>0</v>
      </c>
      <c r="V27" s="171">
        <f t="shared" si="8"/>
        <v>0</v>
      </c>
      <c r="W27" s="171">
        <f t="shared" si="8"/>
        <v>0</v>
      </c>
      <c r="X27" s="171">
        <f t="shared" si="8"/>
        <v>0</v>
      </c>
      <c r="Y27" s="171">
        <f t="shared" si="8"/>
        <v>0</v>
      </c>
      <c r="Z27" s="162"/>
      <c r="AE27" s="164"/>
      <c r="AF27" s="164"/>
      <c r="AG27" s="164"/>
      <c r="AH27" s="164"/>
      <c r="AI27" s="164"/>
      <c r="AJ27" s="164"/>
      <c r="AK27" s="164"/>
      <c r="AL27" s="164"/>
      <c r="AM27" s="164"/>
      <c r="AN27" s="164"/>
      <c r="AO27" s="164"/>
      <c r="AP27" s="164"/>
      <c r="AQ27" s="164"/>
      <c r="AR27" s="164"/>
      <c r="AS27" s="164"/>
      <c r="AT27" s="164"/>
      <c r="BQ27" s="163"/>
    </row>
    <row r="28" spans="1:69">
      <c r="A28" s="178"/>
      <c r="B28" s="168" t="s">
        <v>168</v>
      </c>
      <c r="C28" s="180"/>
      <c r="D28" s="181"/>
      <c r="E28" s="179"/>
      <c r="F28" s="182"/>
      <c r="G28" s="182"/>
      <c r="H28" s="171">
        <f t="shared" ref="H28:Y28" si="9">H14+H19</f>
        <v>0</v>
      </c>
      <c r="I28" s="171">
        <f t="shared" si="9"/>
        <v>0</v>
      </c>
      <c r="J28" s="171">
        <f t="shared" si="9"/>
        <v>0</v>
      </c>
      <c r="K28" s="171">
        <f t="shared" si="9"/>
        <v>0</v>
      </c>
      <c r="L28" s="171">
        <f t="shared" si="9"/>
        <v>0</v>
      </c>
      <c r="M28" s="171">
        <f t="shared" si="9"/>
        <v>0</v>
      </c>
      <c r="N28" s="171">
        <f t="shared" si="9"/>
        <v>0</v>
      </c>
      <c r="O28" s="171">
        <f t="shared" si="9"/>
        <v>0</v>
      </c>
      <c r="P28" s="171">
        <f t="shared" si="9"/>
        <v>0</v>
      </c>
      <c r="Q28" s="171">
        <f t="shared" si="9"/>
        <v>0</v>
      </c>
      <c r="R28" s="171">
        <f t="shared" si="9"/>
        <v>0</v>
      </c>
      <c r="S28" s="171">
        <f t="shared" si="9"/>
        <v>0</v>
      </c>
      <c r="T28" s="171">
        <f t="shared" si="9"/>
        <v>0</v>
      </c>
      <c r="U28" s="171">
        <f t="shared" si="9"/>
        <v>0</v>
      </c>
      <c r="V28" s="171">
        <f t="shared" si="9"/>
        <v>0</v>
      </c>
      <c r="W28" s="171">
        <f t="shared" si="9"/>
        <v>0</v>
      </c>
      <c r="X28" s="171">
        <f t="shared" si="9"/>
        <v>0</v>
      </c>
      <c r="Y28" s="171">
        <f t="shared" si="9"/>
        <v>0</v>
      </c>
      <c r="Z28" s="162"/>
      <c r="AE28" s="164"/>
      <c r="AF28" s="164"/>
      <c r="AG28" s="164"/>
      <c r="AH28" s="164"/>
      <c r="AI28" s="164"/>
      <c r="AJ28" s="164"/>
      <c r="AK28" s="164"/>
      <c r="AL28" s="164"/>
      <c r="AM28" s="164"/>
      <c r="AN28" s="164"/>
      <c r="AO28" s="164"/>
      <c r="AP28" s="164"/>
      <c r="AQ28" s="164"/>
      <c r="AR28" s="164"/>
      <c r="AS28" s="164"/>
      <c r="AT28" s="164"/>
      <c r="BQ28" s="163"/>
    </row>
    <row r="29" spans="1:69" s="162" customFormat="1">
      <c r="A29" s="161"/>
    </row>
    <row r="30" spans="1:69" s="162" customFormat="1">
      <c r="A30" s="161"/>
    </row>
    <row r="31" spans="1:69" s="162" customFormat="1">
      <c r="A31" s="161"/>
    </row>
    <row r="32" spans="1:69" s="162" customFormat="1">
      <c r="A32" s="161"/>
    </row>
    <row r="33" spans="1:1" s="162" customFormat="1">
      <c r="A33" s="161"/>
    </row>
    <row r="34" spans="1:1" s="162" customFormat="1">
      <c r="A34" s="161"/>
    </row>
    <row r="35" spans="1:1" s="162" customFormat="1">
      <c r="A35" s="161"/>
    </row>
    <row r="36" spans="1:1" s="162" customFormat="1">
      <c r="A36" s="161"/>
    </row>
    <row r="37" spans="1:1" s="162" customFormat="1">
      <c r="A37" s="161"/>
    </row>
    <row r="38" spans="1:1" s="162" customFormat="1">
      <c r="A38" s="161"/>
    </row>
    <row r="39" spans="1:1" s="162" customFormat="1">
      <c r="A39" s="161"/>
    </row>
    <row r="40" spans="1:1" s="162" customFormat="1">
      <c r="A40" s="161"/>
    </row>
    <row r="41" spans="1:1" s="162" customFormat="1">
      <c r="A41" s="161"/>
    </row>
    <row r="42" spans="1:1" s="162" customFormat="1">
      <c r="A42" s="161"/>
    </row>
    <row r="43" spans="1:1" s="162" customFormat="1">
      <c r="A43" s="161"/>
    </row>
    <row r="44" spans="1:1" s="162" customFormat="1">
      <c r="A44" s="161"/>
    </row>
    <row r="45" spans="1:1" s="162" customFormat="1">
      <c r="A45" s="161"/>
    </row>
    <row r="46" spans="1:1" s="162" customFormat="1">
      <c r="A46" s="161"/>
    </row>
    <row r="47" spans="1:1" s="162" customFormat="1">
      <c r="A47" s="161"/>
    </row>
    <row r="48" spans="1:1" s="162" customFormat="1">
      <c r="A48" s="161"/>
    </row>
    <row r="49" spans="1:1" s="162" customFormat="1">
      <c r="A49" s="161"/>
    </row>
    <row r="50" spans="1:1" s="162" customFormat="1">
      <c r="A50" s="161"/>
    </row>
    <row r="51" spans="1:1" s="162" customFormat="1"/>
    <row r="52" spans="1:1" s="162" customFormat="1"/>
    <row r="53" spans="1:1" s="162" customFormat="1"/>
    <row r="54" spans="1:1" s="162" customFormat="1"/>
    <row r="55" spans="1:1" s="162" customFormat="1"/>
    <row r="56" spans="1:1" s="162" customFormat="1"/>
    <row r="57" spans="1:1" s="162" customFormat="1"/>
    <row r="58" spans="1:1" s="162" customFormat="1"/>
    <row r="59" spans="1:1" s="162" customFormat="1"/>
    <row r="60" spans="1:1" s="162" customFormat="1"/>
    <row r="61" spans="1:1" s="162" customFormat="1"/>
    <row r="62" spans="1:1" s="162" customFormat="1"/>
    <row r="63" spans="1:1" s="162" customFormat="1"/>
    <row r="64" spans="1:1" s="162" customFormat="1"/>
    <row r="65" s="162" customFormat="1"/>
    <row r="66" s="162" customFormat="1"/>
    <row r="67" s="162" customFormat="1"/>
    <row r="68" s="162" customFormat="1"/>
    <row r="69" s="162" customFormat="1"/>
    <row r="70" s="162" customFormat="1"/>
    <row r="71" s="162" customFormat="1"/>
    <row r="72" s="162" customFormat="1"/>
    <row r="73" s="162" customFormat="1"/>
    <row r="74" s="162" customFormat="1"/>
    <row r="75" s="162" customFormat="1"/>
    <row r="76" s="162" customFormat="1"/>
    <row r="77" s="162" customFormat="1"/>
    <row r="78" s="162" customFormat="1"/>
    <row r="79" s="162" customFormat="1"/>
    <row r="80" s="162" customFormat="1"/>
    <row r="81" s="162" customFormat="1"/>
    <row r="82" s="162" customFormat="1"/>
    <row r="83" s="162" customFormat="1"/>
    <row r="84" s="162" customFormat="1"/>
    <row r="85" s="162" customFormat="1"/>
    <row r="86" s="162" customFormat="1"/>
    <row r="87" s="162" customFormat="1"/>
    <row r="88" s="162" customFormat="1"/>
    <row r="89" s="162" customFormat="1"/>
    <row r="90" s="162" customFormat="1"/>
    <row r="91" s="162" customFormat="1"/>
    <row r="92" s="162" customFormat="1"/>
    <row r="93" s="162" customFormat="1"/>
    <row r="94" s="162" customFormat="1"/>
    <row r="95" s="162" customFormat="1"/>
    <row r="96" s="162" customFormat="1"/>
    <row r="97" s="162" customFormat="1"/>
    <row r="98" s="162" customFormat="1"/>
    <row r="99" s="162" customFormat="1"/>
    <row r="100" s="162" customFormat="1"/>
    <row r="101" s="162" customFormat="1"/>
    <row r="102" s="162" customFormat="1"/>
    <row r="103" s="162" customFormat="1"/>
    <row r="104" s="162" customFormat="1"/>
    <row r="105" s="162" customFormat="1"/>
    <row r="106" s="162" customFormat="1"/>
    <row r="107" s="162" customFormat="1"/>
    <row r="108" s="162" customFormat="1"/>
    <row r="109" s="162" customFormat="1"/>
    <row r="110" s="162" customFormat="1"/>
    <row r="111" s="162" customFormat="1"/>
    <row r="112" s="162" customFormat="1"/>
    <row r="113" s="162" customFormat="1"/>
    <row r="114" s="162" customFormat="1"/>
    <row r="115" s="162" customFormat="1"/>
    <row r="116" s="162" customFormat="1"/>
    <row r="117" s="162" customFormat="1"/>
    <row r="118" s="162" customFormat="1"/>
    <row r="119" s="162" customFormat="1"/>
    <row r="120" s="162" customFormat="1"/>
    <row r="121" s="162" customFormat="1"/>
    <row r="122" s="162" customFormat="1"/>
    <row r="123" s="162" customFormat="1"/>
    <row r="124" s="162" customFormat="1"/>
    <row r="125" s="162" customFormat="1"/>
    <row r="126" s="162" customFormat="1"/>
    <row r="127" s="162" customFormat="1"/>
    <row r="128" s="162" customFormat="1"/>
    <row r="129" s="162" customFormat="1"/>
    <row r="130" s="162" customFormat="1"/>
    <row r="131" s="162" customFormat="1"/>
    <row r="132" s="162" customFormat="1"/>
    <row r="133" s="162" customFormat="1"/>
    <row r="134" s="162" customFormat="1"/>
    <row r="135" s="162" customFormat="1"/>
    <row r="136" s="162" customFormat="1"/>
    <row r="137" s="162" customFormat="1"/>
    <row r="138" s="162" customFormat="1"/>
    <row r="139" s="162" customFormat="1"/>
    <row r="140" s="162" customFormat="1"/>
    <row r="141" s="162" customFormat="1"/>
    <row r="142" s="162" customFormat="1"/>
    <row r="143" s="162" customFormat="1"/>
    <row r="144" s="162" customFormat="1"/>
    <row r="145" s="162" customFormat="1"/>
    <row r="146" s="162" customFormat="1"/>
    <row r="147" s="162" customFormat="1"/>
    <row r="148" s="162" customFormat="1"/>
    <row r="149" s="162" customFormat="1"/>
    <row r="150" s="162" customFormat="1"/>
    <row r="151" s="162" customFormat="1"/>
    <row r="152" s="162" customFormat="1"/>
    <row r="153" s="162" customFormat="1"/>
    <row r="154" s="162" customFormat="1"/>
    <row r="155" s="162" customFormat="1"/>
    <row r="156" s="162" customFormat="1"/>
    <row r="157" s="162" customFormat="1"/>
    <row r="158" s="162" customFormat="1"/>
    <row r="159" s="162" customFormat="1"/>
    <row r="160" s="162" customFormat="1"/>
    <row r="161" s="162" customFormat="1"/>
    <row r="162" s="162" customFormat="1"/>
    <row r="163" s="162" customFormat="1"/>
    <row r="164" s="162" customFormat="1"/>
    <row r="165" s="162" customFormat="1"/>
    <row r="166" s="162" customFormat="1"/>
    <row r="167" s="162" customFormat="1"/>
    <row r="168" s="162" customFormat="1"/>
    <row r="169" s="162" customFormat="1"/>
    <row r="170" s="162" customFormat="1"/>
    <row r="171" s="162" customFormat="1"/>
    <row r="172" s="162" customFormat="1"/>
    <row r="173" s="162" customFormat="1"/>
    <row r="174" s="162" customFormat="1"/>
    <row r="175" s="162" customFormat="1"/>
    <row r="176" s="162" customFormat="1"/>
    <row r="177" s="162" customFormat="1"/>
    <row r="178" s="162" customFormat="1"/>
    <row r="179" s="162" customFormat="1"/>
    <row r="180" s="162" customFormat="1"/>
    <row r="181" s="162" customFormat="1"/>
    <row r="182" s="162" customFormat="1"/>
    <row r="183" s="162" customFormat="1"/>
    <row r="184" s="162" customFormat="1"/>
    <row r="185" s="162" customFormat="1"/>
    <row r="186" s="162" customFormat="1"/>
    <row r="187" s="162" customFormat="1"/>
    <row r="188" s="162" customFormat="1"/>
    <row r="189" s="162" customFormat="1"/>
    <row r="190" s="162" customFormat="1"/>
    <row r="191" s="162" customFormat="1"/>
    <row r="192" s="162" customFormat="1"/>
    <row r="193" s="162" customFormat="1"/>
    <row r="194" s="162" customFormat="1"/>
    <row r="195" s="162" customFormat="1"/>
    <row r="196" s="162" customFormat="1"/>
    <row r="197" s="162" customFormat="1"/>
    <row r="198" s="162" customFormat="1"/>
    <row r="199" s="162" customFormat="1"/>
    <row r="200" s="162" customFormat="1"/>
    <row r="201" s="162" customFormat="1"/>
    <row r="202" s="162" customFormat="1"/>
    <row r="203" s="162" customFormat="1"/>
    <row r="204" s="162" customFormat="1"/>
    <row r="205" s="162" customFormat="1"/>
    <row r="206" s="162" customFormat="1"/>
    <row r="207" s="162" customFormat="1"/>
    <row r="208" s="162" customFormat="1"/>
    <row r="209" s="162" customFormat="1"/>
    <row r="210" s="162" customFormat="1"/>
    <row r="211" s="162" customFormat="1"/>
    <row r="212" s="162" customFormat="1"/>
    <row r="213" s="162" customFormat="1"/>
    <row r="214" s="162" customFormat="1"/>
    <row r="215" s="162" customFormat="1"/>
    <row r="216" s="162" customFormat="1"/>
    <row r="217" s="162" customFormat="1"/>
    <row r="218" s="162" customFormat="1"/>
    <row r="219" s="162" customFormat="1"/>
    <row r="220" s="162" customFormat="1"/>
    <row r="221" s="162" customFormat="1"/>
    <row r="222" s="162" customFormat="1"/>
    <row r="223" s="162" customFormat="1"/>
    <row r="224" s="162" customFormat="1"/>
    <row r="225" s="162" customFormat="1"/>
    <row r="226" s="162" customFormat="1"/>
    <row r="227" s="162" customFormat="1"/>
    <row r="228" s="162" customFormat="1"/>
    <row r="229" s="162" customFormat="1"/>
    <row r="230" s="162" customFormat="1"/>
    <row r="231" s="162" customFormat="1"/>
    <row r="232" s="162" customFormat="1"/>
    <row r="233" s="162" customFormat="1"/>
    <row r="234" s="162" customFormat="1"/>
    <row r="235" s="162" customFormat="1"/>
    <row r="236" s="162" customFormat="1"/>
    <row r="237" s="162" customFormat="1"/>
    <row r="238" s="162" customFormat="1"/>
    <row r="239" s="162" customFormat="1"/>
    <row r="240" s="162" customFormat="1"/>
    <row r="241" s="162" customFormat="1"/>
    <row r="242" s="162" customFormat="1"/>
    <row r="243" s="162" customFormat="1"/>
    <row r="244" s="162" customFormat="1"/>
    <row r="245" s="162" customFormat="1"/>
    <row r="246" s="162" customFormat="1"/>
    <row r="247" s="162" customFormat="1"/>
    <row r="248" s="162" customFormat="1"/>
    <row r="249" s="162" customFormat="1"/>
    <row r="250" s="162" customFormat="1"/>
    <row r="251" s="162" customFormat="1"/>
    <row r="252" s="162" customFormat="1"/>
    <row r="253" s="162" customFormat="1"/>
    <row r="254" s="162" customFormat="1"/>
    <row r="255" s="162" customFormat="1"/>
    <row r="256" s="162" customFormat="1"/>
    <row r="257" s="162" customFormat="1"/>
    <row r="258" s="162" customFormat="1"/>
    <row r="259" s="162" customFormat="1"/>
    <row r="260" s="162" customFormat="1"/>
    <row r="261" s="162" customFormat="1"/>
    <row r="262" s="162" customFormat="1"/>
    <row r="263" s="162" customFormat="1"/>
    <row r="264" s="162" customFormat="1"/>
    <row r="265" s="162" customFormat="1"/>
    <row r="266" s="162" customFormat="1"/>
    <row r="267" s="162" customFormat="1"/>
    <row r="268" s="162" customFormat="1"/>
    <row r="269" s="162" customFormat="1"/>
    <row r="270" s="162" customFormat="1"/>
    <row r="271" s="162" customFormat="1"/>
    <row r="272" s="162" customFormat="1"/>
    <row r="273" s="162" customFormat="1"/>
    <row r="274" s="162" customFormat="1"/>
    <row r="275" s="162" customFormat="1"/>
    <row r="276" s="162" customFormat="1"/>
    <row r="277" s="162" customFormat="1"/>
    <row r="278" s="162" customFormat="1"/>
    <row r="279" s="162" customFormat="1"/>
    <row r="280" s="162" customFormat="1"/>
    <row r="281" s="162" customFormat="1"/>
    <row r="282" s="162" customFormat="1"/>
    <row r="283" s="162" customFormat="1"/>
    <row r="284" s="162" customFormat="1"/>
    <row r="285" s="162" customFormat="1"/>
    <row r="286" s="162" customFormat="1"/>
    <row r="287" s="162" customFormat="1"/>
    <row r="288" s="162" customFormat="1"/>
    <row r="289" s="162" customFormat="1"/>
    <row r="290" s="162" customFormat="1"/>
    <row r="291" s="162" customFormat="1"/>
    <row r="292" s="162" customFormat="1"/>
    <row r="293" s="162" customFormat="1"/>
    <row r="294" s="162" customFormat="1"/>
    <row r="295" s="162" customFormat="1"/>
    <row r="296" s="162" customFormat="1"/>
    <row r="297" s="162" customFormat="1"/>
    <row r="298" s="162" customFormat="1"/>
    <row r="299" s="162" customFormat="1"/>
    <row r="300" s="162" customFormat="1"/>
    <row r="301" s="162" customFormat="1"/>
    <row r="302" s="162" customFormat="1"/>
    <row r="303" s="162" customFormat="1"/>
    <row r="304" s="162" customFormat="1"/>
    <row r="305" s="162" customFormat="1"/>
    <row r="306" s="162" customFormat="1"/>
    <row r="307" s="162" customFormat="1"/>
    <row r="308" s="162" customFormat="1"/>
    <row r="309" s="162" customFormat="1"/>
    <row r="310" s="162" customFormat="1"/>
    <row r="311" s="162" customFormat="1"/>
    <row r="312" s="162" customFormat="1"/>
    <row r="313" s="162" customFormat="1"/>
    <row r="314" s="162" customFormat="1"/>
    <row r="315" s="162" customFormat="1"/>
    <row r="316" s="162" customFormat="1"/>
    <row r="317" s="162" customFormat="1"/>
    <row r="318" s="162" customFormat="1"/>
    <row r="319" s="162" customFormat="1"/>
    <row r="320" s="162" customFormat="1"/>
    <row r="321" s="162" customFormat="1"/>
    <row r="322" s="162" customFormat="1"/>
    <row r="323" s="162" customFormat="1"/>
    <row r="324" s="162" customFormat="1"/>
    <row r="325" s="162" customFormat="1"/>
    <row r="326" s="162" customFormat="1"/>
    <row r="327" s="162" customFormat="1"/>
    <row r="328" s="162" customFormat="1"/>
    <row r="329" s="162" customFormat="1"/>
    <row r="330" s="162" customFormat="1"/>
    <row r="331" s="162" customFormat="1"/>
    <row r="332" s="162" customFormat="1"/>
    <row r="333" s="162" customFormat="1"/>
    <row r="334" s="162" customFormat="1"/>
    <row r="335" s="162" customFormat="1"/>
    <row r="336" s="162" customFormat="1"/>
    <row r="337" s="162" customFormat="1"/>
    <row r="338" s="162" customFormat="1"/>
    <row r="339" s="162" customFormat="1"/>
    <row r="340" s="162" customFormat="1"/>
    <row r="341" s="162" customFormat="1"/>
    <row r="342" s="162" customFormat="1"/>
    <row r="343" s="162" customFormat="1"/>
    <row r="344" s="162" customFormat="1"/>
    <row r="345" s="162" customFormat="1"/>
    <row r="346" s="162" customFormat="1"/>
    <row r="347" s="162" customFormat="1"/>
    <row r="348" s="162" customFormat="1"/>
    <row r="349" s="162" customFormat="1"/>
    <row r="350" s="162" customFormat="1"/>
    <row r="351" s="162" customFormat="1"/>
    <row r="352" s="162" customFormat="1"/>
    <row r="353" s="162" customFormat="1"/>
    <row r="354" s="162" customFormat="1"/>
    <row r="355" s="162" customFormat="1"/>
    <row r="356" s="162" customFormat="1"/>
    <row r="357" s="162" customFormat="1"/>
    <row r="358" s="162" customFormat="1"/>
    <row r="359" s="162" customFormat="1"/>
    <row r="360" s="162" customFormat="1"/>
    <row r="361" s="162" customFormat="1"/>
    <row r="362" s="162" customFormat="1"/>
    <row r="363" s="162" customFormat="1"/>
    <row r="364" s="162" customFormat="1"/>
    <row r="365" s="162" customFormat="1"/>
    <row r="366" s="162" customFormat="1"/>
    <row r="367" s="162" customFormat="1"/>
    <row r="368" s="162" customFormat="1"/>
    <row r="369" s="162" customFormat="1"/>
    <row r="370" s="162" customFormat="1"/>
    <row r="371" s="162" customFormat="1"/>
    <row r="372" s="162" customFormat="1"/>
    <row r="373" s="162" customFormat="1"/>
    <row r="374" s="162" customFormat="1"/>
    <row r="375" s="162" customFormat="1"/>
    <row r="376" s="162" customFormat="1"/>
    <row r="377" s="162" customFormat="1"/>
    <row r="378" s="162" customFormat="1"/>
    <row r="379" s="162" customFormat="1"/>
    <row r="380" s="162" customFormat="1"/>
    <row r="381" s="162" customFormat="1"/>
    <row r="382" s="162" customFormat="1"/>
    <row r="383" s="162" customFormat="1"/>
    <row r="384" s="162" customFormat="1"/>
    <row r="385" s="162" customFormat="1"/>
    <row r="386" s="162" customFormat="1"/>
    <row r="387" s="162" customFormat="1"/>
    <row r="388" s="162" customFormat="1"/>
    <row r="389" s="162" customFormat="1"/>
    <row r="390" s="162" customFormat="1"/>
    <row r="391" s="162" customFormat="1"/>
    <row r="392" s="162" customFormat="1"/>
    <row r="393" s="162" customFormat="1"/>
    <row r="394" s="162" customFormat="1"/>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28">
    <cfRule type="containsText" dxfId="88" priority="1" stopIfTrue="1" operator="containsText" text="PĀRSNIEGTAS IZMAKSAS">
      <formula>NOT(ISERROR(SEARCH("PĀRSNIEGTAS IZMAKSAS",D7)))</formula>
    </cfRule>
  </conditionalFormatting>
  <conditionalFormatting sqref="F8:G9">
    <cfRule type="containsText" dxfId="87" priority="6" stopIfTrue="1" operator="containsText" text="PĀRSNIEGTAS IZMAKSAS">
      <formula>NOT(ISERROR(SEARCH("PĀRSNIEGTAS IZMAKSAS",F8)))</formula>
    </cfRule>
  </conditionalFormatting>
  <conditionalFormatting sqref="F12:G12">
    <cfRule type="containsText" dxfId="86" priority="5" stopIfTrue="1" operator="containsText" text="PĀRSNIEGTAS IZMAKSAS">
      <formula>NOT(ISERROR(SEARCH("PĀRSNIEGTAS IZMAKSAS",F12)))</formula>
    </cfRule>
  </conditionalFormatting>
  <conditionalFormatting sqref="J5:Y5">
    <cfRule type="cellIs" dxfId="85"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C7:C12 C14:C23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dimension ref="A1:BC64"/>
  <sheetViews>
    <sheetView zoomScale="90" zoomScaleNormal="90" workbookViewId="0">
      <pane xSplit="4" ySplit="8" topLeftCell="E9" activePane="bottomRight" state="frozen"/>
      <selection pane="bottomRight" activeCell="E10" sqref="E10"/>
      <selection pane="bottomLeft" activeCell="A9" sqref="A9"/>
      <selection pane="topRight" activeCell="E1" sqref="E1"/>
    </sheetView>
  </sheetViews>
  <sheetFormatPr defaultColWidth="9.140625" defaultRowHeight="13.9"/>
  <cols>
    <col min="1" max="1" width="1.28515625" style="195" customWidth="1"/>
    <col min="2" max="2" width="7.5703125" style="195" customWidth="1"/>
    <col min="3" max="3" width="36.85546875" style="195" customWidth="1"/>
    <col min="4" max="4" width="9.140625" style="195"/>
    <col min="5" max="35" width="13.85546875" style="195" customWidth="1"/>
    <col min="36" max="16384" width="9.140625" style="195"/>
  </cols>
  <sheetData>
    <row r="1" spans="1:55" s="1" customFormat="1" ht="27" customHeight="1">
      <c r="A1" s="580" t="s">
        <v>192</v>
      </c>
      <c r="B1" s="580"/>
      <c r="C1" s="580"/>
      <c r="D1" s="14"/>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4.95" customHeight="1">
      <c r="A2" s="263" t="s">
        <v>193</v>
      </c>
      <c r="B2" s="263"/>
      <c r="C2" s="263"/>
      <c r="D2" s="14"/>
    </row>
    <row r="3" spans="1:55">
      <c r="A3" s="192"/>
      <c r="B3" s="192"/>
      <c r="C3" s="192"/>
      <c r="D3" s="193"/>
      <c r="E3" s="192"/>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4"/>
    </row>
    <row r="4" spans="1:55">
      <c r="A4" s="264"/>
      <c r="B4" s="197"/>
      <c r="C4" s="198"/>
      <c r="D4" s="199"/>
      <c r="E4" s="200">
        <v>1</v>
      </c>
      <c r="F4" s="200">
        <v>2</v>
      </c>
      <c r="G4" s="200">
        <v>3</v>
      </c>
      <c r="H4" s="200">
        <v>4</v>
      </c>
      <c r="I4" s="200">
        <v>5</v>
      </c>
      <c r="J4" s="200">
        <v>6</v>
      </c>
      <c r="K4" s="200">
        <v>7</v>
      </c>
      <c r="L4" s="200">
        <v>8</v>
      </c>
      <c r="M4" s="200">
        <v>9</v>
      </c>
      <c r="N4" s="200">
        <v>10</v>
      </c>
      <c r="O4" s="200">
        <v>11</v>
      </c>
      <c r="P4" s="200">
        <v>12</v>
      </c>
      <c r="Q4" s="200">
        <v>13</v>
      </c>
      <c r="R4" s="200">
        <v>14</v>
      </c>
      <c r="S4" s="200">
        <v>15</v>
      </c>
      <c r="T4" s="200">
        <v>16</v>
      </c>
      <c r="U4" s="200">
        <v>17</v>
      </c>
      <c r="V4" s="200">
        <v>18</v>
      </c>
      <c r="W4" s="200">
        <v>19</v>
      </c>
      <c r="X4" s="200">
        <v>20</v>
      </c>
      <c r="Y4" s="200">
        <v>21</v>
      </c>
      <c r="Z4" s="200">
        <v>22</v>
      </c>
      <c r="AA4" s="200">
        <v>23</v>
      </c>
      <c r="AB4" s="200">
        <v>24</v>
      </c>
      <c r="AC4" s="200">
        <v>25</v>
      </c>
      <c r="AD4" s="200">
        <v>26</v>
      </c>
      <c r="AE4" s="200">
        <v>27</v>
      </c>
      <c r="AF4" s="200">
        <v>28</v>
      </c>
      <c r="AG4" s="200">
        <v>29</v>
      </c>
      <c r="AH4" s="200">
        <v>30</v>
      </c>
      <c r="AI4" s="201"/>
    </row>
    <row r="5" spans="1:55">
      <c r="A5" s="265"/>
      <c r="B5" s="203"/>
      <c r="C5" s="203"/>
      <c r="D5" s="204" t="s">
        <v>194</v>
      </c>
      <c r="E5" s="205">
        <f>'Dati par projektu'!E13</f>
        <v>2025</v>
      </c>
      <c r="F5" s="205">
        <f>E5+1</f>
        <v>2026</v>
      </c>
      <c r="G5" s="205">
        <f t="shared" ref="G5:AH5" si="0">F5+1</f>
        <v>2027</v>
      </c>
      <c r="H5" s="205">
        <f t="shared" si="0"/>
        <v>2028</v>
      </c>
      <c r="I5" s="205">
        <f t="shared" si="0"/>
        <v>2029</v>
      </c>
      <c r="J5" s="205">
        <f t="shared" si="0"/>
        <v>2030</v>
      </c>
      <c r="K5" s="205">
        <f t="shared" si="0"/>
        <v>2031</v>
      </c>
      <c r="L5" s="205">
        <f t="shared" si="0"/>
        <v>2032</v>
      </c>
      <c r="M5" s="205">
        <f t="shared" si="0"/>
        <v>2033</v>
      </c>
      <c r="N5" s="205">
        <f t="shared" si="0"/>
        <v>2034</v>
      </c>
      <c r="O5" s="205">
        <f t="shared" si="0"/>
        <v>2035</v>
      </c>
      <c r="P5" s="205">
        <f t="shared" si="0"/>
        <v>2036</v>
      </c>
      <c r="Q5" s="205">
        <f t="shared" si="0"/>
        <v>2037</v>
      </c>
      <c r="R5" s="205">
        <f t="shared" si="0"/>
        <v>2038</v>
      </c>
      <c r="S5" s="205">
        <f t="shared" si="0"/>
        <v>2039</v>
      </c>
      <c r="T5" s="205">
        <f t="shared" si="0"/>
        <v>2040</v>
      </c>
      <c r="U5" s="205">
        <f t="shared" si="0"/>
        <v>2041</v>
      </c>
      <c r="V5" s="205">
        <f t="shared" si="0"/>
        <v>2042</v>
      </c>
      <c r="W5" s="205">
        <f t="shared" si="0"/>
        <v>2043</v>
      </c>
      <c r="X5" s="205">
        <f t="shared" si="0"/>
        <v>2044</v>
      </c>
      <c r="Y5" s="205">
        <f t="shared" si="0"/>
        <v>2045</v>
      </c>
      <c r="Z5" s="205">
        <f t="shared" si="0"/>
        <v>2046</v>
      </c>
      <c r="AA5" s="205">
        <f t="shared" si="0"/>
        <v>2047</v>
      </c>
      <c r="AB5" s="205">
        <f t="shared" si="0"/>
        <v>2048</v>
      </c>
      <c r="AC5" s="205">
        <f t="shared" si="0"/>
        <v>2049</v>
      </c>
      <c r="AD5" s="205">
        <f t="shared" si="0"/>
        <v>2050</v>
      </c>
      <c r="AE5" s="205">
        <f t="shared" si="0"/>
        <v>2051</v>
      </c>
      <c r="AF5" s="205">
        <f t="shared" si="0"/>
        <v>2052</v>
      </c>
      <c r="AG5" s="205">
        <f t="shared" si="0"/>
        <v>2053</v>
      </c>
      <c r="AH5" s="205">
        <f t="shared" si="0"/>
        <v>2054</v>
      </c>
      <c r="AI5" s="206" t="s">
        <v>195</v>
      </c>
    </row>
    <row r="6" spans="1:55">
      <c r="A6" s="226"/>
      <c r="B6" s="226"/>
      <c r="C6" s="226"/>
      <c r="D6" s="266"/>
      <c r="E6" s="267"/>
      <c r="F6" s="267"/>
      <c r="G6" s="267"/>
      <c r="H6" s="267"/>
      <c r="I6" s="267"/>
      <c r="J6" s="267"/>
      <c r="K6" s="267"/>
      <c r="L6" s="267"/>
      <c r="M6" s="267"/>
      <c r="N6" s="267"/>
      <c r="O6" s="267"/>
      <c r="P6" s="267"/>
      <c r="Q6" s="267"/>
      <c r="R6" s="267"/>
      <c r="S6" s="267"/>
      <c r="T6" s="267"/>
      <c r="U6" s="267"/>
      <c r="V6" s="267"/>
      <c r="W6" s="267"/>
      <c r="X6" s="267"/>
      <c r="Y6" s="267"/>
      <c r="Z6" s="267"/>
      <c r="AA6" s="267"/>
      <c r="AB6" s="267"/>
      <c r="AC6" s="267"/>
      <c r="AD6" s="267"/>
      <c r="AE6" s="267"/>
      <c r="AF6" s="267"/>
      <c r="AG6" s="267"/>
      <c r="AH6" s="267"/>
      <c r="AI6" s="267"/>
    </row>
    <row r="7" spans="1:55">
      <c r="A7" s="268"/>
      <c r="B7" s="269" t="s">
        <v>196</v>
      </c>
      <c r="C7" s="269"/>
      <c r="D7" s="269"/>
      <c r="E7" s="270"/>
      <c r="F7" s="270"/>
      <c r="G7" s="270"/>
      <c r="H7" s="270"/>
      <c r="I7" s="270"/>
      <c r="J7" s="270"/>
      <c r="K7" s="270"/>
      <c r="L7" s="270"/>
      <c r="M7" s="270"/>
      <c r="N7" s="270"/>
      <c r="O7" s="270"/>
      <c r="P7" s="270"/>
      <c r="Q7" s="270"/>
      <c r="R7" s="270"/>
      <c r="S7" s="270"/>
      <c r="T7" s="270"/>
      <c r="U7" s="270"/>
      <c r="V7" s="270"/>
      <c r="W7" s="270"/>
      <c r="X7" s="270"/>
      <c r="Y7" s="270"/>
      <c r="Z7" s="270"/>
      <c r="AA7" s="270"/>
      <c r="AB7" s="270"/>
      <c r="AC7" s="270"/>
      <c r="AD7" s="270"/>
      <c r="AE7" s="270"/>
      <c r="AF7" s="270"/>
      <c r="AG7" s="270"/>
      <c r="AH7" s="270"/>
      <c r="AI7" s="271"/>
    </row>
    <row r="8" spans="1:55" ht="14.45" thickBot="1">
      <c r="A8" s="226"/>
      <c r="B8" s="226"/>
      <c r="C8" s="226"/>
      <c r="D8" s="266"/>
      <c r="E8" s="267"/>
      <c r="F8" s="267"/>
      <c r="G8" s="267"/>
      <c r="H8" s="267"/>
      <c r="I8" s="267"/>
      <c r="J8" s="267"/>
      <c r="K8" s="267"/>
      <c r="L8" s="267"/>
      <c r="M8" s="267"/>
      <c r="N8" s="267"/>
      <c r="O8" s="267"/>
      <c r="P8" s="267"/>
      <c r="Q8" s="267"/>
      <c r="R8" s="267"/>
      <c r="S8" s="267"/>
      <c r="T8" s="267"/>
      <c r="U8" s="267"/>
      <c r="V8" s="267"/>
      <c r="W8" s="267"/>
      <c r="X8" s="267"/>
      <c r="Y8" s="267"/>
      <c r="Z8" s="267"/>
      <c r="AA8" s="267"/>
      <c r="AB8" s="267"/>
      <c r="AC8" s="267"/>
      <c r="AD8" s="267"/>
      <c r="AE8" s="267"/>
      <c r="AF8" s="267"/>
      <c r="AG8" s="267"/>
      <c r="AH8" s="267"/>
      <c r="AI8" s="267"/>
    </row>
    <row r="9" spans="1:55" ht="13.5" customHeight="1">
      <c r="A9" s="272"/>
      <c r="B9" s="273">
        <v>1</v>
      </c>
      <c r="C9" s="217" t="s">
        <v>197</v>
      </c>
      <c r="D9" s="218" t="s">
        <v>138</v>
      </c>
      <c r="E9" s="274">
        <f>SUM(E10:E15)</f>
        <v>0</v>
      </c>
      <c r="F9" s="274">
        <f t="shared" ref="F9:AG9" si="1">SUM(F10:F15)</f>
        <v>0</v>
      </c>
      <c r="G9" s="274">
        <f t="shared" si="1"/>
        <v>0</v>
      </c>
      <c r="H9" s="274">
        <f t="shared" si="1"/>
        <v>0</v>
      </c>
      <c r="I9" s="274">
        <f t="shared" si="1"/>
        <v>0</v>
      </c>
      <c r="J9" s="274">
        <f t="shared" si="1"/>
        <v>0</v>
      </c>
      <c r="K9" s="274">
        <f t="shared" si="1"/>
        <v>0</v>
      </c>
      <c r="L9" s="274">
        <f t="shared" si="1"/>
        <v>0</v>
      </c>
      <c r="M9" s="274">
        <f t="shared" si="1"/>
        <v>0</v>
      </c>
      <c r="N9" s="274">
        <f t="shared" si="1"/>
        <v>0</v>
      </c>
      <c r="O9" s="274">
        <f t="shared" si="1"/>
        <v>0</v>
      </c>
      <c r="P9" s="274">
        <f t="shared" si="1"/>
        <v>0</v>
      </c>
      <c r="Q9" s="274">
        <f t="shared" si="1"/>
        <v>0</v>
      </c>
      <c r="R9" s="274">
        <f t="shared" si="1"/>
        <v>0</v>
      </c>
      <c r="S9" s="274">
        <f t="shared" si="1"/>
        <v>0</v>
      </c>
      <c r="T9" s="274">
        <f t="shared" si="1"/>
        <v>0</v>
      </c>
      <c r="U9" s="274">
        <f t="shared" si="1"/>
        <v>0</v>
      </c>
      <c r="V9" s="274">
        <f t="shared" si="1"/>
        <v>0</v>
      </c>
      <c r="W9" s="274">
        <f t="shared" si="1"/>
        <v>0</v>
      </c>
      <c r="X9" s="274">
        <f t="shared" si="1"/>
        <v>0</v>
      </c>
      <c r="Y9" s="274">
        <f t="shared" si="1"/>
        <v>0</v>
      </c>
      <c r="Z9" s="274">
        <f t="shared" si="1"/>
        <v>0</v>
      </c>
      <c r="AA9" s="274">
        <f t="shared" si="1"/>
        <v>0</v>
      </c>
      <c r="AB9" s="274">
        <f t="shared" si="1"/>
        <v>0</v>
      </c>
      <c r="AC9" s="274">
        <f t="shared" si="1"/>
        <v>0</v>
      </c>
      <c r="AD9" s="274">
        <f t="shared" si="1"/>
        <v>0</v>
      </c>
      <c r="AE9" s="274">
        <f t="shared" si="1"/>
        <v>0</v>
      </c>
      <c r="AF9" s="274">
        <f t="shared" si="1"/>
        <v>0</v>
      </c>
      <c r="AG9" s="274">
        <f t="shared" si="1"/>
        <v>0</v>
      </c>
      <c r="AH9" s="274">
        <f>SUM(AH10:AH15)</f>
        <v>0</v>
      </c>
      <c r="AI9" s="275">
        <f>SUM(E9:AH9)</f>
        <v>0</v>
      </c>
    </row>
    <row r="10" spans="1:55" ht="13.5" customHeight="1">
      <c r="A10" s="221"/>
      <c r="B10" s="276" t="s">
        <v>99</v>
      </c>
      <c r="C10" s="250" t="str">
        <f>'3. DL invest.n.pl.AR pr.'!C10</f>
        <v>Ieņēmumi ...</v>
      </c>
      <c r="D10" s="224" t="s">
        <v>138</v>
      </c>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77">
        <f>SUM(E10:AH10)</f>
        <v>0</v>
      </c>
    </row>
    <row r="11" spans="1:55" ht="13.5" customHeight="1">
      <c r="A11" s="221"/>
      <c r="B11" s="276" t="s">
        <v>102</v>
      </c>
      <c r="C11" s="250" t="str">
        <f>'3. DL invest.n.pl.AR pr.'!C11</f>
        <v>Ieņēmumi ...</v>
      </c>
      <c r="D11" s="224" t="s">
        <v>138</v>
      </c>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77">
        <f>SUM(E11:AH11)</f>
        <v>0</v>
      </c>
    </row>
    <row r="12" spans="1:55" ht="13.5" customHeight="1">
      <c r="A12" s="221"/>
      <c r="B12" s="276" t="s">
        <v>104</v>
      </c>
      <c r="C12" s="250" t="str">
        <f>'3. DL invest.n.pl.AR pr.'!C12</f>
        <v>Ieņēmumi ...</v>
      </c>
      <c r="D12" s="224" t="s">
        <v>138</v>
      </c>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77">
        <f t="shared" ref="AI12:AI24" si="2">SUM(E12:AH12)</f>
        <v>0</v>
      </c>
    </row>
    <row r="13" spans="1:55" ht="13.5" customHeight="1">
      <c r="A13" s="221"/>
      <c r="B13" s="276" t="s">
        <v>107</v>
      </c>
      <c r="C13" s="250" t="str">
        <f>'3. DL invest.n.pl.AR pr.'!C13</f>
        <v>Ieņēmumi ...</v>
      </c>
      <c r="D13" s="224" t="s">
        <v>138</v>
      </c>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77">
        <f t="shared" si="2"/>
        <v>0</v>
      </c>
    </row>
    <row r="14" spans="1:55" ht="13.5" customHeight="1">
      <c r="A14" s="221"/>
      <c r="B14" s="276" t="s">
        <v>109</v>
      </c>
      <c r="C14" s="250" t="str">
        <f>'3. DL invest.n.pl.AR pr.'!C14</f>
        <v>Ieņēmumi ...</v>
      </c>
      <c r="D14" s="224" t="s">
        <v>138</v>
      </c>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77">
        <f t="shared" si="2"/>
        <v>0</v>
      </c>
    </row>
    <row r="15" spans="1:55" ht="13.5" customHeight="1">
      <c r="A15" s="221"/>
      <c r="B15" s="276" t="s">
        <v>112</v>
      </c>
      <c r="C15" s="250" t="str">
        <f>'3. DL invest.n.pl.AR pr.'!C15</f>
        <v>Ieņēmumi ...</v>
      </c>
      <c r="D15" s="224" t="s">
        <v>138</v>
      </c>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77">
        <f t="shared" si="2"/>
        <v>0</v>
      </c>
    </row>
    <row r="16" spans="1:55" ht="13.5" customHeight="1">
      <c r="A16" s="221"/>
      <c r="B16" s="278">
        <v>2</v>
      </c>
      <c r="C16" s="223" t="s">
        <v>198</v>
      </c>
      <c r="D16" s="229" t="s">
        <v>138</v>
      </c>
      <c r="E16" s="279">
        <f>SUM(E17:E24)</f>
        <v>0</v>
      </c>
      <c r="F16" s="279">
        <f t="shared" ref="F16:AH16" si="3">SUM(F17:F24)</f>
        <v>0</v>
      </c>
      <c r="G16" s="279">
        <f t="shared" si="3"/>
        <v>0</v>
      </c>
      <c r="H16" s="279">
        <f t="shared" si="3"/>
        <v>0</v>
      </c>
      <c r="I16" s="279">
        <f t="shared" si="3"/>
        <v>0</v>
      </c>
      <c r="J16" s="279">
        <f t="shared" si="3"/>
        <v>0</v>
      </c>
      <c r="K16" s="279">
        <f t="shared" si="3"/>
        <v>0</v>
      </c>
      <c r="L16" s="279">
        <f t="shared" si="3"/>
        <v>0</v>
      </c>
      <c r="M16" s="279">
        <f t="shared" si="3"/>
        <v>0</v>
      </c>
      <c r="N16" s="279">
        <f t="shared" si="3"/>
        <v>0</v>
      </c>
      <c r="O16" s="279">
        <f t="shared" si="3"/>
        <v>0</v>
      </c>
      <c r="P16" s="279">
        <f t="shared" si="3"/>
        <v>0</v>
      </c>
      <c r="Q16" s="279">
        <f t="shared" si="3"/>
        <v>0</v>
      </c>
      <c r="R16" s="279">
        <f t="shared" si="3"/>
        <v>0</v>
      </c>
      <c r="S16" s="279">
        <f t="shared" si="3"/>
        <v>0</v>
      </c>
      <c r="T16" s="279">
        <f t="shared" si="3"/>
        <v>0</v>
      </c>
      <c r="U16" s="279">
        <f t="shared" si="3"/>
        <v>0</v>
      </c>
      <c r="V16" s="279">
        <f t="shared" si="3"/>
        <v>0</v>
      </c>
      <c r="W16" s="279">
        <f t="shared" si="3"/>
        <v>0</v>
      </c>
      <c r="X16" s="279">
        <f t="shared" si="3"/>
        <v>0</v>
      </c>
      <c r="Y16" s="279">
        <f t="shared" si="3"/>
        <v>0</v>
      </c>
      <c r="Z16" s="279">
        <f t="shared" si="3"/>
        <v>0</v>
      </c>
      <c r="AA16" s="279">
        <f t="shared" si="3"/>
        <v>0</v>
      </c>
      <c r="AB16" s="279">
        <f t="shared" si="3"/>
        <v>0</v>
      </c>
      <c r="AC16" s="279">
        <f t="shared" si="3"/>
        <v>0</v>
      </c>
      <c r="AD16" s="279">
        <f t="shared" si="3"/>
        <v>0</v>
      </c>
      <c r="AE16" s="279">
        <f t="shared" si="3"/>
        <v>0</v>
      </c>
      <c r="AF16" s="279">
        <f t="shared" si="3"/>
        <v>0</v>
      </c>
      <c r="AG16" s="279">
        <f t="shared" si="3"/>
        <v>0</v>
      </c>
      <c r="AH16" s="279">
        <f t="shared" si="3"/>
        <v>0</v>
      </c>
      <c r="AI16" s="277">
        <f>SUM(E16:AH16)</f>
        <v>0</v>
      </c>
    </row>
    <row r="17" spans="1:35" ht="13.5" customHeight="1">
      <c r="A17" s="221"/>
      <c r="B17" s="276" t="s">
        <v>199</v>
      </c>
      <c r="C17" s="250" t="str">
        <f>'3. DL invest.n.pl.AR pr.'!C17</f>
        <v>Institucionālais nodrošinājums</v>
      </c>
      <c r="D17" s="224" t="s">
        <v>138</v>
      </c>
      <c r="E17" s="542"/>
      <c r="F17" s="542"/>
      <c r="G17" s="542"/>
      <c r="H17" s="542"/>
      <c r="I17" s="542"/>
      <c r="J17" s="542"/>
      <c r="K17" s="542"/>
      <c r="L17" s="542"/>
      <c r="M17" s="542"/>
      <c r="N17" s="542"/>
      <c r="O17" s="542"/>
      <c r="P17" s="25"/>
      <c r="Q17" s="25"/>
      <c r="R17" s="25"/>
      <c r="S17" s="25"/>
      <c r="T17" s="25"/>
      <c r="U17" s="25"/>
      <c r="V17" s="25"/>
      <c r="W17" s="25"/>
      <c r="X17" s="25"/>
      <c r="Y17" s="25"/>
      <c r="Z17" s="25"/>
      <c r="AA17" s="25"/>
      <c r="AB17" s="25"/>
      <c r="AC17" s="25"/>
      <c r="AD17" s="25"/>
      <c r="AE17" s="25"/>
      <c r="AF17" s="25"/>
      <c r="AG17" s="25"/>
      <c r="AH17" s="25"/>
      <c r="AI17" s="277">
        <f t="shared" si="2"/>
        <v>0</v>
      </c>
    </row>
    <row r="18" spans="1:35" ht="13.5" customHeight="1">
      <c r="A18" s="221"/>
      <c r="B18" s="276" t="s">
        <v>200</v>
      </c>
      <c r="C18" s="250" t="str">
        <f>'3. DL invest.n.pl.AR pr.'!C18</f>
        <v>Sistēmu uzturēšanas un atjaunošanas personāls</v>
      </c>
      <c r="D18" s="224" t="s">
        <v>138</v>
      </c>
      <c r="E18" s="542"/>
      <c r="F18" s="542"/>
      <c r="G18" s="542"/>
      <c r="H18" s="542"/>
      <c r="I18" s="542"/>
      <c r="J18" s="542"/>
      <c r="K18" s="542"/>
      <c r="L18" s="542"/>
      <c r="M18" s="542"/>
      <c r="N18" s="542"/>
      <c r="O18" s="542"/>
      <c r="P18" s="25"/>
      <c r="Q18" s="25"/>
      <c r="R18" s="25"/>
      <c r="S18" s="25"/>
      <c r="T18" s="25"/>
      <c r="U18" s="25"/>
      <c r="V18" s="25"/>
      <c r="W18" s="25"/>
      <c r="X18" s="25"/>
      <c r="Y18" s="25"/>
      <c r="Z18" s="25"/>
      <c r="AA18" s="25"/>
      <c r="AB18" s="25"/>
      <c r="AC18" s="25"/>
      <c r="AD18" s="25"/>
      <c r="AE18" s="25"/>
      <c r="AF18" s="25"/>
      <c r="AG18" s="25"/>
      <c r="AH18" s="25"/>
      <c r="AI18" s="277">
        <f t="shared" si="2"/>
        <v>0</v>
      </c>
    </row>
    <row r="19" spans="1:35" ht="15.75" customHeight="1">
      <c r="A19" s="221"/>
      <c r="B19" s="276" t="s">
        <v>201</v>
      </c>
      <c r="C19" s="250" t="str">
        <f>'3. DL invest.n.pl.AR pr.'!C19</f>
        <v>Sistēmu jaunos funkcionalitāšu izstrāde</v>
      </c>
      <c r="D19" s="224" t="s">
        <v>138</v>
      </c>
      <c r="E19" s="542"/>
      <c r="F19" s="542"/>
      <c r="G19" s="542"/>
      <c r="H19" s="542"/>
      <c r="I19" s="542"/>
      <c r="J19" s="542"/>
      <c r="K19" s="542"/>
      <c r="L19" s="542"/>
      <c r="M19" s="542"/>
      <c r="N19" s="542"/>
      <c r="O19" s="542"/>
      <c r="P19" s="25"/>
      <c r="Q19" s="25"/>
      <c r="R19" s="25"/>
      <c r="S19" s="25"/>
      <c r="T19" s="25"/>
      <c r="U19" s="25"/>
      <c r="V19" s="25"/>
      <c r="W19" s="25"/>
      <c r="X19" s="25"/>
      <c r="Y19" s="25"/>
      <c r="Z19" s="25"/>
      <c r="AA19" s="25"/>
      <c r="AB19" s="25"/>
      <c r="AC19" s="25"/>
      <c r="AD19" s="25"/>
      <c r="AE19" s="25"/>
      <c r="AF19" s="25"/>
      <c r="AG19" s="25"/>
      <c r="AH19" s="25"/>
      <c r="AI19" s="277">
        <f t="shared" si="2"/>
        <v>0</v>
      </c>
    </row>
    <row r="20" spans="1:35" ht="15.75" customHeight="1">
      <c r="A20" s="221"/>
      <c r="B20" s="276" t="s">
        <v>202</v>
      </c>
      <c r="C20" s="250" t="str">
        <f>'3. DL invest.n.pl.AR pr.'!C20</f>
        <v>Iekārtu atjaunošana</v>
      </c>
      <c r="D20" s="224" t="s">
        <v>138</v>
      </c>
      <c r="E20" s="542"/>
      <c r="F20" s="542"/>
      <c r="G20" s="542"/>
      <c r="H20" s="542"/>
      <c r="I20" s="542"/>
      <c r="J20" s="542"/>
      <c r="K20" s="542"/>
      <c r="L20" s="542"/>
      <c r="M20" s="542"/>
      <c r="N20" s="542"/>
      <c r="O20" s="542"/>
      <c r="P20" s="25"/>
      <c r="Q20" s="25"/>
      <c r="R20" s="25"/>
      <c r="S20" s="25"/>
      <c r="T20" s="25"/>
      <c r="U20" s="25"/>
      <c r="V20" s="25"/>
      <c r="W20" s="25"/>
      <c r="X20" s="25"/>
      <c r="Y20" s="25"/>
      <c r="Z20" s="25"/>
      <c r="AA20" s="25"/>
      <c r="AB20" s="25"/>
      <c r="AC20" s="25"/>
      <c r="AD20" s="25"/>
      <c r="AE20" s="25"/>
      <c r="AF20" s="25"/>
      <c r="AG20" s="25"/>
      <c r="AH20" s="25"/>
      <c r="AI20" s="277">
        <f t="shared" si="2"/>
        <v>0</v>
      </c>
    </row>
    <row r="21" spans="1:35" ht="15.75" customHeight="1">
      <c r="A21" s="221"/>
      <c r="B21" s="276" t="s">
        <v>203</v>
      </c>
      <c r="C21" s="250" t="str">
        <f>'3. DL invest.n.pl.AR pr.'!C21</f>
        <v>Sistēmu licences un līdzīgie pakalpojumi</v>
      </c>
      <c r="D21" s="224" t="s">
        <v>138</v>
      </c>
      <c r="E21" s="542"/>
      <c r="F21" s="542"/>
      <c r="G21" s="542"/>
      <c r="H21" s="542"/>
      <c r="I21" s="542"/>
      <c r="J21" s="542"/>
      <c r="K21" s="542"/>
      <c r="L21" s="542"/>
      <c r="M21" s="542"/>
      <c r="N21" s="542"/>
      <c r="O21" s="542"/>
      <c r="P21" s="25"/>
      <c r="Q21" s="25"/>
      <c r="R21" s="25"/>
      <c r="S21" s="25"/>
      <c r="T21" s="25"/>
      <c r="U21" s="25"/>
      <c r="V21" s="25"/>
      <c r="W21" s="25"/>
      <c r="X21" s="25"/>
      <c r="Y21" s="25"/>
      <c r="Z21" s="25"/>
      <c r="AA21" s="25"/>
      <c r="AB21" s="25"/>
      <c r="AC21" s="25"/>
      <c r="AD21" s="25"/>
      <c r="AE21" s="25"/>
      <c r="AF21" s="25"/>
      <c r="AG21" s="25"/>
      <c r="AH21" s="25"/>
      <c r="AI21" s="277">
        <f t="shared" si="2"/>
        <v>0</v>
      </c>
    </row>
    <row r="22" spans="1:35" ht="15.75" customHeight="1">
      <c r="A22" s="221"/>
      <c r="B22" s="276" t="s">
        <v>204</v>
      </c>
      <c r="C22" s="250" t="str">
        <f>'3. DL invest.n.pl.AR pr.'!C22</f>
        <v>Informatīvie un izglītojošie pasākumi</v>
      </c>
      <c r="D22" s="224" t="s">
        <v>138</v>
      </c>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77"/>
    </row>
    <row r="23" spans="1:35" ht="15.75" customHeight="1">
      <c r="A23" s="221"/>
      <c r="B23" s="276" t="s">
        <v>205</v>
      </c>
      <c r="C23" s="250" t="str">
        <f>'3. DL invest.n.pl.AR pr.'!C23</f>
        <v>Komandējumi</v>
      </c>
      <c r="D23" s="224" t="s">
        <v>138</v>
      </c>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77"/>
    </row>
    <row r="24" spans="1:35" s="235" customFormat="1" ht="15.75" customHeight="1">
      <c r="A24" s="232"/>
      <c r="B24" s="276" t="s">
        <v>206</v>
      </c>
      <c r="C24" s="250">
        <f>'3. DL invest.n.pl.AR pr.'!C24</f>
        <v>0</v>
      </c>
      <c r="D24" s="224" t="s">
        <v>138</v>
      </c>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77">
        <f t="shared" si="2"/>
        <v>0</v>
      </c>
    </row>
    <row r="25" spans="1:35" s="258" customFormat="1" ht="13.5" customHeight="1" thickBot="1">
      <c r="A25" s="280"/>
      <c r="B25" s="281">
        <v>3</v>
      </c>
      <c r="C25" s="253" t="s">
        <v>207</v>
      </c>
      <c r="D25" s="254" t="s">
        <v>138</v>
      </c>
      <c r="E25" s="282">
        <f>SUM(E9,,E16,)</f>
        <v>0</v>
      </c>
      <c r="F25" s="282">
        <f t="shared" ref="F25:AH25" si="4">SUM(F9,,F16,)</f>
        <v>0</v>
      </c>
      <c r="G25" s="282">
        <f>SUM(G9,,G16,)</f>
        <v>0</v>
      </c>
      <c r="H25" s="282">
        <f t="shared" si="4"/>
        <v>0</v>
      </c>
      <c r="I25" s="282">
        <f t="shared" si="4"/>
        <v>0</v>
      </c>
      <c r="J25" s="282">
        <f t="shared" si="4"/>
        <v>0</v>
      </c>
      <c r="K25" s="282">
        <f t="shared" si="4"/>
        <v>0</v>
      </c>
      <c r="L25" s="282">
        <f t="shared" si="4"/>
        <v>0</v>
      </c>
      <c r="M25" s="282">
        <f t="shared" si="4"/>
        <v>0</v>
      </c>
      <c r="N25" s="282">
        <f t="shared" si="4"/>
        <v>0</v>
      </c>
      <c r="O25" s="282">
        <f t="shared" si="4"/>
        <v>0</v>
      </c>
      <c r="P25" s="282">
        <f t="shared" si="4"/>
        <v>0</v>
      </c>
      <c r="Q25" s="282">
        <f t="shared" si="4"/>
        <v>0</v>
      </c>
      <c r="R25" s="282">
        <f t="shared" si="4"/>
        <v>0</v>
      </c>
      <c r="S25" s="282">
        <f t="shared" si="4"/>
        <v>0</v>
      </c>
      <c r="T25" s="282">
        <f t="shared" si="4"/>
        <v>0</v>
      </c>
      <c r="U25" s="282">
        <f t="shared" si="4"/>
        <v>0</v>
      </c>
      <c r="V25" s="282">
        <f t="shared" si="4"/>
        <v>0</v>
      </c>
      <c r="W25" s="282">
        <f t="shared" si="4"/>
        <v>0</v>
      </c>
      <c r="X25" s="282">
        <f t="shared" si="4"/>
        <v>0</v>
      </c>
      <c r="Y25" s="282">
        <f t="shared" si="4"/>
        <v>0</v>
      </c>
      <c r="Z25" s="282">
        <f t="shared" si="4"/>
        <v>0</v>
      </c>
      <c r="AA25" s="282">
        <f t="shared" si="4"/>
        <v>0</v>
      </c>
      <c r="AB25" s="282">
        <f t="shared" si="4"/>
        <v>0</v>
      </c>
      <c r="AC25" s="282">
        <f t="shared" si="4"/>
        <v>0</v>
      </c>
      <c r="AD25" s="282">
        <f t="shared" si="4"/>
        <v>0</v>
      </c>
      <c r="AE25" s="282">
        <f t="shared" si="4"/>
        <v>0</v>
      </c>
      <c r="AF25" s="282">
        <f t="shared" si="4"/>
        <v>0</v>
      </c>
      <c r="AG25" s="282">
        <f t="shared" si="4"/>
        <v>0</v>
      </c>
      <c r="AH25" s="282">
        <f t="shared" si="4"/>
        <v>0</v>
      </c>
      <c r="AI25" s="283">
        <f>SUM(E25:AH25)</f>
        <v>0</v>
      </c>
    </row>
    <row r="27" spans="1:35">
      <c r="A27" s="268"/>
      <c r="B27" s="269"/>
      <c r="C27" s="269"/>
      <c r="D27" s="269"/>
      <c r="E27" s="270"/>
      <c r="F27" s="270"/>
      <c r="G27" s="270"/>
      <c r="H27" s="270"/>
      <c r="I27" s="270"/>
      <c r="J27" s="270"/>
      <c r="K27" s="270"/>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1"/>
    </row>
    <row r="29" spans="1:35">
      <c r="C29" s="261" t="s">
        <v>208</v>
      </c>
    </row>
    <row r="30" spans="1:35">
      <c r="B30" s="284"/>
    </row>
    <row r="31" spans="1:35">
      <c r="B31" s="285"/>
    </row>
    <row r="64" ht="25.5" customHeight="1"/>
  </sheetData>
  <sheetProtection formatCells="0" formatColumns="0" formatRows="0" insertColumns="0" insertRows="0" insertHyperlinks="0" deleteColumns="0" deleteRows="0" sort="0" autoFilter="0" pivotTables="0"/>
  <mergeCells count="1">
    <mergeCell ref="A1:C1"/>
  </mergeCells>
  <conditionalFormatting sqref="E17:AH24">
    <cfRule type="cellIs" dxfId="84"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dimension ref="A1:BN76"/>
  <sheetViews>
    <sheetView zoomScale="80" zoomScaleNormal="80" workbookViewId="0">
      <pane xSplit="5" ySplit="8" topLeftCell="F9" activePane="bottomRight" state="frozen"/>
      <selection pane="bottomRight" activeCell="O24" sqref="O24"/>
      <selection pane="bottomLeft" activeCell="A9" sqref="A9"/>
      <selection pane="topRight" activeCell="F1" sqref="F1"/>
    </sheetView>
  </sheetViews>
  <sheetFormatPr defaultColWidth="9.140625" defaultRowHeight="13.9"/>
  <cols>
    <col min="1" max="1" width="1.42578125" style="195" customWidth="1"/>
    <col min="2" max="2" width="6.5703125" style="195" customWidth="1"/>
    <col min="3" max="3" width="45.28515625" style="195" customWidth="1"/>
    <col min="4" max="4" width="9.140625" style="195" customWidth="1"/>
    <col min="5" max="5" width="5.42578125" style="195" customWidth="1"/>
    <col min="6" max="36" width="13.85546875" style="195" customWidth="1"/>
    <col min="37" max="37" width="11.28515625" style="195" bestFit="1" customWidth="1"/>
    <col min="38" max="38" width="10" style="195" bestFit="1" customWidth="1"/>
    <col min="39" max="16384" width="9.140625" style="195"/>
  </cols>
  <sheetData>
    <row r="1" spans="1:66" s="1" customFormat="1" ht="27" customHeight="1">
      <c r="A1" s="580" t="s">
        <v>209</v>
      </c>
      <c r="B1" s="580"/>
      <c r="C1" s="580"/>
      <c r="D1" s="580"/>
      <c r="E1" s="189"/>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190"/>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4.95" customHeight="1">
      <c r="A2" s="581" t="s">
        <v>210</v>
      </c>
      <c r="B2" s="581"/>
      <c r="C2" s="581"/>
      <c r="D2" s="581"/>
      <c r="E2" s="581"/>
      <c r="F2" s="581"/>
      <c r="G2" s="581"/>
      <c r="H2" s="581"/>
      <c r="I2" s="581"/>
      <c r="J2" s="581"/>
      <c r="K2" s="581"/>
      <c r="L2" s="190"/>
      <c r="M2" s="190"/>
      <c r="N2" s="190"/>
      <c r="O2" s="190"/>
      <c r="P2" s="190"/>
      <c r="Q2" s="190"/>
      <c r="R2" s="190"/>
      <c r="S2" s="190"/>
      <c r="T2" s="190"/>
      <c r="U2" s="190"/>
      <c r="V2" s="190"/>
      <c r="W2" s="190"/>
      <c r="X2" s="190"/>
      <c r="Y2" s="190"/>
      <c r="Z2" s="190"/>
      <c r="AA2" s="190"/>
      <c r="AB2" s="190"/>
      <c r="AC2" s="190"/>
      <c r="AD2" s="190"/>
      <c r="AE2" s="190"/>
      <c r="AF2" s="190"/>
      <c r="AG2" s="190"/>
      <c r="AH2" s="190"/>
      <c r="AI2" s="190"/>
      <c r="AJ2" s="190"/>
    </row>
    <row r="3" spans="1:66">
      <c r="A3" s="191"/>
      <c r="B3" s="192"/>
      <c r="C3" s="192"/>
      <c r="D3" s="192"/>
      <c r="E3" s="193"/>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194"/>
    </row>
    <row r="4" spans="1:66">
      <c r="A4" s="196"/>
      <c r="B4" s="197"/>
      <c r="C4" s="198"/>
      <c r="D4" s="198"/>
      <c r="E4" s="199"/>
      <c r="F4" s="200">
        <f>'2. DL invest.n.pl.BEZ pr.'!E4</f>
        <v>1</v>
      </c>
      <c r="G4" s="200">
        <f>'2. DL invest.n.pl.BEZ pr.'!F4</f>
        <v>2</v>
      </c>
      <c r="H4" s="200">
        <f>'2. DL invest.n.pl.BEZ pr.'!G4</f>
        <v>3</v>
      </c>
      <c r="I4" s="200">
        <f>'2. DL invest.n.pl.BEZ pr.'!H4</f>
        <v>4</v>
      </c>
      <c r="J4" s="200">
        <f>'2. DL invest.n.pl.BEZ pr.'!I4</f>
        <v>5</v>
      </c>
      <c r="K4" s="200">
        <f>'2. DL invest.n.pl.BEZ pr.'!J4</f>
        <v>6</v>
      </c>
      <c r="L4" s="200">
        <f>'2. DL invest.n.pl.BEZ pr.'!K4</f>
        <v>7</v>
      </c>
      <c r="M4" s="200">
        <f>'2. DL invest.n.pl.BEZ pr.'!L4</f>
        <v>8</v>
      </c>
      <c r="N4" s="200">
        <f>'2. DL invest.n.pl.BEZ pr.'!M4</f>
        <v>9</v>
      </c>
      <c r="O4" s="200">
        <f>'2. DL invest.n.pl.BEZ pr.'!N4</f>
        <v>10</v>
      </c>
      <c r="P4" s="200">
        <f>'2. DL invest.n.pl.BEZ pr.'!O4</f>
        <v>11</v>
      </c>
      <c r="Q4" s="200">
        <f>'2. DL invest.n.pl.BEZ pr.'!P4</f>
        <v>12</v>
      </c>
      <c r="R4" s="200">
        <f>'2. DL invest.n.pl.BEZ pr.'!Q4</f>
        <v>13</v>
      </c>
      <c r="S4" s="200">
        <f>'2. DL invest.n.pl.BEZ pr.'!R4</f>
        <v>14</v>
      </c>
      <c r="T4" s="200">
        <f>'2. DL invest.n.pl.BEZ pr.'!S4</f>
        <v>15</v>
      </c>
      <c r="U4" s="200">
        <f>'2. DL invest.n.pl.BEZ pr.'!T4</f>
        <v>16</v>
      </c>
      <c r="V4" s="200">
        <f>'2. DL invest.n.pl.BEZ pr.'!U4</f>
        <v>17</v>
      </c>
      <c r="W4" s="200">
        <f>'2. DL invest.n.pl.BEZ pr.'!V4</f>
        <v>18</v>
      </c>
      <c r="X4" s="200">
        <f>'2. DL invest.n.pl.BEZ pr.'!W4</f>
        <v>19</v>
      </c>
      <c r="Y4" s="200">
        <f>'2. DL invest.n.pl.BEZ pr.'!X4</f>
        <v>20</v>
      </c>
      <c r="Z4" s="200">
        <f>'2. DL invest.n.pl.BEZ pr.'!Y4</f>
        <v>21</v>
      </c>
      <c r="AA4" s="200">
        <f>'2. DL invest.n.pl.BEZ pr.'!Z4</f>
        <v>22</v>
      </c>
      <c r="AB4" s="200">
        <f>'2. DL invest.n.pl.BEZ pr.'!AA4</f>
        <v>23</v>
      </c>
      <c r="AC4" s="200">
        <f>'2. DL invest.n.pl.BEZ pr.'!AB4</f>
        <v>24</v>
      </c>
      <c r="AD4" s="200">
        <f>'2. DL invest.n.pl.BEZ pr.'!AC4</f>
        <v>25</v>
      </c>
      <c r="AE4" s="200">
        <f>'2. DL invest.n.pl.BEZ pr.'!AD4</f>
        <v>26</v>
      </c>
      <c r="AF4" s="200">
        <f>'2. DL invest.n.pl.BEZ pr.'!AE4</f>
        <v>27</v>
      </c>
      <c r="AG4" s="200">
        <f>'2. DL invest.n.pl.BEZ pr.'!AF4</f>
        <v>28</v>
      </c>
      <c r="AH4" s="200">
        <f>'2. DL invest.n.pl.BEZ pr.'!AG4</f>
        <v>29</v>
      </c>
      <c r="AI4" s="200">
        <f>'2. DL invest.n.pl.BEZ pr.'!AH4</f>
        <v>30</v>
      </c>
      <c r="AJ4" s="201"/>
    </row>
    <row r="5" spans="1:66">
      <c r="A5" s="202"/>
      <c r="B5" s="203"/>
      <c r="C5" s="203"/>
      <c r="D5" s="203"/>
      <c r="E5" s="204" t="s">
        <v>194</v>
      </c>
      <c r="F5" s="205">
        <f>'2. DL invest.n.pl.BEZ pr.'!E5</f>
        <v>2025</v>
      </c>
      <c r="G5" s="205">
        <f>'2. DL invest.n.pl.BEZ pr.'!F5</f>
        <v>2026</v>
      </c>
      <c r="H5" s="205">
        <f>'2. DL invest.n.pl.BEZ pr.'!G5</f>
        <v>2027</v>
      </c>
      <c r="I5" s="205">
        <f>'2. DL invest.n.pl.BEZ pr.'!H5</f>
        <v>2028</v>
      </c>
      <c r="J5" s="205">
        <f>'2. DL invest.n.pl.BEZ pr.'!I5</f>
        <v>2029</v>
      </c>
      <c r="K5" s="205">
        <f>'2. DL invest.n.pl.BEZ pr.'!J5</f>
        <v>2030</v>
      </c>
      <c r="L5" s="205">
        <f>'2. DL invest.n.pl.BEZ pr.'!K5</f>
        <v>2031</v>
      </c>
      <c r="M5" s="205">
        <f>'2. DL invest.n.pl.BEZ pr.'!L5</f>
        <v>2032</v>
      </c>
      <c r="N5" s="205">
        <f>'2. DL invest.n.pl.BEZ pr.'!M5</f>
        <v>2033</v>
      </c>
      <c r="O5" s="205">
        <f>'2. DL invest.n.pl.BEZ pr.'!N5</f>
        <v>2034</v>
      </c>
      <c r="P5" s="205">
        <f>'2. DL invest.n.pl.BEZ pr.'!O5</f>
        <v>2035</v>
      </c>
      <c r="Q5" s="205">
        <f>'2. DL invest.n.pl.BEZ pr.'!P5</f>
        <v>2036</v>
      </c>
      <c r="R5" s="205">
        <f>'2. DL invest.n.pl.BEZ pr.'!Q5</f>
        <v>2037</v>
      </c>
      <c r="S5" s="205">
        <f>'2. DL invest.n.pl.BEZ pr.'!R5</f>
        <v>2038</v>
      </c>
      <c r="T5" s="205">
        <f>'2. DL invest.n.pl.BEZ pr.'!S5</f>
        <v>2039</v>
      </c>
      <c r="U5" s="205">
        <f>'2. DL invest.n.pl.BEZ pr.'!T5</f>
        <v>2040</v>
      </c>
      <c r="V5" s="205">
        <f>'2. DL invest.n.pl.BEZ pr.'!U5</f>
        <v>2041</v>
      </c>
      <c r="W5" s="205">
        <f>'2. DL invest.n.pl.BEZ pr.'!V5</f>
        <v>2042</v>
      </c>
      <c r="X5" s="205">
        <f>'2. DL invest.n.pl.BEZ pr.'!W5</f>
        <v>2043</v>
      </c>
      <c r="Y5" s="205">
        <f>'2. DL invest.n.pl.BEZ pr.'!X5</f>
        <v>2044</v>
      </c>
      <c r="Z5" s="205">
        <f>'2. DL invest.n.pl.BEZ pr.'!Y5</f>
        <v>2045</v>
      </c>
      <c r="AA5" s="205">
        <f>'2. DL invest.n.pl.BEZ pr.'!Z5</f>
        <v>2046</v>
      </c>
      <c r="AB5" s="205">
        <f>'2. DL invest.n.pl.BEZ pr.'!AA5</f>
        <v>2047</v>
      </c>
      <c r="AC5" s="205">
        <f>'2. DL invest.n.pl.BEZ pr.'!AB5</f>
        <v>2048</v>
      </c>
      <c r="AD5" s="205">
        <f>'2. DL invest.n.pl.BEZ pr.'!AC5</f>
        <v>2049</v>
      </c>
      <c r="AE5" s="205">
        <f>'2. DL invest.n.pl.BEZ pr.'!AD5</f>
        <v>2050</v>
      </c>
      <c r="AF5" s="205">
        <f>'2. DL invest.n.pl.BEZ pr.'!AE5</f>
        <v>2051</v>
      </c>
      <c r="AG5" s="205">
        <f>'2. DL invest.n.pl.BEZ pr.'!AF5</f>
        <v>2052</v>
      </c>
      <c r="AH5" s="205">
        <f>'2. DL invest.n.pl.BEZ pr.'!AG5</f>
        <v>2053</v>
      </c>
      <c r="AI5" s="205">
        <f>'2. DL invest.n.pl.BEZ pr.'!AH5</f>
        <v>2054</v>
      </c>
      <c r="AJ5" s="206" t="s">
        <v>195</v>
      </c>
    </row>
    <row r="6" spans="1:66">
      <c r="A6" s="207"/>
      <c r="B6" s="207"/>
      <c r="C6" s="207"/>
      <c r="D6" s="207"/>
      <c r="E6" s="208"/>
      <c r="F6" s="209"/>
      <c r="G6" s="209"/>
      <c r="H6" s="209"/>
      <c r="I6" s="209"/>
      <c r="J6" s="209"/>
      <c r="K6" s="209"/>
      <c r="L6" s="209"/>
      <c r="M6" s="209"/>
      <c r="N6" s="209"/>
      <c r="O6" s="209"/>
      <c r="P6" s="209"/>
      <c r="Q6" s="209"/>
      <c r="R6" s="209"/>
      <c r="S6" s="209"/>
      <c r="T6" s="209"/>
      <c r="U6" s="209"/>
      <c r="V6" s="209"/>
      <c r="W6" s="209"/>
      <c r="X6" s="209"/>
      <c r="Y6" s="209"/>
      <c r="Z6" s="209"/>
      <c r="AA6" s="209"/>
      <c r="AB6" s="209"/>
      <c r="AC6" s="209"/>
      <c r="AD6" s="209"/>
      <c r="AE6" s="209"/>
      <c r="AF6" s="209"/>
      <c r="AG6" s="209"/>
      <c r="AH6" s="209"/>
      <c r="AI6" s="209"/>
      <c r="AJ6" s="209"/>
    </row>
    <row r="7" spans="1:66">
      <c r="A7" s="210"/>
      <c r="B7" s="211" t="s">
        <v>196</v>
      </c>
      <c r="C7" s="211"/>
      <c r="D7" s="211"/>
      <c r="E7" s="211"/>
      <c r="F7" s="212"/>
      <c r="G7" s="212"/>
      <c r="H7" s="212"/>
      <c r="I7" s="212"/>
      <c r="J7" s="212"/>
      <c r="K7" s="212"/>
      <c r="L7" s="212"/>
      <c r="M7" s="212"/>
      <c r="N7" s="212"/>
      <c r="O7" s="212"/>
      <c r="P7" s="212"/>
      <c r="Q7" s="212"/>
      <c r="R7" s="212"/>
      <c r="S7" s="212"/>
      <c r="T7" s="212"/>
      <c r="U7" s="212"/>
      <c r="V7" s="212"/>
      <c r="W7" s="212"/>
      <c r="X7" s="212"/>
      <c r="Y7" s="212"/>
      <c r="Z7" s="212"/>
      <c r="AA7" s="212"/>
      <c r="AB7" s="212"/>
      <c r="AC7" s="212"/>
      <c r="AD7" s="212"/>
      <c r="AE7" s="212"/>
      <c r="AF7" s="212"/>
      <c r="AG7" s="212"/>
      <c r="AH7" s="212"/>
      <c r="AI7" s="212"/>
      <c r="AJ7" s="213"/>
    </row>
    <row r="8" spans="1:66" ht="14.45" thickBot="1">
      <c r="A8" s="207"/>
      <c r="B8" s="207"/>
      <c r="C8" s="207"/>
      <c r="D8" s="207"/>
      <c r="E8" s="208"/>
      <c r="F8" s="209"/>
      <c r="G8" s="209"/>
      <c r="H8" s="209"/>
      <c r="I8" s="209"/>
      <c r="J8" s="209"/>
      <c r="K8" s="209"/>
      <c r="L8" s="209"/>
      <c r="M8" s="209"/>
      <c r="N8" s="209"/>
      <c r="O8" s="209"/>
      <c r="P8" s="209"/>
      <c r="Q8" s="209"/>
      <c r="R8" s="209"/>
      <c r="S8" s="209"/>
      <c r="T8" s="209"/>
      <c r="U8" s="209"/>
      <c r="V8" s="209"/>
      <c r="W8" s="209"/>
      <c r="X8" s="209"/>
      <c r="Y8" s="209"/>
      <c r="Z8" s="209"/>
      <c r="AA8" s="209"/>
      <c r="AB8" s="209"/>
      <c r="AC8" s="209"/>
      <c r="AD8" s="209"/>
      <c r="AE8" s="209"/>
      <c r="AF8" s="209"/>
      <c r="AG8" s="209"/>
      <c r="AH8" s="209"/>
      <c r="AI8" s="209"/>
      <c r="AJ8" s="209"/>
      <c r="AK8" s="214"/>
    </row>
    <row r="9" spans="1:66" ht="13.5" customHeight="1">
      <c r="A9" s="215"/>
      <c r="B9" s="216">
        <v>1</v>
      </c>
      <c r="C9" s="217" t="s">
        <v>211</v>
      </c>
      <c r="D9" s="217"/>
      <c r="E9" s="218" t="s">
        <v>138</v>
      </c>
      <c r="F9" s="219">
        <f>SUM(F10:F15)</f>
        <v>0</v>
      </c>
      <c r="G9" s="219">
        <f t="shared" ref="G9:AI9" si="0">SUM(G10:G15)</f>
        <v>0</v>
      </c>
      <c r="H9" s="219">
        <f t="shared" si="0"/>
        <v>0</v>
      </c>
      <c r="I9" s="219">
        <f>SUM(I10:I15)</f>
        <v>0</v>
      </c>
      <c r="J9" s="219">
        <f t="shared" si="0"/>
        <v>0</v>
      </c>
      <c r="K9" s="219">
        <f>SUM(K10:K15)</f>
        <v>0</v>
      </c>
      <c r="L9" s="219">
        <f t="shared" si="0"/>
        <v>0</v>
      </c>
      <c r="M9" s="219">
        <f t="shared" si="0"/>
        <v>0</v>
      </c>
      <c r="N9" s="219">
        <f t="shared" si="0"/>
        <v>0</v>
      </c>
      <c r="O9" s="219">
        <f t="shared" si="0"/>
        <v>0</v>
      </c>
      <c r="P9" s="219">
        <f t="shared" si="0"/>
        <v>0</v>
      </c>
      <c r="Q9" s="219">
        <f t="shared" si="0"/>
        <v>0</v>
      </c>
      <c r="R9" s="219">
        <f t="shared" si="0"/>
        <v>0</v>
      </c>
      <c r="S9" s="219">
        <f t="shared" si="0"/>
        <v>0</v>
      </c>
      <c r="T9" s="219">
        <f t="shared" si="0"/>
        <v>0</v>
      </c>
      <c r="U9" s="219">
        <f t="shared" si="0"/>
        <v>0</v>
      </c>
      <c r="V9" s="219">
        <f t="shared" si="0"/>
        <v>0</v>
      </c>
      <c r="W9" s="219">
        <f t="shared" si="0"/>
        <v>0</v>
      </c>
      <c r="X9" s="219">
        <f t="shared" si="0"/>
        <v>0</v>
      </c>
      <c r="Y9" s="219">
        <f t="shared" si="0"/>
        <v>0</v>
      </c>
      <c r="Z9" s="219">
        <f t="shared" si="0"/>
        <v>0</v>
      </c>
      <c r="AA9" s="219">
        <f t="shared" si="0"/>
        <v>0</v>
      </c>
      <c r="AB9" s="219">
        <f t="shared" si="0"/>
        <v>0</v>
      </c>
      <c r="AC9" s="219">
        <f t="shared" si="0"/>
        <v>0</v>
      </c>
      <c r="AD9" s="219">
        <f t="shared" si="0"/>
        <v>0</v>
      </c>
      <c r="AE9" s="219">
        <f t="shared" si="0"/>
        <v>0</v>
      </c>
      <c r="AF9" s="219">
        <f t="shared" si="0"/>
        <v>0</v>
      </c>
      <c r="AG9" s="219">
        <f t="shared" si="0"/>
        <v>0</v>
      </c>
      <c r="AH9" s="219">
        <f t="shared" si="0"/>
        <v>0</v>
      </c>
      <c r="AI9" s="219">
        <f t="shared" si="0"/>
        <v>0</v>
      </c>
      <c r="AJ9" s="220">
        <f>SUM(F9:AI9)</f>
        <v>0</v>
      </c>
      <c r="AK9" s="214" t="b">
        <v>0</v>
      </c>
    </row>
    <row r="10" spans="1:66" ht="13.5" customHeight="1">
      <c r="A10" s="221"/>
      <c r="B10" s="222" t="s">
        <v>99</v>
      </c>
      <c r="C10" s="17" t="s">
        <v>212</v>
      </c>
      <c r="D10" s="223"/>
      <c r="E10" s="224" t="s">
        <v>138</v>
      </c>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25">
        <f t="shared" ref="AJ10:AJ26" si="1">SUM(F10:AI10)</f>
        <v>0</v>
      </c>
      <c r="AK10" s="214"/>
    </row>
    <row r="11" spans="1:66" ht="13.5" customHeight="1">
      <c r="A11" s="221"/>
      <c r="B11" s="222" t="s">
        <v>102</v>
      </c>
      <c r="C11" s="17" t="s">
        <v>212</v>
      </c>
      <c r="D11" s="226"/>
      <c r="E11" s="224" t="s">
        <v>138</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25">
        <f t="shared" si="1"/>
        <v>0</v>
      </c>
      <c r="AK11" s="214"/>
    </row>
    <row r="12" spans="1:66" ht="13.5" customHeight="1">
      <c r="A12" s="221"/>
      <c r="B12" s="222" t="s">
        <v>104</v>
      </c>
      <c r="C12" s="17" t="s">
        <v>212</v>
      </c>
      <c r="D12" s="223"/>
      <c r="E12" s="224" t="s">
        <v>138</v>
      </c>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25">
        <f t="shared" si="1"/>
        <v>0</v>
      </c>
      <c r="AK12" s="214"/>
    </row>
    <row r="13" spans="1:66" ht="13.5" customHeight="1">
      <c r="A13" s="221"/>
      <c r="B13" s="222" t="s">
        <v>107</v>
      </c>
      <c r="C13" s="17" t="s">
        <v>212</v>
      </c>
      <c r="D13" s="223"/>
      <c r="E13" s="224" t="s">
        <v>138</v>
      </c>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25">
        <f t="shared" si="1"/>
        <v>0</v>
      </c>
      <c r="AK13" s="214"/>
    </row>
    <row r="14" spans="1:66" ht="13.5" customHeight="1">
      <c r="A14" s="221"/>
      <c r="B14" s="222" t="s">
        <v>109</v>
      </c>
      <c r="C14" s="17" t="s">
        <v>212</v>
      </c>
      <c r="D14" s="223"/>
      <c r="E14" s="224" t="s">
        <v>138</v>
      </c>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25">
        <f t="shared" si="1"/>
        <v>0</v>
      </c>
      <c r="AK14" s="214"/>
    </row>
    <row r="15" spans="1:66" ht="13.5" customHeight="1">
      <c r="A15" s="221"/>
      <c r="B15" s="222" t="s">
        <v>112</v>
      </c>
      <c r="C15" s="17" t="s">
        <v>212</v>
      </c>
      <c r="D15" s="223"/>
      <c r="E15" s="224" t="s">
        <v>138</v>
      </c>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25">
        <f t="shared" si="1"/>
        <v>0</v>
      </c>
      <c r="AK15" s="214"/>
    </row>
    <row r="16" spans="1:66" ht="13.5" customHeight="1">
      <c r="A16" s="221"/>
      <c r="B16" s="227">
        <v>2</v>
      </c>
      <c r="C16" s="228" t="s">
        <v>213</v>
      </c>
      <c r="D16" s="223"/>
      <c r="E16" s="229" t="s">
        <v>138</v>
      </c>
      <c r="F16" s="230">
        <f>SUM(F17:F26)</f>
        <v>0</v>
      </c>
      <c r="G16" s="230">
        <f t="shared" ref="G16:AI16" si="2">SUM(G17:G26)</f>
        <v>0</v>
      </c>
      <c r="H16" s="230">
        <f t="shared" si="2"/>
        <v>0</v>
      </c>
      <c r="I16" s="230">
        <f t="shared" si="2"/>
        <v>0</v>
      </c>
      <c r="J16" s="230">
        <f t="shared" si="2"/>
        <v>0</v>
      </c>
      <c r="K16" s="230">
        <f t="shared" si="2"/>
        <v>-1230469.6554114248</v>
      </c>
      <c r="L16" s="230">
        <f t="shared" si="2"/>
        <v>-1255710.9951124133</v>
      </c>
      <c r="M16" s="230">
        <f t="shared" si="2"/>
        <v>-1281470.4324858696</v>
      </c>
      <c r="N16" s="230">
        <f t="shared" si="2"/>
        <v>-1307758.6081736903</v>
      </c>
      <c r="O16" s="230">
        <f t="shared" si="2"/>
        <v>-1334586.3814830675</v>
      </c>
      <c r="P16" s="230">
        <f t="shared" si="2"/>
        <v>-1361964.8348826964</v>
      </c>
      <c r="Q16" s="230">
        <f t="shared" si="2"/>
        <v>-1389905.2785914869</v>
      </c>
      <c r="R16" s="230">
        <f t="shared" si="2"/>
        <v>0</v>
      </c>
      <c r="S16" s="230">
        <f t="shared" si="2"/>
        <v>0</v>
      </c>
      <c r="T16" s="230">
        <f t="shared" si="2"/>
        <v>0</v>
      </c>
      <c r="U16" s="230">
        <f t="shared" si="2"/>
        <v>0</v>
      </c>
      <c r="V16" s="230">
        <f t="shared" si="2"/>
        <v>0</v>
      </c>
      <c r="W16" s="230">
        <f t="shared" si="2"/>
        <v>0</v>
      </c>
      <c r="X16" s="230">
        <f t="shared" si="2"/>
        <v>0</v>
      </c>
      <c r="Y16" s="230">
        <f t="shared" si="2"/>
        <v>0</v>
      </c>
      <c r="Z16" s="230">
        <f t="shared" si="2"/>
        <v>0</v>
      </c>
      <c r="AA16" s="230">
        <f t="shared" si="2"/>
        <v>0</v>
      </c>
      <c r="AB16" s="230">
        <f t="shared" si="2"/>
        <v>0</v>
      </c>
      <c r="AC16" s="230">
        <f t="shared" si="2"/>
        <v>0</v>
      </c>
      <c r="AD16" s="230">
        <f t="shared" si="2"/>
        <v>0</v>
      </c>
      <c r="AE16" s="230">
        <f t="shared" si="2"/>
        <v>0</v>
      </c>
      <c r="AF16" s="230">
        <f t="shared" si="2"/>
        <v>0</v>
      </c>
      <c r="AG16" s="230">
        <f t="shared" si="2"/>
        <v>0</v>
      </c>
      <c r="AH16" s="230">
        <f t="shared" si="2"/>
        <v>0</v>
      </c>
      <c r="AI16" s="230">
        <f t="shared" si="2"/>
        <v>0</v>
      </c>
      <c r="AJ16" s="225">
        <f t="shared" si="1"/>
        <v>-9161866.186140649</v>
      </c>
      <c r="AK16" s="231"/>
    </row>
    <row r="17" spans="1:38" ht="13.5" customHeight="1">
      <c r="A17" s="221"/>
      <c r="B17" s="222" t="s">
        <v>199</v>
      </c>
      <c r="C17" s="17" t="s">
        <v>214</v>
      </c>
      <c r="D17" s="226"/>
      <c r="E17" s="224" t="s">
        <v>138</v>
      </c>
      <c r="F17" s="542"/>
      <c r="G17" s="543"/>
      <c r="H17" s="543"/>
      <c r="I17" s="543"/>
      <c r="J17" s="543"/>
      <c r="K17" s="550">
        <v>-164574.44115140862</v>
      </c>
      <c r="L17" s="551">
        <v>-167865.92997443679</v>
      </c>
      <c r="M17" s="551">
        <v>-171223.24857392552</v>
      </c>
      <c r="N17" s="551">
        <v>-174647.71354540403</v>
      </c>
      <c r="O17" s="551">
        <v>-178140.66781631211</v>
      </c>
      <c r="P17" s="551">
        <v>-181703.48117263836</v>
      </c>
      <c r="Q17" s="551">
        <v>-185337.55079609112</v>
      </c>
      <c r="R17" s="25"/>
      <c r="S17" s="25"/>
      <c r="T17" s="25"/>
      <c r="U17" s="25"/>
      <c r="V17" s="25"/>
      <c r="W17" s="25"/>
      <c r="X17" s="25"/>
      <c r="Y17" s="25"/>
      <c r="Z17" s="25"/>
      <c r="AA17" s="25"/>
      <c r="AB17" s="25"/>
      <c r="AC17" s="25"/>
      <c r="AD17" s="25"/>
      <c r="AE17" s="25"/>
      <c r="AF17" s="25"/>
      <c r="AG17" s="25"/>
      <c r="AH17" s="25"/>
      <c r="AI17" s="25"/>
      <c r="AJ17" s="225">
        <f t="shared" si="1"/>
        <v>-1223493.0330302166</v>
      </c>
      <c r="AK17" s="214"/>
    </row>
    <row r="18" spans="1:38" ht="13.5" customHeight="1">
      <c r="A18" s="221"/>
      <c r="B18" s="222" t="s">
        <v>200</v>
      </c>
      <c r="C18" s="17" t="s">
        <v>215</v>
      </c>
      <c r="D18" s="226"/>
      <c r="E18" s="224" t="s">
        <v>138</v>
      </c>
      <c r="F18" s="542"/>
      <c r="G18" s="543"/>
      <c r="H18" s="543"/>
      <c r="I18" s="543"/>
      <c r="J18" s="543"/>
      <c r="K18" s="550">
        <v>-631946.59276001633</v>
      </c>
      <c r="L18" s="551">
        <v>-645217.47120797657</v>
      </c>
      <c r="M18" s="551">
        <v>-658767.03810334404</v>
      </c>
      <c r="N18" s="551">
        <v>-672601.14590351423</v>
      </c>
      <c r="O18" s="551">
        <v>-686725.76996748801</v>
      </c>
      <c r="P18" s="551">
        <v>-701147.01113680517</v>
      </c>
      <c r="Q18" s="551">
        <v>-715871.09837067802</v>
      </c>
      <c r="R18" s="25"/>
      <c r="S18" s="25"/>
      <c r="T18" s="25"/>
      <c r="U18" s="25"/>
      <c r="V18" s="25"/>
      <c r="W18" s="25"/>
      <c r="X18" s="25"/>
      <c r="Y18" s="25"/>
      <c r="Z18" s="25"/>
      <c r="AA18" s="25"/>
      <c r="AB18" s="25"/>
      <c r="AC18" s="25"/>
      <c r="AD18" s="25"/>
      <c r="AE18" s="25"/>
      <c r="AF18" s="25"/>
      <c r="AG18" s="25"/>
      <c r="AH18" s="25"/>
      <c r="AI18" s="25"/>
      <c r="AJ18" s="225">
        <f t="shared" si="1"/>
        <v>-4712276.1274498226</v>
      </c>
      <c r="AK18" s="214"/>
    </row>
    <row r="19" spans="1:38" ht="15.75" customHeight="1">
      <c r="A19" s="221"/>
      <c r="B19" s="222" t="s">
        <v>201</v>
      </c>
      <c r="C19" s="17" t="s">
        <v>216</v>
      </c>
      <c r="D19" s="226"/>
      <c r="E19" s="224" t="s">
        <v>138</v>
      </c>
      <c r="F19" s="542"/>
      <c r="G19" s="543"/>
      <c r="H19" s="543"/>
      <c r="I19" s="543"/>
      <c r="J19" s="543"/>
      <c r="K19" s="550">
        <v>-64260</v>
      </c>
      <c r="L19" s="551">
        <v>-65545.2</v>
      </c>
      <c r="M19" s="551">
        <v>-66856.103999999992</v>
      </c>
      <c r="N19" s="551">
        <v>-68193.226079999993</v>
      </c>
      <c r="O19" s="551">
        <v>-69557.090601599994</v>
      </c>
      <c r="P19" s="551">
        <v>-70948.232413631995</v>
      </c>
      <c r="Q19" s="551">
        <v>-72367.197061904633</v>
      </c>
      <c r="R19" s="25"/>
      <c r="S19" s="25"/>
      <c r="T19" s="25"/>
      <c r="U19" s="25"/>
      <c r="V19" s="25"/>
      <c r="W19" s="25"/>
      <c r="X19" s="25"/>
      <c r="Y19" s="25"/>
      <c r="Z19" s="25"/>
      <c r="AA19" s="25"/>
      <c r="AB19" s="25"/>
      <c r="AC19" s="25"/>
      <c r="AD19" s="25"/>
      <c r="AE19" s="25"/>
      <c r="AF19" s="25"/>
      <c r="AG19" s="25"/>
      <c r="AH19" s="25"/>
      <c r="AI19" s="25"/>
      <c r="AJ19" s="225">
        <f t="shared" si="1"/>
        <v>-477727.05015713663</v>
      </c>
      <c r="AK19" s="214"/>
    </row>
    <row r="20" spans="1:38" ht="15.75" customHeight="1">
      <c r="A20" s="221"/>
      <c r="B20" s="222" t="s">
        <v>202</v>
      </c>
      <c r="C20" s="17" t="s">
        <v>217</v>
      </c>
      <c r="D20" s="226"/>
      <c r="E20" s="224" t="s">
        <v>138</v>
      </c>
      <c r="F20" s="542"/>
      <c r="G20" s="543"/>
      <c r="H20" s="543"/>
      <c r="I20" s="543"/>
      <c r="J20" s="543"/>
      <c r="K20" s="550">
        <v>-56227.5</v>
      </c>
      <c r="L20" s="551">
        <v>-57352.05</v>
      </c>
      <c r="M20" s="551">
        <v>-58499.091</v>
      </c>
      <c r="N20" s="551">
        <v>-59669.072820000001</v>
      </c>
      <c r="O20" s="551">
        <v>-60862.4542764</v>
      </c>
      <c r="P20" s="551">
        <v>-62079.703361927997</v>
      </c>
      <c r="Q20" s="551">
        <v>-63321.29742916656</v>
      </c>
      <c r="R20" s="25"/>
      <c r="S20" s="25"/>
      <c r="T20" s="25"/>
      <c r="U20" s="25"/>
      <c r="V20" s="25"/>
      <c r="W20" s="25"/>
      <c r="X20" s="25"/>
      <c r="Y20" s="25"/>
      <c r="Z20" s="25"/>
      <c r="AA20" s="25"/>
      <c r="AB20" s="25"/>
      <c r="AC20" s="25"/>
      <c r="AD20" s="25"/>
      <c r="AE20" s="25"/>
      <c r="AF20" s="25"/>
      <c r="AG20" s="25"/>
      <c r="AH20" s="25"/>
      <c r="AI20" s="25"/>
      <c r="AJ20" s="225">
        <f t="shared" si="1"/>
        <v>-418011.16888749454</v>
      </c>
      <c r="AK20" s="214"/>
    </row>
    <row r="21" spans="1:38" ht="15.75" customHeight="1">
      <c r="A21" s="221"/>
      <c r="B21" s="222" t="s">
        <v>203</v>
      </c>
      <c r="C21" s="17" t="s">
        <v>218</v>
      </c>
      <c r="D21" s="226"/>
      <c r="E21" s="224" t="s">
        <v>138</v>
      </c>
      <c r="F21" s="542"/>
      <c r="G21" s="542"/>
      <c r="H21" s="542"/>
      <c r="I21" s="542"/>
      <c r="J21" s="542"/>
      <c r="K21" s="550">
        <v>-263160</v>
      </c>
      <c r="L21" s="551">
        <v>-268423.2</v>
      </c>
      <c r="M21" s="551">
        <v>-273791.66399999999</v>
      </c>
      <c r="N21" s="551">
        <v>-279267.49728000001</v>
      </c>
      <c r="O21" s="551">
        <v>-284852.84722560004</v>
      </c>
      <c r="P21" s="551">
        <v>-290549.90417011204</v>
      </c>
      <c r="Q21" s="551">
        <v>-296360.90225351427</v>
      </c>
      <c r="R21" s="25"/>
      <c r="S21" s="25"/>
      <c r="T21" s="25"/>
      <c r="U21" s="25"/>
      <c r="V21" s="25"/>
      <c r="W21" s="25"/>
      <c r="X21" s="25"/>
      <c r="Y21" s="25"/>
      <c r="Z21" s="25"/>
      <c r="AA21" s="25"/>
      <c r="AB21" s="25"/>
      <c r="AC21" s="25"/>
      <c r="AD21" s="25"/>
      <c r="AE21" s="25"/>
      <c r="AF21" s="25"/>
      <c r="AG21" s="25"/>
      <c r="AH21" s="25"/>
      <c r="AI21" s="25"/>
      <c r="AJ21" s="225">
        <f t="shared" si="1"/>
        <v>-1956406.0149292261</v>
      </c>
      <c r="AK21" s="214"/>
    </row>
    <row r="22" spans="1:38" ht="15.75" customHeight="1">
      <c r="A22" s="221"/>
      <c r="B22" s="222" t="s">
        <v>205</v>
      </c>
      <c r="C22" s="17" t="s">
        <v>219</v>
      </c>
      <c r="D22" s="226"/>
      <c r="E22" s="224" t="s">
        <v>138</v>
      </c>
      <c r="F22" s="25"/>
      <c r="G22" s="532"/>
      <c r="H22" s="532"/>
      <c r="I22" s="532"/>
      <c r="J22" s="532"/>
      <c r="K22" s="550">
        <v>-14877.7965</v>
      </c>
      <c r="L22" s="551">
        <v>-15175.352430000001</v>
      </c>
      <c r="M22" s="551">
        <v>-15478.859478600001</v>
      </c>
      <c r="N22" s="551">
        <v>-15788.436668172002</v>
      </c>
      <c r="O22" s="551">
        <v>-16104.205401535442</v>
      </c>
      <c r="P22" s="551">
        <v>-16426.289509566152</v>
      </c>
      <c r="Q22" s="551">
        <v>-16754.815299757476</v>
      </c>
      <c r="R22" s="25"/>
      <c r="S22" s="25"/>
      <c r="T22" s="25"/>
      <c r="U22" s="25"/>
      <c r="V22" s="25"/>
      <c r="W22" s="25"/>
      <c r="X22" s="25"/>
      <c r="Y22" s="25"/>
      <c r="Z22" s="25"/>
      <c r="AA22" s="25"/>
      <c r="AB22" s="25"/>
      <c r="AC22" s="25"/>
      <c r="AD22" s="25"/>
      <c r="AE22" s="25"/>
      <c r="AF22" s="25"/>
      <c r="AG22" s="25"/>
      <c r="AH22" s="25"/>
      <c r="AI22" s="25"/>
      <c r="AJ22" s="225"/>
      <c r="AK22" s="214"/>
    </row>
    <row r="23" spans="1:38" ht="15.75" customHeight="1">
      <c r="A23" s="221"/>
      <c r="B23" s="222" t="s">
        <v>206</v>
      </c>
      <c r="C23" s="17" t="s">
        <v>220</v>
      </c>
      <c r="D23" s="226"/>
      <c r="E23" s="224" t="s">
        <v>138</v>
      </c>
      <c r="F23" s="25"/>
      <c r="G23" s="532"/>
      <c r="H23" s="532"/>
      <c r="I23" s="532"/>
      <c r="J23" s="532"/>
      <c r="K23" s="550">
        <v>-35423.324999999997</v>
      </c>
      <c r="L23" s="551">
        <v>-36131.791499999999</v>
      </c>
      <c r="M23" s="551">
        <v>-36854.427329999999</v>
      </c>
      <c r="N23" s="551">
        <v>-37591.515876600002</v>
      </c>
      <c r="O23" s="551">
        <v>-38343.346194132006</v>
      </c>
      <c r="P23" s="551">
        <v>-39110.213118014646</v>
      </c>
      <c r="Q23" s="551">
        <v>-39892.417380374936</v>
      </c>
      <c r="R23" s="25"/>
      <c r="S23" s="25"/>
      <c r="T23" s="25"/>
      <c r="U23" s="25"/>
      <c r="V23" s="25"/>
      <c r="W23" s="25"/>
      <c r="X23" s="25"/>
      <c r="Y23" s="25"/>
      <c r="Z23" s="25"/>
      <c r="AA23" s="25"/>
      <c r="AB23" s="25"/>
      <c r="AC23" s="25"/>
      <c r="AD23" s="25"/>
      <c r="AE23" s="25"/>
      <c r="AF23" s="25"/>
      <c r="AG23" s="25"/>
      <c r="AH23" s="25"/>
      <c r="AI23" s="25"/>
      <c r="AJ23" s="225"/>
      <c r="AK23" s="214"/>
    </row>
    <row r="24" spans="1:38" ht="15.75" customHeight="1">
      <c r="A24" s="221"/>
      <c r="B24" s="222" t="s">
        <v>221</v>
      </c>
      <c r="C24" s="17"/>
      <c r="D24" s="226"/>
      <c r="E24" s="224" t="s">
        <v>138</v>
      </c>
      <c r="F24" s="25"/>
      <c r="G24" s="532"/>
      <c r="H24" s="532"/>
      <c r="I24" s="532"/>
      <c r="J24" s="532"/>
      <c r="K24" s="532"/>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25"/>
      <c r="AK24" s="214"/>
    </row>
    <row r="25" spans="1:38" ht="15.75" customHeight="1">
      <c r="A25" s="221"/>
      <c r="B25" s="222" t="s">
        <v>222</v>
      </c>
      <c r="C25" s="17"/>
      <c r="D25" s="226"/>
      <c r="E25" s="224"/>
      <c r="F25" s="25"/>
      <c r="G25" s="532"/>
      <c r="H25" s="532"/>
      <c r="I25" s="532"/>
      <c r="J25" s="532"/>
      <c r="K25" s="532"/>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25"/>
      <c r="AK25" s="214"/>
    </row>
    <row r="26" spans="1:38" s="235" customFormat="1" ht="15.75" customHeight="1">
      <c r="A26" s="232"/>
      <c r="B26" s="531" t="s">
        <v>223</v>
      </c>
      <c r="C26" s="17"/>
      <c r="D26" s="233"/>
      <c r="E26" s="224" t="s">
        <v>138</v>
      </c>
      <c r="F26" s="25"/>
      <c r="G26" s="532"/>
      <c r="H26" s="532"/>
      <c r="I26" s="532"/>
      <c r="J26" s="532"/>
      <c r="K26" s="532"/>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25">
        <f t="shared" si="1"/>
        <v>0</v>
      </c>
      <c r="AK26" s="234"/>
    </row>
    <row r="27" spans="1:38" ht="13.5" customHeight="1">
      <c r="A27" s="221"/>
      <c r="B27" s="229">
        <v>3</v>
      </c>
      <c r="C27" s="223" t="s">
        <v>224</v>
      </c>
      <c r="D27" s="223"/>
      <c r="E27" s="229" t="s">
        <v>138</v>
      </c>
      <c r="F27" s="230">
        <f>F28+F31</f>
        <v>-415711.29052735586</v>
      </c>
      <c r="G27" s="230">
        <f>G28+G31</f>
        <v>-5378834.15082986</v>
      </c>
      <c r="H27" s="230">
        <f>H28+H31</f>
        <v>-4592332.1508298609</v>
      </c>
      <c r="I27" s="230">
        <f>I28+I31</f>
        <v>-3405982.1508298605</v>
      </c>
      <c r="J27" s="230">
        <f t="shared" ref="J27:M27" si="3">J28+J31</f>
        <v>-2949364.6508298605</v>
      </c>
      <c r="K27" s="230">
        <f t="shared" si="3"/>
        <v>0</v>
      </c>
      <c r="L27" s="230">
        <f t="shared" si="3"/>
        <v>0</v>
      </c>
      <c r="M27" s="230">
        <f t="shared" si="3"/>
        <v>0</v>
      </c>
      <c r="N27" s="230">
        <f t="shared" ref="N27" si="4">N28+N31</f>
        <v>0</v>
      </c>
      <c r="O27" s="236"/>
      <c r="P27" s="236"/>
      <c r="Q27" s="236"/>
      <c r="R27" s="236"/>
      <c r="S27" s="236"/>
      <c r="T27" s="236"/>
      <c r="U27" s="236"/>
      <c r="V27" s="236"/>
      <c r="W27" s="236"/>
      <c r="X27" s="236"/>
      <c r="Y27" s="236"/>
      <c r="Z27" s="236"/>
      <c r="AA27" s="236"/>
      <c r="AB27" s="236"/>
      <c r="AC27" s="236"/>
      <c r="AD27" s="236"/>
      <c r="AE27" s="236"/>
      <c r="AF27" s="236"/>
      <c r="AG27" s="236"/>
      <c r="AH27" s="236"/>
      <c r="AI27" s="236"/>
      <c r="AJ27" s="225">
        <f t="shared" ref="AJ27:AJ33" si="5">SUM(F27:AI27)</f>
        <v>-16742224.393846799</v>
      </c>
      <c r="AK27" s="237"/>
      <c r="AL27" s="238"/>
    </row>
    <row r="28" spans="1:38" s="243" customFormat="1" ht="13.5" customHeight="1">
      <c r="A28" s="239"/>
      <c r="B28" s="240" t="s">
        <v>225</v>
      </c>
      <c r="C28" s="223" t="s">
        <v>226</v>
      </c>
      <c r="D28" s="241"/>
      <c r="E28" s="229" t="s">
        <v>138</v>
      </c>
      <c r="F28" s="230">
        <f>SUM(F29:F29)</f>
        <v>-415711.29052735586</v>
      </c>
      <c r="G28" s="230">
        <f>SUM(G29:G29)</f>
        <v>-5378834.15082986</v>
      </c>
      <c r="H28" s="230">
        <f>SUM(H29:H29)</f>
        <v>-4592332.1508298609</v>
      </c>
      <c r="I28" s="230">
        <f t="shared" ref="I28:N28" si="6">SUM(I29:I29)</f>
        <v>-3405982.1508298605</v>
      </c>
      <c r="J28" s="230">
        <f t="shared" si="6"/>
        <v>-2949364.6508298605</v>
      </c>
      <c r="K28" s="230">
        <f t="shared" si="6"/>
        <v>0</v>
      </c>
      <c r="L28" s="230">
        <f t="shared" si="6"/>
        <v>0</v>
      </c>
      <c r="M28" s="230">
        <f t="shared" si="6"/>
        <v>0</v>
      </c>
      <c r="N28" s="230">
        <f t="shared" si="6"/>
        <v>0</v>
      </c>
      <c r="O28" s="236"/>
      <c r="P28" s="236"/>
      <c r="Q28" s="236"/>
      <c r="R28" s="236"/>
      <c r="S28" s="236"/>
      <c r="T28" s="236"/>
      <c r="U28" s="236"/>
      <c r="V28" s="236"/>
      <c r="W28" s="236"/>
      <c r="X28" s="236"/>
      <c r="Y28" s="236"/>
      <c r="Z28" s="236"/>
      <c r="AA28" s="236"/>
      <c r="AB28" s="236"/>
      <c r="AC28" s="236"/>
      <c r="AD28" s="236"/>
      <c r="AE28" s="236"/>
      <c r="AF28" s="236"/>
      <c r="AG28" s="236"/>
      <c r="AH28" s="236"/>
      <c r="AI28" s="236"/>
      <c r="AJ28" s="225">
        <f t="shared" si="5"/>
        <v>-16742224.393846799</v>
      </c>
      <c r="AK28" s="242"/>
    </row>
    <row r="29" spans="1:38" ht="13.5" customHeight="1">
      <c r="A29" s="221"/>
      <c r="B29" s="222" t="s">
        <v>227</v>
      </c>
      <c r="C29" s="226" t="s">
        <v>228</v>
      </c>
      <c r="D29" s="226"/>
      <c r="E29" s="244" t="s">
        <v>138</v>
      </c>
      <c r="F29" s="245">
        <f>-SUM('1.1.A. Iesniedzējs:1.3.2. Partneris-kom.-2'!H26,'1.1.A. Iesniedzējs:1.3.2. Partneris-kom.-2'!I26)</f>
        <v>-415711.29052735586</v>
      </c>
      <c r="G29" s="245">
        <f>-SUM('1.1.A. Iesniedzējs:1.3.2. Partneris-kom.-2'!J26,'1.1.A. Iesniedzējs:1.3.2. Partneris-kom.-2'!K26)</f>
        <v>-5378834.15082986</v>
      </c>
      <c r="H29" s="245">
        <f>-SUM('1.1.A. Iesniedzējs:1.3.2. Partneris-kom.-2'!L26,'1.1.A. Iesniedzējs:1.3.2. Partneris-kom.-2'!M26)</f>
        <v>-4592332.1508298609</v>
      </c>
      <c r="I29" s="245">
        <f>-SUM('1.1.A. Iesniedzējs:1.3.2. Partneris-kom.-2'!N26,'1.1.A. Iesniedzējs:1.3.2. Partneris-kom.-2'!O26)</f>
        <v>-3405982.1508298605</v>
      </c>
      <c r="J29" s="245">
        <f>-SUM('1.1.A. Iesniedzējs:1.3.2. Partneris-kom.-2'!P26,'1.1.A. Iesniedzējs:1.3.2. Partneris-kom.-2'!Q26)</f>
        <v>-2949364.6508298605</v>
      </c>
      <c r="K29" s="245">
        <f>-SUM('1.1.A. Iesniedzējs:1.3.2. Partneris-kom.-2'!R26,'1.1.A. Iesniedzējs:1.3.2. Partneris-kom.-2'!S26)</f>
        <v>0</v>
      </c>
      <c r="L29" s="245">
        <f>-SUM('1.1.A. Iesniedzējs:1.3.2. Partneris-kom.-2'!T26,'1.1.A. Iesniedzējs:1.3.2. Partneris-kom.-2'!U26)</f>
        <v>0</v>
      </c>
      <c r="M29" s="245">
        <f>-SUM('1.1.A. Iesniedzējs:1.3.2. Partneris-kom.-2'!V26,'1.1.A. Iesniedzējs:1.3.2. Partneris-kom.-2'!W26)</f>
        <v>0</v>
      </c>
      <c r="N29" s="245">
        <f>-SUM('1.1.A. Iesniedzējs:1.3.2. Partneris-kom.-2'!X26,'1.1.A. Iesniedzējs:1.3.2. Partneris-kom.-2'!Y26)</f>
        <v>0</v>
      </c>
      <c r="O29" s="236"/>
      <c r="P29" s="236"/>
      <c r="Q29" s="236"/>
      <c r="R29" s="236"/>
      <c r="S29" s="236"/>
      <c r="T29" s="236"/>
      <c r="U29" s="236"/>
      <c r="V29" s="236"/>
      <c r="W29" s="236"/>
      <c r="X29" s="236"/>
      <c r="Y29" s="236"/>
      <c r="Z29" s="236"/>
      <c r="AA29" s="236"/>
      <c r="AB29" s="236"/>
      <c r="AC29" s="236"/>
      <c r="AD29" s="236"/>
      <c r="AE29" s="236"/>
      <c r="AF29" s="236"/>
      <c r="AG29" s="236"/>
      <c r="AH29" s="236"/>
      <c r="AI29" s="236"/>
      <c r="AJ29" s="246">
        <f t="shared" si="5"/>
        <v>-16742224.393846799</v>
      </c>
      <c r="AK29" s="247"/>
    </row>
    <row r="30" spans="1:38" ht="13.5" customHeight="1">
      <c r="A30" s="221"/>
      <c r="B30" s="222" t="s">
        <v>229</v>
      </c>
      <c r="C30" s="226" t="s">
        <v>230</v>
      </c>
      <c r="D30" s="226"/>
      <c r="E30" s="244" t="s">
        <v>138</v>
      </c>
      <c r="F30" s="245">
        <f>-SUM('1.1.A. Iesniedzējs:1.3.2. Partneris-kom.-2'!H24)+SUM('1.1.A. Iesniedzējs:1.3.2. Partneris-kom.-2'!H23)</f>
        <v>-415711.29052735586</v>
      </c>
      <c r="G30" s="245">
        <f>-SUM('1.1.A. Iesniedzējs:1.3.2. Partneris-kom.-2'!J24)+SUM('1.1.A. Iesniedzējs:1.3.2. Partneris-kom.-2'!J23)</f>
        <v>-5378834.15082986</v>
      </c>
      <c r="H30" s="245">
        <f>-SUM('1.1.A. Iesniedzējs:1.3.2. Partneris-kom.-2'!L24)+SUM('1.1.A. Iesniedzējs:1.3.2. Partneris-kom.-2'!L23)</f>
        <v>-4592332.1508298609</v>
      </c>
      <c r="I30" s="245">
        <f>-SUM('1.1.A. Iesniedzējs:1.3.2. Partneris-kom.-2'!N24)+SUM('1.1.A. Iesniedzējs:1.3.2. Partneris-kom.-2'!N23)</f>
        <v>-3405982.1508298605</v>
      </c>
      <c r="J30" s="245">
        <f>-SUM('1.1.A. Iesniedzējs:1.3.2. Partneris-kom.-2'!P24)+SUM('1.1.A. Iesniedzējs:1.3.2. Partneris-kom.-2'!P23)</f>
        <v>-2949364.6508298605</v>
      </c>
      <c r="K30" s="245">
        <f>-SUM('1.1.A. Iesniedzējs:1.3.2. Partneris-kom.-2'!R24)+SUM('1.1.A. Iesniedzējs:1.3.2. Partneris-kom.-2'!R23)</f>
        <v>0</v>
      </c>
      <c r="L30" s="245">
        <f>-SUM('1.1.A. Iesniedzējs:1.3.2. Partneris-kom.-2'!T24)+SUM('1.1.A. Iesniedzējs:1.3.2. Partneris-kom.-2'!T23)</f>
        <v>0</v>
      </c>
      <c r="M30" s="245">
        <f>-SUM('1.1.A. Iesniedzējs:1.3.2. Partneris-kom.-2'!V24)+SUM('1.1.A. Iesniedzējs:1.3.2. Partneris-kom.-2'!V23)</f>
        <v>0</v>
      </c>
      <c r="N30" s="245">
        <f>-SUM('1.1.A. Iesniedzējs:1.3.2. Partneris-kom.-2'!X24)+SUM('1.1.A. Iesniedzējs:1.3.2. Partneris-kom.-2'!X23)</f>
        <v>0</v>
      </c>
      <c r="O30" s="236"/>
      <c r="P30" s="236"/>
      <c r="Q30" s="236"/>
      <c r="R30" s="236"/>
      <c r="S30" s="236"/>
      <c r="T30" s="236"/>
      <c r="U30" s="236"/>
      <c r="V30" s="236"/>
      <c r="W30" s="236"/>
      <c r="X30" s="236"/>
      <c r="Y30" s="236"/>
      <c r="Z30" s="236"/>
      <c r="AA30" s="236"/>
      <c r="AB30" s="236"/>
      <c r="AC30" s="236"/>
      <c r="AD30" s="236"/>
      <c r="AE30" s="236"/>
      <c r="AF30" s="236"/>
      <c r="AG30" s="236"/>
      <c r="AH30" s="236"/>
      <c r="AI30" s="236"/>
      <c r="AJ30" s="246"/>
      <c r="AK30" s="247"/>
    </row>
    <row r="31" spans="1:38" s="243" customFormat="1" ht="13.5" customHeight="1">
      <c r="A31" s="239"/>
      <c r="B31" s="240" t="s">
        <v>231</v>
      </c>
      <c r="C31" s="223" t="s">
        <v>232</v>
      </c>
      <c r="D31" s="241"/>
      <c r="E31" s="229" t="s">
        <v>138</v>
      </c>
      <c r="F31" s="230">
        <f>F32</f>
        <v>0</v>
      </c>
      <c r="G31" s="230">
        <f t="shared" ref="G31:N31" si="7">G32</f>
        <v>0</v>
      </c>
      <c r="H31" s="230">
        <f t="shared" si="7"/>
        <v>0</v>
      </c>
      <c r="I31" s="230">
        <f t="shared" si="7"/>
        <v>0</v>
      </c>
      <c r="J31" s="230">
        <f t="shared" si="7"/>
        <v>0</v>
      </c>
      <c r="K31" s="230">
        <f t="shared" si="7"/>
        <v>0</v>
      </c>
      <c r="L31" s="230">
        <f t="shared" si="7"/>
        <v>0</v>
      </c>
      <c r="M31" s="230">
        <f t="shared" si="7"/>
        <v>0</v>
      </c>
      <c r="N31" s="230">
        <f t="shared" si="7"/>
        <v>0</v>
      </c>
      <c r="O31" s="236"/>
      <c r="P31" s="236"/>
      <c r="Q31" s="236"/>
      <c r="R31" s="236"/>
      <c r="S31" s="236"/>
      <c r="T31" s="236"/>
      <c r="U31" s="236"/>
      <c r="V31" s="236"/>
      <c r="W31" s="236"/>
      <c r="X31" s="236"/>
      <c r="Y31" s="236"/>
      <c r="Z31" s="236"/>
      <c r="AA31" s="236"/>
      <c r="AB31" s="236"/>
      <c r="AC31" s="236"/>
      <c r="AD31" s="236"/>
      <c r="AE31" s="236"/>
      <c r="AF31" s="236"/>
      <c r="AG31" s="236"/>
      <c r="AH31" s="236"/>
      <c r="AI31" s="236"/>
      <c r="AJ31" s="225">
        <f t="shared" si="5"/>
        <v>0</v>
      </c>
      <c r="AK31" s="242"/>
    </row>
    <row r="32" spans="1:38" ht="13.5" customHeight="1">
      <c r="A32" s="221"/>
      <c r="B32" s="222" t="s">
        <v>233</v>
      </c>
      <c r="C32" s="226" t="s">
        <v>234</v>
      </c>
      <c r="D32" s="226"/>
      <c r="E32" s="244" t="s">
        <v>138</v>
      </c>
      <c r="F32" s="245">
        <f>-SUM('1.1.A. Iesniedzējs:1.3.2. Partneris-kom.-2'!H23,'1.1.A. Iesniedzējs:1.3.2. Partneris-kom.-2'!I23)</f>
        <v>0</v>
      </c>
      <c r="G32" s="245">
        <f>-SUM('1.1.A. Iesniedzējs:1.3.2. Partneris-kom.-2'!J23,'1.1.A. Iesniedzējs:1.3.2. Partneris-kom.-2'!K23)</f>
        <v>0</v>
      </c>
      <c r="H32" s="245">
        <f>-SUM('1.1.A. Iesniedzējs:1.3.2. Partneris-kom.-2'!L23,'1.1.A. Iesniedzējs:1.3.2. Partneris-kom.-2'!M23)</f>
        <v>0</v>
      </c>
      <c r="I32" s="245">
        <f>-SUM('1.1.A. Iesniedzējs:1.3.2. Partneris-kom.-2'!N23,'1.1.A. Iesniedzējs:1.3.2. Partneris-kom.-2'!O23)</f>
        <v>0</v>
      </c>
      <c r="J32" s="245">
        <f>-SUM('1.1.A. Iesniedzējs:1.3.2. Partneris-kom.-2'!P23,'1.1.A. Iesniedzējs:1.3.2. Partneris-kom.-2'!Q23)</f>
        <v>0</v>
      </c>
      <c r="K32" s="245">
        <f>-SUM('1.1.A. Iesniedzējs:1.3.2. Partneris-kom.-2'!R23,'1.1.A. Iesniedzējs:1.3.2. Partneris-kom.-2'!S23)</f>
        <v>0</v>
      </c>
      <c r="L32" s="245">
        <f>-SUM('1.1.A. Iesniedzējs:1.3.2. Partneris-kom.-2'!T23,'1.1.A. Iesniedzējs:1.3.2. Partneris-kom.-2'!U23)</f>
        <v>0</v>
      </c>
      <c r="M32" s="245">
        <f>-SUM('1.1.A. Iesniedzējs:1.3.2. Partneris-kom.-2'!V23,'1.1.A. Iesniedzējs:1.3.2. Partneris-kom.-2'!W23)</f>
        <v>0</v>
      </c>
      <c r="N32" s="245">
        <f>-SUM('1.1.A. Iesniedzējs:1.3.2. Partneris-kom.-2'!X23,'1.1.A. Iesniedzējs:1.3.2. Partneris-kom.-2'!Y23)</f>
        <v>0</v>
      </c>
      <c r="O32" s="236"/>
      <c r="P32" s="236"/>
      <c r="Q32" s="236"/>
      <c r="R32" s="236"/>
      <c r="S32" s="236"/>
      <c r="T32" s="236"/>
      <c r="U32" s="236"/>
      <c r="V32" s="236"/>
      <c r="W32" s="236"/>
      <c r="X32" s="236"/>
      <c r="Y32" s="236"/>
      <c r="Z32" s="236"/>
      <c r="AA32" s="236"/>
      <c r="AB32" s="236"/>
      <c r="AC32" s="236"/>
      <c r="AD32" s="236"/>
      <c r="AE32" s="236"/>
      <c r="AF32" s="236"/>
      <c r="AG32" s="236"/>
      <c r="AH32" s="236"/>
      <c r="AI32" s="236"/>
      <c r="AJ32" s="246">
        <f t="shared" si="5"/>
        <v>0</v>
      </c>
      <c r="AK32" s="247"/>
    </row>
    <row r="33" spans="1:37" ht="13.5" customHeight="1">
      <c r="A33" s="221"/>
      <c r="B33" s="248">
        <v>4</v>
      </c>
      <c r="C33" s="223" t="s">
        <v>235</v>
      </c>
      <c r="D33" s="223"/>
      <c r="E33" s="229" t="s">
        <v>138</v>
      </c>
      <c r="F33" s="236"/>
      <c r="G33" s="230">
        <f t="shared" ref="G33:I33" si="8">G34</f>
        <v>0</v>
      </c>
      <c r="H33" s="230">
        <f t="shared" si="8"/>
        <v>0</v>
      </c>
      <c r="I33" s="230">
        <f t="shared" si="8"/>
        <v>0</v>
      </c>
      <c r="J33" s="230">
        <f>J34</f>
        <v>0</v>
      </c>
      <c r="K33" s="230">
        <f t="shared" ref="K33:AA33" si="9">K34</f>
        <v>0</v>
      </c>
      <c r="L33" s="230">
        <f t="shared" si="9"/>
        <v>0</v>
      </c>
      <c r="M33" s="230">
        <f t="shared" si="9"/>
        <v>0</v>
      </c>
      <c r="N33" s="230">
        <f t="shared" si="9"/>
        <v>0</v>
      </c>
      <c r="O33" s="230">
        <f t="shared" si="9"/>
        <v>0</v>
      </c>
      <c r="P33" s="230">
        <f t="shared" si="9"/>
        <v>0</v>
      </c>
      <c r="Q33" s="230">
        <f t="shared" si="9"/>
        <v>0</v>
      </c>
      <c r="R33" s="230">
        <f t="shared" si="9"/>
        <v>0</v>
      </c>
      <c r="S33" s="230">
        <f t="shared" si="9"/>
        <v>0</v>
      </c>
      <c r="T33" s="230">
        <f t="shared" si="9"/>
        <v>0</v>
      </c>
      <c r="U33" s="230">
        <f t="shared" si="9"/>
        <v>0</v>
      </c>
      <c r="V33" s="230">
        <f t="shared" si="9"/>
        <v>0</v>
      </c>
      <c r="W33" s="230">
        <f t="shared" si="9"/>
        <v>0</v>
      </c>
      <c r="X33" s="230">
        <f t="shared" si="9"/>
        <v>0</v>
      </c>
      <c r="Y33" s="230">
        <f t="shared" si="9"/>
        <v>0</v>
      </c>
      <c r="Z33" s="230">
        <f t="shared" si="9"/>
        <v>0</v>
      </c>
      <c r="AA33" s="230">
        <f t="shared" si="9"/>
        <v>0</v>
      </c>
      <c r="AB33" s="230">
        <f>AB34</f>
        <v>0</v>
      </c>
      <c r="AC33" s="230">
        <f t="shared" ref="AC33:AI33" si="10">AC34</f>
        <v>0</v>
      </c>
      <c r="AD33" s="230">
        <f t="shared" si="10"/>
        <v>0</v>
      </c>
      <c r="AE33" s="230">
        <f t="shared" si="10"/>
        <v>0</v>
      </c>
      <c r="AF33" s="230">
        <f t="shared" si="10"/>
        <v>0</v>
      </c>
      <c r="AG33" s="230">
        <f t="shared" si="10"/>
        <v>0</v>
      </c>
      <c r="AH33" s="230">
        <f t="shared" si="10"/>
        <v>0</v>
      </c>
      <c r="AI33" s="230">
        <f t="shared" si="10"/>
        <v>0</v>
      </c>
      <c r="AJ33" s="225">
        <f t="shared" si="5"/>
        <v>0</v>
      </c>
      <c r="AK33" s="247"/>
    </row>
    <row r="34" spans="1:37" ht="13.5" customHeight="1">
      <c r="A34" s="221"/>
      <c r="B34" s="249" t="s">
        <v>236</v>
      </c>
      <c r="C34" s="250" t="s">
        <v>237</v>
      </c>
      <c r="D34" s="223"/>
      <c r="E34" s="224" t="s">
        <v>138</v>
      </c>
      <c r="F34" s="236"/>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25">
        <f>SUM(F34:AH34)</f>
        <v>0</v>
      </c>
      <c r="AK34" s="247"/>
    </row>
    <row r="35" spans="1:37" s="258" customFormat="1" ht="13.5" customHeight="1" thickBot="1">
      <c r="A35" s="251"/>
      <c r="B35" s="252">
        <v>5</v>
      </c>
      <c r="C35" s="253" t="s">
        <v>207</v>
      </c>
      <c r="D35" s="253"/>
      <c r="E35" s="254" t="s">
        <v>138</v>
      </c>
      <c r="F35" s="255">
        <f t="shared" ref="F35:AI35" si="11">SUM(F9,,F16,F27,F33)</f>
        <v>-415711.29052735586</v>
      </c>
      <c r="G35" s="255">
        <f>SUM(G9,,G16,G27,G33)</f>
        <v>-5378834.15082986</v>
      </c>
      <c r="H35" s="255">
        <f t="shared" si="11"/>
        <v>-4592332.1508298609</v>
      </c>
      <c r="I35" s="255">
        <f t="shared" si="11"/>
        <v>-3405982.1508298605</v>
      </c>
      <c r="J35" s="255">
        <f t="shared" si="11"/>
        <v>-2949364.6508298605</v>
      </c>
      <c r="K35" s="255">
        <f t="shared" si="11"/>
        <v>-1230469.6554114248</v>
      </c>
      <c r="L35" s="255">
        <f t="shared" si="11"/>
        <v>-1255710.9951124133</v>
      </c>
      <c r="M35" s="255">
        <f t="shared" si="11"/>
        <v>-1281470.4324858696</v>
      </c>
      <c r="N35" s="255">
        <f t="shared" si="11"/>
        <v>-1307758.6081736903</v>
      </c>
      <c r="O35" s="255">
        <f t="shared" si="11"/>
        <v>-1334586.3814830675</v>
      </c>
      <c r="P35" s="255">
        <f t="shared" si="11"/>
        <v>-1361964.8348826964</v>
      </c>
      <c r="Q35" s="255">
        <f t="shared" si="11"/>
        <v>-1389905.2785914869</v>
      </c>
      <c r="R35" s="255">
        <f t="shared" si="11"/>
        <v>0</v>
      </c>
      <c r="S35" s="255">
        <f t="shared" si="11"/>
        <v>0</v>
      </c>
      <c r="T35" s="255">
        <f t="shared" si="11"/>
        <v>0</v>
      </c>
      <c r="U35" s="255">
        <f t="shared" si="11"/>
        <v>0</v>
      </c>
      <c r="V35" s="255">
        <f t="shared" si="11"/>
        <v>0</v>
      </c>
      <c r="W35" s="255">
        <f t="shared" si="11"/>
        <v>0</v>
      </c>
      <c r="X35" s="255">
        <f t="shared" si="11"/>
        <v>0</v>
      </c>
      <c r="Y35" s="255">
        <f t="shared" si="11"/>
        <v>0</v>
      </c>
      <c r="Z35" s="255">
        <f t="shared" si="11"/>
        <v>0</v>
      </c>
      <c r="AA35" s="255">
        <f t="shared" si="11"/>
        <v>0</v>
      </c>
      <c r="AB35" s="255">
        <f t="shared" si="11"/>
        <v>0</v>
      </c>
      <c r="AC35" s="255">
        <f t="shared" si="11"/>
        <v>0</v>
      </c>
      <c r="AD35" s="255">
        <f t="shared" si="11"/>
        <v>0</v>
      </c>
      <c r="AE35" s="255">
        <f t="shared" si="11"/>
        <v>0</v>
      </c>
      <c r="AF35" s="255">
        <f t="shared" si="11"/>
        <v>0</v>
      </c>
      <c r="AG35" s="255">
        <f t="shared" si="11"/>
        <v>0</v>
      </c>
      <c r="AH35" s="255">
        <f t="shared" si="11"/>
        <v>0</v>
      </c>
      <c r="AI35" s="255">
        <f t="shared" si="11"/>
        <v>0</v>
      </c>
      <c r="AJ35" s="256">
        <f>SUM(F35:AI35)</f>
        <v>-25904090.579987448</v>
      </c>
      <c r="AK35" s="257"/>
    </row>
    <row r="36" spans="1:37">
      <c r="AK36" s="214"/>
    </row>
    <row r="37" spans="1:37">
      <c r="A37" s="211"/>
      <c r="B37" s="211"/>
      <c r="C37" s="211"/>
      <c r="D37" s="211"/>
      <c r="E37" s="211"/>
      <c r="F37" s="212"/>
      <c r="G37" s="212"/>
      <c r="H37" s="212"/>
      <c r="I37" s="212"/>
      <c r="J37" s="212"/>
      <c r="K37" s="212"/>
      <c r="L37" s="212"/>
      <c r="M37" s="212"/>
      <c r="N37" s="212"/>
      <c r="O37" s="212"/>
      <c r="P37" s="212"/>
      <c r="Q37" s="212"/>
      <c r="R37" s="212"/>
      <c r="S37" s="212"/>
      <c r="T37" s="212"/>
      <c r="U37" s="212"/>
      <c r="V37" s="212"/>
      <c r="W37" s="212"/>
      <c r="X37" s="212"/>
      <c r="Y37" s="212"/>
      <c r="Z37" s="212"/>
      <c r="AA37" s="212"/>
      <c r="AB37" s="212"/>
      <c r="AC37" s="212"/>
      <c r="AD37" s="212"/>
      <c r="AE37" s="212"/>
      <c r="AF37" s="212"/>
      <c r="AG37" s="212"/>
      <c r="AH37" s="212"/>
      <c r="AI37" s="212"/>
      <c r="AJ37" s="213"/>
    </row>
    <row r="38" spans="1:37">
      <c r="A38" s="3"/>
      <c r="B38" s="3"/>
      <c r="C38" s="3"/>
      <c r="D38" s="259"/>
      <c r="E38" s="3"/>
      <c r="F38" s="260"/>
      <c r="G38" s="3"/>
      <c r="H38" s="3"/>
      <c r="I38" s="3"/>
      <c r="J38" s="3"/>
      <c r="K38" s="3"/>
      <c r="L38" s="3"/>
      <c r="M38" s="3"/>
      <c r="N38" s="3"/>
      <c r="O38" s="3"/>
      <c r="P38" s="3"/>
      <c r="Q38" s="3"/>
      <c r="R38" s="3"/>
      <c r="S38" s="3"/>
      <c r="T38" s="3"/>
      <c r="U38" s="3"/>
      <c r="V38" s="3"/>
      <c r="W38" s="3"/>
      <c r="X38" s="3"/>
      <c r="Y38" s="3"/>
      <c r="Z38" s="3"/>
      <c r="AA38" s="3"/>
      <c r="AB38" s="3"/>
      <c r="AC38" s="3"/>
      <c r="AD38" s="3"/>
      <c r="AE38" s="3"/>
      <c r="AF38" s="3"/>
    </row>
    <row r="39" spans="1:37">
      <c r="A39" s="3"/>
      <c r="B39" s="3"/>
      <c r="C39" s="261" t="s">
        <v>208</v>
      </c>
      <c r="D39" s="259"/>
      <c r="E39" s="3"/>
      <c r="F39" s="260"/>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1:37">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row>
    <row r="41" spans="1:37">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1:37">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1:37">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1:37">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1:37">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row>
    <row r="46" spans="1:37">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row>
    <row r="47" spans="1:37">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row>
    <row r="48" spans="1:37" ht="14.45">
      <c r="A48" s="3"/>
      <c r="B48" s="3"/>
      <c r="C48" s="3"/>
      <c r="D48" s="3"/>
      <c r="E48" s="3"/>
      <c r="F48" s="3"/>
      <c r="G48" s="3"/>
      <c r="H48" s="3"/>
      <c r="I48" s="536"/>
      <c r="J48" s="536"/>
      <c r="K48" s="536"/>
      <c r="L48" s="536"/>
      <c r="M48" s="536"/>
      <c r="N48" s="3"/>
      <c r="O48" s="3"/>
      <c r="P48" s="3"/>
      <c r="Q48" s="3"/>
      <c r="R48" s="3"/>
      <c r="S48" s="3"/>
      <c r="T48" s="3"/>
      <c r="U48" s="3"/>
      <c r="V48" s="3"/>
      <c r="W48" s="3"/>
      <c r="X48" s="3"/>
      <c r="Y48" s="3"/>
      <c r="Z48" s="3"/>
      <c r="AA48" s="3"/>
      <c r="AB48" s="3"/>
      <c r="AC48" s="3"/>
      <c r="AD48" s="3"/>
      <c r="AE48" s="3"/>
      <c r="AF48" s="3"/>
    </row>
    <row r="49" spans="1:32">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row>
    <row r="50" spans="1:32">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row>
    <row r="51" spans="1:32">
      <c r="H51" s="3"/>
      <c r="I51" s="3"/>
      <c r="J51" s="3"/>
      <c r="K51" s="3"/>
      <c r="L51" s="3"/>
      <c r="M51" s="3"/>
      <c r="N51" s="3"/>
      <c r="O51" s="3"/>
      <c r="P51" s="3"/>
      <c r="Q51" s="3"/>
    </row>
    <row r="52" spans="1:32">
      <c r="H52" s="3"/>
      <c r="I52" s="3"/>
      <c r="J52" s="3"/>
      <c r="K52" s="3"/>
      <c r="L52" s="3"/>
      <c r="M52" s="3"/>
      <c r="N52" s="3"/>
      <c r="O52" s="3"/>
      <c r="P52" s="3"/>
      <c r="Q52" s="3"/>
    </row>
    <row r="53" spans="1:32">
      <c r="H53" s="3"/>
      <c r="I53" s="3"/>
      <c r="J53" s="3"/>
      <c r="K53" s="3"/>
      <c r="L53" s="3"/>
      <c r="M53" s="3"/>
      <c r="N53" s="3"/>
      <c r="O53" s="3"/>
      <c r="P53" s="3"/>
      <c r="Q53" s="3"/>
    </row>
    <row r="54" spans="1:32">
      <c r="H54" s="3"/>
      <c r="I54" s="3"/>
      <c r="J54" s="3"/>
      <c r="K54" s="3"/>
      <c r="L54" s="3"/>
      <c r="M54" s="3"/>
      <c r="N54" s="3"/>
      <c r="O54" s="3"/>
      <c r="P54" s="3"/>
      <c r="Q54" s="3"/>
    </row>
    <row r="55" spans="1:32">
      <c r="H55" s="3"/>
      <c r="I55" s="3"/>
      <c r="J55" s="3"/>
      <c r="K55" s="3"/>
      <c r="L55" s="3"/>
      <c r="M55" s="3"/>
      <c r="N55" s="3"/>
      <c r="O55" s="3"/>
      <c r="P55" s="3"/>
      <c r="Q55" s="3"/>
    </row>
    <row r="56" spans="1:32">
      <c r="H56" s="3"/>
      <c r="I56" s="3"/>
      <c r="J56" s="3"/>
      <c r="K56" s="3"/>
      <c r="L56" s="3"/>
      <c r="M56" s="3"/>
      <c r="N56" s="3"/>
      <c r="O56" s="3"/>
      <c r="P56" s="3"/>
      <c r="Q56" s="3"/>
    </row>
    <row r="57" spans="1:32">
      <c r="H57" s="3"/>
      <c r="I57" s="3"/>
      <c r="J57" s="3"/>
      <c r="K57" s="3"/>
      <c r="L57" s="3"/>
      <c r="M57" s="3"/>
      <c r="N57" s="3"/>
      <c r="O57" s="3"/>
      <c r="P57" s="3"/>
      <c r="Q57" s="3"/>
    </row>
    <row r="58" spans="1:32">
      <c r="H58" s="3"/>
      <c r="I58" s="3"/>
      <c r="J58" s="3"/>
      <c r="K58" s="3"/>
      <c r="L58" s="3"/>
      <c r="M58" s="3"/>
      <c r="N58" s="3"/>
      <c r="O58" s="3"/>
      <c r="P58" s="3"/>
      <c r="Q58" s="3"/>
    </row>
    <row r="59" spans="1:32">
      <c r="H59" s="3"/>
      <c r="I59" s="3"/>
      <c r="J59" s="3"/>
      <c r="K59" s="3"/>
      <c r="L59" s="3"/>
      <c r="M59" s="3"/>
      <c r="N59" s="3"/>
      <c r="O59" s="3"/>
      <c r="P59" s="3"/>
      <c r="Q59" s="3"/>
    </row>
    <row r="60" spans="1:32">
      <c r="H60" s="3"/>
      <c r="I60" s="3"/>
      <c r="J60" s="3"/>
      <c r="K60" s="3"/>
      <c r="L60" s="3"/>
      <c r="M60" s="3"/>
      <c r="N60" s="3"/>
      <c r="O60" s="3"/>
      <c r="P60" s="3"/>
      <c r="Q60" s="3"/>
    </row>
    <row r="61" spans="1:32">
      <c r="H61" s="3"/>
      <c r="I61" s="3"/>
      <c r="J61" s="3"/>
      <c r="K61" s="3"/>
      <c r="L61" s="3"/>
      <c r="M61" s="3"/>
      <c r="N61" s="3"/>
      <c r="O61" s="3"/>
      <c r="P61" s="3"/>
      <c r="Q61" s="3"/>
    </row>
    <row r="62" spans="1:32" ht="14.45">
      <c r="H62" s="3"/>
      <c r="I62" s="3"/>
      <c r="J62" s="3"/>
      <c r="K62" s="537"/>
      <c r="L62" s="537"/>
      <c r="M62" s="537"/>
      <c r="N62" s="537"/>
      <c r="O62" s="537"/>
      <c r="P62" s="3"/>
      <c r="Q62" s="3"/>
    </row>
    <row r="63" spans="1:32" ht="14.45">
      <c r="H63" s="3"/>
      <c r="I63" s="537"/>
      <c r="J63" s="3"/>
      <c r="K63" s="538"/>
      <c r="L63" s="538"/>
      <c r="M63" s="538"/>
      <c r="N63" s="538"/>
      <c r="O63" s="538"/>
      <c r="P63" s="3"/>
      <c r="Q63" s="3"/>
    </row>
    <row r="64" spans="1:32" ht="14.45">
      <c r="H64" s="3"/>
      <c r="I64" s="537"/>
      <c r="J64" s="3"/>
      <c r="K64" s="3"/>
      <c r="L64" s="3"/>
      <c r="M64" s="3"/>
      <c r="N64" s="3"/>
      <c r="O64" s="3"/>
      <c r="P64" s="3"/>
      <c r="Q64" s="3"/>
    </row>
    <row r="65" spans="8:17" ht="14.45">
      <c r="H65" s="3"/>
      <c r="I65" s="537"/>
      <c r="J65" s="3"/>
      <c r="K65" s="3"/>
      <c r="L65" s="3"/>
      <c r="M65" s="3"/>
      <c r="N65" s="3"/>
      <c r="O65" s="3"/>
      <c r="P65" s="3"/>
      <c r="Q65" s="3"/>
    </row>
    <row r="66" spans="8:17" ht="14.45">
      <c r="H66" s="3"/>
      <c r="I66" s="537"/>
      <c r="J66" s="3"/>
      <c r="K66" s="3"/>
      <c r="L66" s="3"/>
      <c r="M66" s="3"/>
      <c r="N66" s="3"/>
      <c r="O66" s="3"/>
      <c r="P66" s="3"/>
      <c r="Q66" s="3"/>
    </row>
    <row r="67" spans="8:17" ht="14.45">
      <c r="H67" s="3"/>
      <c r="I67" s="537"/>
      <c r="J67" s="3"/>
      <c r="K67" s="3"/>
      <c r="L67" s="3"/>
      <c r="M67" s="3"/>
      <c r="N67" s="3"/>
      <c r="O67" s="3"/>
      <c r="P67" s="3"/>
      <c r="Q67" s="3"/>
    </row>
    <row r="68" spans="8:17">
      <c r="H68" s="3"/>
      <c r="I68" s="3"/>
      <c r="J68" s="3"/>
      <c r="K68" s="3"/>
      <c r="L68" s="3"/>
      <c r="M68" s="3"/>
      <c r="N68" s="3"/>
      <c r="O68" s="3"/>
      <c r="P68" s="3"/>
      <c r="Q68" s="3"/>
    </row>
    <row r="69" spans="8:17">
      <c r="H69" s="3"/>
      <c r="I69" s="3"/>
      <c r="J69" s="3"/>
      <c r="K69" s="3"/>
      <c r="L69" s="3"/>
      <c r="M69" s="3"/>
      <c r="N69" s="3"/>
      <c r="O69" s="3"/>
      <c r="P69" s="3"/>
      <c r="Q69" s="3"/>
    </row>
    <row r="70" spans="8:17">
      <c r="H70" s="3"/>
      <c r="I70" s="3"/>
      <c r="J70" s="3"/>
      <c r="K70" s="3"/>
      <c r="L70" s="3"/>
      <c r="M70" s="3"/>
      <c r="N70" s="3"/>
      <c r="O70" s="3"/>
      <c r="P70" s="3"/>
      <c r="Q70" s="3"/>
    </row>
    <row r="71" spans="8:17">
      <c r="H71" s="3"/>
      <c r="I71" s="3"/>
      <c r="J71" s="3"/>
      <c r="K71" s="3"/>
      <c r="L71" s="3"/>
      <c r="M71" s="3"/>
      <c r="N71" s="3"/>
      <c r="O71" s="3"/>
      <c r="P71" s="3"/>
      <c r="Q71" s="3"/>
    </row>
    <row r="72" spans="8:17" ht="14.45">
      <c r="H72" s="3"/>
      <c r="I72" s="537"/>
      <c r="J72" s="3"/>
      <c r="K72" s="537"/>
      <c r="L72" s="537"/>
      <c r="M72" s="537"/>
      <c r="N72" s="537"/>
      <c r="O72" s="537"/>
      <c r="P72" s="3"/>
      <c r="Q72" s="3"/>
    </row>
    <row r="73" spans="8:17" ht="14.45">
      <c r="H73" s="3"/>
      <c r="I73" s="537"/>
      <c r="J73" s="3"/>
      <c r="K73" s="3"/>
      <c r="L73" s="3"/>
      <c r="M73" s="3"/>
      <c r="N73" s="3"/>
      <c r="O73" s="3"/>
      <c r="P73" s="3"/>
      <c r="Q73" s="3"/>
    </row>
    <row r="74" spans="8:17" ht="14.45">
      <c r="H74" s="3"/>
      <c r="I74" s="537"/>
      <c r="J74" s="3"/>
      <c r="K74" s="3"/>
      <c r="L74" s="3"/>
      <c r="M74" s="3"/>
      <c r="N74" s="3"/>
      <c r="O74" s="3"/>
      <c r="P74" s="3"/>
      <c r="Q74" s="3"/>
    </row>
    <row r="75" spans="8:17" ht="14.45">
      <c r="H75" s="3"/>
      <c r="I75" s="537"/>
      <c r="J75" s="3"/>
      <c r="K75" s="538"/>
      <c r="L75" s="538"/>
      <c r="M75" s="538"/>
      <c r="N75" s="538"/>
      <c r="O75" s="538"/>
      <c r="P75" s="3"/>
      <c r="Q75" s="3"/>
    </row>
    <row r="76" spans="8:17" ht="14.45">
      <c r="H76" s="3"/>
      <c r="I76" s="537"/>
      <c r="J76" s="3"/>
      <c r="K76" s="3"/>
      <c r="L76" s="3"/>
      <c r="M76" s="3"/>
      <c r="N76" s="3"/>
      <c r="O76" s="3"/>
      <c r="P76" s="3"/>
      <c r="Q76" s="3"/>
    </row>
  </sheetData>
  <sheetProtection formatCells="0" formatColumns="0" formatRows="0" insertColumns="0" insertRows="0" insertHyperlinks="0" deleteColumns="0" deleteRows="0" sort="0" autoFilter="0" pivotTables="0"/>
  <mergeCells count="2">
    <mergeCell ref="A1:D1"/>
    <mergeCell ref="A2:K2"/>
  </mergeCells>
  <conditionalFormatting sqref="F17:AI26">
    <cfRule type="cellIs" dxfId="83" priority="3" operator="greaterThan">
      <formula>0</formula>
    </cfRule>
  </conditionalFormatting>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dimension ref="A1:BM40"/>
  <sheetViews>
    <sheetView zoomScale="110" zoomScaleNormal="110" workbookViewId="0">
      <pane xSplit="4" ySplit="6" topLeftCell="E7" activePane="bottomRight" state="frozen"/>
      <selection pane="bottomRight" activeCell="E1" sqref="E1"/>
      <selection pane="bottomLeft" activeCell="A7" sqref="A7"/>
      <selection pane="topRight" activeCell="E1" sqref="E1"/>
    </sheetView>
  </sheetViews>
  <sheetFormatPr defaultColWidth="9.140625" defaultRowHeight="13.9"/>
  <cols>
    <col min="1" max="1" width="2.28515625" style="195" customWidth="1"/>
    <col min="2" max="2" width="4.140625" style="195" customWidth="1"/>
    <col min="3" max="3" width="65.140625" style="195" customWidth="1"/>
    <col min="4" max="4" width="8.28515625" style="195" customWidth="1"/>
    <col min="5" max="35" width="14" style="195" customWidth="1"/>
    <col min="36" max="36" width="9.140625" style="195" customWidth="1"/>
    <col min="37" max="16384" width="9.140625" style="195"/>
  </cols>
  <sheetData>
    <row r="1" spans="1:65" s="1" customFormat="1" ht="25.9">
      <c r="A1" s="580" t="s">
        <v>238</v>
      </c>
      <c r="B1" s="580"/>
      <c r="C1" s="580"/>
      <c r="D1" s="189"/>
      <c r="E1" s="545"/>
      <c r="F1" s="190"/>
      <c r="G1" s="190"/>
      <c r="H1" s="190"/>
      <c r="I1" s="190"/>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90"/>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26" customFormat="1" ht="21">
      <c r="A2" s="286" t="s">
        <v>239</v>
      </c>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row>
    <row r="3" spans="1:65">
      <c r="A3" s="287"/>
      <c r="B3" s="288"/>
      <c r="C3" s="192"/>
      <c r="D3" s="289"/>
      <c r="E3" s="290">
        <f>'3. DL invest.n.pl.AR pr.'!F4</f>
        <v>1</v>
      </c>
      <c r="F3" s="290">
        <f>'3. DL invest.n.pl.AR pr.'!G4</f>
        <v>2</v>
      </c>
      <c r="G3" s="290">
        <f>'3. DL invest.n.pl.AR pr.'!H4</f>
        <v>3</v>
      </c>
      <c r="H3" s="290">
        <f>'3. DL invest.n.pl.AR pr.'!I4</f>
        <v>4</v>
      </c>
      <c r="I3" s="290">
        <f>'3. DL invest.n.pl.AR pr.'!J4</f>
        <v>5</v>
      </c>
      <c r="J3" s="290">
        <f>'3. DL invest.n.pl.AR pr.'!K4</f>
        <v>6</v>
      </c>
      <c r="K3" s="290">
        <f>'3. DL invest.n.pl.AR pr.'!L4</f>
        <v>7</v>
      </c>
      <c r="L3" s="290">
        <f>'3. DL invest.n.pl.AR pr.'!M4</f>
        <v>8</v>
      </c>
      <c r="M3" s="290">
        <f>'3. DL invest.n.pl.AR pr.'!N4</f>
        <v>9</v>
      </c>
      <c r="N3" s="290">
        <f>'3. DL invest.n.pl.AR pr.'!O4</f>
        <v>10</v>
      </c>
      <c r="O3" s="290">
        <f>'3. DL invest.n.pl.AR pr.'!P4</f>
        <v>11</v>
      </c>
      <c r="P3" s="290">
        <f>'3. DL invest.n.pl.AR pr.'!Q4</f>
        <v>12</v>
      </c>
      <c r="Q3" s="290">
        <f>'3. DL invest.n.pl.AR pr.'!R4</f>
        <v>13</v>
      </c>
      <c r="R3" s="290">
        <f>'3. DL invest.n.pl.AR pr.'!S4</f>
        <v>14</v>
      </c>
      <c r="S3" s="290">
        <f>'3. DL invest.n.pl.AR pr.'!T4</f>
        <v>15</v>
      </c>
      <c r="T3" s="290">
        <f>'3. DL invest.n.pl.AR pr.'!U4</f>
        <v>16</v>
      </c>
      <c r="U3" s="290">
        <f>'3. DL invest.n.pl.AR pr.'!V4</f>
        <v>17</v>
      </c>
      <c r="V3" s="290">
        <f>'3. DL invest.n.pl.AR pr.'!W4</f>
        <v>18</v>
      </c>
      <c r="W3" s="290">
        <f>'3. DL invest.n.pl.AR pr.'!X4</f>
        <v>19</v>
      </c>
      <c r="X3" s="290">
        <f>'3. DL invest.n.pl.AR pr.'!Y4</f>
        <v>20</v>
      </c>
      <c r="Y3" s="290">
        <f>'3. DL invest.n.pl.AR pr.'!Z4</f>
        <v>21</v>
      </c>
      <c r="Z3" s="290">
        <f>'3. DL invest.n.pl.AR pr.'!AA4</f>
        <v>22</v>
      </c>
      <c r="AA3" s="290">
        <f>'3. DL invest.n.pl.AR pr.'!AB4</f>
        <v>23</v>
      </c>
      <c r="AB3" s="290">
        <f>'3. DL invest.n.pl.AR pr.'!AC4</f>
        <v>24</v>
      </c>
      <c r="AC3" s="290">
        <f>'3. DL invest.n.pl.AR pr.'!AD4</f>
        <v>25</v>
      </c>
      <c r="AD3" s="290">
        <f>'3. DL invest.n.pl.AR pr.'!AE4</f>
        <v>26</v>
      </c>
      <c r="AE3" s="290">
        <f>'3. DL invest.n.pl.AR pr.'!AF4</f>
        <v>27</v>
      </c>
      <c r="AF3" s="290">
        <f>'3. DL invest.n.pl.AR pr.'!AG4</f>
        <v>28</v>
      </c>
      <c r="AG3" s="290">
        <f>'3. DL invest.n.pl.AR pr.'!AH4</f>
        <v>29</v>
      </c>
      <c r="AH3" s="290">
        <f>'3. DL invest.n.pl.AR pr.'!AI4</f>
        <v>30</v>
      </c>
      <c r="AI3" s="194"/>
    </row>
    <row r="4" spans="1:65">
      <c r="A4" s="265"/>
      <c r="B4" s="203"/>
      <c r="C4" s="203"/>
      <c r="D4" s="204" t="s">
        <v>194</v>
      </c>
      <c r="E4" s="291">
        <f>'3. DL invest.n.pl.AR pr.'!F5</f>
        <v>2025</v>
      </c>
      <c r="F4" s="291">
        <f>'3. DL invest.n.pl.AR pr.'!G5</f>
        <v>2026</v>
      </c>
      <c r="G4" s="291">
        <f>'3. DL invest.n.pl.AR pr.'!H5</f>
        <v>2027</v>
      </c>
      <c r="H4" s="291">
        <f>'3. DL invest.n.pl.AR pr.'!I5</f>
        <v>2028</v>
      </c>
      <c r="I4" s="291">
        <f>'3. DL invest.n.pl.AR pr.'!J5</f>
        <v>2029</v>
      </c>
      <c r="J4" s="291">
        <f>'3. DL invest.n.pl.AR pr.'!K5</f>
        <v>2030</v>
      </c>
      <c r="K4" s="291">
        <f>'3. DL invest.n.pl.AR pr.'!L5</f>
        <v>2031</v>
      </c>
      <c r="L4" s="291">
        <f>'3. DL invest.n.pl.AR pr.'!M5</f>
        <v>2032</v>
      </c>
      <c r="M4" s="291">
        <f>'3. DL invest.n.pl.AR pr.'!N5</f>
        <v>2033</v>
      </c>
      <c r="N4" s="291">
        <f>'3. DL invest.n.pl.AR pr.'!O5</f>
        <v>2034</v>
      </c>
      <c r="O4" s="291">
        <f>'3. DL invest.n.pl.AR pr.'!P5</f>
        <v>2035</v>
      </c>
      <c r="P4" s="291">
        <f>'3. DL invest.n.pl.AR pr.'!Q5</f>
        <v>2036</v>
      </c>
      <c r="Q4" s="291">
        <f>'3. DL invest.n.pl.AR pr.'!R5</f>
        <v>2037</v>
      </c>
      <c r="R4" s="291">
        <f>'3. DL invest.n.pl.AR pr.'!S5</f>
        <v>2038</v>
      </c>
      <c r="S4" s="291">
        <f>'3. DL invest.n.pl.AR pr.'!T5</f>
        <v>2039</v>
      </c>
      <c r="T4" s="291">
        <f>'3. DL invest.n.pl.AR pr.'!U5</f>
        <v>2040</v>
      </c>
      <c r="U4" s="291">
        <f>'3. DL invest.n.pl.AR pr.'!V5</f>
        <v>2041</v>
      </c>
      <c r="V4" s="291">
        <f>'3. DL invest.n.pl.AR pr.'!W5</f>
        <v>2042</v>
      </c>
      <c r="W4" s="291">
        <f>'3. DL invest.n.pl.AR pr.'!X5</f>
        <v>2043</v>
      </c>
      <c r="X4" s="291">
        <f>'3. DL invest.n.pl.AR pr.'!Y5</f>
        <v>2044</v>
      </c>
      <c r="Y4" s="291">
        <f>'3. DL invest.n.pl.AR pr.'!Z5</f>
        <v>2045</v>
      </c>
      <c r="Z4" s="291">
        <f>'3. DL invest.n.pl.AR pr.'!AA5</f>
        <v>2046</v>
      </c>
      <c r="AA4" s="291">
        <f>'3. DL invest.n.pl.AR pr.'!AB5</f>
        <v>2047</v>
      </c>
      <c r="AB4" s="291">
        <f>'3. DL invest.n.pl.AR pr.'!AC5</f>
        <v>2048</v>
      </c>
      <c r="AC4" s="291">
        <f>'3. DL invest.n.pl.AR pr.'!AD5</f>
        <v>2049</v>
      </c>
      <c r="AD4" s="291">
        <f>'3. DL invest.n.pl.AR pr.'!AE5</f>
        <v>2050</v>
      </c>
      <c r="AE4" s="291">
        <f>'3. DL invest.n.pl.AR pr.'!AF5</f>
        <v>2051</v>
      </c>
      <c r="AF4" s="291">
        <f>'3. DL invest.n.pl.AR pr.'!AG5</f>
        <v>2052</v>
      </c>
      <c r="AG4" s="291">
        <f>'3. DL invest.n.pl.AR pr.'!AH5</f>
        <v>2053</v>
      </c>
      <c r="AH4" s="291">
        <f>'3. DL invest.n.pl.AR pr.'!AI5</f>
        <v>2054</v>
      </c>
      <c r="AI4" s="206" t="s">
        <v>195</v>
      </c>
    </row>
    <row r="5" spans="1:65">
      <c r="A5" s="226"/>
      <c r="B5" s="226"/>
      <c r="C5" s="226"/>
      <c r="D5" s="266"/>
      <c r="E5" s="267"/>
      <c r="F5" s="267"/>
      <c r="G5" s="267"/>
      <c r="H5" s="267"/>
      <c r="I5" s="267"/>
      <c r="J5" s="267"/>
      <c r="K5" s="267"/>
      <c r="L5" s="267"/>
      <c r="M5" s="267"/>
      <c r="N5" s="267"/>
      <c r="O5" s="267"/>
      <c r="P5" s="267"/>
      <c r="Q5" s="267"/>
      <c r="R5" s="267"/>
      <c r="S5" s="267"/>
      <c r="T5" s="267"/>
      <c r="U5" s="267"/>
      <c r="V5" s="267"/>
      <c r="W5" s="267"/>
      <c r="X5" s="267"/>
      <c r="Y5" s="267"/>
      <c r="Z5" s="267"/>
      <c r="AA5" s="267"/>
      <c r="AB5" s="267"/>
      <c r="AC5" s="267"/>
      <c r="AD5" s="267"/>
      <c r="AE5" s="267"/>
      <c r="AF5" s="267"/>
      <c r="AG5" s="267"/>
      <c r="AH5" s="267"/>
      <c r="AI5" s="267"/>
    </row>
    <row r="6" spans="1:65">
      <c r="A6" s="268"/>
      <c r="B6" s="269" t="s">
        <v>196</v>
      </c>
      <c r="C6" s="269"/>
      <c r="D6" s="269"/>
      <c r="E6" s="270"/>
      <c r="F6" s="270"/>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1"/>
    </row>
    <row r="7" spans="1:65">
      <c r="A7" s="197" t="s">
        <v>240</v>
      </c>
      <c r="B7" s="197"/>
      <c r="C7" s="197"/>
      <c r="D7" s="292"/>
      <c r="E7" s="293">
        <f t="shared" ref="E7:AH7" si="0">SUM(E8:E17)</f>
        <v>415711.29052735586</v>
      </c>
      <c r="F7" s="294">
        <f t="shared" si="0"/>
        <v>5378834.15082986</v>
      </c>
      <c r="G7" s="294">
        <f t="shared" si="0"/>
        <v>4592332.1508298609</v>
      </c>
      <c r="H7" s="294">
        <f t="shared" si="0"/>
        <v>3405982.1508298605</v>
      </c>
      <c r="I7" s="294">
        <f t="shared" si="0"/>
        <v>2949364.6508298605</v>
      </c>
      <c r="J7" s="294">
        <f t="shared" si="0"/>
        <v>1230469.6554114248</v>
      </c>
      <c r="K7" s="294">
        <f t="shared" si="0"/>
        <v>1255710.9951124133</v>
      </c>
      <c r="L7" s="294">
        <f t="shared" si="0"/>
        <v>1281470.4324858696</v>
      </c>
      <c r="M7" s="294">
        <f t="shared" si="0"/>
        <v>1307758.6081736903</v>
      </c>
      <c r="N7" s="294">
        <f t="shared" si="0"/>
        <v>1334586.3814830675</v>
      </c>
      <c r="O7" s="294">
        <f t="shared" si="0"/>
        <v>1361964.8348826964</v>
      </c>
      <c r="P7" s="294">
        <f t="shared" si="0"/>
        <v>1389905.2785914869</v>
      </c>
      <c r="Q7" s="294">
        <f t="shared" si="0"/>
        <v>0</v>
      </c>
      <c r="R7" s="294">
        <f t="shared" si="0"/>
        <v>0</v>
      </c>
      <c r="S7" s="294">
        <f t="shared" si="0"/>
        <v>0</v>
      </c>
      <c r="T7" s="294">
        <f t="shared" si="0"/>
        <v>0</v>
      </c>
      <c r="U7" s="294">
        <f t="shared" si="0"/>
        <v>0</v>
      </c>
      <c r="V7" s="294">
        <f t="shared" si="0"/>
        <v>0</v>
      </c>
      <c r="W7" s="294">
        <f t="shared" si="0"/>
        <v>0</v>
      </c>
      <c r="X7" s="294">
        <f t="shared" si="0"/>
        <v>0</v>
      </c>
      <c r="Y7" s="294">
        <f t="shared" si="0"/>
        <v>0</v>
      </c>
      <c r="Z7" s="294">
        <f t="shared" si="0"/>
        <v>0</v>
      </c>
      <c r="AA7" s="294">
        <f t="shared" si="0"/>
        <v>0</v>
      </c>
      <c r="AB7" s="294">
        <f t="shared" si="0"/>
        <v>0</v>
      </c>
      <c r="AC7" s="294">
        <f t="shared" si="0"/>
        <v>0</v>
      </c>
      <c r="AD7" s="294">
        <f t="shared" si="0"/>
        <v>0</v>
      </c>
      <c r="AE7" s="294">
        <f t="shared" si="0"/>
        <v>0</v>
      </c>
      <c r="AF7" s="294">
        <f t="shared" si="0"/>
        <v>0</v>
      </c>
      <c r="AG7" s="294">
        <f t="shared" si="0"/>
        <v>0</v>
      </c>
      <c r="AH7" s="295">
        <f t="shared" si="0"/>
        <v>0</v>
      </c>
      <c r="AI7" s="296">
        <f t="shared" ref="AI7:AI22" si="1">SUM(E7:AH7)</f>
        <v>25904090.579987448</v>
      </c>
      <c r="AL7" s="297"/>
    </row>
    <row r="8" spans="1:65">
      <c r="A8" s="226"/>
      <c r="B8" s="298" t="s">
        <v>99</v>
      </c>
      <c r="C8" s="226" t="s">
        <v>241</v>
      </c>
      <c r="D8" s="299" t="s">
        <v>138</v>
      </c>
      <c r="E8" s="300">
        <f>'3. DL invest.n.pl.AR pr.'!F9</f>
        <v>0</v>
      </c>
      <c r="F8" s="301">
        <f>'3. DL invest.n.pl.AR pr.'!G9</f>
        <v>0</v>
      </c>
      <c r="G8" s="301">
        <f>'3. DL invest.n.pl.AR pr.'!H9</f>
        <v>0</v>
      </c>
      <c r="H8" s="301">
        <f>'3. DL invest.n.pl.AR pr.'!I9</f>
        <v>0</v>
      </c>
      <c r="I8" s="301">
        <f>'3. DL invest.n.pl.AR pr.'!J9</f>
        <v>0</v>
      </c>
      <c r="J8" s="301">
        <f>'3. DL invest.n.pl.AR pr.'!K9</f>
        <v>0</v>
      </c>
      <c r="K8" s="301">
        <f>'3. DL invest.n.pl.AR pr.'!L9</f>
        <v>0</v>
      </c>
      <c r="L8" s="301">
        <f>'3. DL invest.n.pl.AR pr.'!M9</f>
        <v>0</v>
      </c>
      <c r="M8" s="301">
        <f>'3. DL invest.n.pl.AR pr.'!N9</f>
        <v>0</v>
      </c>
      <c r="N8" s="301">
        <f>'3. DL invest.n.pl.AR pr.'!O9</f>
        <v>0</v>
      </c>
      <c r="O8" s="301">
        <f>'3. DL invest.n.pl.AR pr.'!P9</f>
        <v>0</v>
      </c>
      <c r="P8" s="301">
        <f>'3. DL invest.n.pl.AR pr.'!Q9</f>
        <v>0</v>
      </c>
      <c r="Q8" s="301">
        <f>'3. DL invest.n.pl.AR pr.'!R9</f>
        <v>0</v>
      </c>
      <c r="R8" s="301">
        <f>'3. DL invest.n.pl.AR pr.'!S9</f>
        <v>0</v>
      </c>
      <c r="S8" s="301">
        <f>'3. DL invest.n.pl.AR pr.'!T9</f>
        <v>0</v>
      </c>
      <c r="T8" s="301">
        <f>'3. DL invest.n.pl.AR pr.'!U9</f>
        <v>0</v>
      </c>
      <c r="U8" s="301">
        <f>'3. DL invest.n.pl.AR pr.'!V9</f>
        <v>0</v>
      </c>
      <c r="V8" s="301">
        <f>'3. DL invest.n.pl.AR pr.'!W9</f>
        <v>0</v>
      </c>
      <c r="W8" s="301">
        <f>'3. DL invest.n.pl.AR pr.'!X9</f>
        <v>0</v>
      </c>
      <c r="X8" s="301">
        <f>'3. DL invest.n.pl.AR pr.'!Y9</f>
        <v>0</v>
      </c>
      <c r="Y8" s="301">
        <f>'3. DL invest.n.pl.AR pr.'!Z9</f>
        <v>0</v>
      </c>
      <c r="Z8" s="301">
        <f>'3. DL invest.n.pl.AR pr.'!AA9</f>
        <v>0</v>
      </c>
      <c r="AA8" s="301">
        <f>'3. DL invest.n.pl.AR pr.'!AB9</f>
        <v>0</v>
      </c>
      <c r="AB8" s="301">
        <f>'3. DL invest.n.pl.AR pr.'!AC9</f>
        <v>0</v>
      </c>
      <c r="AC8" s="301">
        <f>'3. DL invest.n.pl.AR pr.'!AD9</f>
        <v>0</v>
      </c>
      <c r="AD8" s="301">
        <f>'3. DL invest.n.pl.AR pr.'!AE9</f>
        <v>0</v>
      </c>
      <c r="AE8" s="301">
        <f>'3. DL invest.n.pl.AR pr.'!AF9</f>
        <v>0</v>
      </c>
      <c r="AF8" s="301">
        <f>'3. DL invest.n.pl.AR pr.'!AG9</f>
        <v>0</v>
      </c>
      <c r="AG8" s="301">
        <f>'3. DL invest.n.pl.AR pr.'!AH9</f>
        <v>0</v>
      </c>
      <c r="AH8" s="301">
        <f>'3. DL invest.n.pl.AR pr.'!AI9</f>
        <v>0</v>
      </c>
      <c r="AI8" s="302">
        <f t="shared" si="1"/>
        <v>0</v>
      </c>
      <c r="AL8" s="238"/>
      <c r="AM8" s="238"/>
    </row>
    <row r="9" spans="1:65">
      <c r="A9" s="226"/>
      <c r="B9" s="303" t="s">
        <v>102</v>
      </c>
      <c r="C9" s="226" t="s">
        <v>242</v>
      </c>
      <c r="D9" s="299" t="s">
        <v>138</v>
      </c>
      <c r="E9" s="32"/>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2">
        <f>SUM(E9:AH9)</f>
        <v>0</v>
      </c>
      <c r="AL9" s="238"/>
      <c r="AM9" s="238"/>
    </row>
    <row r="10" spans="1:65">
      <c r="A10" s="226"/>
      <c r="B10" s="298" t="s">
        <v>104</v>
      </c>
      <c r="C10" s="226" t="s">
        <v>243</v>
      </c>
      <c r="D10" s="299" t="s">
        <v>138</v>
      </c>
      <c r="E10" s="544"/>
      <c r="F10" s="544"/>
      <c r="G10" s="544"/>
      <c r="H10" s="544"/>
      <c r="I10" s="544"/>
      <c r="J10" s="552">
        <f>-J18</f>
        <v>1230469.6554114248</v>
      </c>
      <c r="K10" s="552">
        <f t="shared" ref="K10:P10" si="2">-K18</f>
        <v>1255710.9951124133</v>
      </c>
      <c r="L10" s="552">
        <f t="shared" si="2"/>
        <v>1281470.4324858696</v>
      </c>
      <c r="M10" s="552">
        <f t="shared" si="2"/>
        <v>1307758.6081736903</v>
      </c>
      <c r="N10" s="552">
        <f t="shared" si="2"/>
        <v>1334586.3814830675</v>
      </c>
      <c r="O10" s="552">
        <f t="shared" si="2"/>
        <v>1361964.8348826964</v>
      </c>
      <c r="P10" s="552">
        <f t="shared" si="2"/>
        <v>1389905.2785914869</v>
      </c>
      <c r="Q10" s="23"/>
      <c r="R10" s="23"/>
      <c r="S10" s="23"/>
      <c r="T10" s="23"/>
      <c r="U10" s="23"/>
      <c r="V10" s="23"/>
      <c r="W10" s="23"/>
      <c r="X10" s="23"/>
      <c r="Y10" s="23"/>
      <c r="Z10" s="23"/>
      <c r="AA10" s="23"/>
      <c r="AB10" s="23"/>
      <c r="AC10" s="23"/>
      <c r="AD10" s="23"/>
      <c r="AE10" s="23"/>
      <c r="AF10" s="23"/>
      <c r="AG10" s="23"/>
      <c r="AH10" s="23"/>
      <c r="AI10" s="302">
        <f>SUM(E10:AH10)</f>
        <v>9161866.186140649</v>
      </c>
      <c r="AL10" s="238"/>
      <c r="AM10" s="238"/>
    </row>
    <row r="11" spans="1:65">
      <c r="A11" s="226"/>
      <c r="B11" s="298" t="s">
        <v>107</v>
      </c>
      <c r="C11" s="226" t="s">
        <v>244</v>
      </c>
      <c r="D11" s="299" t="s">
        <v>138</v>
      </c>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302">
        <f>SUM(E11:AH11)</f>
        <v>0</v>
      </c>
      <c r="AM11" s="238"/>
    </row>
    <row r="12" spans="1:65">
      <c r="A12" s="226"/>
      <c r="B12" s="298" t="s">
        <v>109</v>
      </c>
      <c r="C12" s="226" t="s">
        <v>245</v>
      </c>
      <c r="D12" s="299" t="s">
        <v>138</v>
      </c>
      <c r="E12" s="300">
        <f>'9. DL PI Fin.plans'!B5</f>
        <v>353354.59694825247</v>
      </c>
      <c r="F12" s="301">
        <f>'9. DL PI Fin.plans'!D5</f>
        <v>4572009.0282053808</v>
      </c>
      <c r="G12" s="301">
        <f>'9. DL PI Fin.plans'!F5</f>
        <v>3903482.3282053815</v>
      </c>
      <c r="H12" s="301">
        <f>'9. DL PI Fin.plans'!H5</f>
        <v>2895084.8282053815</v>
      </c>
      <c r="I12" s="301">
        <f>'9. DL PI Fin.plans'!J5</f>
        <v>2506959.9532053815</v>
      </c>
      <c r="J12" s="301">
        <f>'9. DL PI Fin.plans'!L5</f>
        <v>0</v>
      </c>
      <c r="K12" s="301">
        <f>'9. DL PI Fin.plans'!N5</f>
        <v>0</v>
      </c>
      <c r="L12" s="301">
        <f>'9. DL PI Fin.plans'!P5</f>
        <v>0</v>
      </c>
      <c r="M12" s="301">
        <f>'9. DL PI Fin.plans'!R5</f>
        <v>0</v>
      </c>
      <c r="N12" s="304"/>
      <c r="O12" s="304"/>
      <c r="P12" s="304"/>
      <c r="Q12" s="304"/>
      <c r="R12" s="304"/>
      <c r="S12" s="304"/>
      <c r="T12" s="304"/>
      <c r="U12" s="304"/>
      <c r="V12" s="304"/>
      <c r="W12" s="304"/>
      <c r="X12" s="304"/>
      <c r="Y12" s="304"/>
      <c r="Z12" s="304"/>
      <c r="AA12" s="304"/>
      <c r="AB12" s="304"/>
      <c r="AC12" s="304"/>
      <c r="AD12" s="304"/>
      <c r="AE12" s="304"/>
      <c r="AF12" s="304"/>
      <c r="AG12" s="304"/>
      <c r="AH12" s="305"/>
      <c r="AI12" s="302">
        <f t="shared" si="1"/>
        <v>14230890.734769776</v>
      </c>
      <c r="AM12" s="238"/>
    </row>
    <row r="13" spans="1:65">
      <c r="A13" s="226"/>
      <c r="B13" s="298" t="s">
        <v>112</v>
      </c>
      <c r="C13" s="226" t="s">
        <v>246</v>
      </c>
      <c r="D13" s="299" t="s">
        <v>138</v>
      </c>
      <c r="E13" s="300">
        <f>'9. DL PI Fin.plans'!B6</f>
        <v>62356.69357910339</v>
      </c>
      <c r="F13" s="301">
        <f>'9. DL PI Fin.plans'!D6</f>
        <v>806825.12262447923</v>
      </c>
      <c r="G13" s="301">
        <f>'9. DL PI Fin.plans'!F6</f>
        <v>688849.82262447942</v>
      </c>
      <c r="H13" s="301">
        <f>'9. DL PI Fin.plans'!H6</f>
        <v>510897.32262447895</v>
      </c>
      <c r="I13" s="301">
        <f>'9. DL PI Fin.plans'!J6</f>
        <v>442404.69762447895</v>
      </c>
      <c r="J13" s="301">
        <f>'9. DL PI Fin.plans'!L6</f>
        <v>0</v>
      </c>
      <c r="K13" s="301">
        <f>'9. DL PI Fin.plans'!N6</f>
        <v>0</v>
      </c>
      <c r="L13" s="301">
        <f>'9. DL PI Fin.plans'!P6</f>
        <v>0</v>
      </c>
      <c r="M13" s="301">
        <f>'9. DL PI Fin.plans'!R6</f>
        <v>0</v>
      </c>
      <c r="N13" s="301"/>
      <c r="O13" s="301"/>
      <c r="P13" s="301"/>
      <c r="Q13" s="301"/>
      <c r="R13" s="301"/>
      <c r="S13" s="301"/>
      <c r="T13" s="301"/>
      <c r="U13" s="301"/>
      <c r="V13" s="301"/>
      <c r="W13" s="301"/>
      <c r="X13" s="301"/>
      <c r="Y13" s="301"/>
      <c r="Z13" s="301"/>
      <c r="AA13" s="301"/>
      <c r="AB13" s="301"/>
      <c r="AC13" s="301"/>
      <c r="AD13" s="301"/>
      <c r="AE13" s="301"/>
      <c r="AF13" s="301"/>
      <c r="AG13" s="301"/>
      <c r="AH13" s="301"/>
      <c r="AI13" s="302"/>
      <c r="AM13" s="238"/>
    </row>
    <row r="14" spans="1:65" hidden="1">
      <c r="A14" s="226"/>
      <c r="B14" s="298" t="s">
        <v>114</v>
      </c>
      <c r="C14" s="226" t="s">
        <v>247</v>
      </c>
      <c r="D14" s="299" t="s">
        <v>138</v>
      </c>
      <c r="E14" s="300">
        <f>'9. DL PI Fin.plans'!B7</f>
        <v>0</v>
      </c>
      <c r="F14" s="301">
        <f>'9. DL PI Fin.plans'!D7</f>
        <v>0</v>
      </c>
      <c r="G14" s="301">
        <f>'9. DL PI Fin.plans'!F7</f>
        <v>0</v>
      </c>
      <c r="H14" s="301">
        <f>'9. DL PI Fin.plans'!H7</f>
        <v>0</v>
      </c>
      <c r="I14" s="301">
        <f>'9. DL PI Fin.plans'!J7</f>
        <v>0</v>
      </c>
      <c r="J14" s="301">
        <f>'9. DL PI Fin.plans'!L7</f>
        <v>0</v>
      </c>
      <c r="K14" s="301">
        <f>'9. DL PI Fin.plans'!N7</f>
        <v>0</v>
      </c>
      <c r="L14" s="301">
        <f>'9. DL PI Fin.plans'!P7</f>
        <v>0</v>
      </c>
      <c r="M14" s="301">
        <f>'9. DL PI Fin.plans'!R7</f>
        <v>0</v>
      </c>
      <c r="N14" s="301"/>
      <c r="O14" s="301"/>
      <c r="P14" s="301"/>
      <c r="Q14" s="301"/>
      <c r="R14" s="301"/>
      <c r="S14" s="301"/>
      <c r="T14" s="301"/>
      <c r="U14" s="301"/>
      <c r="V14" s="301"/>
      <c r="W14" s="301"/>
      <c r="X14" s="301"/>
      <c r="Y14" s="301"/>
      <c r="Z14" s="301"/>
      <c r="AA14" s="301"/>
      <c r="AB14" s="301"/>
      <c r="AC14" s="301"/>
      <c r="AD14" s="301"/>
      <c r="AE14" s="301"/>
      <c r="AF14" s="301"/>
      <c r="AG14" s="301"/>
      <c r="AH14" s="301"/>
      <c r="AI14" s="302"/>
      <c r="AM14" s="238"/>
    </row>
    <row r="15" spans="1:65">
      <c r="A15" s="226"/>
      <c r="B15" s="298" t="s">
        <v>114</v>
      </c>
      <c r="C15" s="226" t="s">
        <v>248</v>
      </c>
      <c r="D15" s="299" t="s">
        <v>138</v>
      </c>
      <c r="E15" s="492">
        <f>'9. DL PI Fin.plans'!B8</f>
        <v>0</v>
      </c>
      <c r="F15" s="493">
        <f>'9. DL PI Fin.plans'!D8</f>
        <v>0</v>
      </c>
      <c r="G15" s="493">
        <f>'9. DL PI Fin.plans'!F8</f>
        <v>0</v>
      </c>
      <c r="H15" s="493">
        <f>'9. DL PI Fin.plans'!H8</f>
        <v>0</v>
      </c>
      <c r="I15" s="493">
        <f>'9. DL PI Fin.plans'!J8</f>
        <v>0</v>
      </c>
      <c r="J15" s="493">
        <f>'9. DL PI Fin.plans'!L8</f>
        <v>0</v>
      </c>
      <c r="K15" s="493">
        <f>'9. DL PI Fin.plans'!N8</f>
        <v>0</v>
      </c>
      <c r="L15" s="493">
        <f>'9. DL PI Fin.plans'!P8</f>
        <v>0</v>
      </c>
      <c r="M15" s="493">
        <f>'9. DL PI Fin.plans'!R8</f>
        <v>0</v>
      </c>
      <c r="N15" s="301"/>
      <c r="O15" s="301"/>
      <c r="P15" s="301"/>
      <c r="Q15" s="301"/>
      <c r="R15" s="301"/>
      <c r="S15" s="301"/>
      <c r="T15" s="301"/>
      <c r="U15" s="301"/>
      <c r="V15" s="301"/>
      <c r="W15" s="301"/>
      <c r="X15" s="301"/>
      <c r="Y15" s="301"/>
      <c r="Z15" s="301"/>
      <c r="AA15" s="301"/>
      <c r="AB15" s="301"/>
      <c r="AC15" s="301"/>
      <c r="AD15" s="301"/>
      <c r="AE15" s="301"/>
      <c r="AF15" s="301"/>
      <c r="AG15" s="301"/>
      <c r="AH15" s="301"/>
      <c r="AI15" s="302"/>
      <c r="AM15" s="238"/>
    </row>
    <row r="16" spans="1:65" hidden="1">
      <c r="A16" s="226"/>
      <c r="B16" s="298" t="s">
        <v>118</v>
      </c>
      <c r="C16" s="226" t="str">
        <f>'9. DL PI Fin.plans'!A9</f>
        <v xml:space="preserve">Elastības finansējuma apjoms </v>
      </c>
      <c r="D16" s="299" t="s">
        <v>138</v>
      </c>
      <c r="E16" s="492">
        <f>'9. DL PI Fin.plans'!B9</f>
        <v>0</v>
      </c>
      <c r="F16" s="493">
        <f>'9. DL PI Fin.plans'!D9</f>
        <v>0</v>
      </c>
      <c r="G16" s="493">
        <f>'9. DL PI Fin.plans'!F9</f>
        <v>0</v>
      </c>
      <c r="H16" s="493">
        <f>'9. DL PI Fin.plans'!H9</f>
        <v>0</v>
      </c>
      <c r="I16" s="493">
        <f>'9. DL PI Fin.plans'!J9</f>
        <v>0</v>
      </c>
      <c r="J16" s="493">
        <f>'9. DL PI Fin.plans'!L9</f>
        <v>0</v>
      </c>
      <c r="K16" s="493">
        <f>'9. DL PI Fin.plans'!N9</f>
        <v>0</v>
      </c>
      <c r="L16" s="493">
        <f>'9. DL PI Fin.plans'!P9</f>
        <v>0</v>
      </c>
      <c r="M16" s="493">
        <f>'9. DL PI Fin.plans'!R9</f>
        <v>0</v>
      </c>
      <c r="N16" s="301"/>
      <c r="O16" s="301"/>
      <c r="P16" s="301"/>
      <c r="Q16" s="301"/>
      <c r="R16" s="301"/>
      <c r="S16" s="301"/>
      <c r="T16" s="301"/>
      <c r="U16" s="301"/>
      <c r="V16" s="301"/>
      <c r="W16" s="301"/>
      <c r="X16" s="301"/>
      <c r="Y16" s="301"/>
      <c r="Z16" s="301"/>
      <c r="AA16" s="301"/>
      <c r="AB16" s="301"/>
      <c r="AC16" s="301"/>
      <c r="AD16" s="301"/>
      <c r="AE16" s="301"/>
      <c r="AF16" s="301"/>
      <c r="AG16" s="301"/>
      <c r="AH16" s="301"/>
      <c r="AI16" s="302"/>
      <c r="AM16" s="238"/>
    </row>
    <row r="17" spans="1:39">
      <c r="A17" s="226"/>
      <c r="B17" s="298" t="s">
        <v>116</v>
      </c>
      <c r="C17" s="306" t="s">
        <v>237</v>
      </c>
      <c r="D17" s="299" t="s">
        <v>138</v>
      </c>
      <c r="E17" s="300">
        <f>'3. DL invest.n.pl.AR pr.'!F34</f>
        <v>0</v>
      </c>
      <c r="F17" s="301">
        <f>'3. DL invest.n.pl.AR pr.'!G34</f>
        <v>0</v>
      </c>
      <c r="G17" s="301">
        <f>'3. DL invest.n.pl.AR pr.'!H34</f>
        <v>0</v>
      </c>
      <c r="H17" s="301">
        <f>'3. DL invest.n.pl.AR pr.'!I34</f>
        <v>0</v>
      </c>
      <c r="I17" s="301">
        <f>'3. DL invest.n.pl.AR pr.'!J34</f>
        <v>0</v>
      </c>
      <c r="J17" s="301">
        <f>'3. DL invest.n.pl.AR pr.'!K34</f>
        <v>0</v>
      </c>
      <c r="K17" s="301">
        <f>'3. DL invest.n.pl.AR pr.'!L34</f>
        <v>0</v>
      </c>
      <c r="L17" s="301">
        <f>'3. DL invest.n.pl.AR pr.'!M34</f>
        <v>0</v>
      </c>
      <c r="M17" s="301">
        <f>'3. DL invest.n.pl.AR pr.'!N34</f>
        <v>0</v>
      </c>
      <c r="N17" s="301">
        <f>'3. DL invest.n.pl.AR pr.'!O34</f>
        <v>0</v>
      </c>
      <c r="O17" s="301">
        <f>'3. DL invest.n.pl.AR pr.'!P34</f>
        <v>0</v>
      </c>
      <c r="P17" s="301">
        <f>'3. DL invest.n.pl.AR pr.'!Q34</f>
        <v>0</v>
      </c>
      <c r="Q17" s="301">
        <f>'3. DL invest.n.pl.AR pr.'!R34</f>
        <v>0</v>
      </c>
      <c r="R17" s="301">
        <f>'3. DL invest.n.pl.AR pr.'!S34</f>
        <v>0</v>
      </c>
      <c r="S17" s="301">
        <f>'3. DL invest.n.pl.AR pr.'!T34</f>
        <v>0</v>
      </c>
      <c r="T17" s="301">
        <f>'3. DL invest.n.pl.AR pr.'!U34</f>
        <v>0</v>
      </c>
      <c r="U17" s="301">
        <f>'3. DL invest.n.pl.AR pr.'!V34</f>
        <v>0</v>
      </c>
      <c r="V17" s="301">
        <f>'3. DL invest.n.pl.AR pr.'!W34</f>
        <v>0</v>
      </c>
      <c r="W17" s="301">
        <f>'3. DL invest.n.pl.AR pr.'!X34</f>
        <v>0</v>
      </c>
      <c r="X17" s="301">
        <f>'3. DL invest.n.pl.AR pr.'!Y34</f>
        <v>0</v>
      </c>
      <c r="Y17" s="301">
        <f>'3. DL invest.n.pl.AR pr.'!Z34</f>
        <v>0</v>
      </c>
      <c r="Z17" s="301">
        <f>'3. DL invest.n.pl.AR pr.'!AA34</f>
        <v>0</v>
      </c>
      <c r="AA17" s="301">
        <f>'3. DL invest.n.pl.AR pr.'!AB34</f>
        <v>0</v>
      </c>
      <c r="AB17" s="301">
        <f>'3. DL invest.n.pl.AR pr.'!AC34</f>
        <v>0</v>
      </c>
      <c r="AC17" s="301">
        <f>'3. DL invest.n.pl.AR pr.'!AD34</f>
        <v>0</v>
      </c>
      <c r="AD17" s="301">
        <f>'3. DL invest.n.pl.AR pr.'!AE34</f>
        <v>0</v>
      </c>
      <c r="AE17" s="301">
        <f>'3. DL invest.n.pl.AR pr.'!AF34</f>
        <v>0</v>
      </c>
      <c r="AF17" s="301">
        <f>'3. DL invest.n.pl.AR pr.'!AG34</f>
        <v>0</v>
      </c>
      <c r="AG17" s="301">
        <f>'3. DL invest.n.pl.AR pr.'!AH34</f>
        <v>0</v>
      </c>
      <c r="AH17" s="301">
        <f>'3. DL invest.n.pl.AR pr.'!AI34</f>
        <v>0</v>
      </c>
      <c r="AI17" s="302">
        <f t="shared" si="1"/>
        <v>0</v>
      </c>
      <c r="AM17" s="307"/>
    </row>
    <row r="18" spans="1:39">
      <c r="A18" s="197" t="s">
        <v>249</v>
      </c>
      <c r="B18" s="197"/>
      <c r="C18" s="197"/>
      <c r="D18" s="292"/>
      <c r="E18" s="293">
        <f>SUM(E19:E23)</f>
        <v>-415711.29052735586</v>
      </c>
      <c r="F18" s="294">
        <f t="shared" ref="F18:AH18" si="3">SUM(F19:F23)</f>
        <v>-5378834.15082986</v>
      </c>
      <c r="G18" s="294">
        <f t="shared" si="3"/>
        <v>-4592332.1508298609</v>
      </c>
      <c r="H18" s="294">
        <f t="shared" si="3"/>
        <v>-3405982.1508298605</v>
      </c>
      <c r="I18" s="294">
        <f t="shared" si="3"/>
        <v>-2949364.6508298605</v>
      </c>
      <c r="J18" s="294">
        <f t="shared" si="3"/>
        <v>-1230469.6554114248</v>
      </c>
      <c r="K18" s="294">
        <f t="shared" si="3"/>
        <v>-1255710.9951124133</v>
      </c>
      <c r="L18" s="294">
        <f t="shared" si="3"/>
        <v>-1281470.4324858696</v>
      </c>
      <c r="M18" s="294">
        <f t="shared" si="3"/>
        <v>-1307758.6081736903</v>
      </c>
      <c r="N18" s="294">
        <f t="shared" si="3"/>
        <v>-1334586.3814830675</v>
      </c>
      <c r="O18" s="294">
        <f t="shared" si="3"/>
        <v>-1361964.8348826964</v>
      </c>
      <c r="P18" s="294">
        <f t="shared" si="3"/>
        <v>-1389905.2785914869</v>
      </c>
      <c r="Q18" s="294">
        <f t="shared" si="3"/>
        <v>0</v>
      </c>
      <c r="R18" s="294">
        <f t="shared" si="3"/>
        <v>0</v>
      </c>
      <c r="S18" s="294">
        <f t="shared" si="3"/>
        <v>0</v>
      </c>
      <c r="T18" s="294">
        <f t="shared" si="3"/>
        <v>0</v>
      </c>
      <c r="U18" s="294">
        <f t="shared" si="3"/>
        <v>0</v>
      </c>
      <c r="V18" s="294">
        <f t="shared" si="3"/>
        <v>0</v>
      </c>
      <c r="W18" s="294">
        <f t="shared" si="3"/>
        <v>0</v>
      </c>
      <c r="X18" s="294">
        <f t="shared" si="3"/>
        <v>0</v>
      </c>
      <c r="Y18" s="294">
        <f t="shared" si="3"/>
        <v>0</v>
      </c>
      <c r="Z18" s="294">
        <f t="shared" si="3"/>
        <v>0</v>
      </c>
      <c r="AA18" s="294">
        <f t="shared" si="3"/>
        <v>0</v>
      </c>
      <c r="AB18" s="294">
        <f t="shared" si="3"/>
        <v>0</v>
      </c>
      <c r="AC18" s="294">
        <f t="shared" si="3"/>
        <v>0</v>
      </c>
      <c r="AD18" s="294">
        <f t="shared" si="3"/>
        <v>0</v>
      </c>
      <c r="AE18" s="294">
        <f t="shared" si="3"/>
        <v>0</v>
      </c>
      <c r="AF18" s="294">
        <f t="shared" si="3"/>
        <v>0</v>
      </c>
      <c r="AG18" s="294">
        <f t="shared" si="3"/>
        <v>0</v>
      </c>
      <c r="AH18" s="295">
        <f t="shared" si="3"/>
        <v>0</v>
      </c>
      <c r="AI18" s="296">
        <f t="shared" si="1"/>
        <v>-25904090.579987448</v>
      </c>
    </row>
    <row r="19" spans="1:39">
      <c r="A19" s="226"/>
      <c r="B19" s="298" t="s">
        <v>199</v>
      </c>
      <c r="C19" s="226" t="s">
        <v>250</v>
      </c>
      <c r="D19" s="299" t="s">
        <v>138</v>
      </c>
      <c r="E19" s="548">
        <f>'3. DL invest.n.pl.AR pr.'!F16</f>
        <v>0</v>
      </c>
      <c r="F19" s="549">
        <f>'3. DL invest.n.pl.AR pr.'!G16</f>
        <v>0</v>
      </c>
      <c r="G19" s="549">
        <f>'3. DL invest.n.pl.AR pr.'!H16</f>
        <v>0</v>
      </c>
      <c r="H19" s="549">
        <f>'3. DL invest.n.pl.AR pr.'!I16</f>
        <v>0</v>
      </c>
      <c r="I19" s="549">
        <f>'3. DL invest.n.pl.AR pr.'!J16</f>
        <v>0</v>
      </c>
      <c r="J19" s="549">
        <f>'3. DL invest.n.pl.AR pr.'!K16</f>
        <v>-1230469.6554114248</v>
      </c>
      <c r="K19" s="549">
        <f>'3. DL invest.n.pl.AR pr.'!L16</f>
        <v>-1255710.9951124133</v>
      </c>
      <c r="L19" s="549">
        <f>'3. DL invest.n.pl.AR pr.'!M16</f>
        <v>-1281470.4324858696</v>
      </c>
      <c r="M19" s="549">
        <f>'3. DL invest.n.pl.AR pr.'!N16</f>
        <v>-1307758.6081736903</v>
      </c>
      <c r="N19" s="549">
        <f>'3. DL invest.n.pl.AR pr.'!O16</f>
        <v>-1334586.3814830675</v>
      </c>
      <c r="O19" s="549">
        <f>'3. DL invest.n.pl.AR pr.'!P16</f>
        <v>-1361964.8348826964</v>
      </c>
      <c r="P19" s="549">
        <f>'3. DL invest.n.pl.AR pr.'!Q16</f>
        <v>-1389905.2785914869</v>
      </c>
      <c r="Q19" s="301">
        <f>'3. DL invest.n.pl.AR pr.'!R16</f>
        <v>0</v>
      </c>
      <c r="R19" s="301">
        <f>'3. DL invest.n.pl.AR pr.'!S16</f>
        <v>0</v>
      </c>
      <c r="S19" s="301">
        <f>'3. DL invest.n.pl.AR pr.'!T16</f>
        <v>0</v>
      </c>
      <c r="T19" s="301">
        <f>'3. DL invest.n.pl.AR pr.'!U16</f>
        <v>0</v>
      </c>
      <c r="U19" s="301">
        <f>'3. DL invest.n.pl.AR pr.'!V16</f>
        <v>0</v>
      </c>
      <c r="V19" s="301">
        <f>'3. DL invest.n.pl.AR pr.'!W16</f>
        <v>0</v>
      </c>
      <c r="W19" s="301">
        <f>'3. DL invest.n.pl.AR pr.'!X16</f>
        <v>0</v>
      </c>
      <c r="X19" s="301">
        <f>'3. DL invest.n.pl.AR pr.'!Y16</f>
        <v>0</v>
      </c>
      <c r="Y19" s="301">
        <f>'3. DL invest.n.pl.AR pr.'!Z16</f>
        <v>0</v>
      </c>
      <c r="Z19" s="301">
        <f>'3. DL invest.n.pl.AR pr.'!AA16</f>
        <v>0</v>
      </c>
      <c r="AA19" s="301">
        <f>'3. DL invest.n.pl.AR pr.'!AB16</f>
        <v>0</v>
      </c>
      <c r="AB19" s="301">
        <f>'3. DL invest.n.pl.AR pr.'!AC16</f>
        <v>0</v>
      </c>
      <c r="AC19" s="301">
        <f>'3. DL invest.n.pl.AR pr.'!AD16</f>
        <v>0</v>
      </c>
      <c r="AD19" s="301">
        <f>'3. DL invest.n.pl.AR pr.'!AE16</f>
        <v>0</v>
      </c>
      <c r="AE19" s="301">
        <f>'3. DL invest.n.pl.AR pr.'!AF16</f>
        <v>0</v>
      </c>
      <c r="AF19" s="301">
        <f>'3. DL invest.n.pl.AR pr.'!AG16</f>
        <v>0</v>
      </c>
      <c r="AG19" s="301">
        <f>'3. DL invest.n.pl.AR pr.'!AH16</f>
        <v>0</v>
      </c>
      <c r="AH19" s="301">
        <f>'3. DL invest.n.pl.AR pr.'!AI16</f>
        <v>0</v>
      </c>
      <c r="AI19" s="302">
        <f t="shared" si="1"/>
        <v>-9161866.186140649</v>
      </c>
    </row>
    <row r="20" spans="1:39">
      <c r="A20" s="226"/>
      <c r="B20" s="298" t="s">
        <v>200</v>
      </c>
      <c r="C20" s="226" t="s">
        <v>251</v>
      </c>
      <c r="D20" s="299" t="s">
        <v>138</v>
      </c>
      <c r="E20" s="300">
        <f>'3. DL invest.n.pl.AR pr.'!F29+'3. DL invest.n.pl.AR pr.'!F32</f>
        <v>-415711.29052735586</v>
      </c>
      <c r="F20" s="301">
        <f>'3. DL invest.n.pl.AR pr.'!G29+'3. DL invest.n.pl.AR pr.'!G32</f>
        <v>-5378834.15082986</v>
      </c>
      <c r="G20" s="301">
        <f>'3. DL invest.n.pl.AR pr.'!H29+'3. DL invest.n.pl.AR pr.'!H32</f>
        <v>-4592332.1508298609</v>
      </c>
      <c r="H20" s="301">
        <f>'3. DL invest.n.pl.AR pr.'!I29+'3. DL invest.n.pl.AR pr.'!I32</f>
        <v>-3405982.1508298605</v>
      </c>
      <c r="I20" s="301">
        <f>'3. DL invest.n.pl.AR pr.'!J29+'3. DL invest.n.pl.AR pr.'!J32</f>
        <v>-2949364.6508298605</v>
      </c>
      <c r="J20" s="301">
        <f>'3. DL invest.n.pl.AR pr.'!K29+'3. DL invest.n.pl.AR pr.'!K32</f>
        <v>0</v>
      </c>
      <c r="K20" s="301">
        <f>'3. DL invest.n.pl.AR pr.'!L29+'3. DL invest.n.pl.AR pr.'!L32</f>
        <v>0</v>
      </c>
      <c r="L20" s="301">
        <f>'3. DL invest.n.pl.AR pr.'!M29+'3. DL invest.n.pl.AR pr.'!M32</f>
        <v>0</v>
      </c>
      <c r="M20" s="301">
        <f>'3. DL invest.n.pl.AR pr.'!N29+'3. DL invest.n.pl.AR pr.'!N32</f>
        <v>0</v>
      </c>
      <c r="N20" s="301">
        <f>'3. DL invest.n.pl.AR pr.'!O29+'3. DL invest.n.pl.AR pr.'!O32</f>
        <v>0</v>
      </c>
      <c r="O20" s="301">
        <f>'3. DL invest.n.pl.AR pr.'!P29+'3. DL invest.n.pl.AR pr.'!P32</f>
        <v>0</v>
      </c>
      <c r="P20" s="301">
        <f>'3. DL invest.n.pl.AR pr.'!Q29+'3. DL invest.n.pl.AR pr.'!Q32</f>
        <v>0</v>
      </c>
      <c r="Q20" s="301">
        <f>'3. DL invest.n.pl.AR pr.'!R29+'3. DL invest.n.pl.AR pr.'!R32</f>
        <v>0</v>
      </c>
      <c r="R20" s="301">
        <f>'3. DL invest.n.pl.AR pr.'!S29+'3. DL invest.n.pl.AR pr.'!S32</f>
        <v>0</v>
      </c>
      <c r="S20" s="301">
        <f>'3. DL invest.n.pl.AR pr.'!T29+'3. DL invest.n.pl.AR pr.'!T32</f>
        <v>0</v>
      </c>
      <c r="T20" s="301">
        <f>'3. DL invest.n.pl.AR pr.'!U29+'3. DL invest.n.pl.AR pr.'!U32</f>
        <v>0</v>
      </c>
      <c r="U20" s="301">
        <f>'3. DL invest.n.pl.AR pr.'!V29+'3. DL invest.n.pl.AR pr.'!V32</f>
        <v>0</v>
      </c>
      <c r="V20" s="301">
        <f>'3. DL invest.n.pl.AR pr.'!W29+'3. DL invest.n.pl.AR pr.'!W32</f>
        <v>0</v>
      </c>
      <c r="W20" s="301">
        <f>'3. DL invest.n.pl.AR pr.'!X29+'3. DL invest.n.pl.AR pr.'!X32</f>
        <v>0</v>
      </c>
      <c r="X20" s="301">
        <f>'3. DL invest.n.pl.AR pr.'!Y29+'3. DL invest.n.pl.AR pr.'!Y32</f>
        <v>0</v>
      </c>
      <c r="Y20" s="301">
        <f>'3. DL invest.n.pl.AR pr.'!Z29+'3. DL invest.n.pl.AR pr.'!Z32</f>
        <v>0</v>
      </c>
      <c r="Z20" s="301">
        <f>'3. DL invest.n.pl.AR pr.'!AA29+'3. DL invest.n.pl.AR pr.'!AA32</f>
        <v>0</v>
      </c>
      <c r="AA20" s="301">
        <f>'3. DL invest.n.pl.AR pr.'!AB29+'3. DL invest.n.pl.AR pr.'!AB32</f>
        <v>0</v>
      </c>
      <c r="AB20" s="301">
        <f>'3. DL invest.n.pl.AR pr.'!AC29+'3. DL invest.n.pl.AR pr.'!AC32</f>
        <v>0</v>
      </c>
      <c r="AC20" s="301">
        <f>'3. DL invest.n.pl.AR pr.'!AD29+'3. DL invest.n.pl.AR pr.'!AD32</f>
        <v>0</v>
      </c>
      <c r="AD20" s="301">
        <f>'3. DL invest.n.pl.AR pr.'!AE29+'3. DL invest.n.pl.AR pr.'!AE32</f>
        <v>0</v>
      </c>
      <c r="AE20" s="301">
        <f>'3. DL invest.n.pl.AR pr.'!AF29+'3. DL invest.n.pl.AR pr.'!AF32</f>
        <v>0</v>
      </c>
      <c r="AF20" s="301">
        <f>'3. DL invest.n.pl.AR pr.'!AG29+'3. DL invest.n.pl.AR pr.'!AG32</f>
        <v>0</v>
      </c>
      <c r="AG20" s="301">
        <f>'3. DL invest.n.pl.AR pr.'!AH29+'3. DL invest.n.pl.AR pr.'!AH32</f>
        <v>0</v>
      </c>
      <c r="AH20" s="308">
        <f>'3. DL invest.n.pl.AR pr.'!AI29+'3. DL invest.n.pl.AR pr.'!AI32</f>
        <v>0</v>
      </c>
      <c r="AI20" s="302">
        <f t="shared" si="1"/>
        <v>-16742224.393846799</v>
      </c>
    </row>
    <row r="21" spans="1:39">
      <c r="A21" s="226"/>
      <c r="B21" s="298" t="s">
        <v>201</v>
      </c>
      <c r="C21" s="226" t="s">
        <v>252</v>
      </c>
      <c r="D21" s="299" t="s">
        <v>138</v>
      </c>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302">
        <f t="shared" si="1"/>
        <v>0</v>
      </c>
    </row>
    <row r="22" spans="1:39">
      <c r="A22" s="226"/>
      <c r="B22" s="298" t="s">
        <v>202</v>
      </c>
      <c r="C22" s="226" t="s">
        <v>253</v>
      </c>
      <c r="D22" s="299" t="s">
        <v>138</v>
      </c>
      <c r="E22" s="23"/>
      <c r="F22" s="23">
        <f>-Pieņēmumi!E55</f>
        <v>0</v>
      </c>
      <c r="G22" s="23">
        <f>-Pieņēmumi!F55</f>
        <v>0</v>
      </c>
      <c r="H22" s="23">
        <f>-Pieņēmumi!G55</f>
        <v>0</v>
      </c>
      <c r="I22" s="23">
        <f>-Pieņēmumi!H55</f>
        <v>0</v>
      </c>
      <c r="J22" s="23">
        <f>-Pieņēmumi!I55</f>
        <v>0</v>
      </c>
      <c r="K22" s="23">
        <f>-Pieņēmumi!J55</f>
        <v>0</v>
      </c>
      <c r="L22" s="23">
        <f>-Pieņēmumi!K55</f>
        <v>0</v>
      </c>
      <c r="M22" s="23">
        <f>-Pieņēmumi!L55</f>
        <v>0</v>
      </c>
      <c r="N22" s="23">
        <f>-Pieņēmumi!M55</f>
        <v>0</v>
      </c>
      <c r="O22" s="23">
        <f>-Pieņēmumi!N55</f>
        <v>0</v>
      </c>
      <c r="P22" s="23">
        <f>-Pieņēmumi!O55</f>
        <v>0</v>
      </c>
      <c r="Q22" s="23">
        <f>-Pieņēmumi!P55</f>
        <v>0</v>
      </c>
      <c r="R22" s="23">
        <f>-Pieņēmumi!Q55</f>
        <v>0</v>
      </c>
      <c r="S22" s="23">
        <f>-Pieņēmumi!R55</f>
        <v>0</v>
      </c>
      <c r="T22" s="23">
        <f>-Pieņēmumi!S55</f>
        <v>0</v>
      </c>
      <c r="U22" s="23">
        <f>-Pieņēmumi!T55</f>
        <v>0</v>
      </c>
      <c r="V22" s="23">
        <f>-Pieņēmumi!U55</f>
        <v>0</v>
      </c>
      <c r="W22" s="23">
        <f>-Pieņēmumi!V55</f>
        <v>0</v>
      </c>
      <c r="X22" s="23">
        <f>-Pieņēmumi!W55</f>
        <v>0</v>
      </c>
      <c r="Y22" s="23">
        <f>-Pieņēmumi!X55</f>
        <v>0</v>
      </c>
      <c r="Z22" s="23">
        <f>-Pieņēmumi!Y55</f>
        <v>0</v>
      </c>
      <c r="AA22" s="23">
        <f>-Pieņēmumi!Z55</f>
        <v>0</v>
      </c>
      <c r="AB22" s="23">
        <f>-Pieņēmumi!AA55</f>
        <v>0</v>
      </c>
      <c r="AC22" s="23">
        <f>-Pieņēmumi!AB55</f>
        <v>0</v>
      </c>
      <c r="AD22" s="23">
        <f>-Pieņēmumi!AC55</f>
        <v>0</v>
      </c>
      <c r="AE22" s="23">
        <f>-Pieņēmumi!AD55</f>
        <v>0</v>
      </c>
      <c r="AF22" s="23">
        <f>-Pieņēmumi!AE55</f>
        <v>0</v>
      </c>
      <c r="AG22" s="23">
        <f>-Pieņēmumi!AF55</f>
        <v>0</v>
      </c>
      <c r="AH22" s="23">
        <f>-Pieņēmumi!AG55</f>
        <v>0</v>
      </c>
      <c r="AI22" s="302">
        <f t="shared" si="1"/>
        <v>0</v>
      </c>
    </row>
    <row r="23" spans="1:39">
      <c r="A23" s="226"/>
      <c r="B23" s="298" t="s">
        <v>203</v>
      </c>
      <c r="C23" s="226" t="s">
        <v>254</v>
      </c>
      <c r="D23" s="299" t="s">
        <v>138</v>
      </c>
      <c r="E23" s="23"/>
      <c r="F23" s="23">
        <f>-Pieņēmumi!E56</f>
        <v>0</v>
      </c>
      <c r="G23" s="23">
        <f>-Pieņēmumi!F56</f>
        <v>0</v>
      </c>
      <c r="H23" s="23">
        <f>-Pieņēmumi!G56</f>
        <v>0</v>
      </c>
      <c r="I23" s="23">
        <f>-Pieņēmumi!H56</f>
        <v>0</v>
      </c>
      <c r="J23" s="23">
        <f>-Pieņēmumi!I56</f>
        <v>0</v>
      </c>
      <c r="K23" s="23">
        <f>-Pieņēmumi!J56</f>
        <v>0</v>
      </c>
      <c r="L23" s="23">
        <f>-Pieņēmumi!K56</f>
        <v>0</v>
      </c>
      <c r="M23" s="23">
        <f>-Pieņēmumi!L56</f>
        <v>0</v>
      </c>
      <c r="N23" s="23">
        <f>-Pieņēmumi!M56</f>
        <v>0</v>
      </c>
      <c r="O23" s="23">
        <f>-Pieņēmumi!N56</f>
        <v>0</v>
      </c>
      <c r="P23" s="23">
        <f>-Pieņēmumi!O56</f>
        <v>0</v>
      </c>
      <c r="Q23" s="23">
        <f>-Pieņēmumi!P56</f>
        <v>0</v>
      </c>
      <c r="R23" s="23">
        <f>-Pieņēmumi!Q56</f>
        <v>0</v>
      </c>
      <c r="S23" s="23">
        <f>-Pieņēmumi!R56</f>
        <v>0</v>
      </c>
      <c r="T23" s="23">
        <f>-Pieņēmumi!S56</f>
        <v>0</v>
      </c>
      <c r="U23" s="23">
        <f>-Pieņēmumi!T56</f>
        <v>0</v>
      </c>
      <c r="V23" s="23">
        <f>-Pieņēmumi!U56</f>
        <v>0</v>
      </c>
      <c r="W23" s="23">
        <f>-Pieņēmumi!V56</f>
        <v>0</v>
      </c>
      <c r="X23" s="23">
        <f>-Pieņēmumi!W56</f>
        <v>0</v>
      </c>
      <c r="Y23" s="23">
        <f>-Pieņēmumi!X56</f>
        <v>0</v>
      </c>
      <c r="Z23" s="23">
        <f>-Pieņēmumi!Y56</f>
        <v>0</v>
      </c>
      <c r="AA23" s="23">
        <f>-Pieņēmumi!Z56</f>
        <v>0</v>
      </c>
      <c r="AB23" s="23">
        <f>-Pieņēmumi!AA56</f>
        <v>0</v>
      </c>
      <c r="AC23" s="23">
        <f>-Pieņēmumi!AB56</f>
        <v>0</v>
      </c>
      <c r="AD23" s="23">
        <f>-Pieņēmumi!AC56</f>
        <v>0</v>
      </c>
      <c r="AE23" s="23">
        <f>-Pieņēmumi!AD56</f>
        <v>0</v>
      </c>
      <c r="AF23" s="23">
        <f>-Pieņēmumi!AE56</f>
        <v>0</v>
      </c>
      <c r="AG23" s="23">
        <f>-Pieņēmumi!AF56</f>
        <v>0</v>
      </c>
      <c r="AH23" s="23">
        <f>-Pieņēmumi!AG56</f>
        <v>0</v>
      </c>
      <c r="AI23" s="302">
        <f>SUM(E23:AH23)</f>
        <v>0</v>
      </c>
    </row>
    <row r="24" spans="1:39">
      <c r="A24" s="309">
        <v>3</v>
      </c>
      <c r="B24" s="278"/>
      <c r="C24" s="223" t="s">
        <v>207</v>
      </c>
      <c r="D24" s="310" t="s">
        <v>138</v>
      </c>
      <c r="E24" s="311">
        <f>SUM(E7,E18)</f>
        <v>0</v>
      </c>
      <c r="F24" s="230">
        <f t="shared" ref="F24:AG24" si="4">SUM(F7,F18)</f>
        <v>0</v>
      </c>
      <c r="G24" s="230">
        <f t="shared" si="4"/>
        <v>0</v>
      </c>
      <c r="H24" s="230">
        <f t="shared" si="4"/>
        <v>0</v>
      </c>
      <c r="I24" s="230">
        <f t="shared" si="4"/>
        <v>0</v>
      </c>
      <c r="J24" s="230">
        <f t="shared" si="4"/>
        <v>0</v>
      </c>
      <c r="K24" s="230">
        <f t="shared" si="4"/>
        <v>0</v>
      </c>
      <c r="L24" s="230">
        <f t="shared" si="4"/>
        <v>0</v>
      </c>
      <c r="M24" s="230">
        <f t="shared" si="4"/>
        <v>0</v>
      </c>
      <c r="N24" s="230">
        <f t="shared" si="4"/>
        <v>0</v>
      </c>
      <c r="O24" s="230">
        <f t="shared" si="4"/>
        <v>0</v>
      </c>
      <c r="P24" s="230">
        <f t="shared" si="4"/>
        <v>0</v>
      </c>
      <c r="Q24" s="230">
        <f t="shared" si="4"/>
        <v>0</v>
      </c>
      <c r="R24" s="230">
        <f t="shared" si="4"/>
        <v>0</v>
      </c>
      <c r="S24" s="230">
        <f t="shared" si="4"/>
        <v>0</v>
      </c>
      <c r="T24" s="230">
        <f t="shared" si="4"/>
        <v>0</v>
      </c>
      <c r="U24" s="230">
        <f t="shared" si="4"/>
        <v>0</v>
      </c>
      <c r="V24" s="230">
        <f t="shared" si="4"/>
        <v>0</v>
      </c>
      <c r="W24" s="230">
        <f t="shared" si="4"/>
        <v>0</v>
      </c>
      <c r="X24" s="230">
        <f t="shared" si="4"/>
        <v>0</v>
      </c>
      <c r="Y24" s="230">
        <f t="shared" si="4"/>
        <v>0</v>
      </c>
      <c r="Z24" s="230">
        <f t="shared" si="4"/>
        <v>0</v>
      </c>
      <c r="AA24" s="230">
        <f t="shared" si="4"/>
        <v>0</v>
      </c>
      <c r="AB24" s="230">
        <f t="shared" si="4"/>
        <v>0</v>
      </c>
      <c r="AC24" s="230">
        <f t="shared" si="4"/>
        <v>0</v>
      </c>
      <c r="AD24" s="230">
        <f t="shared" si="4"/>
        <v>0</v>
      </c>
      <c r="AE24" s="230">
        <f t="shared" si="4"/>
        <v>0</v>
      </c>
      <c r="AF24" s="230">
        <f t="shared" si="4"/>
        <v>0</v>
      </c>
      <c r="AG24" s="230">
        <f t="shared" si="4"/>
        <v>0</v>
      </c>
      <c r="AH24" s="312">
        <f>SUM(AH7,AH18)</f>
        <v>0</v>
      </c>
      <c r="AI24" s="313">
        <f>SUM(AI7,AI18)</f>
        <v>0</v>
      </c>
    </row>
    <row r="25" spans="1:39">
      <c r="A25" s="309">
        <v>4</v>
      </c>
      <c r="B25" s="278"/>
      <c r="C25" s="223" t="s">
        <v>255</v>
      </c>
      <c r="D25" s="310" t="s">
        <v>138</v>
      </c>
      <c r="E25" s="311">
        <f>E24</f>
        <v>0</v>
      </c>
      <c r="F25" s="230">
        <f>E25+F24</f>
        <v>0</v>
      </c>
      <c r="G25" s="230">
        <f t="shared" ref="G25:AG25" si="5">F25+G24</f>
        <v>0</v>
      </c>
      <c r="H25" s="230">
        <f t="shared" si="5"/>
        <v>0</v>
      </c>
      <c r="I25" s="230">
        <f t="shared" si="5"/>
        <v>0</v>
      </c>
      <c r="J25" s="230">
        <f t="shared" si="5"/>
        <v>0</v>
      </c>
      <c r="K25" s="230">
        <f t="shared" si="5"/>
        <v>0</v>
      </c>
      <c r="L25" s="230">
        <f t="shared" si="5"/>
        <v>0</v>
      </c>
      <c r="M25" s="230">
        <f t="shared" si="5"/>
        <v>0</v>
      </c>
      <c r="N25" s="230">
        <f t="shared" si="5"/>
        <v>0</v>
      </c>
      <c r="O25" s="230">
        <f t="shared" si="5"/>
        <v>0</v>
      </c>
      <c r="P25" s="230">
        <f t="shared" si="5"/>
        <v>0</v>
      </c>
      <c r="Q25" s="230">
        <f t="shared" si="5"/>
        <v>0</v>
      </c>
      <c r="R25" s="230">
        <f t="shared" si="5"/>
        <v>0</v>
      </c>
      <c r="S25" s="230">
        <f t="shared" si="5"/>
        <v>0</v>
      </c>
      <c r="T25" s="230">
        <f t="shared" si="5"/>
        <v>0</v>
      </c>
      <c r="U25" s="230">
        <f t="shared" si="5"/>
        <v>0</v>
      </c>
      <c r="V25" s="230">
        <f t="shared" si="5"/>
        <v>0</v>
      </c>
      <c r="W25" s="230">
        <f t="shared" si="5"/>
        <v>0</v>
      </c>
      <c r="X25" s="230">
        <f t="shared" si="5"/>
        <v>0</v>
      </c>
      <c r="Y25" s="230">
        <f t="shared" si="5"/>
        <v>0</v>
      </c>
      <c r="Z25" s="230">
        <f t="shared" si="5"/>
        <v>0</v>
      </c>
      <c r="AA25" s="230">
        <f t="shared" si="5"/>
        <v>0</v>
      </c>
      <c r="AB25" s="230">
        <f t="shared" si="5"/>
        <v>0</v>
      </c>
      <c r="AC25" s="230">
        <f t="shared" si="5"/>
        <v>0</v>
      </c>
      <c r="AD25" s="230">
        <f t="shared" si="5"/>
        <v>0</v>
      </c>
      <c r="AE25" s="230">
        <f t="shared" si="5"/>
        <v>0</v>
      </c>
      <c r="AF25" s="230">
        <f t="shared" si="5"/>
        <v>0</v>
      </c>
      <c r="AG25" s="230">
        <f t="shared" si="5"/>
        <v>0</v>
      </c>
      <c r="AH25" s="230">
        <f>AG25+AH24</f>
        <v>0</v>
      </c>
      <c r="AI25" s="313">
        <f>AH25+AI24</f>
        <v>0</v>
      </c>
    </row>
    <row r="26" spans="1:39">
      <c r="A26" s="314"/>
      <c r="B26" s="314"/>
      <c r="C26" s="314"/>
      <c r="D26" s="314"/>
      <c r="E26" s="315"/>
      <c r="F26" s="315"/>
      <c r="G26" s="315"/>
      <c r="H26" s="315"/>
      <c r="I26" s="315"/>
      <c r="J26" s="315"/>
      <c r="K26" s="315"/>
      <c r="L26" s="315"/>
      <c r="M26" s="315"/>
      <c r="N26" s="315"/>
      <c r="O26" s="315"/>
      <c r="P26" s="315"/>
      <c r="Q26" s="315"/>
      <c r="R26" s="315"/>
      <c r="S26" s="315"/>
      <c r="T26" s="315"/>
      <c r="U26" s="315"/>
      <c r="V26" s="315"/>
      <c r="W26" s="315"/>
      <c r="X26" s="315"/>
      <c r="Y26" s="315"/>
      <c r="Z26" s="315"/>
      <c r="AA26" s="315"/>
      <c r="AB26" s="315"/>
      <c r="AC26" s="315"/>
      <c r="AD26" s="315"/>
      <c r="AE26" s="315"/>
      <c r="AF26" s="315"/>
      <c r="AG26" s="315"/>
      <c r="AH26" s="315"/>
      <c r="AI26" s="316"/>
    </row>
    <row r="27" spans="1:39">
      <c r="D27" s="306"/>
    </row>
    <row r="28" spans="1:39">
      <c r="B28" s="3"/>
      <c r="C28" s="3"/>
      <c r="D28" s="29"/>
      <c r="E28" s="317"/>
      <c r="F28" s="3"/>
      <c r="G28" s="3"/>
      <c r="H28" s="3"/>
      <c r="I28" s="3"/>
      <c r="J28" s="3"/>
    </row>
    <row r="29" spans="1:39">
      <c r="B29" s="3"/>
      <c r="C29" s="5"/>
      <c r="D29" s="29"/>
      <c r="E29" s="3"/>
      <c r="F29" s="3"/>
      <c r="G29" s="3"/>
      <c r="H29" s="3"/>
      <c r="I29" s="3"/>
      <c r="J29" s="3"/>
    </row>
    <row r="30" spans="1:39">
      <c r="B30" s="3"/>
      <c r="C30" s="3"/>
      <c r="D30" s="29"/>
      <c r="E30" s="3"/>
      <c r="F30" s="262"/>
      <c r="G30" s="3"/>
      <c r="H30" s="3"/>
      <c r="I30" s="3"/>
      <c r="J30" s="3"/>
    </row>
    <row r="31" spans="1:39">
      <c r="B31" s="3"/>
      <c r="C31" s="3"/>
      <c r="D31" s="29"/>
      <c r="E31" s="3"/>
      <c r="F31" s="3"/>
      <c r="G31" s="3"/>
      <c r="H31" s="3"/>
      <c r="I31" s="3"/>
      <c r="J31" s="3"/>
    </row>
    <row r="32" spans="1:39">
      <c r="B32" s="3"/>
      <c r="C32" s="3"/>
      <c r="D32" s="29"/>
      <c r="E32" s="3"/>
      <c r="F32" s="3"/>
      <c r="G32" s="3"/>
      <c r="H32" s="3"/>
      <c r="I32" s="3"/>
      <c r="J32" s="3"/>
    </row>
    <row r="33" spans="2:10">
      <c r="B33" s="3"/>
      <c r="C33" s="3"/>
      <c r="D33" s="29"/>
      <c r="E33" s="3"/>
      <c r="F33" s="3"/>
      <c r="G33" s="3"/>
      <c r="H33" s="3"/>
      <c r="I33" s="3"/>
      <c r="J33" s="3"/>
    </row>
    <row r="34" spans="2:10">
      <c r="B34" s="318"/>
      <c r="C34" s="3"/>
      <c r="D34" s="29"/>
      <c r="E34" s="3"/>
      <c r="F34" s="3"/>
      <c r="G34" s="3"/>
      <c r="H34" s="3"/>
      <c r="I34" s="3"/>
      <c r="J34" s="3"/>
    </row>
    <row r="35" spans="2:10">
      <c r="B35" s="319"/>
      <c r="C35" s="3"/>
      <c r="D35" s="29"/>
      <c r="E35" s="3"/>
      <c r="F35" s="3"/>
      <c r="G35" s="3"/>
      <c r="H35" s="3"/>
      <c r="I35" s="3"/>
      <c r="J35" s="3"/>
    </row>
    <row r="36" spans="2:10">
      <c r="B36" s="31"/>
      <c r="C36" s="3"/>
      <c r="D36" s="29"/>
      <c r="E36" s="3"/>
      <c r="F36" s="3"/>
      <c r="G36" s="3"/>
      <c r="H36" s="3"/>
      <c r="I36" s="3"/>
      <c r="J36" s="3"/>
    </row>
    <row r="37" spans="2:10">
      <c r="B37" s="3"/>
      <c r="C37" s="3"/>
      <c r="D37" s="29"/>
      <c r="E37" s="3"/>
      <c r="F37" s="3"/>
      <c r="G37" s="3"/>
      <c r="H37" s="3"/>
      <c r="I37" s="3"/>
      <c r="J37" s="3"/>
    </row>
    <row r="38" spans="2:10">
      <c r="C38" s="3"/>
      <c r="D38" s="29"/>
      <c r="E38" s="3"/>
      <c r="F38" s="3"/>
      <c r="G38" s="3"/>
      <c r="H38" s="3"/>
      <c r="I38" s="3"/>
      <c r="J38" s="3"/>
    </row>
    <row r="39" spans="2:10">
      <c r="C39" s="3"/>
      <c r="D39" s="29"/>
      <c r="E39" s="3"/>
      <c r="F39" s="3"/>
      <c r="G39" s="3"/>
      <c r="H39" s="3"/>
      <c r="I39" s="3"/>
      <c r="J39" s="3"/>
    </row>
    <row r="40" spans="2:10">
      <c r="C40" s="3"/>
      <c r="D40" s="29"/>
      <c r="E40" s="3"/>
      <c r="F40" s="3"/>
      <c r="G40" s="3"/>
      <c r="H40" s="3"/>
      <c r="I40" s="3"/>
      <c r="J40" s="3"/>
    </row>
  </sheetData>
  <sheetProtection formatCells="0" formatColumns="0" formatRows="0" insertColumns="0" insertRows="0" insertHyperlinks="0" deleteColumns="0" deleteRows="0" sort="0" autoFilter="0" pivotTables="0"/>
  <mergeCells count="1">
    <mergeCell ref="A1:C1"/>
  </mergeCells>
  <conditionalFormatting sqref="E25:AH25">
    <cfRule type="cellIs" dxfId="82"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dimension ref="A1:CB302"/>
  <sheetViews>
    <sheetView zoomScale="80" zoomScaleNormal="80" workbookViewId="0">
      <pane xSplit="3" ySplit="7" topLeftCell="D8" activePane="bottomRight" state="frozen"/>
      <selection pane="bottomRight" activeCell="B12" sqref="B12"/>
      <selection pane="bottomLeft" activeCell="A6" sqref="A6"/>
      <selection pane="topRight" activeCell="D1" sqref="D1"/>
    </sheetView>
  </sheetViews>
  <sheetFormatPr defaultColWidth="9.140625" defaultRowHeight="13.9"/>
  <cols>
    <col min="1" max="1" width="6.42578125" style="4" customWidth="1"/>
    <col min="2" max="2" width="67.140625" style="4" customWidth="1"/>
    <col min="3" max="3" width="7.140625" style="4" customWidth="1"/>
    <col min="4" max="4" width="14.28515625" style="4" customWidth="1"/>
    <col min="5" max="5" width="15.28515625" style="4" customWidth="1"/>
    <col min="6" max="20" width="13.85546875" style="4" customWidth="1"/>
    <col min="21" max="34" width="13.85546875" style="4" hidden="1" customWidth="1"/>
    <col min="35" max="35" width="13.85546875" style="4" customWidth="1"/>
    <col min="36" max="36" width="9.140625" style="3"/>
    <col min="37" max="66" width="9.140625" style="3" hidden="1" customWidth="1"/>
    <col min="67" max="80" width="9.140625" style="3"/>
    <col min="81" max="16384" width="9.140625" style="4"/>
  </cols>
  <sheetData>
    <row r="1" spans="1:80" s="1" customFormat="1" ht="27" customHeight="1">
      <c r="A1" s="560" t="s">
        <v>256</v>
      </c>
      <c r="B1" s="560"/>
      <c r="C1" s="560"/>
      <c r="D1" s="320"/>
      <c r="E1" s="320"/>
      <c r="F1" s="2"/>
      <c r="G1" s="14"/>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4.95" customHeight="1">
      <c r="A2" s="582" t="s">
        <v>257</v>
      </c>
      <c r="B2" s="582"/>
      <c r="C2" s="582"/>
      <c r="D2" s="582"/>
      <c r="E2" s="582"/>
      <c r="F2" s="582"/>
      <c r="G2" s="582"/>
      <c r="H2" s="582"/>
      <c r="I2" s="582"/>
      <c r="J2" s="58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c r="B3" s="39" t="s">
        <v>258</v>
      </c>
      <c r="C3" s="353">
        <v>0.05</v>
      </c>
    </row>
    <row r="4" spans="1:80" s="3" customFormat="1"/>
    <row r="5" spans="1:80" s="195" customFormat="1" ht="15.6">
      <c r="A5" s="321"/>
      <c r="B5" s="198"/>
      <c r="C5" s="198"/>
      <c r="D5" s="322" t="s">
        <v>259</v>
      </c>
      <c r="E5" s="323"/>
      <c r="F5" s="200">
        <f>'4.DL Finansiālā ilgtspēja'!E3</f>
        <v>1</v>
      </c>
      <c r="G5" s="200">
        <f>'4.DL Finansiālā ilgtspēja'!F3</f>
        <v>2</v>
      </c>
      <c r="H5" s="200">
        <f>'4.DL Finansiālā ilgtspēja'!G3</f>
        <v>3</v>
      </c>
      <c r="I5" s="200">
        <f>'4.DL Finansiālā ilgtspēja'!H3</f>
        <v>4</v>
      </c>
      <c r="J5" s="200">
        <f>'4.DL Finansiālā ilgtspēja'!I3</f>
        <v>5</v>
      </c>
      <c r="K5" s="200">
        <f>'4.DL Finansiālā ilgtspēja'!J3</f>
        <v>6</v>
      </c>
      <c r="L5" s="200">
        <f>'4.DL Finansiālā ilgtspēja'!K3</f>
        <v>7</v>
      </c>
      <c r="M5" s="200">
        <f>'4.DL Finansiālā ilgtspēja'!L3</f>
        <v>8</v>
      </c>
      <c r="N5" s="200">
        <f>'4.DL Finansiālā ilgtspēja'!M3</f>
        <v>9</v>
      </c>
      <c r="O5" s="200">
        <f>'4.DL Finansiālā ilgtspēja'!N3</f>
        <v>10</v>
      </c>
      <c r="P5" s="200">
        <f>'4.DL Finansiālā ilgtspēja'!O3</f>
        <v>11</v>
      </c>
      <c r="Q5" s="200">
        <f>'4.DL Finansiālā ilgtspēja'!P3</f>
        <v>12</v>
      </c>
      <c r="R5" s="200">
        <f>'4.DL Finansiālā ilgtspēja'!Q3</f>
        <v>13</v>
      </c>
      <c r="S5" s="200">
        <f>'4.DL Finansiālā ilgtspēja'!R3</f>
        <v>14</v>
      </c>
      <c r="T5" s="200">
        <f>'4.DL Finansiālā ilgtspēja'!S3</f>
        <v>15</v>
      </c>
      <c r="U5" s="200">
        <f>'4.DL Finansiālā ilgtspēja'!T3</f>
        <v>16</v>
      </c>
      <c r="V5" s="200">
        <f>'4.DL Finansiālā ilgtspēja'!U3</f>
        <v>17</v>
      </c>
      <c r="W5" s="200">
        <f>'4.DL Finansiālā ilgtspēja'!V3</f>
        <v>18</v>
      </c>
      <c r="X5" s="200">
        <f>'4.DL Finansiālā ilgtspēja'!W3</f>
        <v>19</v>
      </c>
      <c r="Y5" s="200">
        <f>'4.DL Finansiālā ilgtspēja'!X3</f>
        <v>20</v>
      </c>
      <c r="Z5" s="200">
        <f>'4.DL Finansiālā ilgtspēja'!Y3</f>
        <v>21</v>
      </c>
      <c r="AA5" s="200">
        <f>'4.DL Finansiālā ilgtspēja'!Z3</f>
        <v>22</v>
      </c>
      <c r="AB5" s="200">
        <f>'4.DL Finansiālā ilgtspēja'!AA3</f>
        <v>23</v>
      </c>
      <c r="AC5" s="200">
        <f>'4.DL Finansiālā ilgtspēja'!AB3</f>
        <v>24</v>
      </c>
      <c r="AD5" s="200">
        <f>'4.DL Finansiālā ilgtspēja'!AC3</f>
        <v>25</v>
      </c>
      <c r="AE5" s="200">
        <f>'4.DL Finansiālā ilgtspēja'!AD3</f>
        <v>26</v>
      </c>
      <c r="AF5" s="200">
        <f>'4.DL Finansiālā ilgtspēja'!AE3</f>
        <v>27</v>
      </c>
      <c r="AG5" s="200">
        <f>'4.DL Finansiālā ilgtspēja'!AF3</f>
        <v>28</v>
      </c>
      <c r="AH5" s="200">
        <f>'4.DL Finansiālā ilgtspēja'!AG3</f>
        <v>29</v>
      </c>
      <c r="AI5" s="200">
        <f>'4.DL Finansiālā ilgtspēja'!AH3</f>
        <v>30</v>
      </c>
      <c r="AJ5" s="3"/>
      <c r="AK5" s="262">
        <f t="shared" ref="AK5:AK8" si="0">F5</f>
        <v>1</v>
      </c>
      <c r="AL5" s="262">
        <f t="shared" ref="AL5:AL6" si="1">G5</f>
        <v>2</v>
      </c>
      <c r="AM5" s="262">
        <f t="shared" ref="AM5:AM6" si="2">H5</f>
        <v>3</v>
      </c>
      <c r="AN5" s="262">
        <f t="shared" ref="AN5:AN6" si="3">I5</f>
        <v>4</v>
      </c>
      <c r="AO5" s="262">
        <f t="shared" ref="AO5:AO6" si="4">J5</f>
        <v>5</v>
      </c>
      <c r="AP5" s="262">
        <f t="shared" ref="AP5:AP6" si="5">K5</f>
        <v>6</v>
      </c>
      <c r="AQ5" s="262">
        <f t="shared" ref="AQ5:AQ6" si="6">L5</f>
        <v>7</v>
      </c>
      <c r="AR5" s="262">
        <f t="shared" ref="AR5:AR6" si="7">M5</f>
        <v>8</v>
      </c>
      <c r="AS5" s="262">
        <f t="shared" ref="AS5:AS6" si="8">N5</f>
        <v>9</v>
      </c>
      <c r="AT5" s="262">
        <f t="shared" ref="AT5:AT6" si="9">O5</f>
        <v>10</v>
      </c>
      <c r="AU5" s="262">
        <f t="shared" ref="AU5:AU6" si="10">P5</f>
        <v>11</v>
      </c>
      <c r="AV5" s="262">
        <f t="shared" ref="AV5:AV6" si="11">Q5</f>
        <v>12</v>
      </c>
      <c r="AW5" s="262">
        <f t="shared" ref="AW5:AW6" si="12">R5</f>
        <v>13</v>
      </c>
      <c r="AX5" s="262">
        <f t="shared" ref="AX5:AX6" si="13">S5</f>
        <v>14</v>
      </c>
      <c r="AY5" s="262">
        <f t="shared" ref="AY5:AY6" si="14">T5</f>
        <v>15</v>
      </c>
      <c r="AZ5" s="262">
        <f t="shared" ref="AZ5:AZ6" si="15">U5</f>
        <v>16</v>
      </c>
      <c r="BA5" s="262">
        <f t="shared" ref="BA5:BA6" si="16">V5</f>
        <v>17</v>
      </c>
      <c r="BB5" s="262">
        <f t="shared" ref="BB5:BB6" si="17">W5</f>
        <v>18</v>
      </c>
      <c r="BC5" s="262">
        <f t="shared" ref="BC5:BC6" si="18">X5</f>
        <v>19</v>
      </c>
      <c r="BD5" s="262">
        <f t="shared" ref="BD5:BD6" si="19">Y5</f>
        <v>20</v>
      </c>
      <c r="BE5" s="262">
        <f t="shared" ref="BE5:BE6" si="20">Z5</f>
        <v>21</v>
      </c>
      <c r="BF5" s="262">
        <f t="shared" ref="BF5:BF6" si="21">AA5</f>
        <v>22</v>
      </c>
      <c r="BG5" s="262">
        <f t="shared" ref="BG5:BG6" si="22">AB5</f>
        <v>23</v>
      </c>
      <c r="BH5" s="262">
        <f t="shared" ref="BH5:BH6" si="23">AC5</f>
        <v>24</v>
      </c>
      <c r="BI5" s="262">
        <f t="shared" ref="BI5:BI6" si="24">AD5</f>
        <v>25</v>
      </c>
      <c r="BJ5" s="262">
        <f t="shared" ref="BJ5:BJ6" si="25">AE5</f>
        <v>26</v>
      </c>
      <c r="BK5" s="262">
        <f t="shared" ref="BK5:BK6" si="26">AF5</f>
        <v>27</v>
      </c>
      <c r="BL5" s="262">
        <f t="shared" ref="BL5:BL6" si="27">AG5</f>
        <v>28</v>
      </c>
      <c r="BM5" s="262">
        <f t="shared" ref="BM5:BM6" si="28">AH5</f>
        <v>29</v>
      </c>
      <c r="BN5" s="262">
        <f t="shared" ref="BN5:BN6" si="29">AI5</f>
        <v>30</v>
      </c>
      <c r="BO5" s="3"/>
      <c r="BP5" s="3"/>
      <c r="BQ5" s="3"/>
      <c r="BR5" s="3"/>
      <c r="BS5" s="3"/>
      <c r="BT5" s="3"/>
      <c r="BU5" s="3"/>
      <c r="BV5" s="3"/>
      <c r="BW5" s="3"/>
      <c r="BX5" s="3"/>
      <c r="BY5" s="3"/>
      <c r="BZ5" s="3"/>
      <c r="CA5" s="3"/>
      <c r="CB5" s="3"/>
    </row>
    <row r="6" spans="1:80" s="195" customFormat="1">
      <c r="A6" s="264"/>
      <c r="B6" s="197"/>
      <c r="C6" s="197" t="s">
        <v>260</v>
      </c>
      <c r="D6" s="322" t="s">
        <v>195</v>
      </c>
      <c r="E6" s="322" t="s">
        <v>195</v>
      </c>
      <c r="F6" s="200">
        <f>'4.DL Finansiālā ilgtspēja'!E4</f>
        <v>2025</v>
      </c>
      <c r="G6" s="200">
        <f>'4.DL Finansiālā ilgtspēja'!F4</f>
        <v>2026</v>
      </c>
      <c r="H6" s="200">
        <f>'4.DL Finansiālā ilgtspēja'!G4</f>
        <v>2027</v>
      </c>
      <c r="I6" s="200">
        <f>'4.DL Finansiālā ilgtspēja'!H4</f>
        <v>2028</v>
      </c>
      <c r="J6" s="200">
        <f>'4.DL Finansiālā ilgtspēja'!I4</f>
        <v>2029</v>
      </c>
      <c r="K6" s="200">
        <f>'4.DL Finansiālā ilgtspēja'!J4</f>
        <v>2030</v>
      </c>
      <c r="L6" s="200">
        <f>'4.DL Finansiālā ilgtspēja'!K4</f>
        <v>2031</v>
      </c>
      <c r="M6" s="200">
        <f>'4.DL Finansiālā ilgtspēja'!L4</f>
        <v>2032</v>
      </c>
      <c r="N6" s="200">
        <f>'4.DL Finansiālā ilgtspēja'!M4</f>
        <v>2033</v>
      </c>
      <c r="O6" s="200">
        <f>'4.DL Finansiālā ilgtspēja'!N4</f>
        <v>2034</v>
      </c>
      <c r="P6" s="200">
        <f>'4.DL Finansiālā ilgtspēja'!O4</f>
        <v>2035</v>
      </c>
      <c r="Q6" s="200">
        <f>'4.DL Finansiālā ilgtspēja'!P4</f>
        <v>2036</v>
      </c>
      <c r="R6" s="200">
        <f>'4.DL Finansiālā ilgtspēja'!Q4</f>
        <v>2037</v>
      </c>
      <c r="S6" s="200">
        <f>'4.DL Finansiālā ilgtspēja'!R4</f>
        <v>2038</v>
      </c>
      <c r="T6" s="200">
        <f>'4.DL Finansiālā ilgtspēja'!S4</f>
        <v>2039</v>
      </c>
      <c r="U6" s="200">
        <f>'4.DL Finansiālā ilgtspēja'!T4</f>
        <v>2040</v>
      </c>
      <c r="V6" s="200">
        <f>'4.DL Finansiālā ilgtspēja'!U4</f>
        <v>2041</v>
      </c>
      <c r="W6" s="200">
        <f>'4.DL Finansiālā ilgtspēja'!V4</f>
        <v>2042</v>
      </c>
      <c r="X6" s="200">
        <f>'4.DL Finansiālā ilgtspēja'!W4</f>
        <v>2043</v>
      </c>
      <c r="Y6" s="200">
        <f>'4.DL Finansiālā ilgtspēja'!X4</f>
        <v>2044</v>
      </c>
      <c r="Z6" s="200">
        <f>'4.DL Finansiālā ilgtspēja'!Y4</f>
        <v>2045</v>
      </c>
      <c r="AA6" s="200">
        <f>'4.DL Finansiālā ilgtspēja'!Z4</f>
        <v>2046</v>
      </c>
      <c r="AB6" s="200">
        <f>'4.DL Finansiālā ilgtspēja'!AA4</f>
        <v>2047</v>
      </c>
      <c r="AC6" s="200">
        <f>'4.DL Finansiālā ilgtspēja'!AB4</f>
        <v>2048</v>
      </c>
      <c r="AD6" s="200">
        <f>'4.DL Finansiālā ilgtspēja'!AC4</f>
        <v>2049</v>
      </c>
      <c r="AE6" s="200">
        <f>'4.DL Finansiālā ilgtspēja'!AD4</f>
        <v>2050</v>
      </c>
      <c r="AF6" s="200">
        <f>'4.DL Finansiālā ilgtspēja'!AE4</f>
        <v>2051</v>
      </c>
      <c r="AG6" s="200">
        <f>'4.DL Finansiālā ilgtspēja'!AF4</f>
        <v>2052</v>
      </c>
      <c r="AH6" s="200">
        <f>'4.DL Finansiālā ilgtspēja'!AG4</f>
        <v>2053</v>
      </c>
      <c r="AI6" s="200">
        <f>'4.DL Finansiālā ilgtspēja'!AH4</f>
        <v>2054</v>
      </c>
      <c r="AJ6" s="3"/>
      <c r="AK6" s="262">
        <f t="shared" si="0"/>
        <v>2025</v>
      </c>
      <c r="AL6" s="262">
        <f t="shared" si="1"/>
        <v>2026</v>
      </c>
      <c r="AM6" s="262">
        <f t="shared" si="2"/>
        <v>2027</v>
      </c>
      <c r="AN6" s="262">
        <f t="shared" si="3"/>
        <v>2028</v>
      </c>
      <c r="AO6" s="262">
        <f t="shared" si="4"/>
        <v>2029</v>
      </c>
      <c r="AP6" s="262">
        <f t="shared" si="5"/>
        <v>2030</v>
      </c>
      <c r="AQ6" s="262">
        <f t="shared" si="6"/>
        <v>2031</v>
      </c>
      <c r="AR6" s="262">
        <f t="shared" si="7"/>
        <v>2032</v>
      </c>
      <c r="AS6" s="262">
        <f t="shared" si="8"/>
        <v>2033</v>
      </c>
      <c r="AT6" s="262">
        <f t="shared" si="9"/>
        <v>2034</v>
      </c>
      <c r="AU6" s="262">
        <f t="shared" si="10"/>
        <v>2035</v>
      </c>
      <c r="AV6" s="262">
        <f t="shared" si="11"/>
        <v>2036</v>
      </c>
      <c r="AW6" s="262">
        <f t="shared" si="12"/>
        <v>2037</v>
      </c>
      <c r="AX6" s="262">
        <f t="shared" si="13"/>
        <v>2038</v>
      </c>
      <c r="AY6" s="262">
        <f t="shared" si="14"/>
        <v>2039</v>
      </c>
      <c r="AZ6" s="262">
        <f t="shared" si="15"/>
        <v>2040</v>
      </c>
      <c r="BA6" s="262">
        <f t="shared" si="16"/>
        <v>2041</v>
      </c>
      <c r="BB6" s="262">
        <f t="shared" si="17"/>
        <v>2042</v>
      </c>
      <c r="BC6" s="262">
        <f t="shared" si="18"/>
        <v>2043</v>
      </c>
      <c r="BD6" s="262">
        <f t="shared" si="19"/>
        <v>2044</v>
      </c>
      <c r="BE6" s="262">
        <f t="shared" si="20"/>
        <v>2045</v>
      </c>
      <c r="BF6" s="262">
        <f t="shared" si="21"/>
        <v>2046</v>
      </c>
      <c r="BG6" s="262">
        <f t="shared" si="22"/>
        <v>2047</v>
      </c>
      <c r="BH6" s="262">
        <f t="shared" si="23"/>
        <v>2048</v>
      </c>
      <c r="BI6" s="262">
        <f t="shared" si="24"/>
        <v>2049</v>
      </c>
      <c r="BJ6" s="262">
        <f t="shared" si="25"/>
        <v>2050</v>
      </c>
      <c r="BK6" s="262">
        <f t="shared" si="26"/>
        <v>2051</v>
      </c>
      <c r="BL6" s="262">
        <f t="shared" si="27"/>
        <v>2052</v>
      </c>
      <c r="BM6" s="262">
        <f t="shared" si="28"/>
        <v>2053</v>
      </c>
      <c r="BN6" s="262">
        <f t="shared" si="29"/>
        <v>2054</v>
      </c>
      <c r="BO6" s="3"/>
      <c r="BP6" s="3"/>
      <c r="BQ6" s="3"/>
      <c r="BR6" s="3"/>
      <c r="BS6" s="3"/>
      <c r="BT6" s="3"/>
      <c r="BU6" s="3"/>
      <c r="BV6" s="3"/>
      <c r="BW6" s="3"/>
      <c r="BX6" s="3"/>
      <c r="BY6" s="3"/>
      <c r="BZ6" s="3"/>
      <c r="CA6" s="3"/>
      <c r="CB6" s="3"/>
    </row>
    <row r="7" spans="1:80">
      <c r="A7" s="324"/>
      <c r="B7" s="325"/>
      <c r="C7" s="29"/>
      <c r="D7" s="326"/>
      <c r="E7" s="326"/>
      <c r="F7" s="325"/>
      <c r="G7" s="327"/>
      <c r="H7" s="325"/>
      <c r="I7" s="325"/>
      <c r="J7" s="325"/>
      <c r="K7" s="325"/>
      <c r="L7" s="325"/>
      <c r="M7" s="325"/>
      <c r="N7" s="325"/>
      <c r="O7" s="325"/>
      <c r="P7" s="325"/>
      <c r="Q7" s="325"/>
      <c r="R7" s="325"/>
      <c r="S7" s="325"/>
      <c r="T7" s="325"/>
      <c r="U7" s="325"/>
      <c r="V7" s="325"/>
      <c r="W7" s="325"/>
      <c r="X7" s="325"/>
      <c r="Y7" s="325"/>
      <c r="Z7" s="325"/>
      <c r="AA7" s="325"/>
      <c r="AB7" s="325"/>
      <c r="AC7" s="325"/>
      <c r="AD7" s="325"/>
      <c r="AE7" s="325"/>
      <c r="AF7" s="325"/>
      <c r="AG7" s="325"/>
      <c r="AH7" s="325"/>
      <c r="AI7" s="325"/>
      <c r="AK7" s="499"/>
      <c r="AL7" s="499"/>
      <c r="AM7" s="499"/>
      <c r="AN7" s="499"/>
      <c r="AO7" s="499"/>
      <c r="AP7" s="499"/>
      <c r="AQ7" s="499"/>
      <c r="AR7" s="499"/>
      <c r="AS7" s="499"/>
      <c r="AT7" s="499"/>
      <c r="AU7" s="499"/>
      <c r="AV7" s="499"/>
      <c r="AW7" s="499"/>
      <c r="AX7" s="499"/>
      <c r="AY7" s="499"/>
      <c r="AZ7" s="499"/>
      <c r="BA7" s="499"/>
      <c r="BB7" s="499"/>
      <c r="BC7" s="499"/>
      <c r="BD7" s="499"/>
      <c r="BE7" s="499"/>
      <c r="BF7" s="499"/>
      <c r="BG7" s="499"/>
      <c r="BH7" s="499"/>
      <c r="BI7" s="499"/>
      <c r="BJ7" s="499"/>
      <c r="BK7" s="499"/>
      <c r="BL7" s="499"/>
      <c r="BM7" s="499"/>
      <c r="BN7" s="499"/>
    </row>
    <row r="8" spans="1:80" s="334" customFormat="1">
      <c r="A8" s="328">
        <v>1</v>
      </c>
      <c r="B8" s="329" t="s">
        <v>261</v>
      </c>
      <c r="C8" s="330" t="s">
        <v>138</v>
      </c>
      <c r="D8" s="521">
        <f t="shared" ref="D8" si="30">AK8+NPV($C$3,AL8:BN8)</f>
        <v>54781117.90936996</v>
      </c>
      <c r="E8" s="521">
        <f>SUM(F8:AI8)</f>
        <v>77498000</v>
      </c>
      <c r="F8" s="522">
        <f>SUM(F12:F17)</f>
        <v>0</v>
      </c>
      <c r="G8" s="522">
        <f>SUM(G12:G17)</f>
        <v>0</v>
      </c>
      <c r="H8" s="522">
        <f>SUM(H9:H17)</f>
        <v>0</v>
      </c>
      <c r="I8" s="522">
        <f t="shared" ref="I8:AI8" si="31">SUM(I9:I17)</f>
        <v>7992000</v>
      </c>
      <c r="J8" s="522">
        <f t="shared" si="31"/>
        <v>7992000</v>
      </c>
      <c r="K8" s="522">
        <f t="shared" si="31"/>
        <v>7992000</v>
      </c>
      <c r="L8" s="522">
        <f t="shared" si="31"/>
        <v>7992000</v>
      </c>
      <c r="M8" s="522">
        <f t="shared" si="31"/>
        <v>7992000</v>
      </c>
      <c r="N8" s="522">
        <f t="shared" si="31"/>
        <v>7992000</v>
      </c>
      <c r="O8" s="522">
        <f t="shared" si="31"/>
        <v>7992000</v>
      </c>
      <c r="P8" s="522">
        <f t="shared" si="31"/>
        <v>7992000</v>
      </c>
      <c r="Q8" s="522">
        <f t="shared" si="31"/>
        <v>13562000</v>
      </c>
      <c r="R8" s="522">
        <f t="shared" si="31"/>
        <v>0</v>
      </c>
      <c r="S8" s="522">
        <f t="shared" si="31"/>
        <v>0</v>
      </c>
      <c r="T8" s="522">
        <f t="shared" si="31"/>
        <v>0</v>
      </c>
      <c r="U8" s="522">
        <f t="shared" si="31"/>
        <v>0</v>
      </c>
      <c r="V8" s="522">
        <f t="shared" si="31"/>
        <v>0</v>
      </c>
      <c r="W8" s="522">
        <f t="shared" si="31"/>
        <v>0</v>
      </c>
      <c r="X8" s="522">
        <f t="shared" si="31"/>
        <v>0</v>
      </c>
      <c r="Y8" s="522">
        <f t="shared" si="31"/>
        <v>0</v>
      </c>
      <c r="Z8" s="522">
        <f t="shared" si="31"/>
        <v>0</v>
      </c>
      <c r="AA8" s="522">
        <f t="shared" si="31"/>
        <v>0</v>
      </c>
      <c r="AB8" s="522">
        <f t="shared" si="31"/>
        <v>0</v>
      </c>
      <c r="AC8" s="522">
        <f t="shared" si="31"/>
        <v>0</v>
      </c>
      <c r="AD8" s="522">
        <f t="shared" si="31"/>
        <v>0</v>
      </c>
      <c r="AE8" s="522">
        <f t="shared" si="31"/>
        <v>0</v>
      </c>
      <c r="AF8" s="522">
        <f t="shared" si="31"/>
        <v>0</v>
      </c>
      <c r="AG8" s="522">
        <f t="shared" si="31"/>
        <v>0</v>
      </c>
      <c r="AH8" s="522">
        <f t="shared" si="31"/>
        <v>0</v>
      </c>
      <c r="AI8" s="522">
        <f t="shared" si="31"/>
        <v>0</v>
      </c>
      <c r="AJ8" s="3"/>
      <c r="AK8" s="499">
        <f t="shared" si="0"/>
        <v>0</v>
      </c>
      <c r="AL8" s="499">
        <f t="shared" ref="AL8:AL40" si="32">G8</f>
        <v>0</v>
      </c>
      <c r="AM8" s="499">
        <f t="shared" ref="AM8:AM40" si="33">H8</f>
        <v>0</v>
      </c>
      <c r="AN8" s="499">
        <f t="shared" ref="AN8:AN40" si="34">I8</f>
        <v>7992000</v>
      </c>
      <c r="AO8" s="499">
        <f t="shared" ref="AO8:AO40" si="35">J8</f>
        <v>7992000</v>
      </c>
      <c r="AP8" s="499">
        <f t="shared" ref="AP8:AP40" si="36">K8</f>
        <v>7992000</v>
      </c>
      <c r="AQ8" s="499">
        <f t="shared" ref="AQ8:AQ40" si="37">L8</f>
        <v>7992000</v>
      </c>
      <c r="AR8" s="499">
        <f t="shared" ref="AR8:AR40" si="38">M8</f>
        <v>7992000</v>
      </c>
      <c r="AS8" s="499">
        <f t="shared" ref="AS8:AS40" si="39">N8</f>
        <v>7992000</v>
      </c>
      <c r="AT8" s="499">
        <f t="shared" ref="AT8:AT40" si="40">O8</f>
        <v>7992000</v>
      </c>
      <c r="AU8" s="499">
        <f t="shared" ref="AU8:AU40" si="41">P8</f>
        <v>7992000</v>
      </c>
      <c r="AV8" s="499">
        <f t="shared" ref="AV8:AV40" si="42">Q8</f>
        <v>13562000</v>
      </c>
      <c r="AW8" s="499">
        <f t="shared" ref="AW8:AW40" si="43">R8</f>
        <v>0</v>
      </c>
      <c r="AX8" s="499">
        <f t="shared" ref="AX8:AX40" si="44">S8</f>
        <v>0</v>
      </c>
      <c r="AY8" s="499">
        <f t="shared" ref="AY8:AY40" si="45">T8</f>
        <v>0</v>
      </c>
      <c r="AZ8" s="499">
        <f t="shared" ref="AZ8:AZ40" si="46">U8</f>
        <v>0</v>
      </c>
      <c r="BA8" s="499">
        <f t="shared" ref="BA8:BA40" si="47">V8</f>
        <v>0</v>
      </c>
      <c r="BB8" s="499">
        <f t="shared" ref="BB8:BB40" si="48">W8</f>
        <v>0</v>
      </c>
      <c r="BC8" s="499">
        <f t="shared" ref="BC8:BC40" si="49">X8</f>
        <v>0</v>
      </c>
      <c r="BD8" s="499">
        <f t="shared" ref="BD8:BD40" si="50">Y8</f>
        <v>0</v>
      </c>
      <c r="BE8" s="499">
        <f t="shared" ref="BE8:BE40" si="51">Z8</f>
        <v>0</v>
      </c>
      <c r="BF8" s="499">
        <f t="shared" ref="BF8:BF40" si="52">AA8</f>
        <v>0</v>
      </c>
      <c r="BG8" s="499">
        <f t="shared" ref="BG8:BG40" si="53">AB8</f>
        <v>0</v>
      </c>
      <c r="BH8" s="499">
        <f t="shared" ref="BH8:BH40" si="54">AC8</f>
        <v>0</v>
      </c>
      <c r="BI8" s="499">
        <f t="shared" ref="BI8:BI40" si="55">AD8</f>
        <v>0</v>
      </c>
      <c r="BJ8" s="499">
        <f t="shared" ref="BJ8:BJ40" si="56">AE8</f>
        <v>0</v>
      </c>
      <c r="BK8" s="499">
        <f t="shared" ref="BK8:BK40" si="57">AF8</f>
        <v>0</v>
      </c>
      <c r="BL8" s="499">
        <f t="shared" ref="BL8:BL40" si="58">AG8</f>
        <v>0</v>
      </c>
      <c r="BM8" s="499">
        <f t="shared" ref="BM8:BM40" si="59">AH8</f>
        <v>0</v>
      </c>
      <c r="BN8" s="499">
        <f t="shared" ref="BN8:BN40" si="60">AI8</f>
        <v>0</v>
      </c>
      <c r="BO8" s="333"/>
      <c r="BP8" s="333"/>
      <c r="BQ8" s="333"/>
      <c r="BR8" s="333"/>
      <c r="BS8" s="333"/>
      <c r="BT8" s="333"/>
      <c r="BU8" s="333"/>
      <c r="BV8" s="333"/>
      <c r="BW8" s="333"/>
      <c r="BX8" s="333"/>
      <c r="BY8" s="333"/>
      <c r="BZ8" s="333"/>
      <c r="CA8" s="333"/>
      <c r="CB8" s="333"/>
    </row>
    <row r="9" spans="1:80" ht="27.75" customHeight="1">
      <c r="A9" s="326" t="s">
        <v>99</v>
      </c>
      <c r="B9" s="533" t="s">
        <v>262</v>
      </c>
      <c r="C9" s="33" t="s">
        <v>138</v>
      </c>
      <c r="D9" s="521">
        <f>AK9+NPV($C$3,AL9:BN9)</f>
        <v>28126732.306074735</v>
      </c>
      <c r="E9" s="521">
        <f>SUM(F9:AI9)</f>
        <v>40000000</v>
      </c>
      <c r="F9" s="114"/>
      <c r="G9" s="114"/>
      <c r="H9" s="114"/>
      <c r="I9" s="114">
        <f>Pieņēmumi!$F$63*0.2*1000000</f>
        <v>4000000</v>
      </c>
      <c r="J9" s="114">
        <f>Pieņēmumi!$F$63*0.2*1000000</f>
        <v>4000000</v>
      </c>
      <c r="K9" s="114">
        <f>Pieņēmumi!$F$63*0.2*1000000</f>
        <v>4000000</v>
      </c>
      <c r="L9" s="114">
        <f>Pieņēmumi!$F$63*0.2*1000000</f>
        <v>4000000</v>
      </c>
      <c r="M9" s="114">
        <f>Pieņēmumi!$F$63*0.2*1000000</f>
        <v>4000000</v>
      </c>
      <c r="N9" s="114">
        <f>Pieņēmumi!$F$63*0.2*1000000</f>
        <v>4000000</v>
      </c>
      <c r="O9" s="114">
        <f>Pieņēmumi!$F$63*0.2*1000000</f>
        <v>4000000</v>
      </c>
      <c r="P9" s="114">
        <f>Pieņēmumi!$F$63*0.2*1000000</f>
        <v>4000000</v>
      </c>
      <c r="Q9" s="114">
        <f>Pieņēmumi!$F$63*0.4*1000000</f>
        <v>8000000</v>
      </c>
      <c r="R9" s="114"/>
      <c r="S9" s="114"/>
      <c r="T9" s="114"/>
      <c r="U9" s="114"/>
      <c r="V9" s="114"/>
      <c r="W9" s="114"/>
      <c r="X9" s="528"/>
      <c r="Y9" s="528"/>
      <c r="Z9" s="528"/>
      <c r="AA9" s="528"/>
      <c r="AB9" s="528"/>
      <c r="AC9" s="528"/>
      <c r="AD9" s="528"/>
      <c r="AE9" s="528"/>
      <c r="AF9" s="528"/>
      <c r="AG9" s="528"/>
      <c r="AH9" s="528"/>
      <c r="AI9" s="528"/>
      <c r="AK9" s="499">
        <f t="shared" ref="AK9:BN9" si="61">F9</f>
        <v>0</v>
      </c>
      <c r="AL9" s="499">
        <f t="shared" si="61"/>
        <v>0</v>
      </c>
      <c r="AM9" s="499">
        <f t="shared" si="61"/>
        <v>0</v>
      </c>
      <c r="AN9" s="499">
        <f t="shared" si="61"/>
        <v>4000000</v>
      </c>
      <c r="AO9" s="499">
        <f t="shared" si="61"/>
        <v>4000000</v>
      </c>
      <c r="AP9" s="499">
        <f t="shared" si="61"/>
        <v>4000000</v>
      </c>
      <c r="AQ9" s="499">
        <f t="shared" si="61"/>
        <v>4000000</v>
      </c>
      <c r="AR9" s="499">
        <f t="shared" si="61"/>
        <v>4000000</v>
      </c>
      <c r="AS9" s="499">
        <f t="shared" si="61"/>
        <v>4000000</v>
      </c>
      <c r="AT9" s="499">
        <f t="shared" si="61"/>
        <v>4000000</v>
      </c>
      <c r="AU9" s="499">
        <f t="shared" si="61"/>
        <v>4000000</v>
      </c>
      <c r="AV9" s="499">
        <f t="shared" si="61"/>
        <v>8000000</v>
      </c>
      <c r="AW9" s="499">
        <f t="shared" si="61"/>
        <v>0</v>
      </c>
      <c r="AX9" s="499">
        <f t="shared" si="61"/>
        <v>0</v>
      </c>
      <c r="AY9" s="499">
        <f t="shared" si="61"/>
        <v>0</v>
      </c>
      <c r="AZ9" s="499">
        <f t="shared" si="61"/>
        <v>0</v>
      </c>
      <c r="BA9" s="499">
        <f t="shared" si="61"/>
        <v>0</v>
      </c>
      <c r="BB9" s="499">
        <f t="shared" si="61"/>
        <v>0</v>
      </c>
      <c r="BC9" s="499">
        <f t="shared" si="61"/>
        <v>0</v>
      </c>
      <c r="BD9" s="499">
        <f t="shared" si="61"/>
        <v>0</v>
      </c>
      <c r="BE9" s="499">
        <f t="shared" si="61"/>
        <v>0</v>
      </c>
      <c r="BF9" s="499">
        <f t="shared" si="61"/>
        <v>0</v>
      </c>
      <c r="BG9" s="499">
        <f t="shared" si="61"/>
        <v>0</v>
      </c>
      <c r="BH9" s="499">
        <f t="shared" si="61"/>
        <v>0</v>
      </c>
      <c r="BI9" s="499">
        <f t="shared" si="61"/>
        <v>0</v>
      </c>
      <c r="BJ9" s="499">
        <f t="shared" si="61"/>
        <v>0</v>
      </c>
      <c r="BK9" s="499">
        <f t="shared" si="61"/>
        <v>0</v>
      </c>
      <c r="BL9" s="499">
        <f t="shared" si="61"/>
        <v>0</v>
      </c>
      <c r="BM9" s="499">
        <f t="shared" si="61"/>
        <v>0</v>
      </c>
      <c r="BN9" s="499">
        <f t="shared" si="61"/>
        <v>0</v>
      </c>
    </row>
    <row r="10" spans="1:80" ht="27.6">
      <c r="A10" s="326" t="s">
        <v>102</v>
      </c>
      <c r="B10" s="533" t="s">
        <v>263</v>
      </c>
      <c r="C10" s="33"/>
      <c r="D10" s="521">
        <f>AK10+NPV($C$3,AL10:BN10)</f>
        <v>23031169.474758305</v>
      </c>
      <c r="E10" s="521">
        <f>SUM(F10:AI10)</f>
        <v>32439999.999999996</v>
      </c>
      <c r="F10" s="530"/>
      <c r="G10" s="530"/>
      <c r="H10" s="530"/>
      <c r="I10" s="530">
        <f>Pieņēmumi!$F$66*0.1*1000000</f>
        <v>3429999.9999999995</v>
      </c>
      <c r="J10" s="530">
        <f>Pieņēmumi!$F$66*0.1*1000000</f>
        <v>3429999.9999999995</v>
      </c>
      <c r="K10" s="530">
        <f>Pieņēmumi!$F$66*0.1*1000000</f>
        <v>3429999.9999999995</v>
      </c>
      <c r="L10" s="530">
        <f>Pieņēmumi!$F$66*0.1*1000000</f>
        <v>3429999.9999999995</v>
      </c>
      <c r="M10" s="530">
        <f>Pieņēmumi!$F$66*0.1*1000000</f>
        <v>3429999.9999999995</v>
      </c>
      <c r="N10" s="530">
        <f>Pieņēmumi!$F$66*0.1*1000000</f>
        <v>3429999.9999999995</v>
      </c>
      <c r="O10" s="530">
        <f>Pieņēmumi!$F$66*0.1*1000000</f>
        <v>3429999.9999999995</v>
      </c>
      <c r="P10" s="530">
        <f>Pieņēmumi!$F$66*0.1*1000000</f>
        <v>3429999.9999999995</v>
      </c>
      <c r="Q10" s="530">
        <f>Pieņēmumi!$F$65*0.1*1000000</f>
        <v>5000000</v>
      </c>
      <c r="R10" s="530"/>
      <c r="S10" s="530"/>
      <c r="T10" s="530"/>
      <c r="U10" s="530"/>
      <c r="V10" s="530"/>
      <c r="W10" s="530"/>
      <c r="X10" s="530"/>
      <c r="Y10" s="530"/>
      <c r="Z10" s="530"/>
      <c r="AA10" s="530"/>
      <c r="AB10" s="530"/>
      <c r="AC10" s="530"/>
      <c r="AD10" s="530"/>
      <c r="AE10" s="530"/>
      <c r="AF10" s="530"/>
      <c r="AG10" s="530"/>
      <c r="AH10" s="530"/>
      <c r="AI10" s="530"/>
      <c r="AK10" s="499">
        <f>F10</f>
        <v>0</v>
      </c>
      <c r="AL10" s="499">
        <f t="shared" ref="AL10" si="62">G10</f>
        <v>0</v>
      </c>
      <c r="AM10" s="499">
        <f t="shared" ref="AM10" si="63">H10</f>
        <v>0</v>
      </c>
      <c r="AN10" s="499">
        <f t="shared" ref="AN10" si="64">I10</f>
        <v>3429999.9999999995</v>
      </c>
      <c r="AO10" s="499">
        <f t="shared" ref="AO10" si="65">J10</f>
        <v>3429999.9999999995</v>
      </c>
      <c r="AP10" s="499">
        <f t="shared" ref="AP10" si="66">K10</f>
        <v>3429999.9999999995</v>
      </c>
      <c r="AQ10" s="499">
        <f t="shared" ref="AQ10" si="67">L10</f>
        <v>3429999.9999999995</v>
      </c>
      <c r="AR10" s="499">
        <f t="shared" ref="AR10" si="68">M10</f>
        <v>3429999.9999999995</v>
      </c>
      <c r="AS10" s="499">
        <f t="shared" ref="AS10" si="69">N10</f>
        <v>3429999.9999999995</v>
      </c>
      <c r="AT10" s="499">
        <f t="shared" ref="AT10" si="70">O10</f>
        <v>3429999.9999999995</v>
      </c>
      <c r="AU10" s="499">
        <f t="shared" ref="AU10" si="71">P10</f>
        <v>3429999.9999999995</v>
      </c>
      <c r="AV10" s="499">
        <f t="shared" ref="AV10" si="72">Q10</f>
        <v>5000000</v>
      </c>
      <c r="AW10" s="499">
        <f t="shared" ref="AW10" si="73">R10</f>
        <v>0</v>
      </c>
      <c r="AX10" s="499">
        <f t="shared" ref="AX10" si="74">S10</f>
        <v>0</v>
      </c>
      <c r="AY10" s="499">
        <f t="shared" ref="AY10" si="75">T10</f>
        <v>0</v>
      </c>
      <c r="AZ10" s="499">
        <f t="shared" ref="AZ10" si="76">U10</f>
        <v>0</v>
      </c>
      <c r="BA10" s="499">
        <f t="shared" ref="BA10" si="77">V10</f>
        <v>0</v>
      </c>
      <c r="BB10" s="499">
        <f t="shared" ref="BB10" si="78">W10</f>
        <v>0</v>
      </c>
      <c r="BC10" s="499">
        <f t="shared" ref="BC10" si="79">X10</f>
        <v>0</v>
      </c>
      <c r="BD10" s="499">
        <f t="shared" ref="BD10" si="80">Y10</f>
        <v>0</v>
      </c>
      <c r="BE10" s="499">
        <f t="shared" ref="BE10" si="81">Z10</f>
        <v>0</v>
      </c>
      <c r="BF10" s="499">
        <f t="shared" ref="BF10" si="82">AA10</f>
        <v>0</v>
      </c>
      <c r="BG10" s="499">
        <f t="shared" ref="BG10" si="83">AB10</f>
        <v>0</v>
      </c>
      <c r="BH10" s="499">
        <f t="shared" ref="BH10" si="84">AC10</f>
        <v>0</v>
      </c>
      <c r="BI10" s="499">
        <f t="shared" ref="BI10" si="85">AD10</f>
        <v>0</v>
      </c>
      <c r="BJ10" s="499">
        <f t="shared" ref="BJ10" si="86">AE10</f>
        <v>0</v>
      </c>
      <c r="BK10" s="499">
        <f t="shared" ref="BK10" si="87">AF10</f>
        <v>0</v>
      </c>
      <c r="BL10" s="499">
        <f t="shared" ref="BL10" si="88">AG10</f>
        <v>0</v>
      </c>
      <c r="BM10" s="499">
        <f t="shared" ref="BM10" si="89">AH10</f>
        <v>0</v>
      </c>
      <c r="BN10" s="499">
        <f t="shared" ref="BN10" si="90">AI10</f>
        <v>0</v>
      </c>
    </row>
    <row r="11" spans="1:80">
      <c r="A11" s="326" t="s">
        <v>104</v>
      </c>
      <c r="B11" s="533" t="s">
        <v>264</v>
      </c>
      <c r="C11" s="33" t="s">
        <v>138</v>
      </c>
      <c r="D11" s="521">
        <f>AK11+NPV($C$3,AL11:BN11)</f>
        <v>3623216.1285369219</v>
      </c>
      <c r="E11" s="521">
        <f>SUM(F11:AI11)</f>
        <v>5058000</v>
      </c>
      <c r="F11" s="114"/>
      <c r="G11" s="114"/>
      <c r="H11" s="114"/>
      <c r="I11" s="530">
        <f>Pieņēmumi!$F$67*0.1*1000000</f>
        <v>562000</v>
      </c>
      <c r="J11" s="530">
        <f>Pieņēmumi!$F$67*0.1*1000000</f>
        <v>562000</v>
      </c>
      <c r="K11" s="530">
        <f>Pieņēmumi!$F$67*0.1*1000000</f>
        <v>562000</v>
      </c>
      <c r="L11" s="530">
        <f>Pieņēmumi!$F$67*0.1*1000000</f>
        <v>562000</v>
      </c>
      <c r="M11" s="530">
        <f>Pieņēmumi!$F$67*0.1*1000000</f>
        <v>562000</v>
      </c>
      <c r="N11" s="530">
        <f>Pieņēmumi!$F$67*0.1*1000000</f>
        <v>562000</v>
      </c>
      <c r="O11" s="530">
        <f>Pieņēmumi!$F$67*0.1*1000000</f>
        <v>562000</v>
      </c>
      <c r="P11" s="530">
        <f>Pieņēmumi!$F$67*0.1*1000000</f>
        <v>562000</v>
      </c>
      <c r="Q11" s="530">
        <f>Pieņēmumi!$F$67*0.1*1000000</f>
        <v>562000</v>
      </c>
      <c r="R11" s="530"/>
      <c r="S11" s="530"/>
      <c r="T11" s="530"/>
      <c r="U11" s="530"/>
      <c r="V11" s="530"/>
      <c r="W11" s="530"/>
      <c r="X11" s="114"/>
      <c r="Y11" s="114"/>
      <c r="Z11" s="114"/>
      <c r="AA11" s="114"/>
      <c r="AB11" s="114"/>
      <c r="AC11" s="114"/>
      <c r="AD11" s="114"/>
      <c r="AE11" s="114"/>
      <c r="AF11" s="114"/>
      <c r="AG11" s="114"/>
      <c r="AH11" s="114"/>
      <c r="AI11" s="114"/>
      <c r="AK11" s="499"/>
      <c r="AL11" s="499">
        <f t="shared" ref="AL11:BN11" si="91">G11</f>
        <v>0</v>
      </c>
      <c r="AM11" s="499">
        <f t="shared" si="91"/>
        <v>0</v>
      </c>
      <c r="AN11" s="499">
        <f t="shared" si="91"/>
        <v>562000</v>
      </c>
      <c r="AO11" s="499">
        <f t="shared" si="91"/>
        <v>562000</v>
      </c>
      <c r="AP11" s="499">
        <f t="shared" si="91"/>
        <v>562000</v>
      </c>
      <c r="AQ11" s="499">
        <f t="shared" si="91"/>
        <v>562000</v>
      </c>
      <c r="AR11" s="499">
        <f t="shared" si="91"/>
        <v>562000</v>
      </c>
      <c r="AS11" s="499">
        <f t="shared" si="91"/>
        <v>562000</v>
      </c>
      <c r="AT11" s="499">
        <f t="shared" si="91"/>
        <v>562000</v>
      </c>
      <c r="AU11" s="499">
        <f t="shared" si="91"/>
        <v>562000</v>
      </c>
      <c r="AV11" s="499">
        <f t="shared" si="91"/>
        <v>562000</v>
      </c>
      <c r="AW11" s="499">
        <f t="shared" si="91"/>
        <v>0</v>
      </c>
      <c r="AX11" s="499">
        <f t="shared" si="91"/>
        <v>0</v>
      </c>
      <c r="AY11" s="499">
        <f t="shared" si="91"/>
        <v>0</v>
      </c>
      <c r="AZ11" s="499">
        <f t="shared" si="91"/>
        <v>0</v>
      </c>
      <c r="BA11" s="499">
        <f t="shared" si="91"/>
        <v>0</v>
      </c>
      <c r="BB11" s="499">
        <f t="shared" si="91"/>
        <v>0</v>
      </c>
      <c r="BC11" s="499">
        <f t="shared" si="91"/>
        <v>0</v>
      </c>
      <c r="BD11" s="499">
        <f t="shared" si="91"/>
        <v>0</v>
      </c>
      <c r="BE11" s="499">
        <f t="shared" si="91"/>
        <v>0</v>
      </c>
      <c r="BF11" s="499">
        <f t="shared" si="91"/>
        <v>0</v>
      </c>
      <c r="BG11" s="499">
        <f t="shared" si="91"/>
        <v>0</v>
      </c>
      <c r="BH11" s="499">
        <f t="shared" si="91"/>
        <v>0</v>
      </c>
      <c r="BI11" s="499">
        <f t="shared" si="91"/>
        <v>0</v>
      </c>
      <c r="BJ11" s="499">
        <f t="shared" si="91"/>
        <v>0</v>
      </c>
      <c r="BK11" s="499">
        <f t="shared" si="91"/>
        <v>0</v>
      </c>
      <c r="BL11" s="499">
        <f t="shared" si="91"/>
        <v>0</v>
      </c>
      <c r="BM11" s="499">
        <f t="shared" si="91"/>
        <v>0</v>
      </c>
      <c r="BN11" s="499">
        <f t="shared" si="91"/>
        <v>0</v>
      </c>
    </row>
    <row r="12" spans="1:80">
      <c r="A12" s="326" t="s">
        <v>107</v>
      </c>
      <c r="B12" s="533" t="s">
        <v>265</v>
      </c>
      <c r="C12" s="33" t="s">
        <v>138</v>
      </c>
      <c r="D12" s="521">
        <f>AK12+NPV($C$3,AL12:BN12)</f>
        <v>0</v>
      </c>
      <c r="E12" s="521">
        <f>SUM(F12:AI12)</f>
        <v>0</v>
      </c>
      <c r="F12" s="523"/>
      <c r="G12" s="523"/>
      <c r="H12" s="523"/>
      <c r="I12" s="523"/>
      <c r="J12" s="523"/>
      <c r="K12" s="523"/>
      <c r="L12" s="523"/>
      <c r="M12" s="523"/>
      <c r="N12" s="523"/>
      <c r="O12" s="523"/>
      <c r="P12" s="523"/>
      <c r="Q12" s="523"/>
      <c r="R12" s="523"/>
      <c r="S12" s="523"/>
      <c r="T12" s="523"/>
      <c r="U12" s="523"/>
      <c r="V12" s="523"/>
      <c r="W12" s="523"/>
      <c r="X12" s="523"/>
      <c r="Y12" s="523"/>
      <c r="Z12" s="523"/>
      <c r="AA12" s="523"/>
      <c r="AB12" s="523"/>
      <c r="AC12" s="523"/>
      <c r="AD12" s="523"/>
      <c r="AE12" s="523"/>
      <c r="AF12" s="523"/>
      <c r="AG12" s="523"/>
      <c r="AH12" s="523"/>
      <c r="AI12" s="523"/>
      <c r="AK12" s="499">
        <f>F12</f>
        <v>0</v>
      </c>
      <c r="AL12" s="499">
        <f t="shared" si="32"/>
        <v>0</v>
      </c>
      <c r="AM12" s="499">
        <f t="shared" si="33"/>
        <v>0</v>
      </c>
      <c r="AN12" s="499">
        <f t="shared" si="34"/>
        <v>0</v>
      </c>
      <c r="AO12" s="499">
        <f t="shared" si="35"/>
        <v>0</v>
      </c>
      <c r="AP12" s="499">
        <f t="shared" si="36"/>
        <v>0</v>
      </c>
      <c r="AQ12" s="499">
        <f t="shared" si="37"/>
        <v>0</v>
      </c>
      <c r="AR12" s="499">
        <f t="shared" si="38"/>
        <v>0</v>
      </c>
      <c r="AS12" s="499">
        <f t="shared" si="39"/>
        <v>0</v>
      </c>
      <c r="AT12" s="499">
        <f t="shared" si="40"/>
        <v>0</v>
      </c>
      <c r="AU12" s="499">
        <f t="shared" si="41"/>
        <v>0</v>
      </c>
      <c r="AV12" s="499">
        <f t="shared" si="42"/>
        <v>0</v>
      </c>
      <c r="AW12" s="499">
        <f t="shared" si="43"/>
        <v>0</v>
      </c>
      <c r="AX12" s="499">
        <f t="shared" si="44"/>
        <v>0</v>
      </c>
      <c r="AY12" s="499">
        <f t="shared" si="45"/>
        <v>0</v>
      </c>
      <c r="AZ12" s="499">
        <f t="shared" si="46"/>
        <v>0</v>
      </c>
      <c r="BA12" s="499">
        <f t="shared" si="47"/>
        <v>0</v>
      </c>
      <c r="BB12" s="499">
        <f t="shared" si="48"/>
        <v>0</v>
      </c>
      <c r="BC12" s="499">
        <f t="shared" si="49"/>
        <v>0</v>
      </c>
      <c r="BD12" s="499">
        <f t="shared" si="50"/>
        <v>0</v>
      </c>
      <c r="BE12" s="499">
        <f t="shared" si="51"/>
        <v>0</v>
      </c>
      <c r="BF12" s="499">
        <f t="shared" si="52"/>
        <v>0</v>
      </c>
      <c r="BG12" s="499">
        <f t="shared" si="53"/>
        <v>0</v>
      </c>
      <c r="BH12" s="499">
        <f t="shared" si="54"/>
        <v>0</v>
      </c>
      <c r="BI12" s="499">
        <f t="shared" si="55"/>
        <v>0</v>
      </c>
      <c r="BJ12" s="499">
        <f t="shared" si="56"/>
        <v>0</v>
      </c>
      <c r="BK12" s="499">
        <f t="shared" si="57"/>
        <v>0</v>
      </c>
      <c r="BL12" s="499">
        <f t="shared" si="58"/>
        <v>0</v>
      </c>
      <c r="BM12" s="499">
        <f t="shared" si="59"/>
        <v>0</v>
      </c>
      <c r="BN12" s="499">
        <f t="shared" si="60"/>
        <v>0</v>
      </c>
    </row>
    <row r="13" spans="1:80">
      <c r="A13" s="326" t="s">
        <v>109</v>
      </c>
      <c r="B13" s="533" t="s">
        <v>265</v>
      </c>
      <c r="C13" s="33" t="s">
        <v>138</v>
      </c>
      <c r="D13" s="521">
        <f t="shared" ref="D13:D41" si="92">AK13+NPV($C$3,AL13:BN13)</f>
        <v>0</v>
      </c>
      <c r="E13" s="521">
        <f t="shared" ref="E13:E17" si="93">SUM(F13:AI13)</f>
        <v>0</v>
      </c>
      <c r="F13" s="114"/>
      <c r="G13" s="114"/>
      <c r="H13" s="523"/>
      <c r="I13" s="523"/>
      <c r="J13" s="523"/>
      <c r="K13" s="523"/>
      <c r="L13" s="523"/>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K13" s="499">
        <f t="shared" ref="AK13:AK40" si="94">F13</f>
        <v>0</v>
      </c>
      <c r="AL13" s="499">
        <f t="shared" si="32"/>
        <v>0</v>
      </c>
      <c r="AM13" s="499">
        <f t="shared" si="33"/>
        <v>0</v>
      </c>
      <c r="AN13" s="499">
        <f t="shared" si="34"/>
        <v>0</v>
      </c>
      <c r="AO13" s="499">
        <f t="shared" si="35"/>
        <v>0</v>
      </c>
      <c r="AP13" s="499">
        <f t="shared" si="36"/>
        <v>0</v>
      </c>
      <c r="AQ13" s="499">
        <f t="shared" si="37"/>
        <v>0</v>
      </c>
      <c r="AR13" s="499">
        <f t="shared" si="38"/>
        <v>0</v>
      </c>
      <c r="AS13" s="499">
        <f t="shared" si="39"/>
        <v>0</v>
      </c>
      <c r="AT13" s="499">
        <f t="shared" si="40"/>
        <v>0</v>
      </c>
      <c r="AU13" s="499">
        <f t="shared" si="41"/>
        <v>0</v>
      </c>
      <c r="AV13" s="499">
        <f t="shared" si="42"/>
        <v>0</v>
      </c>
      <c r="AW13" s="499">
        <f t="shared" si="43"/>
        <v>0</v>
      </c>
      <c r="AX13" s="499">
        <f t="shared" si="44"/>
        <v>0</v>
      </c>
      <c r="AY13" s="499">
        <f t="shared" si="45"/>
        <v>0</v>
      </c>
      <c r="AZ13" s="499">
        <f t="shared" si="46"/>
        <v>0</v>
      </c>
      <c r="BA13" s="499">
        <f t="shared" si="47"/>
        <v>0</v>
      </c>
      <c r="BB13" s="499">
        <f t="shared" si="48"/>
        <v>0</v>
      </c>
      <c r="BC13" s="499">
        <f t="shared" si="49"/>
        <v>0</v>
      </c>
      <c r="BD13" s="499">
        <f t="shared" si="50"/>
        <v>0</v>
      </c>
      <c r="BE13" s="499">
        <f t="shared" si="51"/>
        <v>0</v>
      </c>
      <c r="BF13" s="499">
        <f t="shared" si="52"/>
        <v>0</v>
      </c>
      <c r="BG13" s="499">
        <f t="shared" si="53"/>
        <v>0</v>
      </c>
      <c r="BH13" s="499">
        <f t="shared" si="54"/>
        <v>0</v>
      </c>
      <c r="BI13" s="499">
        <f t="shared" si="55"/>
        <v>0</v>
      </c>
      <c r="BJ13" s="499">
        <f t="shared" si="56"/>
        <v>0</v>
      </c>
      <c r="BK13" s="499">
        <f t="shared" si="57"/>
        <v>0</v>
      </c>
      <c r="BL13" s="499">
        <f t="shared" si="58"/>
        <v>0</v>
      </c>
      <c r="BM13" s="499">
        <f t="shared" si="59"/>
        <v>0</v>
      </c>
      <c r="BN13" s="499">
        <f t="shared" si="60"/>
        <v>0</v>
      </c>
    </row>
    <row r="14" spans="1:80">
      <c r="A14" s="326" t="s">
        <v>112</v>
      </c>
      <c r="B14" s="533" t="s">
        <v>265</v>
      </c>
      <c r="C14" s="33" t="s">
        <v>138</v>
      </c>
      <c r="D14" s="521">
        <f t="shared" si="92"/>
        <v>0</v>
      </c>
      <c r="E14" s="521">
        <f t="shared" si="93"/>
        <v>0</v>
      </c>
      <c r="F14" s="114"/>
      <c r="G14" s="114"/>
      <c r="H14" s="114"/>
      <c r="I14" s="114"/>
      <c r="J14" s="114"/>
      <c r="K14" s="114"/>
      <c r="L14" s="114"/>
      <c r="M14" s="114"/>
      <c r="N14" s="114"/>
      <c r="O14" s="114"/>
      <c r="P14" s="114"/>
      <c r="Q14" s="114"/>
      <c r="R14" s="114"/>
      <c r="S14" s="114"/>
      <c r="T14" s="114"/>
      <c r="U14" s="114"/>
      <c r="V14" s="114"/>
      <c r="W14" s="114"/>
      <c r="X14" s="114"/>
      <c r="Y14" s="114"/>
      <c r="Z14" s="114"/>
      <c r="AA14" s="114"/>
      <c r="AB14" s="114"/>
      <c r="AC14" s="114"/>
      <c r="AD14" s="114"/>
      <c r="AE14" s="114"/>
      <c r="AF14" s="114"/>
      <c r="AG14" s="114"/>
      <c r="AH14" s="114"/>
      <c r="AI14" s="114"/>
      <c r="AK14" s="499">
        <f t="shared" si="94"/>
        <v>0</v>
      </c>
      <c r="AL14" s="499">
        <f t="shared" si="32"/>
        <v>0</v>
      </c>
      <c r="AM14" s="499">
        <f t="shared" si="33"/>
        <v>0</v>
      </c>
      <c r="AN14" s="499">
        <f t="shared" si="34"/>
        <v>0</v>
      </c>
      <c r="AO14" s="499">
        <f t="shared" si="35"/>
        <v>0</v>
      </c>
      <c r="AP14" s="499">
        <f t="shared" si="36"/>
        <v>0</v>
      </c>
      <c r="AQ14" s="499">
        <f t="shared" si="37"/>
        <v>0</v>
      </c>
      <c r="AR14" s="499">
        <f t="shared" si="38"/>
        <v>0</v>
      </c>
      <c r="AS14" s="499">
        <f t="shared" si="39"/>
        <v>0</v>
      </c>
      <c r="AT14" s="499">
        <f t="shared" si="40"/>
        <v>0</v>
      </c>
      <c r="AU14" s="499">
        <f t="shared" si="41"/>
        <v>0</v>
      </c>
      <c r="AV14" s="499">
        <f t="shared" si="42"/>
        <v>0</v>
      </c>
      <c r="AW14" s="499">
        <f t="shared" si="43"/>
        <v>0</v>
      </c>
      <c r="AX14" s="499">
        <f t="shared" si="44"/>
        <v>0</v>
      </c>
      <c r="AY14" s="499">
        <f t="shared" si="45"/>
        <v>0</v>
      </c>
      <c r="AZ14" s="499">
        <f t="shared" si="46"/>
        <v>0</v>
      </c>
      <c r="BA14" s="499">
        <f t="shared" si="47"/>
        <v>0</v>
      </c>
      <c r="BB14" s="499">
        <f t="shared" si="48"/>
        <v>0</v>
      </c>
      <c r="BC14" s="499">
        <f t="shared" si="49"/>
        <v>0</v>
      </c>
      <c r="BD14" s="499">
        <f t="shared" si="50"/>
        <v>0</v>
      </c>
      <c r="BE14" s="499">
        <f t="shared" si="51"/>
        <v>0</v>
      </c>
      <c r="BF14" s="499">
        <f t="shared" si="52"/>
        <v>0</v>
      </c>
      <c r="BG14" s="499">
        <f t="shared" si="53"/>
        <v>0</v>
      </c>
      <c r="BH14" s="499">
        <f t="shared" si="54"/>
        <v>0</v>
      </c>
      <c r="BI14" s="499">
        <f t="shared" si="55"/>
        <v>0</v>
      </c>
      <c r="BJ14" s="499">
        <f t="shared" si="56"/>
        <v>0</v>
      </c>
      <c r="BK14" s="499">
        <f t="shared" si="57"/>
        <v>0</v>
      </c>
      <c r="BL14" s="499">
        <f t="shared" si="58"/>
        <v>0</v>
      </c>
      <c r="BM14" s="499">
        <f t="shared" si="59"/>
        <v>0</v>
      </c>
      <c r="BN14" s="499">
        <f t="shared" si="60"/>
        <v>0</v>
      </c>
    </row>
    <row r="15" spans="1:80">
      <c r="A15" s="4">
        <v>1.7</v>
      </c>
      <c r="B15" s="533" t="s">
        <v>265</v>
      </c>
      <c r="C15" s="33" t="s">
        <v>138</v>
      </c>
      <c r="D15" s="521">
        <f t="shared" si="92"/>
        <v>0</v>
      </c>
      <c r="E15" s="521">
        <f t="shared" si="93"/>
        <v>0</v>
      </c>
      <c r="F15" s="114"/>
      <c r="G15" s="114"/>
      <c r="H15" s="114"/>
      <c r="I15" s="114"/>
      <c r="J15" s="114"/>
      <c r="K15" s="114"/>
      <c r="L15" s="114"/>
      <c r="M15" s="114"/>
      <c r="N15" s="114"/>
      <c r="O15" s="114"/>
      <c r="P15" s="114"/>
      <c r="Q15" s="114"/>
      <c r="R15" s="114"/>
      <c r="S15" s="114"/>
      <c r="T15" s="114"/>
      <c r="U15" s="114"/>
      <c r="V15" s="114"/>
      <c r="W15" s="114"/>
      <c r="X15" s="114"/>
      <c r="Y15" s="114"/>
      <c r="Z15" s="114"/>
      <c r="AA15" s="114"/>
      <c r="AB15" s="114"/>
      <c r="AC15" s="114"/>
      <c r="AD15" s="114"/>
      <c r="AE15" s="114"/>
      <c r="AF15" s="114"/>
      <c r="AG15" s="114"/>
      <c r="AH15" s="114"/>
      <c r="AI15" s="114"/>
      <c r="AK15" s="499">
        <f t="shared" si="94"/>
        <v>0</v>
      </c>
      <c r="AL15" s="499">
        <f t="shared" si="32"/>
        <v>0</v>
      </c>
      <c r="AM15" s="499">
        <f>H15</f>
        <v>0</v>
      </c>
      <c r="AN15" s="499">
        <f>I15</f>
        <v>0</v>
      </c>
      <c r="AO15" s="499">
        <f t="shared" si="35"/>
        <v>0</v>
      </c>
      <c r="AP15" s="499">
        <f t="shared" si="36"/>
        <v>0</v>
      </c>
      <c r="AQ15" s="499">
        <f t="shared" si="37"/>
        <v>0</v>
      </c>
      <c r="AR15" s="499">
        <f t="shared" si="38"/>
        <v>0</v>
      </c>
      <c r="AS15" s="499">
        <f t="shared" si="39"/>
        <v>0</v>
      </c>
      <c r="AT15" s="499">
        <f t="shared" si="40"/>
        <v>0</v>
      </c>
      <c r="AU15" s="499">
        <f t="shared" si="41"/>
        <v>0</v>
      </c>
      <c r="AV15" s="499">
        <f t="shared" si="42"/>
        <v>0</v>
      </c>
      <c r="AW15" s="499">
        <f t="shared" si="43"/>
        <v>0</v>
      </c>
      <c r="AX15" s="499">
        <f t="shared" si="44"/>
        <v>0</v>
      </c>
      <c r="AY15" s="499">
        <f t="shared" si="45"/>
        <v>0</v>
      </c>
      <c r="AZ15" s="499">
        <f t="shared" si="46"/>
        <v>0</v>
      </c>
      <c r="BA15" s="499">
        <f t="shared" si="47"/>
        <v>0</v>
      </c>
      <c r="BB15" s="499">
        <f t="shared" si="48"/>
        <v>0</v>
      </c>
      <c r="BC15" s="499">
        <f t="shared" si="49"/>
        <v>0</v>
      </c>
      <c r="BD15" s="499">
        <f t="shared" si="50"/>
        <v>0</v>
      </c>
      <c r="BE15" s="499">
        <f t="shared" si="51"/>
        <v>0</v>
      </c>
      <c r="BF15" s="499">
        <f t="shared" si="52"/>
        <v>0</v>
      </c>
      <c r="BG15" s="499">
        <f t="shared" si="53"/>
        <v>0</v>
      </c>
      <c r="BH15" s="499">
        <f t="shared" si="54"/>
        <v>0</v>
      </c>
      <c r="BI15" s="499">
        <f t="shared" si="55"/>
        <v>0</v>
      </c>
      <c r="BJ15" s="499">
        <f t="shared" si="56"/>
        <v>0</v>
      </c>
      <c r="BK15" s="499">
        <f t="shared" si="57"/>
        <v>0</v>
      </c>
      <c r="BL15" s="499">
        <f t="shared" si="58"/>
        <v>0</v>
      </c>
      <c r="BM15" s="499">
        <f t="shared" si="59"/>
        <v>0</v>
      </c>
      <c r="BN15" s="499">
        <f t="shared" si="60"/>
        <v>0</v>
      </c>
    </row>
    <row r="16" spans="1:80">
      <c r="A16" s="326" t="s">
        <v>116</v>
      </c>
      <c r="B16" s="533" t="s">
        <v>265</v>
      </c>
      <c r="C16" s="33" t="s">
        <v>138</v>
      </c>
      <c r="D16" s="521">
        <f t="shared" si="92"/>
        <v>0</v>
      </c>
      <c r="E16" s="521">
        <f t="shared" si="93"/>
        <v>0</v>
      </c>
      <c r="F16" s="114"/>
      <c r="G16" s="114"/>
      <c r="H16" s="114"/>
      <c r="I16" s="114"/>
      <c r="J16" s="114"/>
      <c r="K16" s="114"/>
      <c r="L16" s="114"/>
      <c r="M16" s="114"/>
      <c r="N16" s="114"/>
      <c r="O16" s="114"/>
      <c r="P16" s="114"/>
      <c r="Q16" s="114"/>
      <c r="R16" s="114"/>
      <c r="S16" s="114"/>
      <c r="T16" s="114"/>
      <c r="U16" s="114"/>
      <c r="V16" s="114"/>
      <c r="W16" s="114"/>
      <c r="X16" s="114"/>
      <c r="Y16" s="114"/>
      <c r="Z16" s="114"/>
      <c r="AA16" s="114"/>
      <c r="AB16" s="114"/>
      <c r="AC16" s="114"/>
      <c r="AD16" s="114"/>
      <c r="AE16" s="114"/>
      <c r="AF16" s="114"/>
      <c r="AG16" s="114"/>
      <c r="AH16" s="114"/>
      <c r="AI16" s="114"/>
      <c r="AK16" s="499">
        <f t="shared" si="94"/>
        <v>0</v>
      </c>
      <c r="AL16" s="499">
        <f t="shared" si="32"/>
        <v>0</v>
      </c>
      <c r="AM16" s="499">
        <f t="shared" si="33"/>
        <v>0</v>
      </c>
      <c r="AN16" s="499">
        <f t="shared" si="34"/>
        <v>0</v>
      </c>
      <c r="AO16" s="499">
        <f t="shared" si="35"/>
        <v>0</v>
      </c>
      <c r="AP16" s="499">
        <f t="shared" si="36"/>
        <v>0</v>
      </c>
      <c r="AQ16" s="499">
        <f t="shared" si="37"/>
        <v>0</v>
      </c>
      <c r="AR16" s="499">
        <f t="shared" si="38"/>
        <v>0</v>
      </c>
      <c r="AS16" s="499">
        <f t="shared" si="39"/>
        <v>0</v>
      </c>
      <c r="AT16" s="499">
        <f t="shared" si="40"/>
        <v>0</v>
      </c>
      <c r="AU16" s="499">
        <f t="shared" si="41"/>
        <v>0</v>
      </c>
      <c r="AV16" s="499">
        <f t="shared" si="42"/>
        <v>0</v>
      </c>
      <c r="AW16" s="499">
        <f t="shared" si="43"/>
        <v>0</v>
      </c>
      <c r="AX16" s="499">
        <f t="shared" si="44"/>
        <v>0</v>
      </c>
      <c r="AY16" s="499">
        <f t="shared" si="45"/>
        <v>0</v>
      </c>
      <c r="AZ16" s="499">
        <f t="shared" si="46"/>
        <v>0</v>
      </c>
      <c r="BA16" s="499">
        <f t="shared" si="47"/>
        <v>0</v>
      </c>
      <c r="BB16" s="499">
        <f t="shared" si="48"/>
        <v>0</v>
      </c>
      <c r="BC16" s="499">
        <f t="shared" si="49"/>
        <v>0</v>
      </c>
      <c r="BD16" s="499">
        <f t="shared" si="50"/>
        <v>0</v>
      </c>
      <c r="BE16" s="499">
        <f t="shared" si="51"/>
        <v>0</v>
      </c>
      <c r="BF16" s="499">
        <f t="shared" si="52"/>
        <v>0</v>
      </c>
      <c r="BG16" s="499">
        <f t="shared" si="53"/>
        <v>0</v>
      </c>
      <c r="BH16" s="499">
        <f t="shared" si="54"/>
        <v>0</v>
      </c>
      <c r="BI16" s="499">
        <f t="shared" si="55"/>
        <v>0</v>
      </c>
      <c r="BJ16" s="499">
        <f t="shared" si="56"/>
        <v>0</v>
      </c>
      <c r="BK16" s="499">
        <f t="shared" si="57"/>
        <v>0</v>
      </c>
      <c r="BL16" s="499">
        <f t="shared" si="58"/>
        <v>0</v>
      </c>
      <c r="BM16" s="499">
        <f t="shared" si="59"/>
        <v>0</v>
      </c>
      <c r="BN16" s="499">
        <f t="shared" si="60"/>
        <v>0</v>
      </c>
    </row>
    <row r="17" spans="1:80">
      <c r="A17" s="326" t="s">
        <v>118</v>
      </c>
      <c r="B17" s="533" t="s">
        <v>265</v>
      </c>
      <c r="C17" s="33" t="s">
        <v>138</v>
      </c>
      <c r="D17" s="521">
        <f t="shared" si="92"/>
        <v>0</v>
      </c>
      <c r="E17" s="521">
        <f t="shared" si="93"/>
        <v>0</v>
      </c>
      <c r="F17" s="114"/>
      <c r="G17" s="114"/>
      <c r="H17" s="114"/>
      <c r="I17" s="114"/>
      <c r="J17" s="114"/>
      <c r="K17" s="114"/>
      <c r="L17" s="114"/>
      <c r="M17" s="114"/>
      <c r="N17" s="114"/>
      <c r="O17" s="114"/>
      <c r="P17" s="114"/>
      <c r="Q17" s="114"/>
      <c r="R17" s="114"/>
      <c r="S17" s="114"/>
      <c r="T17" s="114"/>
      <c r="U17" s="114"/>
      <c r="V17" s="114"/>
      <c r="W17" s="114"/>
      <c r="X17" s="114"/>
      <c r="Y17" s="114"/>
      <c r="Z17" s="114"/>
      <c r="AA17" s="114"/>
      <c r="AB17" s="114"/>
      <c r="AC17" s="114"/>
      <c r="AD17" s="114"/>
      <c r="AE17" s="114"/>
      <c r="AF17" s="114"/>
      <c r="AG17" s="114"/>
      <c r="AH17" s="114"/>
      <c r="AI17" s="114"/>
      <c r="AK17" s="499">
        <f t="shared" si="94"/>
        <v>0</v>
      </c>
      <c r="AL17" s="499">
        <f t="shared" si="32"/>
        <v>0</v>
      </c>
      <c r="AM17" s="499">
        <f t="shared" si="33"/>
        <v>0</v>
      </c>
      <c r="AN17" s="499">
        <f t="shared" si="34"/>
        <v>0</v>
      </c>
      <c r="AO17" s="499">
        <f t="shared" si="35"/>
        <v>0</v>
      </c>
      <c r="AP17" s="499">
        <f t="shared" si="36"/>
        <v>0</v>
      </c>
      <c r="AQ17" s="499">
        <f t="shared" si="37"/>
        <v>0</v>
      </c>
      <c r="AR17" s="499">
        <f t="shared" si="38"/>
        <v>0</v>
      </c>
      <c r="AS17" s="499">
        <f t="shared" si="39"/>
        <v>0</v>
      </c>
      <c r="AT17" s="499">
        <f t="shared" si="40"/>
        <v>0</v>
      </c>
      <c r="AU17" s="499">
        <f t="shared" si="41"/>
        <v>0</v>
      </c>
      <c r="AV17" s="499">
        <f t="shared" si="42"/>
        <v>0</v>
      </c>
      <c r="AW17" s="499">
        <f t="shared" si="43"/>
        <v>0</v>
      </c>
      <c r="AX17" s="499">
        <f t="shared" si="44"/>
        <v>0</v>
      </c>
      <c r="AY17" s="499">
        <f t="shared" si="45"/>
        <v>0</v>
      </c>
      <c r="AZ17" s="499">
        <f t="shared" si="46"/>
        <v>0</v>
      </c>
      <c r="BA17" s="499">
        <f t="shared" si="47"/>
        <v>0</v>
      </c>
      <c r="BB17" s="499">
        <f t="shared" si="48"/>
        <v>0</v>
      </c>
      <c r="BC17" s="499">
        <f t="shared" si="49"/>
        <v>0</v>
      </c>
      <c r="BD17" s="499">
        <f t="shared" si="50"/>
        <v>0</v>
      </c>
      <c r="BE17" s="499">
        <f t="shared" si="51"/>
        <v>0</v>
      </c>
      <c r="BF17" s="499">
        <f t="shared" si="52"/>
        <v>0</v>
      </c>
      <c r="BG17" s="499">
        <f t="shared" si="53"/>
        <v>0</v>
      </c>
      <c r="BH17" s="499">
        <f t="shared" si="54"/>
        <v>0</v>
      </c>
      <c r="BI17" s="499">
        <f t="shared" si="55"/>
        <v>0</v>
      </c>
      <c r="BJ17" s="499">
        <f t="shared" si="56"/>
        <v>0</v>
      </c>
      <c r="BK17" s="499">
        <f t="shared" si="57"/>
        <v>0</v>
      </c>
      <c r="BL17" s="499">
        <f t="shared" si="58"/>
        <v>0</v>
      </c>
      <c r="BM17" s="499">
        <f t="shared" si="59"/>
        <v>0</v>
      </c>
      <c r="BN17" s="499">
        <f t="shared" si="60"/>
        <v>0</v>
      </c>
    </row>
    <row r="18" spans="1:80" s="334" customFormat="1">
      <c r="A18" s="328">
        <v>2</v>
      </c>
      <c r="B18" s="329" t="s">
        <v>266</v>
      </c>
      <c r="C18" s="330" t="s">
        <v>138</v>
      </c>
      <c r="D18" s="521">
        <f t="shared" si="92"/>
        <v>1134322.8877052744</v>
      </c>
      <c r="E18" s="521">
        <f t="shared" ref="E18:E33" si="95">SUM(F18:AI18)</f>
        <v>1310000</v>
      </c>
      <c r="F18" s="522">
        <f>SUM(F19:F23)</f>
        <v>0</v>
      </c>
      <c r="G18" s="522">
        <f>SUM(G19:G23)</f>
        <v>262000</v>
      </c>
      <c r="H18" s="522">
        <f t="shared" ref="H18:AI18" si="96">SUM(H19:H23)</f>
        <v>262000</v>
      </c>
      <c r="I18" s="522">
        <f t="shared" si="96"/>
        <v>262000</v>
      </c>
      <c r="J18" s="522">
        <f t="shared" si="96"/>
        <v>262000</v>
      </c>
      <c r="K18" s="522">
        <f t="shared" si="96"/>
        <v>262000</v>
      </c>
      <c r="L18" s="522">
        <f t="shared" si="96"/>
        <v>0</v>
      </c>
      <c r="M18" s="522">
        <f t="shared" si="96"/>
        <v>0</v>
      </c>
      <c r="N18" s="522">
        <f t="shared" si="96"/>
        <v>0</v>
      </c>
      <c r="O18" s="522">
        <f t="shared" si="96"/>
        <v>0</v>
      </c>
      <c r="P18" s="522">
        <f t="shared" si="96"/>
        <v>0</v>
      </c>
      <c r="Q18" s="522">
        <f t="shared" si="96"/>
        <v>0</v>
      </c>
      <c r="R18" s="522">
        <f t="shared" si="96"/>
        <v>0</v>
      </c>
      <c r="S18" s="522">
        <f t="shared" si="96"/>
        <v>0</v>
      </c>
      <c r="T18" s="522">
        <f t="shared" si="96"/>
        <v>0</v>
      </c>
      <c r="U18" s="522">
        <f t="shared" si="96"/>
        <v>0</v>
      </c>
      <c r="V18" s="522">
        <f t="shared" si="96"/>
        <v>0</v>
      </c>
      <c r="W18" s="522">
        <f t="shared" si="96"/>
        <v>0</v>
      </c>
      <c r="X18" s="522">
        <f t="shared" si="96"/>
        <v>0</v>
      </c>
      <c r="Y18" s="522">
        <f t="shared" si="96"/>
        <v>0</v>
      </c>
      <c r="Z18" s="522">
        <f t="shared" si="96"/>
        <v>0</v>
      </c>
      <c r="AA18" s="522">
        <f t="shared" si="96"/>
        <v>0</v>
      </c>
      <c r="AB18" s="522">
        <f t="shared" si="96"/>
        <v>0</v>
      </c>
      <c r="AC18" s="522">
        <f t="shared" si="96"/>
        <v>0</v>
      </c>
      <c r="AD18" s="522">
        <f t="shared" si="96"/>
        <v>0</v>
      </c>
      <c r="AE18" s="522">
        <f t="shared" si="96"/>
        <v>0</v>
      </c>
      <c r="AF18" s="522">
        <f t="shared" si="96"/>
        <v>0</v>
      </c>
      <c r="AG18" s="522">
        <f t="shared" si="96"/>
        <v>0</v>
      </c>
      <c r="AH18" s="522">
        <f t="shared" si="96"/>
        <v>0</v>
      </c>
      <c r="AI18" s="522">
        <f t="shared" si="96"/>
        <v>0</v>
      </c>
      <c r="AJ18" s="3"/>
      <c r="AK18" s="499">
        <f t="shared" si="94"/>
        <v>0</v>
      </c>
      <c r="AL18" s="499">
        <f t="shared" si="32"/>
        <v>262000</v>
      </c>
      <c r="AM18" s="499">
        <f t="shared" si="33"/>
        <v>262000</v>
      </c>
      <c r="AN18" s="499">
        <f t="shared" si="34"/>
        <v>262000</v>
      </c>
      <c r="AO18" s="499">
        <f t="shared" si="35"/>
        <v>262000</v>
      </c>
      <c r="AP18" s="499">
        <f t="shared" si="36"/>
        <v>262000</v>
      </c>
      <c r="AQ18" s="499">
        <f t="shared" si="37"/>
        <v>0</v>
      </c>
      <c r="AR18" s="499">
        <f t="shared" si="38"/>
        <v>0</v>
      </c>
      <c r="AS18" s="499">
        <f t="shared" si="39"/>
        <v>0</v>
      </c>
      <c r="AT18" s="499">
        <f t="shared" si="40"/>
        <v>0</v>
      </c>
      <c r="AU18" s="499">
        <f t="shared" si="41"/>
        <v>0</v>
      </c>
      <c r="AV18" s="499">
        <f t="shared" si="42"/>
        <v>0</v>
      </c>
      <c r="AW18" s="499">
        <f t="shared" si="43"/>
        <v>0</v>
      </c>
      <c r="AX18" s="499">
        <f t="shared" si="44"/>
        <v>0</v>
      </c>
      <c r="AY18" s="499">
        <f t="shared" si="45"/>
        <v>0</v>
      </c>
      <c r="AZ18" s="499">
        <f t="shared" si="46"/>
        <v>0</v>
      </c>
      <c r="BA18" s="499">
        <f t="shared" si="47"/>
        <v>0</v>
      </c>
      <c r="BB18" s="499">
        <f t="shared" si="48"/>
        <v>0</v>
      </c>
      <c r="BC18" s="499">
        <f t="shared" si="49"/>
        <v>0</v>
      </c>
      <c r="BD18" s="499">
        <f t="shared" si="50"/>
        <v>0</v>
      </c>
      <c r="BE18" s="499">
        <f t="shared" si="51"/>
        <v>0</v>
      </c>
      <c r="BF18" s="499">
        <f t="shared" si="52"/>
        <v>0</v>
      </c>
      <c r="BG18" s="499">
        <f t="shared" si="53"/>
        <v>0</v>
      </c>
      <c r="BH18" s="499">
        <f t="shared" si="54"/>
        <v>0</v>
      </c>
      <c r="BI18" s="499">
        <f t="shared" si="55"/>
        <v>0</v>
      </c>
      <c r="BJ18" s="499">
        <f t="shared" si="56"/>
        <v>0</v>
      </c>
      <c r="BK18" s="499">
        <f t="shared" si="57"/>
        <v>0</v>
      </c>
      <c r="BL18" s="499">
        <f t="shared" si="58"/>
        <v>0</v>
      </c>
      <c r="BM18" s="499">
        <f t="shared" si="59"/>
        <v>0</v>
      </c>
      <c r="BN18" s="499">
        <f t="shared" si="60"/>
        <v>0</v>
      </c>
      <c r="BO18" s="333"/>
      <c r="BP18" s="333"/>
      <c r="BQ18" s="333"/>
      <c r="BR18" s="333"/>
      <c r="BS18" s="333"/>
      <c r="BT18" s="333"/>
      <c r="BU18" s="333"/>
      <c r="BV18" s="333"/>
      <c r="BW18" s="333"/>
      <c r="BX18" s="333"/>
      <c r="BY18" s="333"/>
      <c r="BZ18" s="333"/>
      <c r="CA18" s="333"/>
      <c r="CB18" s="333"/>
    </row>
    <row r="19" spans="1:80" ht="31.9" customHeight="1">
      <c r="A19" s="326" t="s">
        <v>199</v>
      </c>
      <c r="B19" s="533" t="s">
        <v>267</v>
      </c>
      <c r="C19" s="33" t="s">
        <v>138</v>
      </c>
      <c r="D19" s="521">
        <f t="shared" si="92"/>
        <v>1134322.8877052744</v>
      </c>
      <c r="E19" s="521">
        <f t="shared" si="95"/>
        <v>1310000</v>
      </c>
      <c r="F19" s="523"/>
      <c r="G19" s="523">
        <f>((Pieņēmumi!$F$90*0.35/5) + Pieņēmumi!$F$91)*0.1</f>
        <v>262000</v>
      </c>
      <c r="H19" s="523">
        <f>((Pieņēmumi!$F$90*0.35/5) + Pieņēmumi!$F$91)*0.1</f>
        <v>262000</v>
      </c>
      <c r="I19" s="523">
        <f>((Pieņēmumi!$F$90*0.35/5) + Pieņēmumi!$F$91)*0.1</f>
        <v>262000</v>
      </c>
      <c r="J19" s="523">
        <f>((Pieņēmumi!$F$90*0.35/5) + Pieņēmumi!$F$91)*0.1</f>
        <v>262000</v>
      </c>
      <c r="K19" s="523">
        <f>((Pieņēmumi!$F$90*0.35/5) + Pieņēmumi!$F$91)*0.1</f>
        <v>262000</v>
      </c>
      <c r="L19" s="523"/>
      <c r="M19" s="523"/>
      <c r="N19" s="523"/>
      <c r="O19" s="523"/>
      <c r="P19" s="523"/>
      <c r="Q19" s="523"/>
      <c r="R19" s="523"/>
      <c r="S19" s="523"/>
      <c r="T19" s="523"/>
      <c r="U19" s="523"/>
      <c r="V19" s="523"/>
      <c r="W19" s="523"/>
      <c r="X19" s="523"/>
      <c r="Y19" s="523"/>
      <c r="Z19" s="523"/>
      <c r="AA19" s="523"/>
      <c r="AB19" s="523"/>
      <c r="AC19" s="523"/>
      <c r="AD19" s="523"/>
      <c r="AE19" s="523"/>
      <c r="AF19" s="523"/>
      <c r="AG19" s="523"/>
      <c r="AH19" s="523"/>
      <c r="AI19" s="523"/>
      <c r="AK19" s="499">
        <f t="shared" si="94"/>
        <v>0</v>
      </c>
      <c r="AL19" s="499">
        <f t="shared" si="32"/>
        <v>262000</v>
      </c>
      <c r="AM19" s="499">
        <f t="shared" si="33"/>
        <v>262000</v>
      </c>
      <c r="AN19" s="499">
        <f t="shared" si="34"/>
        <v>262000</v>
      </c>
      <c r="AO19" s="499">
        <f t="shared" si="35"/>
        <v>262000</v>
      </c>
      <c r="AP19" s="499">
        <f t="shared" si="36"/>
        <v>262000</v>
      </c>
      <c r="AQ19" s="499">
        <f t="shared" si="37"/>
        <v>0</v>
      </c>
      <c r="AR19" s="499">
        <f t="shared" si="38"/>
        <v>0</v>
      </c>
      <c r="AS19" s="499">
        <f t="shared" si="39"/>
        <v>0</v>
      </c>
      <c r="AT19" s="499">
        <f t="shared" si="40"/>
        <v>0</v>
      </c>
      <c r="AU19" s="499">
        <f t="shared" si="41"/>
        <v>0</v>
      </c>
      <c r="AV19" s="499">
        <f t="shared" si="42"/>
        <v>0</v>
      </c>
      <c r="AW19" s="499">
        <f t="shared" si="43"/>
        <v>0</v>
      </c>
      <c r="AX19" s="499">
        <f t="shared" si="44"/>
        <v>0</v>
      </c>
      <c r="AY19" s="499">
        <f t="shared" si="45"/>
        <v>0</v>
      </c>
      <c r="AZ19" s="499">
        <f t="shared" si="46"/>
        <v>0</v>
      </c>
      <c r="BA19" s="499">
        <f t="shared" si="47"/>
        <v>0</v>
      </c>
      <c r="BB19" s="499">
        <f t="shared" si="48"/>
        <v>0</v>
      </c>
      <c r="BC19" s="499">
        <f t="shared" si="49"/>
        <v>0</v>
      </c>
      <c r="BD19" s="499">
        <f t="shared" si="50"/>
        <v>0</v>
      </c>
      <c r="BE19" s="499">
        <f t="shared" si="51"/>
        <v>0</v>
      </c>
      <c r="BF19" s="499">
        <f t="shared" si="52"/>
        <v>0</v>
      </c>
      <c r="BG19" s="499">
        <f t="shared" si="53"/>
        <v>0</v>
      </c>
      <c r="BH19" s="499">
        <f t="shared" si="54"/>
        <v>0</v>
      </c>
      <c r="BI19" s="499">
        <f t="shared" si="55"/>
        <v>0</v>
      </c>
      <c r="BJ19" s="499">
        <f t="shared" si="56"/>
        <v>0</v>
      </c>
      <c r="BK19" s="499">
        <f t="shared" si="57"/>
        <v>0</v>
      </c>
      <c r="BL19" s="499">
        <f t="shared" si="58"/>
        <v>0</v>
      </c>
      <c r="BM19" s="499">
        <f t="shared" si="59"/>
        <v>0</v>
      </c>
      <c r="BN19" s="499">
        <f t="shared" si="60"/>
        <v>0</v>
      </c>
    </row>
    <row r="20" spans="1:80">
      <c r="A20" s="326" t="s">
        <v>200</v>
      </c>
      <c r="B20" s="533" t="s">
        <v>265</v>
      </c>
      <c r="C20" s="33" t="s">
        <v>138</v>
      </c>
      <c r="D20" s="521">
        <f t="shared" si="92"/>
        <v>0</v>
      </c>
      <c r="E20" s="521">
        <f t="shared" si="95"/>
        <v>0</v>
      </c>
      <c r="F20" s="524"/>
      <c r="G20" s="524"/>
      <c r="H20" s="524"/>
      <c r="I20" s="524"/>
      <c r="J20" s="524"/>
      <c r="K20" s="524"/>
      <c r="L20" s="524"/>
      <c r="M20" s="524"/>
      <c r="N20" s="524"/>
      <c r="O20" s="524"/>
      <c r="P20" s="524"/>
      <c r="Q20" s="524"/>
      <c r="R20" s="524"/>
      <c r="S20" s="524"/>
      <c r="T20" s="524"/>
      <c r="U20" s="524"/>
      <c r="V20" s="524"/>
      <c r="W20" s="524"/>
      <c r="X20" s="524"/>
      <c r="Y20" s="524"/>
      <c r="Z20" s="524"/>
      <c r="AA20" s="524"/>
      <c r="AB20" s="524"/>
      <c r="AC20" s="524"/>
      <c r="AD20" s="524"/>
      <c r="AE20" s="524"/>
      <c r="AF20" s="524"/>
      <c r="AG20" s="524"/>
      <c r="AH20" s="524"/>
      <c r="AI20" s="524"/>
      <c r="AK20" s="499">
        <f t="shared" si="94"/>
        <v>0</v>
      </c>
      <c r="AL20" s="499">
        <f t="shared" si="32"/>
        <v>0</v>
      </c>
      <c r="AM20" s="499">
        <f t="shared" si="33"/>
        <v>0</v>
      </c>
      <c r="AN20" s="499">
        <f t="shared" si="34"/>
        <v>0</v>
      </c>
      <c r="AO20" s="499">
        <f t="shared" si="35"/>
        <v>0</v>
      </c>
      <c r="AP20" s="499">
        <f t="shared" si="36"/>
        <v>0</v>
      </c>
      <c r="AQ20" s="499">
        <f t="shared" si="37"/>
        <v>0</v>
      </c>
      <c r="AR20" s="499">
        <f t="shared" si="38"/>
        <v>0</v>
      </c>
      <c r="AS20" s="499">
        <f t="shared" si="39"/>
        <v>0</v>
      </c>
      <c r="AT20" s="499">
        <f t="shared" si="40"/>
        <v>0</v>
      </c>
      <c r="AU20" s="499">
        <f t="shared" si="41"/>
        <v>0</v>
      </c>
      <c r="AV20" s="499">
        <f t="shared" si="42"/>
        <v>0</v>
      </c>
      <c r="AW20" s="499">
        <f t="shared" si="43"/>
        <v>0</v>
      </c>
      <c r="AX20" s="499">
        <f t="shared" si="44"/>
        <v>0</v>
      </c>
      <c r="AY20" s="499">
        <f t="shared" si="45"/>
        <v>0</v>
      </c>
      <c r="AZ20" s="499">
        <f t="shared" si="46"/>
        <v>0</v>
      </c>
      <c r="BA20" s="499">
        <f t="shared" si="47"/>
        <v>0</v>
      </c>
      <c r="BB20" s="499">
        <f t="shared" si="48"/>
        <v>0</v>
      </c>
      <c r="BC20" s="499">
        <f t="shared" si="49"/>
        <v>0</v>
      </c>
      <c r="BD20" s="499">
        <f t="shared" si="50"/>
        <v>0</v>
      </c>
      <c r="BE20" s="499">
        <f t="shared" si="51"/>
        <v>0</v>
      </c>
      <c r="BF20" s="499">
        <f t="shared" si="52"/>
        <v>0</v>
      </c>
      <c r="BG20" s="499">
        <f t="shared" si="53"/>
        <v>0</v>
      </c>
      <c r="BH20" s="499">
        <f t="shared" si="54"/>
        <v>0</v>
      </c>
      <c r="BI20" s="499">
        <f t="shared" si="55"/>
        <v>0</v>
      </c>
      <c r="BJ20" s="499">
        <f t="shared" si="56"/>
        <v>0</v>
      </c>
      <c r="BK20" s="499">
        <f t="shared" si="57"/>
        <v>0</v>
      </c>
      <c r="BL20" s="499">
        <f t="shared" si="58"/>
        <v>0</v>
      </c>
      <c r="BM20" s="499">
        <f t="shared" si="59"/>
        <v>0</v>
      </c>
      <c r="BN20" s="499">
        <f t="shared" si="60"/>
        <v>0</v>
      </c>
    </row>
    <row r="21" spans="1:80">
      <c r="A21" s="326" t="s">
        <v>201</v>
      </c>
      <c r="B21" s="533" t="s">
        <v>265</v>
      </c>
      <c r="C21" s="33" t="s">
        <v>138</v>
      </c>
      <c r="D21" s="521">
        <f t="shared" si="92"/>
        <v>0</v>
      </c>
      <c r="E21" s="521">
        <f t="shared" si="95"/>
        <v>0</v>
      </c>
      <c r="F21" s="114"/>
      <c r="G21" s="114"/>
      <c r="H21" s="114"/>
      <c r="I21" s="114"/>
      <c r="J21" s="114"/>
      <c r="K21" s="114"/>
      <c r="L21" s="114"/>
      <c r="M21" s="114"/>
      <c r="N21" s="114"/>
      <c r="O21" s="114"/>
      <c r="P21" s="114"/>
      <c r="Q21" s="114"/>
      <c r="R21" s="114"/>
      <c r="S21" s="114"/>
      <c r="T21" s="114"/>
      <c r="U21" s="114"/>
      <c r="V21" s="114"/>
      <c r="W21" s="114"/>
      <c r="X21" s="114"/>
      <c r="Y21" s="114"/>
      <c r="Z21" s="114"/>
      <c r="AA21" s="114"/>
      <c r="AB21" s="114"/>
      <c r="AC21" s="114"/>
      <c r="AD21" s="114"/>
      <c r="AE21" s="114"/>
      <c r="AF21" s="114"/>
      <c r="AG21" s="114"/>
      <c r="AH21" s="114"/>
      <c r="AI21" s="114"/>
      <c r="AK21" s="499">
        <f t="shared" si="94"/>
        <v>0</v>
      </c>
      <c r="AL21" s="499">
        <f t="shared" si="32"/>
        <v>0</v>
      </c>
      <c r="AM21" s="499">
        <f t="shared" si="33"/>
        <v>0</v>
      </c>
      <c r="AN21" s="499">
        <f t="shared" si="34"/>
        <v>0</v>
      </c>
      <c r="AO21" s="499">
        <f t="shared" si="35"/>
        <v>0</v>
      </c>
      <c r="AP21" s="499">
        <f t="shared" si="36"/>
        <v>0</v>
      </c>
      <c r="AQ21" s="499">
        <f t="shared" si="37"/>
        <v>0</v>
      </c>
      <c r="AR21" s="499">
        <f t="shared" si="38"/>
        <v>0</v>
      </c>
      <c r="AS21" s="499">
        <f t="shared" si="39"/>
        <v>0</v>
      </c>
      <c r="AT21" s="499">
        <f t="shared" si="40"/>
        <v>0</v>
      </c>
      <c r="AU21" s="499">
        <f t="shared" si="41"/>
        <v>0</v>
      </c>
      <c r="AV21" s="499">
        <f t="shared" si="42"/>
        <v>0</v>
      </c>
      <c r="AW21" s="499">
        <f t="shared" si="43"/>
        <v>0</v>
      </c>
      <c r="AX21" s="499">
        <f t="shared" si="44"/>
        <v>0</v>
      </c>
      <c r="AY21" s="499">
        <f t="shared" si="45"/>
        <v>0</v>
      </c>
      <c r="AZ21" s="499">
        <f t="shared" si="46"/>
        <v>0</v>
      </c>
      <c r="BA21" s="499">
        <f t="shared" si="47"/>
        <v>0</v>
      </c>
      <c r="BB21" s="499">
        <f t="shared" si="48"/>
        <v>0</v>
      </c>
      <c r="BC21" s="499">
        <f t="shared" si="49"/>
        <v>0</v>
      </c>
      <c r="BD21" s="499">
        <f t="shared" si="50"/>
        <v>0</v>
      </c>
      <c r="BE21" s="499">
        <f t="shared" si="51"/>
        <v>0</v>
      </c>
      <c r="BF21" s="499">
        <f t="shared" si="52"/>
        <v>0</v>
      </c>
      <c r="BG21" s="499">
        <f t="shared" si="53"/>
        <v>0</v>
      </c>
      <c r="BH21" s="499">
        <f t="shared" si="54"/>
        <v>0</v>
      </c>
      <c r="BI21" s="499">
        <f t="shared" si="55"/>
        <v>0</v>
      </c>
      <c r="BJ21" s="499">
        <f t="shared" si="56"/>
        <v>0</v>
      </c>
      <c r="BK21" s="499">
        <f t="shared" si="57"/>
        <v>0</v>
      </c>
      <c r="BL21" s="499">
        <f t="shared" si="58"/>
        <v>0</v>
      </c>
      <c r="BM21" s="499">
        <f t="shared" si="59"/>
        <v>0</v>
      </c>
      <c r="BN21" s="499">
        <f t="shared" si="60"/>
        <v>0</v>
      </c>
    </row>
    <row r="22" spans="1:80">
      <c r="A22" s="326" t="s">
        <v>202</v>
      </c>
      <c r="B22" s="533" t="s">
        <v>265</v>
      </c>
      <c r="C22" s="33" t="s">
        <v>138</v>
      </c>
      <c r="D22" s="521">
        <f t="shared" si="92"/>
        <v>0</v>
      </c>
      <c r="E22" s="521">
        <f t="shared" si="95"/>
        <v>0</v>
      </c>
      <c r="F22" s="114"/>
      <c r="G22" s="114"/>
      <c r="H22" s="114"/>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K22" s="499">
        <f t="shared" si="94"/>
        <v>0</v>
      </c>
      <c r="AL22" s="499">
        <f t="shared" si="32"/>
        <v>0</v>
      </c>
      <c r="AM22" s="499">
        <f t="shared" si="33"/>
        <v>0</v>
      </c>
      <c r="AN22" s="499">
        <f t="shared" si="34"/>
        <v>0</v>
      </c>
      <c r="AO22" s="499">
        <f t="shared" si="35"/>
        <v>0</v>
      </c>
      <c r="AP22" s="499">
        <f t="shared" si="36"/>
        <v>0</v>
      </c>
      <c r="AQ22" s="499">
        <f t="shared" si="37"/>
        <v>0</v>
      </c>
      <c r="AR22" s="499">
        <f t="shared" si="38"/>
        <v>0</v>
      </c>
      <c r="AS22" s="499">
        <f t="shared" si="39"/>
        <v>0</v>
      </c>
      <c r="AT22" s="499">
        <f t="shared" si="40"/>
        <v>0</v>
      </c>
      <c r="AU22" s="499">
        <f t="shared" si="41"/>
        <v>0</v>
      </c>
      <c r="AV22" s="499">
        <f t="shared" si="42"/>
        <v>0</v>
      </c>
      <c r="AW22" s="499">
        <f t="shared" si="43"/>
        <v>0</v>
      </c>
      <c r="AX22" s="499">
        <f t="shared" si="44"/>
        <v>0</v>
      </c>
      <c r="AY22" s="499">
        <f t="shared" si="45"/>
        <v>0</v>
      </c>
      <c r="AZ22" s="499">
        <f t="shared" si="46"/>
        <v>0</v>
      </c>
      <c r="BA22" s="499">
        <f t="shared" si="47"/>
        <v>0</v>
      </c>
      <c r="BB22" s="499">
        <f t="shared" si="48"/>
        <v>0</v>
      </c>
      <c r="BC22" s="499">
        <f t="shared" si="49"/>
        <v>0</v>
      </c>
      <c r="BD22" s="499">
        <f t="shared" si="50"/>
        <v>0</v>
      </c>
      <c r="BE22" s="499">
        <f t="shared" si="51"/>
        <v>0</v>
      </c>
      <c r="BF22" s="499">
        <f t="shared" si="52"/>
        <v>0</v>
      </c>
      <c r="BG22" s="499">
        <f t="shared" si="53"/>
        <v>0</v>
      </c>
      <c r="BH22" s="499">
        <f t="shared" si="54"/>
        <v>0</v>
      </c>
      <c r="BI22" s="499">
        <f t="shared" si="55"/>
        <v>0</v>
      </c>
      <c r="BJ22" s="499">
        <f t="shared" si="56"/>
        <v>0</v>
      </c>
      <c r="BK22" s="499">
        <f t="shared" si="57"/>
        <v>0</v>
      </c>
      <c r="BL22" s="499">
        <f t="shared" si="58"/>
        <v>0</v>
      </c>
      <c r="BM22" s="499">
        <f t="shared" si="59"/>
        <v>0</v>
      </c>
      <c r="BN22" s="499">
        <f t="shared" si="60"/>
        <v>0</v>
      </c>
    </row>
    <row r="23" spans="1:80">
      <c r="A23" s="326" t="s">
        <v>203</v>
      </c>
      <c r="B23" s="533" t="s">
        <v>265</v>
      </c>
      <c r="C23" s="33" t="s">
        <v>138</v>
      </c>
      <c r="D23" s="521">
        <f t="shared" si="92"/>
        <v>0</v>
      </c>
      <c r="E23" s="521">
        <f t="shared" si="95"/>
        <v>0</v>
      </c>
      <c r="F23" s="114"/>
      <c r="G23" s="114"/>
      <c r="H23" s="114"/>
      <c r="I23" s="114"/>
      <c r="J23" s="114"/>
      <c r="K23" s="114"/>
      <c r="L23" s="114"/>
      <c r="M23" s="114"/>
      <c r="N23" s="114"/>
      <c r="O23" s="114"/>
      <c r="P23" s="114"/>
      <c r="Q23" s="114"/>
      <c r="R23" s="114"/>
      <c r="S23" s="114"/>
      <c r="T23" s="114"/>
      <c r="U23" s="114"/>
      <c r="V23" s="114"/>
      <c r="W23" s="114"/>
      <c r="X23" s="114"/>
      <c r="Y23" s="114"/>
      <c r="Z23" s="114"/>
      <c r="AA23" s="114"/>
      <c r="AB23" s="114"/>
      <c r="AC23" s="114"/>
      <c r="AD23" s="114"/>
      <c r="AE23" s="114"/>
      <c r="AF23" s="114"/>
      <c r="AG23" s="114"/>
      <c r="AH23" s="114"/>
      <c r="AI23" s="114"/>
      <c r="AK23" s="499">
        <f t="shared" si="94"/>
        <v>0</v>
      </c>
      <c r="AL23" s="499">
        <f t="shared" si="32"/>
        <v>0</v>
      </c>
      <c r="AM23" s="499">
        <f t="shared" si="33"/>
        <v>0</v>
      </c>
      <c r="AN23" s="499">
        <f t="shared" si="34"/>
        <v>0</v>
      </c>
      <c r="AO23" s="499">
        <f t="shared" si="35"/>
        <v>0</v>
      </c>
      <c r="AP23" s="499">
        <f t="shared" si="36"/>
        <v>0</v>
      </c>
      <c r="AQ23" s="499">
        <f t="shared" si="37"/>
        <v>0</v>
      </c>
      <c r="AR23" s="499">
        <f t="shared" si="38"/>
        <v>0</v>
      </c>
      <c r="AS23" s="499">
        <f t="shared" si="39"/>
        <v>0</v>
      </c>
      <c r="AT23" s="499">
        <f t="shared" si="40"/>
        <v>0</v>
      </c>
      <c r="AU23" s="499">
        <f t="shared" si="41"/>
        <v>0</v>
      </c>
      <c r="AV23" s="499">
        <f t="shared" si="42"/>
        <v>0</v>
      </c>
      <c r="AW23" s="499">
        <f t="shared" si="43"/>
        <v>0</v>
      </c>
      <c r="AX23" s="499">
        <f t="shared" si="44"/>
        <v>0</v>
      </c>
      <c r="AY23" s="499">
        <f t="shared" si="45"/>
        <v>0</v>
      </c>
      <c r="AZ23" s="499">
        <f t="shared" si="46"/>
        <v>0</v>
      </c>
      <c r="BA23" s="499">
        <f t="shared" si="47"/>
        <v>0</v>
      </c>
      <c r="BB23" s="499">
        <f t="shared" si="48"/>
        <v>0</v>
      </c>
      <c r="BC23" s="499">
        <f t="shared" si="49"/>
        <v>0</v>
      </c>
      <c r="BD23" s="499">
        <f t="shared" si="50"/>
        <v>0</v>
      </c>
      <c r="BE23" s="499">
        <f t="shared" si="51"/>
        <v>0</v>
      </c>
      <c r="BF23" s="499">
        <f t="shared" si="52"/>
        <v>0</v>
      </c>
      <c r="BG23" s="499">
        <f t="shared" si="53"/>
        <v>0</v>
      </c>
      <c r="BH23" s="499">
        <f t="shared" si="54"/>
        <v>0</v>
      </c>
      <c r="BI23" s="499">
        <f t="shared" si="55"/>
        <v>0</v>
      </c>
      <c r="BJ23" s="499">
        <f t="shared" si="56"/>
        <v>0</v>
      </c>
      <c r="BK23" s="499">
        <f t="shared" si="57"/>
        <v>0</v>
      </c>
      <c r="BL23" s="499">
        <f t="shared" si="58"/>
        <v>0</v>
      </c>
      <c r="BM23" s="499">
        <f t="shared" si="59"/>
        <v>0</v>
      </c>
      <c r="BN23" s="499">
        <f t="shared" si="60"/>
        <v>0</v>
      </c>
    </row>
    <row r="24" spans="1:80" s="334" customFormat="1">
      <c r="A24" s="328">
        <v>3</v>
      </c>
      <c r="B24" s="329" t="s">
        <v>268</v>
      </c>
      <c r="C24" s="330" t="s">
        <v>138</v>
      </c>
      <c r="D24" s="521">
        <f t="shared" si="92"/>
        <v>0</v>
      </c>
      <c r="E24" s="521">
        <f t="shared" si="95"/>
        <v>0</v>
      </c>
      <c r="F24" s="522">
        <f>SUM(F25:F33)</f>
        <v>0</v>
      </c>
      <c r="G24" s="522">
        <f>SUM(G25:G33)</f>
        <v>0</v>
      </c>
      <c r="H24" s="522">
        <f t="shared" ref="H24:AI24" si="97">SUM(H25:H33)</f>
        <v>0</v>
      </c>
      <c r="I24" s="522">
        <f t="shared" si="97"/>
        <v>0</v>
      </c>
      <c r="J24" s="522">
        <f t="shared" si="97"/>
        <v>0</v>
      </c>
      <c r="K24" s="522">
        <f t="shared" si="97"/>
        <v>0</v>
      </c>
      <c r="L24" s="522">
        <f t="shared" si="97"/>
        <v>0</v>
      </c>
      <c r="M24" s="522">
        <f t="shared" si="97"/>
        <v>0</v>
      </c>
      <c r="N24" s="522">
        <f>SUM(N25:N33)</f>
        <v>0</v>
      </c>
      <c r="O24" s="522">
        <f t="shared" si="97"/>
        <v>0</v>
      </c>
      <c r="P24" s="522">
        <f t="shared" si="97"/>
        <v>0</v>
      </c>
      <c r="Q24" s="522">
        <f t="shared" si="97"/>
        <v>0</v>
      </c>
      <c r="R24" s="522">
        <f t="shared" si="97"/>
        <v>0</v>
      </c>
      <c r="S24" s="522">
        <f t="shared" si="97"/>
        <v>0</v>
      </c>
      <c r="T24" s="522">
        <f t="shared" si="97"/>
        <v>0</v>
      </c>
      <c r="U24" s="522">
        <f t="shared" si="97"/>
        <v>0</v>
      </c>
      <c r="V24" s="522">
        <f t="shared" si="97"/>
        <v>0</v>
      </c>
      <c r="W24" s="522">
        <f t="shared" si="97"/>
        <v>0</v>
      </c>
      <c r="X24" s="522">
        <f t="shared" si="97"/>
        <v>0</v>
      </c>
      <c r="Y24" s="522">
        <f t="shared" si="97"/>
        <v>0</v>
      </c>
      <c r="Z24" s="522">
        <f t="shared" si="97"/>
        <v>0</v>
      </c>
      <c r="AA24" s="522">
        <f t="shared" si="97"/>
        <v>0</v>
      </c>
      <c r="AB24" s="522">
        <f t="shared" si="97"/>
        <v>0</v>
      </c>
      <c r="AC24" s="522">
        <f t="shared" si="97"/>
        <v>0</v>
      </c>
      <c r="AD24" s="522">
        <f t="shared" si="97"/>
        <v>0</v>
      </c>
      <c r="AE24" s="522">
        <f t="shared" si="97"/>
        <v>0</v>
      </c>
      <c r="AF24" s="522">
        <f t="shared" si="97"/>
        <v>0</v>
      </c>
      <c r="AG24" s="522">
        <f t="shared" si="97"/>
        <v>0</v>
      </c>
      <c r="AH24" s="522">
        <f t="shared" si="97"/>
        <v>0</v>
      </c>
      <c r="AI24" s="522">
        <f t="shared" si="97"/>
        <v>0</v>
      </c>
      <c r="AJ24" s="3"/>
      <c r="AK24" s="499">
        <f t="shared" si="94"/>
        <v>0</v>
      </c>
      <c r="AL24" s="499">
        <f t="shared" si="32"/>
        <v>0</v>
      </c>
      <c r="AM24" s="499">
        <f t="shared" si="33"/>
        <v>0</v>
      </c>
      <c r="AN24" s="499">
        <f t="shared" si="34"/>
        <v>0</v>
      </c>
      <c r="AO24" s="499">
        <f t="shared" si="35"/>
        <v>0</v>
      </c>
      <c r="AP24" s="499">
        <f t="shared" si="36"/>
        <v>0</v>
      </c>
      <c r="AQ24" s="499">
        <f t="shared" si="37"/>
        <v>0</v>
      </c>
      <c r="AR24" s="499">
        <f t="shared" si="38"/>
        <v>0</v>
      </c>
      <c r="AS24" s="499">
        <f t="shared" si="39"/>
        <v>0</v>
      </c>
      <c r="AT24" s="499">
        <f t="shared" si="40"/>
        <v>0</v>
      </c>
      <c r="AU24" s="499">
        <f t="shared" si="41"/>
        <v>0</v>
      </c>
      <c r="AV24" s="499">
        <f t="shared" si="42"/>
        <v>0</v>
      </c>
      <c r="AW24" s="499">
        <f t="shared" si="43"/>
        <v>0</v>
      </c>
      <c r="AX24" s="499">
        <f t="shared" si="44"/>
        <v>0</v>
      </c>
      <c r="AY24" s="499">
        <f t="shared" si="45"/>
        <v>0</v>
      </c>
      <c r="AZ24" s="499">
        <f t="shared" si="46"/>
        <v>0</v>
      </c>
      <c r="BA24" s="499">
        <f t="shared" si="47"/>
        <v>0</v>
      </c>
      <c r="BB24" s="499">
        <f t="shared" si="48"/>
        <v>0</v>
      </c>
      <c r="BC24" s="499">
        <f t="shared" si="49"/>
        <v>0</v>
      </c>
      <c r="BD24" s="499">
        <f t="shared" si="50"/>
        <v>0</v>
      </c>
      <c r="BE24" s="499">
        <f t="shared" si="51"/>
        <v>0</v>
      </c>
      <c r="BF24" s="499">
        <f t="shared" si="52"/>
        <v>0</v>
      </c>
      <c r="BG24" s="499">
        <f t="shared" si="53"/>
        <v>0</v>
      </c>
      <c r="BH24" s="499">
        <f t="shared" si="54"/>
        <v>0</v>
      </c>
      <c r="BI24" s="499">
        <f t="shared" si="55"/>
        <v>0</v>
      </c>
      <c r="BJ24" s="499">
        <f t="shared" si="56"/>
        <v>0</v>
      </c>
      <c r="BK24" s="499">
        <f t="shared" si="57"/>
        <v>0</v>
      </c>
      <c r="BL24" s="499">
        <f t="shared" si="58"/>
        <v>0</v>
      </c>
      <c r="BM24" s="499">
        <f t="shared" si="59"/>
        <v>0</v>
      </c>
      <c r="BN24" s="499">
        <f t="shared" si="60"/>
        <v>0</v>
      </c>
      <c r="BO24" s="333"/>
      <c r="BP24" s="333"/>
      <c r="BQ24" s="333"/>
      <c r="BR24" s="333"/>
      <c r="BS24" s="333"/>
      <c r="BT24" s="333"/>
      <c r="BU24" s="333"/>
      <c r="BV24" s="333"/>
      <c r="BW24" s="333"/>
      <c r="BX24" s="333"/>
      <c r="BY24" s="333"/>
      <c r="BZ24" s="333"/>
      <c r="CA24" s="333"/>
      <c r="CB24" s="333"/>
    </row>
    <row r="25" spans="1:80">
      <c r="A25" s="326" t="s">
        <v>225</v>
      </c>
      <c r="B25" s="34" t="s">
        <v>269</v>
      </c>
      <c r="C25" s="33" t="s">
        <v>138</v>
      </c>
      <c r="D25" s="521">
        <f t="shared" si="92"/>
        <v>0</v>
      </c>
      <c r="E25" s="521">
        <f t="shared" si="95"/>
        <v>0</v>
      </c>
      <c r="F25" s="114"/>
      <c r="G25" s="114"/>
      <c r="H25" s="114"/>
      <c r="I25" s="114"/>
      <c r="J25" s="114"/>
      <c r="K25" s="114"/>
      <c r="L25" s="114"/>
      <c r="M25" s="114"/>
      <c r="N25" s="114"/>
      <c r="O25" s="114"/>
      <c r="P25" s="114"/>
      <c r="Q25" s="114"/>
      <c r="R25" s="114"/>
      <c r="S25" s="114"/>
      <c r="T25" s="114"/>
      <c r="U25" s="114"/>
      <c r="V25" s="114"/>
      <c r="W25" s="114"/>
      <c r="X25" s="114"/>
      <c r="Y25" s="114"/>
      <c r="Z25" s="114"/>
      <c r="AA25" s="114"/>
      <c r="AB25" s="114"/>
      <c r="AC25" s="114"/>
      <c r="AD25" s="114"/>
      <c r="AE25" s="114"/>
      <c r="AF25" s="114"/>
      <c r="AG25" s="114"/>
      <c r="AH25" s="114"/>
      <c r="AI25" s="114"/>
      <c r="AK25" s="499">
        <f t="shared" si="94"/>
        <v>0</v>
      </c>
      <c r="AL25" s="499">
        <f t="shared" si="32"/>
        <v>0</v>
      </c>
      <c r="AM25" s="499">
        <f t="shared" si="33"/>
        <v>0</v>
      </c>
      <c r="AN25" s="499">
        <f t="shared" si="34"/>
        <v>0</v>
      </c>
      <c r="AO25" s="499">
        <f t="shared" si="35"/>
        <v>0</v>
      </c>
      <c r="AP25" s="499">
        <f t="shared" si="36"/>
        <v>0</v>
      </c>
      <c r="AQ25" s="499">
        <f t="shared" si="37"/>
        <v>0</v>
      </c>
      <c r="AR25" s="499">
        <f t="shared" si="38"/>
        <v>0</v>
      </c>
      <c r="AS25" s="499">
        <f t="shared" si="39"/>
        <v>0</v>
      </c>
      <c r="AT25" s="499">
        <f t="shared" si="40"/>
        <v>0</v>
      </c>
      <c r="AU25" s="499">
        <f t="shared" si="41"/>
        <v>0</v>
      </c>
      <c r="AV25" s="499">
        <f t="shared" si="42"/>
        <v>0</v>
      </c>
      <c r="AW25" s="499">
        <f t="shared" si="43"/>
        <v>0</v>
      </c>
      <c r="AX25" s="499">
        <f t="shared" si="44"/>
        <v>0</v>
      </c>
      <c r="AY25" s="499">
        <f t="shared" si="45"/>
        <v>0</v>
      </c>
      <c r="AZ25" s="499">
        <f t="shared" si="46"/>
        <v>0</v>
      </c>
      <c r="BA25" s="499">
        <f t="shared" si="47"/>
        <v>0</v>
      </c>
      <c r="BB25" s="499">
        <f t="shared" si="48"/>
        <v>0</v>
      </c>
      <c r="BC25" s="499">
        <f t="shared" si="49"/>
        <v>0</v>
      </c>
      <c r="BD25" s="499">
        <f t="shared" si="50"/>
        <v>0</v>
      </c>
      <c r="BE25" s="499">
        <f t="shared" si="51"/>
        <v>0</v>
      </c>
      <c r="BF25" s="499">
        <f t="shared" si="52"/>
        <v>0</v>
      </c>
      <c r="BG25" s="499">
        <f t="shared" si="53"/>
        <v>0</v>
      </c>
      <c r="BH25" s="499">
        <f t="shared" si="54"/>
        <v>0</v>
      </c>
      <c r="BI25" s="499">
        <f t="shared" si="55"/>
        <v>0</v>
      </c>
      <c r="BJ25" s="499">
        <f t="shared" si="56"/>
        <v>0</v>
      </c>
      <c r="BK25" s="499">
        <f t="shared" si="57"/>
        <v>0</v>
      </c>
      <c r="BL25" s="499">
        <f t="shared" si="58"/>
        <v>0</v>
      </c>
      <c r="BM25" s="499">
        <f t="shared" si="59"/>
        <v>0</v>
      </c>
      <c r="BN25" s="499">
        <f t="shared" si="60"/>
        <v>0</v>
      </c>
    </row>
    <row r="26" spans="1:80">
      <c r="A26" s="326" t="s">
        <v>231</v>
      </c>
      <c r="B26" s="34" t="s">
        <v>269</v>
      </c>
      <c r="C26" s="33" t="s">
        <v>138</v>
      </c>
      <c r="D26" s="521">
        <f t="shared" si="92"/>
        <v>0</v>
      </c>
      <c r="E26" s="521">
        <f t="shared" si="95"/>
        <v>0</v>
      </c>
      <c r="F26" s="114"/>
      <c r="G26" s="114"/>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K26" s="499">
        <f t="shared" si="94"/>
        <v>0</v>
      </c>
      <c r="AL26" s="499">
        <f t="shared" si="32"/>
        <v>0</v>
      </c>
      <c r="AM26" s="499">
        <f t="shared" si="33"/>
        <v>0</v>
      </c>
      <c r="AN26" s="499">
        <f t="shared" si="34"/>
        <v>0</v>
      </c>
      <c r="AO26" s="499">
        <f t="shared" si="35"/>
        <v>0</v>
      </c>
      <c r="AP26" s="499">
        <f t="shared" si="36"/>
        <v>0</v>
      </c>
      <c r="AQ26" s="499">
        <f t="shared" si="37"/>
        <v>0</v>
      </c>
      <c r="AR26" s="499">
        <f t="shared" si="38"/>
        <v>0</v>
      </c>
      <c r="AS26" s="499">
        <f t="shared" si="39"/>
        <v>0</v>
      </c>
      <c r="AT26" s="499">
        <f t="shared" si="40"/>
        <v>0</v>
      </c>
      <c r="AU26" s="499">
        <f t="shared" si="41"/>
        <v>0</v>
      </c>
      <c r="AV26" s="499">
        <f t="shared" si="42"/>
        <v>0</v>
      </c>
      <c r="AW26" s="499">
        <f t="shared" si="43"/>
        <v>0</v>
      </c>
      <c r="AX26" s="499">
        <f t="shared" si="44"/>
        <v>0</v>
      </c>
      <c r="AY26" s="499">
        <f t="shared" si="45"/>
        <v>0</v>
      </c>
      <c r="AZ26" s="499">
        <f t="shared" si="46"/>
        <v>0</v>
      </c>
      <c r="BA26" s="499">
        <f t="shared" si="47"/>
        <v>0</v>
      </c>
      <c r="BB26" s="499">
        <f t="shared" si="48"/>
        <v>0</v>
      </c>
      <c r="BC26" s="499">
        <f t="shared" si="49"/>
        <v>0</v>
      </c>
      <c r="BD26" s="499">
        <f t="shared" si="50"/>
        <v>0</v>
      </c>
      <c r="BE26" s="499">
        <f t="shared" si="51"/>
        <v>0</v>
      </c>
      <c r="BF26" s="499">
        <f t="shared" si="52"/>
        <v>0</v>
      </c>
      <c r="BG26" s="499">
        <f t="shared" si="53"/>
        <v>0</v>
      </c>
      <c r="BH26" s="499">
        <f t="shared" si="54"/>
        <v>0</v>
      </c>
      <c r="BI26" s="499">
        <f t="shared" si="55"/>
        <v>0</v>
      </c>
      <c r="BJ26" s="499">
        <f t="shared" si="56"/>
        <v>0</v>
      </c>
      <c r="BK26" s="499">
        <f t="shared" si="57"/>
        <v>0</v>
      </c>
      <c r="BL26" s="499">
        <f t="shared" si="58"/>
        <v>0</v>
      </c>
      <c r="BM26" s="499">
        <f t="shared" si="59"/>
        <v>0</v>
      </c>
      <c r="BN26" s="499">
        <f t="shared" si="60"/>
        <v>0</v>
      </c>
    </row>
    <row r="27" spans="1:80">
      <c r="A27" s="326" t="s">
        <v>270</v>
      </c>
      <c r="B27" s="34" t="s">
        <v>269</v>
      </c>
      <c r="C27" s="33" t="s">
        <v>138</v>
      </c>
      <c r="D27" s="521">
        <f t="shared" si="92"/>
        <v>0</v>
      </c>
      <c r="E27" s="521">
        <f t="shared" si="95"/>
        <v>0</v>
      </c>
      <c r="F27" s="114"/>
      <c r="G27" s="114"/>
      <c r="H27" s="114"/>
      <c r="I27" s="114"/>
      <c r="J27" s="114"/>
      <c r="K27" s="114"/>
      <c r="L27" s="114"/>
      <c r="M27" s="114"/>
      <c r="N27" s="114"/>
      <c r="O27" s="114"/>
      <c r="P27" s="114"/>
      <c r="Q27" s="114"/>
      <c r="R27" s="114"/>
      <c r="S27" s="114"/>
      <c r="T27" s="114"/>
      <c r="U27" s="114"/>
      <c r="V27" s="114"/>
      <c r="W27" s="114"/>
      <c r="X27" s="114"/>
      <c r="Y27" s="114"/>
      <c r="Z27" s="114"/>
      <c r="AA27" s="114"/>
      <c r="AB27" s="114"/>
      <c r="AC27" s="114"/>
      <c r="AD27" s="114"/>
      <c r="AE27" s="114"/>
      <c r="AF27" s="114"/>
      <c r="AG27" s="114"/>
      <c r="AH27" s="114"/>
      <c r="AI27" s="114"/>
      <c r="AK27" s="499">
        <f t="shared" si="94"/>
        <v>0</v>
      </c>
      <c r="AL27" s="499">
        <f t="shared" si="32"/>
        <v>0</v>
      </c>
      <c r="AM27" s="499">
        <f t="shared" si="33"/>
        <v>0</v>
      </c>
      <c r="AN27" s="499">
        <f t="shared" si="34"/>
        <v>0</v>
      </c>
      <c r="AO27" s="499">
        <f t="shared" si="35"/>
        <v>0</v>
      </c>
      <c r="AP27" s="499">
        <f t="shared" si="36"/>
        <v>0</v>
      </c>
      <c r="AQ27" s="499">
        <f t="shared" si="37"/>
        <v>0</v>
      </c>
      <c r="AR27" s="499">
        <f t="shared" si="38"/>
        <v>0</v>
      </c>
      <c r="AS27" s="499">
        <f t="shared" si="39"/>
        <v>0</v>
      </c>
      <c r="AT27" s="499">
        <f t="shared" si="40"/>
        <v>0</v>
      </c>
      <c r="AU27" s="499">
        <f t="shared" si="41"/>
        <v>0</v>
      </c>
      <c r="AV27" s="499">
        <f t="shared" si="42"/>
        <v>0</v>
      </c>
      <c r="AW27" s="499">
        <f t="shared" si="43"/>
        <v>0</v>
      </c>
      <c r="AX27" s="499">
        <f t="shared" si="44"/>
        <v>0</v>
      </c>
      <c r="AY27" s="499">
        <f t="shared" si="45"/>
        <v>0</v>
      </c>
      <c r="AZ27" s="499">
        <f t="shared" si="46"/>
        <v>0</v>
      </c>
      <c r="BA27" s="499">
        <f t="shared" si="47"/>
        <v>0</v>
      </c>
      <c r="BB27" s="499">
        <f t="shared" si="48"/>
        <v>0</v>
      </c>
      <c r="BC27" s="499">
        <f t="shared" si="49"/>
        <v>0</v>
      </c>
      <c r="BD27" s="499">
        <f t="shared" si="50"/>
        <v>0</v>
      </c>
      <c r="BE27" s="499">
        <f t="shared" si="51"/>
        <v>0</v>
      </c>
      <c r="BF27" s="499">
        <f t="shared" si="52"/>
        <v>0</v>
      </c>
      <c r="BG27" s="499">
        <f t="shared" si="53"/>
        <v>0</v>
      </c>
      <c r="BH27" s="499">
        <f t="shared" si="54"/>
        <v>0</v>
      </c>
      <c r="BI27" s="499">
        <f t="shared" si="55"/>
        <v>0</v>
      </c>
      <c r="BJ27" s="499">
        <f t="shared" si="56"/>
        <v>0</v>
      </c>
      <c r="BK27" s="499">
        <f t="shared" si="57"/>
        <v>0</v>
      </c>
      <c r="BL27" s="499">
        <f t="shared" si="58"/>
        <v>0</v>
      </c>
      <c r="BM27" s="499">
        <f t="shared" si="59"/>
        <v>0</v>
      </c>
      <c r="BN27" s="499">
        <f t="shared" si="60"/>
        <v>0</v>
      </c>
    </row>
    <row r="28" spans="1:80">
      <c r="A28" s="326" t="s">
        <v>271</v>
      </c>
      <c r="B28" s="34" t="s">
        <v>269</v>
      </c>
      <c r="C28" s="33" t="s">
        <v>138</v>
      </c>
      <c r="D28" s="521">
        <f t="shared" si="92"/>
        <v>0</v>
      </c>
      <c r="E28" s="521">
        <f t="shared" si="95"/>
        <v>0</v>
      </c>
      <c r="F28" s="114"/>
      <c r="G28" s="114"/>
      <c r="H28" s="114"/>
      <c r="I28" s="525"/>
      <c r="J28" s="114"/>
      <c r="K28" s="114"/>
      <c r="L28" s="114"/>
      <c r="M28" s="114"/>
      <c r="N28" s="114"/>
      <c r="O28" s="114"/>
      <c r="P28" s="114"/>
      <c r="Q28" s="114"/>
      <c r="R28" s="114"/>
      <c r="S28" s="114"/>
      <c r="T28" s="114"/>
      <c r="U28" s="114"/>
      <c r="V28" s="114"/>
      <c r="W28" s="114"/>
      <c r="X28" s="114"/>
      <c r="Y28" s="114"/>
      <c r="Z28" s="114"/>
      <c r="AA28" s="114"/>
      <c r="AB28" s="114"/>
      <c r="AC28" s="114"/>
      <c r="AD28" s="114"/>
      <c r="AE28" s="114"/>
      <c r="AF28" s="114"/>
      <c r="AG28" s="114"/>
      <c r="AH28" s="114"/>
      <c r="AI28" s="114"/>
      <c r="AK28" s="499">
        <f t="shared" si="94"/>
        <v>0</v>
      </c>
      <c r="AL28" s="499">
        <f t="shared" si="32"/>
        <v>0</v>
      </c>
      <c r="AM28" s="499">
        <f t="shared" si="33"/>
        <v>0</v>
      </c>
      <c r="AN28" s="499">
        <f t="shared" si="34"/>
        <v>0</v>
      </c>
      <c r="AO28" s="499">
        <f t="shared" si="35"/>
        <v>0</v>
      </c>
      <c r="AP28" s="499">
        <f t="shared" si="36"/>
        <v>0</v>
      </c>
      <c r="AQ28" s="499">
        <f t="shared" si="37"/>
        <v>0</v>
      </c>
      <c r="AR28" s="499">
        <f t="shared" si="38"/>
        <v>0</v>
      </c>
      <c r="AS28" s="499">
        <f t="shared" si="39"/>
        <v>0</v>
      </c>
      <c r="AT28" s="499">
        <f t="shared" si="40"/>
        <v>0</v>
      </c>
      <c r="AU28" s="499">
        <f t="shared" si="41"/>
        <v>0</v>
      </c>
      <c r="AV28" s="499">
        <f t="shared" si="42"/>
        <v>0</v>
      </c>
      <c r="AW28" s="499">
        <f t="shared" si="43"/>
        <v>0</v>
      </c>
      <c r="AX28" s="499">
        <f t="shared" si="44"/>
        <v>0</v>
      </c>
      <c r="AY28" s="499">
        <f t="shared" si="45"/>
        <v>0</v>
      </c>
      <c r="AZ28" s="499">
        <f t="shared" si="46"/>
        <v>0</v>
      </c>
      <c r="BA28" s="499">
        <f t="shared" si="47"/>
        <v>0</v>
      </c>
      <c r="BB28" s="499">
        <f t="shared" si="48"/>
        <v>0</v>
      </c>
      <c r="BC28" s="499">
        <f t="shared" si="49"/>
        <v>0</v>
      </c>
      <c r="BD28" s="499">
        <f t="shared" si="50"/>
        <v>0</v>
      </c>
      <c r="BE28" s="499">
        <f t="shared" si="51"/>
        <v>0</v>
      </c>
      <c r="BF28" s="499">
        <f t="shared" si="52"/>
        <v>0</v>
      </c>
      <c r="BG28" s="499">
        <f t="shared" si="53"/>
        <v>0</v>
      </c>
      <c r="BH28" s="499">
        <f t="shared" si="54"/>
        <v>0</v>
      </c>
      <c r="BI28" s="499">
        <f t="shared" si="55"/>
        <v>0</v>
      </c>
      <c r="BJ28" s="499">
        <f t="shared" si="56"/>
        <v>0</v>
      </c>
      <c r="BK28" s="499">
        <f t="shared" si="57"/>
        <v>0</v>
      </c>
      <c r="BL28" s="499">
        <f t="shared" si="58"/>
        <v>0</v>
      </c>
      <c r="BM28" s="499">
        <f t="shared" si="59"/>
        <v>0</v>
      </c>
      <c r="BN28" s="499">
        <f t="shared" si="60"/>
        <v>0</v>
      </c>
    </row>
    <row r="29" spans="1:80">
      <c r="A29" s="326" t="s">
        <v>272</v>
      </c>
      <c r="B29" s="34" t="s">
        <v>269</v>
      </c>
      <c r="C29" s="33" t="s">
        <v>138</v>
      </c>
      <c r="D29" s="521">
        <f t="shared" si="92"/>
        <v>0</v>
      </c>
      <c r="E29" s="521">
        <f t="shared" si="95"/>
        <v>0</v>
      </c>
      <c r="F29" s="114"/>
      <c r="G29" s="114"/>
      <c r="H29" s="114"/>
      <c r="I29" s="114"/>
      <c r="J29" s="114"/>
      <c r="K29" s="114"/>
      <c r="L29" s="114"/>
      <c r="M29" s="114"/>
      <c r="N29" s="114"/>
      <c r="O29" s="114"/>
      <c r="P29" s="114"/>
      <c r="Q29" s="114"/>
      <c r="R29" s="114"/>
      <c r="S29" s="114"/>
      <c r="T29" s="114"/>
      <c r="U29" s="114"/>
      <c r="V29" s="114"/>
      <c r="W29" s="114"/>
      <c r="X29" s="114"/>
      <c r="Y29" s="114"/>
      <c r="Z29" s="114"/>
      <c r="AA29" s="114"/>
      <c r="AB29" s="114"/>
      <c r="AC29" s="114"/>
      <c r="AD29" s="114"/>
      <c r="AE29" s="114"/>
      <c r="AF29" s="114"/>
      <c r="AG29" s="114"/>
      <c r="AH29" s="114"/>
      <c r="AI29" s="114"/>
      <c r="AK29" s="499">
        <f t="shared" si="94"/>
        <v>0</v>
      </c>
      <c r="AL29" s="499">
        <f t="shared" si="32"/>
        <v>0</v>
      </c>
      <c r="AM29" s="499">
        <f t="shared" si="33"/>
        <v>0</v>
      </c>
      <c r="AN29" s="499">
        <f t="shared" si="34"/>
        <v>0</v>
      </c>
      <c r="AO29" s="499">
        <f t="shared" si="35"/>
        <v>0</v>
      </c>
      <c r="AP29" s="499">
        <f t="shared" si="36"/>
        <v>0</v>
      </c>
      <c r="AQ29" s="499">
        <f t="shared" si="37"/>
        <v>0</v>
      </c>
      <c r="AR29" s="499">
        <f t="shared" si="38"/>
        <v>0</v>
      </c>
      <c r="AS29" s="499">
        <f t="shared" si="39"/>
        <v>0</v>
      </c>
      <c r="AT29" s="499">
        <f t="shared" si="40"/>
        <v>0</v>
      </c>
      <c r="AU29" s="499">
        <f t="shared" si="41"/>
        <v>0</v>
      </c>
      <c r="AV29" s="499">
        <f t="shared" si="42"/>
        <v>0</v>
      </c>
      <c r="AW29" s="499">
        <f t="shared" si="43"/>
        <v>0</v>
      </c>
      <c r="AX29" s="499">
        <f t="shared" si="44"/>
        <v>0</v>
      </c>
      <c r="AY29" s="499">
        <f t="shared" si="45"/>
        <v>0</v>
      </c>
      <c r="AZ29" s="499">
        <f t="shared" si="46"/>
        <v>0</v>
      </c>
      <c r="BA29" s="499">
        <f t="shared" si="47"/>
        <v>0</v>
      </c>
      <c r="BB29" s="499">
        <f t="shared" si="48"/>
        <v>0</v>
      </c>
      <c r="BC29" s="499">
        <f t="shared" si="49"/>
        <v>0</v>
      </c>
      <c r="BD29" s="499">
        <f t="shared" si="50"/>
        <v>0</v>
      </c>
      <c r="BE29" s="499">
        <f t="shared" si="51"/>
        <v>0</v>
      </c>
      <c r="BF29" s="499">
        <f t="shared" si="52"/>
        <v>0</v>
      </c>
      <c r="BG29" s="499">
        <f t="shared" si="53"/>
        <v>0</v>
      </c>
      <c r="BH29" s="499">
        <f t="shared" si="54"/>
        <v>0</v>
      </c>
      <c r="BI29" s="499">
        <f t="shared" si="55"/>
        <v>0</v>
      </c>
      <c r="BJ29" s="499">
        <f t="shared" si="56"/>
        <v>0</v>
      </c>
      <c r="BK29" s="499">
        <f t="shared" si="57"/>
        <v>0</v>
      </c>
      <c r="BL29" s="499">
        <f t="shared" si="58"/>
        <v>0</v>
      </c>
      <c r="BM29" s="499">
        <f t="shared" si="59"/>
        <v>0</v>
      </c>
      <c r="BN29" s="499">
        <f t="shared" si="60"/>
        <v>0</v>
      </c>
    </row>
    <row r="30" spans="1:80">
      <c r="A30" s="326" t="s">
        <v>273</v>
      </c>
      <c r="B30" s="34" t="s">
        <v>269</v>
      </c>
      <c r="C30" s="33" t="s">
        <v>138</v>
      </c>
      <c r="D30" s="521">
        <f t="shared" si="92"/>
        <v>0</v>
      </c>
      <c r="E30" s="521">
        <f t="shared" si="95"/>
        <v>0</v>
      </c>
      <c r="F30" s="114"/>
      <c r="G30" s="114"/>
      <c r="H30" s="114"/>
      <c r="I30" s="114"/>
      <c r="J30" s="114"/>
      <c r="K30" s="114"/>
      <c r="L30" s="114"/>
      <c r="M30" s="114"/>
      <c r="N30" s="114"/>
      <c r="O30" s="114"/>
      <c r="P30" s="114"/>
      <c r="Q30" s="114"/>
      <c r="R30" s="114"/>
      <c r="S30" s="114"/>
      <c r="T30" s="114"/>
      <c r="U30" s="114"/>
      <c r="V30" s="114"/>
      <c r="W30" s="114"/>
      <c r="X30" s="114"/>
      <c r="Y30" s="114"/>
      <c r="Z30" s="114"/>
      <c r="AA30" s="114"/>
      <c r="AB30" s="114"/>
      <c r="AC30" s="114"/>
      <c r="AD30" s="114"/>
      <c r="AE30" s="114"/>
      <c r="AF30" s="114"/>
      <c r="AG30" s="114"/>
      <c r="AH30" s="114"/>
      <c r="AI30" s="114"/>
      <c r="AK30" s="499">
        <f t="shared" si="94"/>
        <v>0</v>
      </c>
      <c r="AL30" s="499">
        <f t="shared" si="32"/>
        <v>0</v>
      </c>
      <c r="AM30" s="499">
        <f t="shared" si="33"/>
        <v>0</v>
      </c>
      <c r="AN30" s="499">
        <f t="shared" si="34"/>
        <v>0</v>
      </c>
      <c r="AO30" s="499">
        <f t="shared" si="35"/>
        <v>0</v>
      </c>
      <c r="AP30" s="499">
        <f t="shared" si="36"/>
        <v>0</v>
      </c>
      <c r="AQ30" s="499">
        <f t="shared" si="37"/>
        <v>0</v>
      </c>
      <c r="AR30" s="499">
        <f t="shared" si="38"/>
        <v>0</v>
      </c>
      <c r="AS30" s="499">
        <f t="shared" si="39"/>
        <v>0</v>
      </c>
      <c r="AT30" s="499">
        <f t="shared" si="40"/>
        <v>0</v>
      </c>
      <c r="AU30" s="499">
        <f t="shared" si="41"/>
        <v>0</v>
      </c>
      <c r="AV30" s="499">
        <f t="shared" si="42"/>
        <v>0</v>
      </c>
      <c r="AW30" s="499">
        <f t="shared" si="43"/>
        <v>0</v>
      </c>
      <c r="AX30" s="499">
        <f t="shared" si="44"/>
        <v>0</v>
      </c>
      <c r="AY30" s="499">
        <f t="shared" si="45"/>
        <v>0</v>
      </c>
      <c r="AZ30" s="499">
        <f t="shared" si="46"/>
        <v>0</v>
      </c>
      <c r="BA30" s="499">
        <f t="shared" si="47"/>
        <v>0</v>
      </c>
      <c r="BB30" s="499">
        <f t="shared" si="48"/>
        <v>0</v>
      </c>
      <c r="BC30" s="499">
        <f t="shared" si="49"/>
        <v>0</v>
      </c>
      <c r="BD30" s="499">
        <f t="shared" si="50"/>
        <v>0</v>
      </c>
      <c r="BE30" s="499">
        <f t="shared" si="51"/>
        <v>0</v>
      </c>
      <c r="BF30" s="499">
        <f t="shared" si="52"/>
        <v>0</v>
      </c>
      <c r="BG30" s="499">
        <f t="shared" si="53"/>
        <v>0</v>
      </c>
      <c r="BH30" s="499">
        <f t="shared" si="54"/>
        <v>0</v>
      </c>
      <c r="BI30" s="499">
        <f t="shared" si="55"/>
        <v>0</v>
      </c>
      <c r="BJ30" s="499">
        <f t="shared" si="56"/>
        <v>0</v>
      </c>
      <c r="BK30" s="499">
        <f t="shared" si="57"/>
        <v>0</v>
      </c>
      <c r="BL30" s="499">
        <f t="shared" si="58"/>
        <v>0</v>
      </c>
      <c r="BM30" s="499">
        <f t="shared" si="59"/>
        <v>0</v>
      </c>
      <c r="BN30" s="499">
        <f t="shared" si="60"/>
        <v>0</v>
      </c>
    </row>
    <row r="31" spans="1:80">
      <c r="A31" s="326" t="s">
        <v>274</v>
      </c>
      <c r="B31" s="34" t="s">
        <v>269</v>
      </c>
      <c r="C31" s="33" t="s">
        <v>138</v>
      </c>
      <c r="D31" s="521">
        <f t="shared" si="92"/>
        <v>0</v>
      </c>
      <c r="E31" s="521">
        <f t="shared" si="95"/>
        <v>0</v>
      </c>
      <c r="F31" s="114"/>
      <c r="G31" s="114"/>
      <c r="H31" s="114"/>
      <c r="I31" s="114"/>
      <c r="J31" s="114"/>
      <c r="K31" s="114"/>
      <c r="L31" s="114"/>
      <c r="M31" s="114"/>
      <c r="N31" s="114"/>
      <c r="O31" s="114"/>
      <c r="P31" s="114"/>
      <c r="Q31" s="114"/>
      <c r="R31" s="114"/>
      <c r="S31" s="114"/>
      <c r="T31" s="114"/>
      <c r="U31" s="114"/>
      <c r="V31" s="114"/>
      <c r="W31" s="114"/>
      <c r="X31" s="114"/>
      <c r="Y31" s="114"/>
      <c r="Z31" s="114"/>
      <c r="AA31" s="114"/>
      <c r="AB31" s="114"/>
      <c r="AC31" s="114"/>
      <c r="AD31" s="114"/>
      <c r="AE31" s="114"/>
      <c r="AF31" s="114"/>
      <c r="AG31" s="114"/>
      <c r="AH31" s="114"/>
      <c r="AI31" s="114"/>
      <c r="AK31" s="499">
        <f t="shared" si="94"/>
        <v>0</v>
      </c>
      <c r="AL31" s="499">
        <f t="shared" si="32"/>
        <v>0</v>
      </c>
      <c r="AM31" s="499">
        <f t="shared" si="33"/>
        <v>0</v>
      </c>
      <c r="AN31" s="499">
        <f t="shared" si="34"/>
        <v>0</v>
      </c>
      <c r="AO31" s="499">
        <f t="shared" si="35"/>
        <v>0</v>
      </c>
      <c r="AP31" s="499">
        <f t="shared" si="36"/>
        <v>0</v>
      </c>
      <c r="AQ31" s="499">
        <f t="shared" si="37"/>
        <v>0</v>
      </c>
      <c r="AR31" s="499">
        <f t="shared" si="38"/>
        <v>0</v>
      </c>
      <c r="AS31" s="499">
        <f t="shared" si="39"/>
        <v>0</v>
      </c>
      <c r="AT31" s="499">
        <f t="shared" si="40"/>
        <v>0</v>
      </c>
      <c r="AU31" s="499">
        <f t="shared" si="41"/>
        <v>0</v>
      </c>
      <c r="AV31" s="499">
        <f t="shared" si="42"/>
        <v>0</v>
      </c>
      <c r="AW31" s="499">
        <f t="shared" si="43"/>
        <v>0</v>
      </c>
      <c r="AX31" s="499">
        <f t="shared" si="44"/>
        <v>0</v>
      </c>
      <c r="AY31" s="499">
        <f t="shared" si="45"/>
        <v>0</v>
      </c>
      <c r="AZ31" s="499">
        <f t="shared" si="46"/>
        <v>0</v>
      </c>
      <c r="BA31" s="499">
        <f t="shared" si="47"/>
        <v>0</v>
      </c>
      <c r="BB31" s="499">
        <f t="shared" si="48"/>
        <v>0</v>
      </c>
      <c r="BC31" s="499">
        <f t="shared" si="49"/>
        <v>0</v>
      </c>
      <c r="BD31" s="499">
        <f t="shared" si="50"/>
        <v>0</v>
      </c>
      <c r="BE31" s="499">
        <f t="shared" si="51"/>
        <v>0</v>
      </c>
      <c r="BF31" s="499">
        <f t="shared" si="52"/>
        <v>0</v>
      </c>
      <c r="BG31" s="499">
        <f t="shared" si="53"/>
        <v>0</v>
      </c>
      <c r="BH31" s="499">
        <f t="shared" si="54"/>
        <v>0</v>
      </c>
      <c r="BI31" s="499">
        <f t="shared" si="55"/>
        <v>0</v>
      </c>
      <c r="BJ31" s="499">
        <f t="shared" si="56"/>
        <v>0</v>
      </c>
      <c r="BK31" s="499">
        <f t="shared" si="57"/>
        <v>0</v>
      </c>
      <c r="BL31" s="499">
        <f t="shared" si="58"/>
        <v>0</v>
      </c>
      <c r="BM31" s="499">
        <f t="shared" si="59"/>
        <v>0</v>
      </c>
      <c r="BN31" s="499">
        <f t="shared" si="60"/>
        <v>0</v>
      </c>
    </row>
    <row r="32" spans="1:80">
      <c r="A32" s="326" t="s">
        <v>275</v>
      </c>
      <c r="B32" s="34" t="s">
        <v>269</v>
      </c>
      <c r="C32" s="33" t="s">
        <v>138</v>
      </c>
      <c r="D32" s="521">
        <f t="shared" si="92"/>
        <v>0</v>
      </c>
      <c r="E32" s="521">
        <f t="shared" si="95"/>
        <v>0</v>
      </c>
      <c r="F32" s="114"/>
      <c r="G32" s="114"/>
      <c r="H32" s="114"/>
      <c r="I32" s="114"/>
      <c r="J32" s="114"/>
      <c r="K32" s="114"/>
      <c r="L32" s="114"/>
      <c r="M32" s="114"/>
      <c r="N32" s="114"/>
      <c r="O32" s="114"/>
      <c r="P32" s="114"/>
      <c r="Q32" s="114"/>
      <c r="R32" s="114"/>
      <c r="S32" s="114"/>
      <c r="T32" s="114"/>
      <c r="U32" s="114"/>
      <c r="V32" s="114"/>
      <c r="W32" s="114"/>
      <c r="X32" s="114"/>
      <c r="Y32" s="114"/>
      <c r="Z32" s="114"/>
      <c r="AA32" s="114"/>
      <c r="AB32" s="114"/>
      <c r="AC32" s="114"/>
      <c r="AD32" s="114"/>
      <c r="AE32" s="114"/>
      <c r="AF32" s="114"/>
      <c r="AG32" s="114"/>
      <c r="AH32" s="114"/>
      <c r="AI32" s="114"/>
      <c r="AK32" s="499">
        <f t="shared" si="94"/>
        <v>0</v>
      </c>
      <c r="AL32" s="499">
        <f t="shared" si="32"/>
        <v>0</v>
      </c>
      <c r="AM32" s="499">
        <f t="shared" si="33"/>
        <v>0</v>
      </c>
      <c r="AN32" s="499">
        <f t="shared" si="34"/>
        <v>0</v>
      </c>
      <c r="AO32" s="499">
        <f t="shared" si="35"/>
        <v>0</v>
      </c>
      <c r="AP32" s="499">
        <f t="shared" si="36"/>
        <v>0</v>
      </c>
      <c r="AQ32" s="499">
        <f t="shared" si="37"/>
        <v>0</v>
      </c>
      <c r="AR32" s="499">
        <f t="shared" si="38"/>
        <v>0</v>
      </c>
      <c r="AS32" s="499">
        <f t="shared" si="39"/>
        <v>0</v>
      </c>
      <c r="AT32" s="499">
        <f t="shared" si="40"/>
        <v>0</v>
      </c>
      <c r="AU32" s="499">
        <f t="shared" si="41"/>
        <v>0</v>
      </c>
      <c r="AV32" s="499">
        <f t="shared" si="42"/>
        <v>0</v>
      </c>
      <c r="AW32" s="499">
        <f t="shared" si="43"/>
        <v>0</v>
      </c>
      <c r="AX32" s="499">
        <f t="shared" si="44"/>
        <v>0</v>
      </c>
      <c r="AY32" s="499">
        <f t="shared" si="45"/>
        <v>0</v>
      </c>
      <c r="AZ32" s="499">
        <f t="shared" si="46"/>
        <v>0</v>
      </c>
      <c r="BA32" s="499">
        <f t="shared" si="47"/>
        <v>0</v>
      </c>
      <c r="BB32" s="499">
        <f t="shared" si="48"/>
        <v>0</v>
      </c>
      <c r="BC32" s="499">
        <f t="shared" si="49"/>
        <v>0</v>
      </c>
      <c r="BD32" s="499">
        <f t="shared" si="50"/>
        <v>0</v>
      </c>
      <c r="BE32" s="499">
        <f t="shared" si="51"/>
        <v>0</v>
      </c>
      <c r="BF32" s="499">
        <f t="shared" si="52"/>
        <v>0</v>
      </c>
      <c r="BG32" s="499">
        <f t="shared" si="53"/>
        <v>0</v>
      </c>
      <c r="BH32" s="499">
        <f t="shared" si="54"/>
        <v>0</v>
      </c>
      <c r="BI32" s="499">
        <f t="shared" si="55"/>
        <v>0</v>
      </c>
      <c r="BJ32" s="499">
        <f t="shared" si="56"/>
        <v>0</v>
      </c>
      <c r="BK32" s="499">
        <f t="shared" si="57"/>
        <v>0</v>
      </c>
      <c r="BL32" s="499">
        <f t="shared" si="58"/>
        <v>0</v>
      </c>
      <c r="BM32" s="499">
        <f t="shared" si="59"/>
        <v>0</v>
      </c>
      <c r="BN32" s="499">
        <f t="shared" si="60"/>
        <v>0</v>
      </c>
    </row>
    <row r="33" spans="1:80">
      <c r="A33" s="326" t="s">
        <v>276</v>
      </c>
      <c r="B33" s="34" t="s">
        <v>269</v>
      </c>
      <c r="C33" s="33" t="s">
        <v>138</v>
      </c>
      <c r="D33" s="521">
        <f t="shared" si="92"/>
        <v>0</v>
      </c>
      <c r="E33" s="521">
        <f t="shared" si="95"/>
        <v>0</v>
      </c>
      <c r="F33" s="114"/>
      <c r="G33" s="114"/>
      <c r="H33" s="114"/>
      <c r="I33" s="114"/>
      <c r="J33" s="114"/>
      <c r="K33" s="114"/>
      <c r="L33" s="114"/>
      <c r="M33" s="114"/>
      <c r="N33" s="114"/>
      <c r="O33" s="114"/>
      <c r="P33" s="114"/>
      <c r="Q33" s="114"/>
      <c r="R33" s="114"/>
      <c r="S33" s="114"/>
      <c r="T33" s="114"/>
      <c r="U33" s="114"/>
      <c r="V33" s="114"/>
      <c r="W33" s="114"/>
      <c r="X33" s="114"/>
      <c r="Y33" s="114"/>
      <c r="Z33" s="114"/>
      <c r="AA33" s="114"/>
      <c r="AB33" s="114"/>
      <c r="AC33" s="114"/>
      <c r="AD33" s="114"/>
      <c r="AE33" s="114"/>
      <c r="AF33" s="114"/>
      <c r="AG33" s="114"/>
      <c r="AH33" s="114"/>
      <c r="AI33" s="114"/>
      <c r="AK33" s="499">
        <f t="shared" si="94"/>
        <v>0</v>
      </c>
      <c r="AL33" s="499">
        <f t="shared" si="32"/>
        <v>0</v>
      </c>
      <c r="AM33" s="499">
        <f t="shared" si="33"/>
        <v>0</v>
      </c>
      <c r="AN33" s="499">
        <f t="shared" si="34"/>
        <v>0</v>
      </c>
      <c r="AO33" s="499">
        <f t="shared" si="35"/>
        <v>0</v>
      </c>
      <c r="AP33" s="499">
        <f t="shared" si="36"/>
        <v>0</v>
      </c>
      <c r="AQ33" s="499">
        <f t="shared" si="37"/>
        <v>0</v>
      </c>
      <c r="AR33" s="499">
        <f t="shared" si="38"/>
        <v>0</v>
      </c>
      <c r="AS33" s="499">
        <f t="shared" si="39"/>
        <v>0</v>
      </c>
      <c r="AT33" s="499">
        <f t="shared" si="40"/>
        <v>0</v>
      </c>
      <c r="AU33" s="499">
        <f t="shared" si="41"/>
        <v>0</v>
      </c>
      <c r="AV33" s="499">
        <f t="shared" si="42"/>
        <v>0</v>
      </c>
      <c r="AW33" s="499">
        <f t="shared" si="43"/>
        <v>0</v>
      </c>
      <c r="AX33" s="499">
        <f t="shared" si="44"/>
        <v>0</v>
      </c>
      <c r="AY33" s="499">
        <f t="shared" si="45"/>
        <v>0</v>
      </c>
      <c r="AZ33" s="499">
        <f t="shared" si="46"/>
        <v>0</v>
      </c>
      <c r="BA33" s="499">
        <f t="shared" si="47"/>
        <v>0</v>
      </c>
      <c r="BB33" s="499">
        <f t="shared" si="48"/>
        <v>0</v>
      </c>
      <c r="BC33" s="499">
        <f t="shared" si="49"/>
        <v>0</v>
      </c>
      <c r="BD33" s="499">
        <f t="shared" si="50"/>
        <v>0</v>
      </c>
      <c r="BE33" s="499">
        <f t="shared" si="51"/>
        <v>0</v>
      </c>
      <c r="BF33" s="499">
        <f t="shared" si="52"/>
        <v>0</v>
      </c>
      <c r="BG33" s="499">
        <f t="shared" si="53"/>
        <v>0</v>
      </c>
      <c r="BH33" s="499">
        <f t="shared" si="54"/>
        <v>0</v>
      </c>
      <c r="BI33" s="499">
        <f t="shared" si="55"/>
        <v>0</v>
      </c>
      <c r="BJ33" s="499">
        <f t="shared" si="56"/>
        <v>0</v>
      </c>
      <c r="BK33" s="499">
        <f t="shared" si="57"/>
        <v>0</v>
      </c>
      <c r="BL33" s="499">
        <f t="shared" si="58"/>
        <v>0</v>
      </c>
      <c r="BM33" s="499">
        <f t="shared" si="59"/>
        <v>0</v>
      </c>
      <c r="BN33" s="499">
        <f t="shared" si="60"/>
        <v>0</v>
      </c>
    </row>
    <row r="34" spans="1:80" s="334" customFormat="1">
      <c r="A34" s="328">
        <v>4</v>
      </c>
      <c r="B34" s="329" t="s">
        <v>277</v>
      </c>
      <c r="C34" s="330" t="s">
        <v>138</v>
      </c>
      <c r="D34" s="521">
        <f t="shared" si="92"/>
        <v>-21016927.112532679</v>
      </c>
      <c r="E34" s="521">
        <f t="shared" ref="E34:E42" si="98">SUM(F34:AI34)</f>
        <v>-25613523.049185146</v>
      </c>
      <c r="F34" s="522">
        <f>SUM(F35:F38)</f>
        <v>-408496.46647688106</v>
      </c>
      <c r="G34" s="522">
        <f t="shared" ref="G34:AI34" si="99">SUM(G35:G38)</f>
        <v>-5285482.4837493422</v>
      </c>
      <c r="H34" s="522">
        <f t="shared" si="99"/>
        <v>-4512630.5184600865</v>
      </c>
      <c r="I34" s="522">
        <f t="shared" si="99"/>
        <v>-3346870.0639146315</v>
      </c>
      <c r="J34" s="522">
        <f t="shared" si="99"/>
        <v>-2898177.3304435569</v>
      </c>
      <c r="K34" s="522">
        <f t="shared" si="99"/>
        <v>-1230469.6554114248</v>
      </c>
      <c r="L34" s="522">
        <f t="shared" si="99"/>
        <v>-1255710.9951124133</v>
      </c>
      <c r="M34" s="522">
        <f t="shared" si="99"/>
        <v>-1281470.4324858696</v>
      </c>
      <c r="N34" s="522">
        <f t="shared" si="99"/>
        <v>-1307758.6081736903</v>
      </c>
      <c r="O34" s="522">
        <f t="shared" si="99"/>
        <v>-1334586.3814830675</v>
      </c>
      <c r="P34" s="522">
        <f t="shared" si="99"/>
        <v>-1361964.8348826964</v>
      </c>
      <c r="Q34" s="522">
        <f t="shared" si="99"/>
        <v>-1389905.2785914869</v>
      </c>
      <c r="R34" s="522">
        <f t="shared" si="99"/>
        <v>0</v>
      </c>
      <c r="S34" s="522">
        <f t="shared" si="99"/>
        <v>0</v>
      </c>
      <c r="T34" s="522">
        <f t="shared" si="99"/>
        <v>0</v>
      </c>
      <c r="U34" s="522">
        <f t="shared" si="99"/>
        <v>0</v>
      </c>
      <c r="V34" s="522">
        <f t="shared" si="99"/>
        <v>0</v>
      </c>
      <c r="W34" s="522">
        <f t="shared" si="99"/>
        <v>0</v>
      </c>
      <c r="X34" s="522">
        <f t="shared" si="99"/>
        <v>0</v>
      </c>
      <c r="Y34" s="522">
        <f t="shared" si="99"/>
        <v>0</v>
      </c>
      <c r="Z34" s="522">
        <f t="shared" si="99"/>
        <v>0</v>
      </c>
      <c r="AA34" s="522">
        <f t="shared" si="99"/>
        <v>0</v>
      </c>
      <c r="AB34" s="522">
        <f t="shared" si="99"/>
        <v>0</v>
      </c>
      <c r="AC34" s="522">
        <f t="shared" si="99"/>
        <v>0</v>
      </c>
      <c r="AD34" s="522">
        <f t="shared" si="99"/>
        <v>0</v>
      </c>
      <c r="AE34" s="522">
        <f t="shared" si="99"/>
        <v>0</v>
      </c>
      <c r="AF34" s="522">
        <f t="shared" si="99"/>
        <v>0</v>
      </c>
      <c r="AG34" s="522">
        <f t="shared" si="99"/>
        <v>0</v>
      </c>
      <c r="AH34" s="522">
        <f t="shared" si="99"/>
        <v>0</v>
      </c>
      <c r="AI34" s="522">
        <f t="shared" si="99"/>
        <v>0</v>
      </c>
      <c r="AJ34" s="3"/>
      <c r="AK34" s="499">
        <f t="shared" si="94"/>
        <v>-408496.46647688106</v>
      </c>
      <c r="AL34" s="499">
        <f t="shared" si="32"/>
        <v>-5285482.4837493422</v>
      </c>
      <c r="AM34" s="499">
        <f t="shared" si="33"/>
        <v>-4512630.5184600865</v>
      </c>
      <c r="AN34" s="499">
        <f t="shared" si="34"/>
        <v>-3346870.0639146315</v>
      </c>
      <c r="AO34" s="499">
        <f t="shared" si="35"/>
        <v>-2898177.3304435569</v>
      </c>
      <c r="AP34" s="499">
        <f t="shared" si="36"/>
        <v>-1230469.6554114248</v>
      </c>
      <c r="AQ34" s="499">
        <f t="shared" si="37"/>
        <v>-1255710.9951124133</v>
      </c>
      <c r="AR34" s="499">
        <f t="shared" si="38"/>
        <v>-1281470.4324858696</v>
      </c>
      <c r="AS34" s="499">
        <f t="shared" si="39"/>
        <v>-1307758.6081736903</v>
      </c>
      <c r="AT34" s="499">
        <f t="shared" si="40"/>
        <v>-1334586.3814830675</v>
      </c>
      <c r="AU34" s="499">
        <f t="shared" si="41"/>
        <v>-1361964.8348826964</v>
      </c>
      <c r="AV34" s="499">
        <f t="shared" si="42"/>
        <v>-1389905.2785914869</v>
      </c>
      <c r="AW34" s="499">
        <f t="shared" si="43"/>
        <v>0</v>
      </c>
      <c r="AX34" s="499">
        <f t="shared" si="44"/>
        <v>0</v>
      </c>
      <c r="AY34" s="499">
        <f t="shared" si="45"/>
        <v>0</v>
      </c>
      <c r="AZ34" s="499">
        <f t="shared" si="46"/>
        <v>0</v>
      </c>
      <c r="BA34" s="499">
        <f t="shared" si="47"/>
        <v>0</v>
      </c>
      <c r="BB34" s="499">
        <f t="shared" si="48"/>
        <v>0</v>
      </c>
      <c r="BC34" s="499">
        <f t="shared" si="49"/>
        <v>0</v>
      </c>
      <c r="BD34" s="499">
        <f t="shared" si="50"/>
        <v>0</v>
      </c>
      <c r="BE34" s="499">
        <f t="shared" si="51"/>
        <v>0</v>
      </c>
      <c r="BF34" s="499">
        <f t="shared" si="52"/>
        <v>0</v>
      </c>
      <c r="BG34" s="499">
        <f t="shared" si="53"/>
        <v>0</v>
      </c>
      <c r="BH34" s="499">
        <f t="shared" si="54"/>
        <v>0</v>
      </c>
      <c r="BI34" s="499">
        <f t="shared" si="55"/>
        <v>0</v>
      </c>
      <c r="BJ34" s="499">
        <f t="shared" si="56"/>
        <v>0</v>
      </c>
      <c r="BK34" s="499">
        <f t="shared" si="57"/>
        <v>0</v>
      </c>
      <c r="BL34" s="499">
        <f t="shared" si="58"/>
        <v>0</v>
      </c>
      <c r="BM34" s="499">
        <f t="shared" si="59"/>
        <v>0</v>
      </c>
      <c r="BN34" s="499">
        <f t="shared" si="60"/>
        <v>0</v>
      </c>
      <c r="BO34" s="333"/>
      <c r="BP34" s="333"/>
      <c r="BQ34" s="333"/>
      <c r="BR34" s="333"/>
      <c r="BS34" s="333"/>
      <c r="BT34" s="333"/>
      <c r="BU34" s="333"/>
      <c r="BV34" s="333"/>
      <c r="BW34" s="333"/>
      <c r="BX34" s="333"/>
      <c r="BY34" s="333"/>
      <c r="BZ34" s="333"/>
      <c r="CA34" s="333"/>
      <c r="CB34" s="333"/>
    </row>
    <row r="35" spans="1:80">
      <c r="A35" s="326" t="s">
        <v>236</v>
      </c>
      <c r="B35" s="3" t="s">
        <v>224</v>
      </c>
      <c r="C35" s="33" t="s">
        <v>138</v>
      </c>
      <c r="D35" s="521">
        <f t="shared" si="92"/>
        <v>-15072456.15658259</v>
      </c>
      <c r="E35" s="521">
        <f t="shared" si="98"/>
        <v>-16742224.393846799</v>
      </c>
      <c r="F35" s="526">
        <f>'3. DL invest.n.pl.AR pr.'!F29+'3. DL invest.n.pl.AR pr.'!F32</f>
        <v>-415711.29052735586</v>
      </c>
      <c r="G35" s="526">
        <f>'3. DL invest.n.pl.AR pr.'!G29+'3. DL invest.n.pl.AR pr.'!G32</f>
        <v>-5378834.15082986</v>
      </c>
      <c r="H35" s="526">
        <f>'3. DL invest.n.pl.AR pr.'!H29+'3. DL invest.n.pl.AR pr.'!H32</f>
        <v>-4592332.1508298609</v>
      </c>
      <c r="I35" s="526">
        <f>'3. DL invest.n.pl.AR pr.'!I29+'3. DL invest.n.pl.AR pr.'!I32</f>
        <v>-3405982.1508298605</v>
      </c>
      <c r="J35" s="526">
        <f>'3. DL invest.n.pl.AR pr.'!J29+'3. DL invest.n.pl.AR pr.'!J32</f>
        <v>-2949364.6508298605</v>
      </c>
      <c r="K35" s="526">
        <f>'3. DL invest.n.pl.AR pr.'!K29+'3. DL invest.n.pl.AR pr.'!K32</f>
        <v>0</v>
      </c>
      <c r="L35" s="526">
        <f>'3. DL invest.n.pl.AR pr.'!L29+'3. DL invest.n.pl.AR pr.'!L32</f>
        <v>0</v>
      </c>
      <c r="M35" s="526">
        <f>'3. DL invest.n.pl.AR pr.'!M29+'3. DL invest.n.pl.AR pr.'!M32</f>
        <v>0</v>
      </c>
      <c r="N35" s="526">
        <f>'3. DL invest.n.pl.AR pr.'!N29+'3. DL invest.n.pl.AR pr.'!N32</f>
        <v>0</v>
      </c>
      <c r="O35" s="526">
        <f>'3. DL invest.n.pl.AR pr.'!O29+'3. DL invest.n.pl.AR pr.'!O32</f>
        <v>0</v>
      </c>
      <c r="P35" s="526">
        <f>'3. DL invest.n.pl.AR pr.'!P29+'3. DL invest.n.pl.AR pr.'!P32</f>
        <v>0</v>
      </c>
      <c r="Q35" s="526">
        <f>'3. DL invest.n.pl.AR pr.'!Q29+'3. DL invest.n.pl.AR pr.'!Q32</f>
        <v>0</v>
      </c>
      <c r="R35" s="526">
        <f>'3. DL invest.n.pl.AR pr.'!R29+'3. DL invest.n.pl.AR pr.'!R32</f>
        <v>0</v>
      </c>
      <c r="S35" s="526">
        <f>'3. DL invest.n.pl.AR pr.'!S29+'3. DL invest.n.pl.AR pr.'!S32</f>
        <v>0</v>
      </c>
      <c r="T35" s="526">
        <f>'3. DL invest.n.pl.AR pr.'!T29+'3. DL invest.n.pl.AR pr.'!T32</f>
        <v>0</v>
      </c>
      <c r="U35" s="526">
        <f>'3. DL invest.n.pl.AR pr.'!U29+'3. DL invest.n.pl.AR pr.'!U32</f>
        <v>0</v>
      </c>
      <c r="V35" s="526">
        <f>'3. DL invest.n.pl.AR pr.'!V29+'3. DL invest.n.pl.AR pr.'!V32</f>
        <v>0</v>
      </c>
      <c r="W35" s="526">
        <f>'3. DL invest.n.pl.AR pr.'!W29+'3. DL invest.n.pl.AR pr.'!W32</f>
        <v>0</v>
      </c>
      <c r="X35" s="526">
        <f>'3. DL invest.n.pl.AR pr.'!X29+'3. DL invest.n.pl.AR pr.'!X32</f>
        <v>0</v>
      </c>
      <c r="Y35" s="526">
        <f>'3. DL invest.n.pl.AR pr.'!Y29+'3. DL invest.n.pl.AR pr.'!Y32</f>
        <v>0</v>
      </c>
      <c r="Z35" s="526">
        <f>'3. DL invest.n.pl.AR pr.'!Z29+'3. DL invest.n.pl.AR pr.'!Z32</f>
        <v>0</v>
      </c>
      <c r="AA35" s="526">
        <f>'3. DL invest.n.pl.AR pr.'!AA29+'3. DL invest.n.pl.AR pr.'!AA32</f>
        <v>0</v>
      </c>
      <c r="AB35" s="526">
        <f>'3. DL invest.n.pl.AR pr.'!AB29+'3. DL invest.n.pl.AR pr.'!AB32</f>
        <v>0</v>
      </c>
      <c r="AC35" s="526">
        <f>'3. DL invest.n.pl.AR pr.'!AC29+'3. DL invest.n.pl.AR pr.'!AC32</f>
        <v>0</v>
      </c>
      <c r="AD35" s="526">
        <f>'3. DL invest.n.pl.AR pr.'!AD29+'3. DL invest.n.pl.AR pr.'!AD32</f>
        <v>0</v>
      </c>
      <c r="AE35" s="526">
        <f>'3. DL invest.n.pl.AR pr.'!AE29+'3. DL invest.n.pl.AR pr.'!AE32</f>
        <v>0</v>
      </c>
      <c r="AF35" s="526">
        <f>'3. DL invest.n.pl.AR pr.'!AF29+'3. DL invest.n.pl.AR pr.'!AF32</f>
        <v>0</v>
      </c>
      <c r="AG35" s="526">
        <f>'3. DL invest.n.pl.AR pr.'!AG29+'3. DL invest.n.pl.AR pr.'!AG32</f>
        <v>0</v>
      </c>
      <c r="AH35" s="526">
        <f>'3. DL invest.n.pl.AR pr.'!AH29+'3. DL invest.n.pl.AR pr.'!AH32</f>
        <v>0</v>
      </c>
      <c r="AI35" s="526">
        <f>'3. DL invest.n.pl.AR pr.'!AI29+'3. DL invest.n.pl.AR pr.'!AI32</f>
        <v>0</v>
      </c>
      <c r="AK35" s="499">
        <f t="shared" si="94"/>
        <v>-415711.29052735586</v>
      </c>
      <c r="AL35" s="499">
        <f t="shared" si="32"/>
        <v>-5378834.15082986</v>
      </c>
      <c r="AM35" s="499">
        <f t="shared" si="33"/>
        <v>-4592332.1508298609</v>
      </c>
      <c r="AN35" s="499">
        <f t="shared" si="34"/>
        <v>-3405982.1508298605</v>
      </c>
      <c r="AO35" s="499">
        <f t="shared" si="35"/>
        <v>-2949364.6508298605</v>
      </c>
      <c r="AP35" s="499">
        <f t="shared" si="36"/>
        <v>0</v>
      </c>
      <c r="AQ35" s="499">
        <f t="shared" si="37"/>
        <v>0</v>
      </c>
      <c r="AR35" s="499">
        <f t="shared" si="38"/>
        <v>0</v>
      </c>
      <c r="AS35" s="499">
        <f t="shared" si="39"/>
        <v>0</v>
      </c>
      <c r="AT35" s="499">
        <f t="shared" si="40"/>
        <v>0</v>
      </c>
      <c r="AU35" s="499">
        <f t="shared" si="41"/>
        <v>0</v>
      </c>
      <c r="AV35" s="499">
        <f t="shared" si="42"/>
        <v>0</v>
      </c>
      <c r="AW35" s="499">
        <f t="shared" si="43"/>
        <v>0</v>
      </c>
      <c r="AX35" s="499">
        <f t="shared" si="44"/>
        <v>0</v>
      </c>
      <c r="AY35" s="499">
        <f t="shared" si="45"/>
        <v>0</v>
      </c>
      <c r="AZ35" s="499">
        <f t="shared" si="46"/>
        <v>0</v>
      </c>
      <c r="BA35" s="499">
        <f t="shared" si="47"/>
        <v>0</v>
      </c>
      <c r="BB35" s="499">
        <f t="shared" si="48"/>
        <v>0</v>
      </c>
      <c r="BC35" s="499">
        <f t="shared" si="49"/>
        <v>0</v>
      </c>
      <c r="BD35" s="499">
        <f t="shared" si="50"/>
        <v>0</v>
      </c>
      <c r="BE35" s="499">
        <f t="shared" si="51"/>
        <v>0</v>
      </c>
      <c r="BF35" s="499">
        <f t="shared" si="52"/>
        <v>0</v>
      </c>
      <c r="BG35" s="499">
        <f t="shared" si="53"/>
        <v>0</v>
      </c>
      <c r="BH35" s="499">
        <f t="shared" si="54"/>
        <v>0</v>
      </c>
      <c r="BI35" s="499">
        <f t="shared" si="55"/>
        <v>0</v>
      </c>
      <c r="BJ35" s="499">
        <f t="shared" si="56"/>
        <v>0</v>
      </c>
      <c r="BK35" s="499">
        <f t="shared" si="57"/>
        <v>0</v>
      </c>
      <c r="BL35" s="499">
        <f t="shared" si="58"/>
        <v>0</v>
      </c>
      <c r="BM35" s="499">
        <f t="shared" si="59"/>
        <v>0</v>
      </c>
      <c r="BN35" s="499">
        <f t="shared" si="60"/>
        <v>0</v>
      </c>
    </row>
    <row r="36" spans="1:80">
      <c r="A36" s="326" t="s">
        <v>278</v>
      </c>
      <c r="B36" s="3" t="s">
        <v>279</v>
      </c>
      <c r="C36" s="33" t="s">
        <v>138</v>
      </c>
      <c r="D36" s="521">
        <f t="shared" si="92"/>
        <v>-6206059.0380064752</v>
      </c>
      <c r="E36" s="521">
        <f t="shared" si="98"/>
        <v>-9161866.186140649</v>
      </c>
      <c r="F36" s="526">
        <f>'3. DL invest.n.pl.AR pr.'!F16-'2. DL invest.n.pl.BEZ pr.'!E16</f>
        <v>0</v>
      </c>
      <c r="G36" s="526">
        <f>'3. DL invest.n.pl.AR pr.'!G16-'2. DL invest.n.pl.BEZ pr.'!F16</f>
        <v>0</v>
      </c>
      <c r="H36" s="526">
        <f>'3. DL invest.n.pl.AR pr.'!H16-'2. DL invest.n.pl.BEZ pr.'!G16</f>
        <v>0</v>
      </c>
      <c r="I36" s="526">
        <f>'3. DL invest.n.pl.AR pr.'!I16-'2. DL invest.n.pl.BEZ pr.'!H16</f>
        <v>0</v>
      </c>
      <c r="J36" s="526">
        <f>'3. DL invest.n.pl.AR pr.'!J16-'2. DL invest.n.pl.BEZ pr.'!I16</f>
        <v>0</v>
      </c>
      <c r="K36" s="526">
        <f>'3. DL invest.n.pl.AR pr.'!K16-'2. DL invest.n.pl.BEZ pr.'!J16</f>
        <v>-1230469.6554114248</v>
      </c>
      <c r="L36" s="526">
        <f>'3. DL invest.n.pl.AR pr.'!L16-'2. DL invest.n.pl.BEZ pr.'!K16</f>
        <v>-1255710.9951124133</v>
      </c>
      <c r="M36" s="526">
        <f>'3. DL invest.n.pl.AR pr.'!M16-'2. DL invest.n.pl.BEZ pr.'!L16</f>
        <v>-1281470.4324858696</v>
      </c>
      <c r="N36" s="526">
        <f>'3. DL invest.n.pl.AR pr.'!N16-'2. DL invest.n.pl.BEZ pr.'!M16</f>
        <v>-1307758.6081736903</v>
      </c>
      <c r="O36" s="526">
        <f>'3. DL invest.n.pl.AR pr.'!O16-'2. DL invest.n.pl.BEZ pr.'!N16</f>
        <v>-1334586.3814830675</v>
      </c>
      <c r="P36" s="526">
        <f>'3. DL invest.n.pl.AR pr.'!P16-'2. DL invest.n.pl.BEZ pr.'!O16</f>
        <v>-1361964.8348826964</v>
      </c>
      <c r="Q36" s="526">
        <f>'3. DL invest.n.pl.AR pr.'!Q16-'2. DL invest.n.pl.BEZ pr.'!P16</f>
        <v>-1389905.2785914869</v>
      </c>
      <c r="R36" s="526">
        <f>'3. DL invest.n.pl.AR pr.'!R16-'2. DL invest.n.pl.BEZ pr.'!Q16</f>
        <v>0</v>
      </c>
      <c r="S36" s="526">
        <f>'3. DL invest.n.pl.AR pr.'!S16-'2. DL invest.n.pl.BEZ pr.'!R16</f>
        <v>0</v>
      </c>
      <c r="T36" s="526">
        <f>'3. DL invest.n.pl.AR pr.'!T16-'2. DL invest.n.pl.BEZ pr.'!S16</f>
        <v>0</v>
      </c>
      <c r="U36" s="526">
        <f>'3. DL invest.n.pl.AR pr.'!U16-'2. DL invest.n.pl.BEZ pr.'!T16</f>
        <v>0</v>
      </c>
      <c r="V36" s="526">
        <f>'3. DL invest.n.pl.AR pr.'!V16-'2. DL invest.n.pl.BEZ pr.'!U16</f>
        <v>0</v>
      </c>
      <c r="W36" s="526">
        <f>'3. DL invest.n.pl.AR pr.'!W16-'2. DL invest.n.pl.BEZ pr.'!V16</f>
        <v>0</v>
      </c>
      <c r="X36" s="526">
        <f>'3. DL invest.n.pl.AR pr.'!X16-'2. DL invest.n.pl.BEZ pr.'!W16</f>
        <v>0</v>
      </c>
      <c r="Y36" s="526">
        <f>'3. DL invest.n.pl.AR pr.'!Y16-'2. DL invest.n.pl.BEZ pr.'!X16</f>
        <v>0</v>
      </c>
      <c r="Z36" s="526">
        <f>'3. DL invest.n.pl.AR pr.'!Z16-'2. DL invest.n.pl.BEZ pr.'!Y16</f>
        <v>0</v>
      </c>
      <c r="AA36" s="526">
        <f>'3. DL invest.n.pl.AR pr.'!AA16-'2. DL invest.n.pl.BEZ pr.'!Z16</f>
        <v>0</v>
      </c>
      <c r="AB36" s="526">
        <f>'3. DL invest.n.pl.AR pr.'!AB16-'2. DL invest.n.pl.BEZ pr.'!AA16</f>
        <v>0</v>
      </c>
      <c r="AC36" s="526">
        <f>'3. DL invest.n.pl.AR pr.'!AC16-'2. DL invest.n.pl.BEZ pr.'!AB16</f>
        <v>0</v>
      </c>
      <c r="AD36" s="526">
        <f>'3. DL invest.n.pl.AR pr.'!AD16-'2. DL invest.n.pl.BEZ pr.'!AC16</f>
        <v>0</v>
      </c>
      <c r="AE36" s="526">
        <f>'3. DL invest.n.pl.AR pr.'!AE16-'2. DL invest.n.pl.BEZ pr.'!AD16</f>
        <v>0</v>
      </c>
      <c r="AF36" s="526">
        <f>'3. DL invest.n.pl.AR pr.'!AF16-'2. DL invest.n.pl.BEZ pr.'!AE16</f>
        <v>0</v>
      </c>
      <c r="AG36" s="526">
        <f>'3. DL invest.n.pl.AR pr.'!AG16-'2. DL invest.n.pl.BEZ pr.'!AF16</f>
        <v>0</v>
      </c>
      <c r="AH36" s="526">
        <f>'3. DL invest.n.pl.AR pr.'!AH16-'2. DL invest.n.pl.BEZ pr.'!AG16</f>
        <v>0</v>
      </c>
      <c r="AI36" s="526">
        <f>'3. DL invest.n.pl.AR pr.'!AI16-'2. DL invest.n.pl.BEZ pr.'!AH16</f>
        <v>0</v>
      </c>
      <c r="AK36" s="499">
        <f t="shared" si="94"/>
        <v>0</v>
      </c>
      <c r="AL36" s="499">
        <f t="shared" si="32"/>
        <v>0</v>
      </c>
      <c r="AM36" s="499">
        <f t="shared" si="33"/>
        <v>0</v>
      </c>
      <c r="AN36" s="499">
        <f t="shared" si="34"/>
        <v>0</v>
      </c>
      <c r="AO36" s="499">
        <f t="shared" si="35"/>
        <v>0</v>
      </c>
      <c r="AP36" s="499">
        <f t="shared" si="36"/>
        <v>-1230469.6554114248</v>
      </c>
      <c r="AQ36" s="499">
        <f t="shared" si="37"/>
        <v>-1255710.9951124133</v>
      </c>
      <c r="AR36" s="499">
        <f t="shared" si="38"/>
        <v>-1281470.4324858696</v>
      </c>
      <c r="AS36" s="499">
        <f t="shared" si="39"/>
        <v>-1307758.6081736903</v>
      </c>
      <c r="AT36" s="499">
        <f t="shared" si="40"/>
        <v>-1334586.3814830675</v>
      </c>
      <c r="AU36" s="499">
        <f t="shared" si="41"/>
        <v>-1361964.8348826964</v>
      </c>
      <c r="AV36" s="499">
        <f t="shared" si="42"/>
        <v>-1389905.2785914869</v>
      </c>
      <c r="AW36" s="499">
        <f t="shared" si="43"/>
        <v>0</v>
      </c>
      <c r="AX36" s="499">
        <f t="shared" si="44"/>
        <v>0</v>
      </c>
      <c r="AY36" s="499">
        <f t="shared" si="45"/>
        <v>0</v>
      </c>
      <c r="AZ36" s="499">
        <f t="shared" si="46"/>
        <v>0</v>
      </c>
      <c r="BA36" s="499">
        <f t="shared" si="47"/>
        <v>0</v>
      </c>
      <c r="BB36" s="499">
        <f t="shared" si="48"/>
        <v>0</v>
      </c>
      <c r="BC36" s="499">
        <f t="shared" si="49"/>
        <v>0</v>
      </c>
      <c r="BD36" s="499">
        <f t="shared" si="50"/>
        <v>0</v>
      </c>
      <c r="BE36" s="499">
        <f t="shared" si="51"/>
        <v>0</v>
      </c>
      <c r="BF36" s="499">
        <f t="shared" si="52"/>
        <v>0</v>
      </c>
      <c r="BG36" s="499">
        <f t="shared" si="53"/>
        <v>0</v>
      </c>
      <c r="BH36" s="499">
        <f t="shared" si="54"/>
        <v>0</v>
      </c>
      <c r="BI36" s="499">
        <f t="shared" si="55"/>
        <v>0</v>
      </c>
      <c r="BJ36" s="499">
        <f t="shared" si="56"/>
        <v>0</v>
      </c>
      <c r="BK36" s="499">
        <f t="shared" si="57"/>
        <v>0</v>
      </c>
      <c r="BL36" s="499">
        <f t="shared" si="58"/>
        <v>0</v>
      </c>
      <c r="BM36" s="499">
        <f t="shared" si="59"/>
        <v>0</v>
      </c>
      <c r="BN36" s="499">
        <f t="shared" si="60"/>
        <v>0</v>
      </c>
    </row>
    <row r="37" spans="1:80">
      <c r="A37" s="335" t="s">
        <v>280</v>
      </c>
      <c r="B37" s="3" t="s">
        <v>235</v>
      </c>
      <c r="C37" s="336" t="s">
        <v>138</v>
      </c>
      <c r="D37" s="521">
        <f t="shared" si="92"/>
        <v>0</v>
      </c>
      <c r="E37" s="521">
        <f t="shared" si="98"/>
        <v>0</v>
      </c>
      <c r="F37" s="527">
        <f>'3. DL invest.n.pl.AR pr.'!F34</f>
        <v>0</v>
      </c>
      <c r="G37" s="527">
        <f>'3. DL invest.n.pl.AR pr.'!G34</f>
        <v>0</v>
      </c>
      <c r="H37" s="527">
        <f>'3. DL invest.n.pl.AR pr.'!H34</f>
        <v>0</v>
      </c>
      <c r="I37" s="527">
        <f>'3. DL invest.n.pl.AR pr.'!I34</f>
        <v>0</v>
      </c>
      <c r="J37" s="527">
        <f>'3. DL invest.n.pl.AR pr.'!J34</f>
        <v>0</v>
      </c>
      <c r="K37" s="527">
        <f>'3. DL invest.n.pl.AR pr.'!K34</f>
        <v>0</v>
      </c>
      <c r="L37" s="527">
        <f>'3. DL invest.n.pl.AR pr.'!L34</f>
        <v>0</v>
      </c>
      <c r="M37" s="527">
        <f>'3. DL invest.n.pl.AR pr.'!M34</f>
        <v>0</v>
      </c>
      <c r="N37" s="527">
        <f>'3. DL invest.n.pl.AR pr.'!N34</f>
        <v>0</v>
      </c>
      <c r="O37" s="527">
        <f>'3. DL invest.n.pl.AR pr.'!O34</f>
        <v>0</v>
      </c>
      <c r="P37" s="527">
        <f>'3. DL invest.n.pl.AR pr.'!P34</f>
        <v>0</v>
      </c>
      <c r="Q37" s="527">
        <f>'3. DL invest.n.pl.AR pr.'!Q34</f>
        <v>0</v>
      </c>
      <c r="R37" s="527">
        <f>'3. DL invest.n.pl.AR pr.'!R34</f>
        <v>0</v>
      </c>
      <c r="S37" s="527">
        <f>'3. DL invest.n.pl.AR pr.'!S34</f>
        <v>0</v>
      </c>
      <c r="T37" s="527">
        <f>'3. DL invest.n.pl.AR pr.'!T34</f>
        <v>0</v>
      </c>
      <c r="U37" s="527">
        <f>'3. DL invest.n.pl.AR pr.'!U34</f>
        <v>0</v>
      </c>
      <c r="V37" s="527">
        <f>'3. DL invest.n.pl.AR pr.'!V34</f>
        <v>0</v>
      </c>
      <c r="W37" s="527">
        <f>'3. DL invest.n.pl.AR pr.'!W34</f>
        <v>0</v>
      </c>
      <c r="X37" s="527">
        <f>'3. DL invest.n.pl.AR pr.'!X34</f>
        <v>0</v>
      </c>
      <c r="Y37" s="527">
        <f>'3. DL invest.n.pl.AR pr.'!Y34</f>
        <v>0</v>
      </c>
      <c r="Z37" s="527">
        <f>'3. DL invest.n.pl.AR pr.'!Z34</f>
        <v>0</v>
      </c>
      <c r="AA37" s="527">
        <f>'3. DL invest.n.pl.AR pr.'!AA34</f>
        <v>0</v>
      </c>
      <c r="AB37" s="527">
        <f>'3. DL invest.n.pl.AR pr.'!AB34</f>
        <v>0</v>
      </c>
      <c r="AC37" s="527">
        <f>'3. DL invest.n.pl.AR pr.'!AC34</f>
        <v>0</v>
      </c>
      <c r="AD37" s="527">
        <f>'3. DL invest.n.pl.AR pr.'!AD34</f>
        <v>0</v>
      </c>
      <c r="AE37" s="527">
        <f>'3. DL invest.n.pl.AR pr.'!AE34</f>
        <v>0</v>
      </c>
      <c r="AF37" s="527">
        <f>'3. DL invest.n.pl.AR pr.'!AF34</f>
        <v>0</v>
      </c>
      <c r="AG37" s="527">
        <f>'3. DL invest.n.pl.AR pr.'!AG34</f>
        <v>0</v>
      </c>
      <c r="AH37" s="527">
        <f>'3. DL invest.n.pl.AR pr.'!AH34</f>
        <v>0</v>
      </c>
      <c r="AI37" s="527">
        <f>'3. DL invest.n.pl.AR pr.'!AI34</f>
        <v>0</v>
      </c>
      <c r="AK37" s="499">
        <f t="shared" si="94"/>
        <v>0</v>
      </c>
      <c r="AL37" s="499">
        <f t="shared" si="32"/>
        <v>0</v>
      </c>
      <c r="AM37" s="499">
        <f t="shared" si="33"/>
        <v>0</v>
      </c>
      <c r="AN37" s="499">
        <f t="shared" si="34"/>
        <v>0</v>
      </c>
      <c r="AO37" s="499">
        <f t="shared" si="35"/>
        <v>0</v>
      </c>
      <c r="AP37" s="499">
        <f t="shared" si="36"/>
        <v>0</v>
      </c>
      <c r="AQ37" s="499">
        <f t="shared" si="37"/>
        <v>0</v>
      </c>
      <c r="AR37" s="499">
        <f t="shared" si="38"/>
        <v>0</v>
      </c>
      <c r="AS37" s="499">
        <f t="shared" si="39"/>
        <v>0</v>
      </c>
      <c r="AT37" s="499">
        <f t="shared" si="40"/>
        <v>0</v>
      </c>
      <c r="AU37" s="499">
        <f t="shared" si="41"/>
        <v>0</v>
      </c>
      <c r="AV37" s="499">
        <f t="shared" si="42"/>
        <v>0</v>
      </c>
      <c r="AW37" s="499">
        <f t="shared" si="43"/>
        <v>0</v>
      </c>
      <c r="AX37" s="499">
        <f t="shared" si="44"/>
        <v>0</v>
      </c>
      <c r="AY37" s="499">
        <f t="shared" si="45"/>
        <v>0</v>
      </c>
      <c r="AZ37" s="499">
        <f t="shared" si="46"/>
        <v>0</v>
      </c>
      <c r="BA37" s="499">
        <f t="shared" si="47"/>
        <v>0</v>
      </c>
      <c r="BB37" s="499">
        <f t="shared" si="48"/>
        <v>0</v>
      </c>
      <c r="BC37" s="499">
        <f t="shared" si="49"/>
        <v>0</v>
      </c>
      <c r="BD37" s="499">
        <f t="shared" si="50"/>
        <v>0</v>
      </c>
      <c r="BE37" s="499">
        <f t="shared" si="51"/>
        <v>0</v>
      </c>
      <c r="BF37" s="499">
        <f t="shared" si="52"/>
        <v>0</v>
      </c>
      <c r="BG37" s="499">
        <f t="shared" si="53"/>
        <v>0</v>
      </c>
      <c r="BH37" s="499">
        <f t="shared" si="54"/>
        <v>0</v>
      </c>
      <c r="BI37" s="499">
        <f t="shared" si="55"/>
        <v>0</v>
      </c>
      <c r="BJ37" s="499">
        <f t="shared" si="56"/>
        <v>0</v>
      </c>
      <c r="BK37" s="499">
        <f t="shared" si="57"/>
        <v>0</v>
      </c>
      <c r="BL37" s="499">
        <f t="shared" si="58"/>
        <v>0</v>
      </c>
      <c r="BM37" s="499">
        <f t="shared" si="59"/>
        <v>0</v>
      </c>
      <c r="BN37" s="499">
        <f t="shared" si="60"/>
        <v>0</v>
      </c>
    </row>
    <row r="38" spans="1:80" s="334" customFormat="1">
      <c r="A38" s="328">
        <v>5</v>
      </c>
      <c r="B38" s="329" t="s">
        <v>281</v>
      </c>
      <c r="C38" s="330" t="s">
        <v>138</v>
      </c>
      <c r="D38" s="521">
        <f t="shared" si="92"/>
        <v>261588.08205639213</v>
      </c>
      <c r="E38" s="521">
        <f t="shared" si="98"/>
        <v>290567.53080229979</v>
      </c>
      <c r="F38" s="522">
        <f>SUM(F39:F41)</f>
        <v>7214.8240504747719</v>
      </c>
      <c r="G38" s="522">
        <f t="shared" ref="G38:AI38" si="100">SUM(G39:G41)</f>
        <v>93351.667080518237</v>
      </c>
      <c r="H38" s="522">
        <f t="shared" si="100"/>
        <v>79701.632369774452</v>
      </c>
      <c r="I38" s="522">
        <f t="shared" si="100"/>
        <v>59112.086915228989</v>
      </c>
      <c r="J38" s="522">
        <f t="shared" si="100"/>
        <v>51187.320386303363</v>
      </c>
      <c r="K38" s="522">
        <f t="shared" si="100"/>
        <v>0</v>
      </c>
      <c r="L38" s="522">
        <f t="shared" si="100"/>
        <v>0</v>
      </c>
      <c r="M38" s="522">
        <f t="shared" si="100"/>
        <v>0</v>
      </c>
      <c r="N38" s="522">
        <f t="shared" si="100"/>
        <v>0</v>
      </c>
      <c r="O38" s="522">
        <f t="shared" si="100"/>
        <v>0</v>
      </c>
      <c r="P38" s="522">
        <f t="shared" si="100"/>
        <v>0</v>
      </c>
      <c r="Q38" s="522">
        <f t="shared" si="100"/>
        <v>0</v>
      </c>
      <c r="R38" s="522">
        <f t="shared" si="100"/>
        <v>0</v>
      </c>
      <c r="S38" s="522">
        <f t="shared" si="100"/>
        <v>0</v>
      </c>
      <c r="T38" s="522">
        <f t="shared" si="100"/>
        <v>0</v>
      </c>
      <c r="U38" s="522">
        <f t="shared" si="100"/>
        <v>0</v>
      </c>
      <c r="V38" s="522">
        <f t="shared" si="100"/>
        <v>0</v>
      </c>
      <c r="W38" s="522">
        <f t="shared" si="100"/>
        <v>0</v>
      </c>
      <c r="X38" s="522">
        <f t="shared" si="100"/>
        <v>0</v>
      </c>
      <c r="Y38" s="522">
        <f t="shared" si="100"/>
        <v>0</v>
      </c>
      <c r="Z38" s="522">
        <f t="shared" si="100"/>
        <v>0</v>
      </c>
      <c r="AA38" s="522">
        <f t="shared" si="100"/>
        <v>0</v>
      </c>
      <c r="AB38" s="522">
        <f t="shared" si="100"/>
        <v>0</v>
      </c>
      <c r="AC38" s="522">
        <f t="shared" si="100"/>
        <v>0</v>
      </c>
      <c r="AD38" s="522">
        <f t="shared" si="100"/>
        <v>0</v>
      </c>
      <c r="AE38" s="522">
        <f t="shared" si="100"/>
        <v>0</v>
      </c>
      <c r="AF38" s="522">
        <f t="shared" si="100"/>
        <v>0</v>
      </c>
      <c r="AG38" s="522">
        <f t="shared" si="100"/>
        <v>0</v>
      </c>
      <c r="AH38" s="522">
        <f t="shared" si="100"/>
        <v>0</v>
      </c>
      <c r="AI38" s="522">
        <f t="shared" si="100"/>
        <v>0</v>
      </c>
      <c r="AJ38" s="3"/>
      <c r="AK38" s="499">
        <f t="shared" si="94"/>
        <v>7214.8240504747719</v>
      </c>
      <c r="AL38" s="499">
        <f t="shared" si="32"/>
        <v>93351.667080518237</v>
      </c>
      <c r="AM38" s="499">
        <f t="shared" si="33"/>
        <v>79701.632369774452</v>
      </c>
      <c r="AN38" s="499">
        <f t="shared" si="34"/>
        <v>59112.086915228989</v>
      </c>
      <c r="AO38" s="499">
        <f t="shared" si="35"/>
        <v>51187.320386303363</v>
      </c>
      <c r="AP38" s="499">
        <f t="shared" si="36"/>
        <v>0</v>
      </c>
      <c r="AQ38" s="499">
        <f t="shared" si="37"/>
        <v>0</v>
      </c>
      <c r="AR38" s="499">
        <f t="shared" si="38"/>
        <v>0</v>
      </c>
      <c r="AS38" s="499">
        <f t="shared" si="39"/>
        <v>0</v>
      </c>
      <c r="AT38" s="499">
        <f t="shared" si="40"/>
        <v>0</v>
      </c>
      <c r="AU38" s="499">
        <f t="shared" si="41"/>
        <v>0</v>
      </c>
      <c r="AV38" s="499">
        <f t="shared" si="42"/>
        <v>0</v>
      </c>
      <c r="AW38" s="499">
        <f t="shared" si="43"/>
        <v>0</v>
      </c>
      <c r="AX38" s="499">
        <f t="shared" si="44"/>
        <v>0</v>
      </c>
      <c r="AY38" s="499">
        <f t="shared" si="45"/>
        <v>0</v>
      </c>
      <c r="AZ38" s="499">
        <f t="shared" si="46"/>
        <v>0</v>
      </c>
      <c r="BA38" s="499">
        <f t="shared" si="47"/>
        <v>0</v>
      </c>
      <c r="BB38" s="499">
        <f t="shared" si="48"/>
        <v>0</v>
      </c>
      <c r="BC38" s="499">
        <f t="shared" si="49"/>
        <v>0</v>
      </c>
      <c r="BD38" s="499">
        <f t="shared" si="50"/>
        <v>0</v>
      </c>
      <c r="BE38" s="499">
        <f t="shared" si="51"/>
        <v>0</v>
      </c>
      <c r="BF38" s="499">
        <f t="shared" si="52"/>
        <v>0</v>
      </c>
      <c r="BG38" s="499">
        <f t="shared" si="53"/>
        <v>0</v>
      </c>
      <c r="BH38" s="499">
        <f t="shared" si="54"/>
        <v>0</v>
      </c>
      <c r="BI38" s="499">
        <f t="shared" si="55"/>
        <v>0</v>
      </c>
      <c r="BJ38" s="499">
        <f t="shared" si="56"/>
        <v>0</v>
      </c>
      <c r="BK38" s="499">
        <f t="shared" si="57"/>
        <v>0</v>
      </c>
      <c r="BL38" s="499">
        <f t="shared" si="58"/>
        <v>0</v>
      </c>
      <c r="BM38" s="499">
        <f t="shared" si="59"/>
        <v>0</v>
      </c>
      <c r="BN38" s="499">
        <f t="shared" si="60"/>
        <v>0</v>
      </c>
      <c r="BO38" s="333"/>
      <c r="BP38" s="333"/>
      <c r="BQ38" s="333"/>
      <c r="BR38" s="333"/>
      <c r="BS38" s="333"/>
      <c r="BT38" s="333"/>
      <c r="BU38" s="333"/>
      <c r="BV38" s="333"/>
      <c r="BW38" s="333"/>
      <c r="BX38" s="333"/>
      <c r="BY38" s="333"/>
      <c r="BZ38" s="333"/>
      <c r="CA38" s="333"/>
      <c r="CB38" s="333"/>
    </row>
    <row r="39" spans="1:80">
      <c r="A39" s="326" t="s">
        <v>282</v>
      </c>
      <c r="B39" s="3" t="s">
        <v>283</v>
      </c>
      <c r="C39" s="33" t="s">
        <v>138</v>
      </c>
      <c r="D39" s="331">
        <f t="shared" si="92"/>
        <v>0</v>
      </c>
      <c r="E39" s="331">
        <f t="shared" si="98"/>
        <v>0</v>
      </c>
      <c r="F39" s="35"/>
      <c r="G39" s="35"/>
      <c r="H39" s="35"/>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K39" s="499">
        <f t="shared" si="94"/>
        <v>0</v>
      </c>
      <c r="AL39" s="499">
        <f t="shared" si="32"/>
        <v>0</v>
      </c>
      <c r="AM39" s="499">
        <f t="shared" si="33"/>
        <v>0</v>
      </c>
      <c r="AN39" s="499">
        <f t="shared" si="34"/>
        <v>0</v>
      </c>
      <c r="AO39" s="499">
        <f t="shared" si="35"/>
        <v>0</v>
      </c>
      <c r="AP39" s="499">
        <f t="shared" si="36"/>
        <v>0</v>
      </c>
      <c r="AQ39" s="499">
        <f t="shared" si="37"/>
        <v>0</v>
      </c>
      <c r="AR39" s="499">
        <f t="shared" si="38"/>
        <v>0</v>
      </c>
      <c r="AS39" s="499">
        <f t="shared" si="39"/>
        <v>0</v>
      </c>
      <c r="AT39" s="499">
        <f t="shared" si="40"/>
        <v>0</v>
      </c>
      <c r="AU39" s="499">
        <f t="shared" si="41"/>
        <v>0</v>
      </c>
      <c r="AV39" s="499">
        <f t="shared" si="42"/>
        <v>0</v>
      </c>
      <c r="AW39" s="499">
        <f t="shared" si="43"/>
        <v>0</v>
      </c>
      <c r="AX39" s="499">
        <f t="shared" si="44"/>
        <v>0</v>
      </c>
      <c r="AY39" s="499">
        <f t="shared" si="45"/>
        <v>0</v>
      </c>
      <c r="AZ39" s="499">
        <f t="shared" si="46"/>
        <v>0</v>
      </c>
      <c r="BA39" s="499">
        <f t="shared" si="47"/>
        <v>0</v>
      </c>
      <c r="BB39" s="499">
        <f t="shared" si="48"/>
        <v>0</v>
      </c>
      <c r="BC39" s="499">
        <f t="shared" si="49"/>
        <v>0</v>
      </c>
      <c r="BD39" s="499">
        <f t="shared" si="50"/>
        <v>0</v>
      </c>
      <c r="BE39" s="499">
        <f t="shared" si="51"/>
        <v>0</v>
      </c>
      <c r="BF39" s="499">
        <f t="shared" si="52"/>
        <v>0</v>
      </c>
      <c r="BG39" s="499">
        <f t="shared" si="53"/>
        <v>0</v>
      </c>
      <c r="BH39" s="499">
        <f t="shared" si="54"/>
        <v>0</v>
      </c>
      <c r="BI39" s="499">
        <f t="shared" si="55"/>
        <v>0</v>
      </c>
      <c r="BJ39" s="499">
        <f t="shared" si="56"/>
        <v>0</v>
      </c>
      <c r="BK39" s="499">
        <f t="shared" si="57"/>
        <v>0</v>
      </c>
      <c r="BL39" s="499">
        <f t="shared" si="58"/>
        <v>0</v>
      </c>
      <c r="BM39" s="499">
        <f t="shared" si="59"/>
        <v>0</v>
      </c>
      <c r="BN39" s="499">
        <f t="shared" si="60"/>
        <v>0</v>
      </c>
    </row>
    <row r="40" spans="1:80">
      <c r="A40" s="326" t="s">
        <v>284</v>
      </c>
      <c r="B40" s="3" t="s">
        <v>285</v>
      </c>
      <c r="C40" s="33" t="s">
        <v>138</v>
      </c>
      <c r="D40" s="331">
        <f t="shared" si="92"/>
        <v>0</v>
      </c>
      <c r="E40" s="331">
        <f t="shared" si="98"/>
        <v>0</v>
      </c>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K40" s="499">
        <f t="shared" si="94"/>
        <v>0</v>
      </c>
      <c r="AL40" s="499">
        <f t="shared" si="32"/>
        <v>0</v>
      </c>
      <c r="AM40" s="499">
        <f t="shared" si="33"/>
        <v>0</v>
      </c>
      <c r="AN40" s="499">
        <f t="shared" si="34"/>
        <v>0</v>
      </c>
      <c r="AO40" s="499">
        <f t="shared" si="35"/>
        <v>0</v>
      </c>
      <c r="AP40" s="499">
        <f t="shared" si="36"/>
        <v>0</v>
      </c>
      <c r="AQ40" s="499">
        <f t="shared" si="37"/>
        <v>0</v>
      </c>
      <c r="AR40" s="499">
        <f t="shared" si="38"/>
        <v>0</v>
      </c>
      <c r="AS40" s="499">
        <f t="shared" si="39"/>
        <v>0</v>
      </c>
      <c r="AT40" s="499">
        <f t="shared" si="40"/>
        <v>0</v>
      </c>
      <c r="AU40" s="499">
        <f t="shared" si="41"/>
        <v>0</v>
      </c>
      <c r="AV40" s="499">
        <f t="shared" si="42"/>
        <v>0</v>
      </c>
      <c r="AW40" s="499">
        <f t="shared" si="43"/>
        <v>0</v>
      </c>
      <c r="AX40" s="499">
        <f t="shared" si="44"/>
        <v>0</v>
      </c>
      <c r="AY40" s="499">
        <f t="shared" si="45"/>
        <v>0</v>
      </c>
      <c r="AZ40" s="499">
        <f t="shared" si="46"/>
        <v>0</v>
      </c>
      <c r="BA40" s="499">
        <f t="shared" si="47"/>
        <v>0</v>
      </c>
      <c r="BB40" s="499">
        <f t="shared" si="48"/>
        <v>0</v>
      </c>
      <c r="BC40" s="499">
        <f t="shared" si="49"/>
        <v>0</v>
      </c>
      <c r="BD40" s="499">
        <f t="shared" si="50"/>
        <v>0</v>
      </c>
      <c r="BE40" s="499">
        <f t="shared" si="51"/>
        <v>0</v>
      </c>
      <c r="BF40" s="499">
        <f t="shared" si="52"/>
        <v>0</v>
      </c>
      <c r="BG40" s="499">
        <f t="shared" si="53"/>
        <v>0</v>
      </c>
      <c r="BH40" s="499">
        <f t="shared" si="54"/>
        <v>0</v>
      </c>
      <c r="BI40" s="499">
        <f t="shared" si="55"/>
        <v>0</v>
      </c>
      <c r="BJ40" s="499">
        <f t="shared" si="56"/>
        <v>0</v>
      </c>
      <c r="BK40" s="499">
        <f t="shared" si="57"/>
        <v>0</v>
      </c>
      <c r="BL40" s="499">
        <f t="shared" si="58"/>
        <v>0</v>
      </c>
      <c r="BM40" s="499">
        <f t="shared" si="59"/>
        <v>0</v>
      </c>
      <c r="BN40" s="499">
        <f t="shared" si="60"/>
        <v>0</v>
      </c>
    </row>
    <row r="41" spans="1:80">
      <c r="A41" s="335" t="s">
        <v>286</v>
      </c>
      <c r="B41" s="3" t="s">
        <v>287</v>
      </c>
      <c r="C41" s="336" t="s">
        <v>138</v>
      </c>
      <c r="D41" s="331">
        <f t="shared" si="92"/>
        <v>261588.08205639213</v>
      </c>
      <c r="E41" s="331">
        <f t="shared" si="98"/>
        <v>290567.53080229979</v>
      </c>
      <c r="F41" s="36">
        <f>-F35*0.1/121*21</f>
        <v>7214.8240504747719</v>
      </c>
      <c r="G41" s="36">
        <f t="shared" ref="G41:L41" si="101">-G35*0.1/121*21</f>
        <v>93351.667080518237</v>
      </c>
      <c r="H41" s="36">
        <f t="shared" si="101"/>
        <v>79701.632369774452</v>
      </c>
      <c r="I41" s="36">
        <f t="shared" si="101"/>
        <v>59112.086915228989</v>
      </c>
      <c r="J41" s="36">
        <f t="shared" si="101"/>
        <v>51187.320386303363</v>
      </c>
      <c r="K41" s="36">
        <f t="shared" si="101"/>
        <v>0</v>
      </c>
      <c r="L41" s="36">
        <f t="shared" si="101"/>
        <v>0</v>
      </c>
      <c r="M41" s="36"/>
      <c r="N41" s="36"/>
      <c r="O41" s="36"/>
      <c r="P41" s="36"/>
      <c r="Q41" s="36"/>
      <c r="R41" s="36"/>
      <c r="S41" s="36"/>
      <c r="T41" s="36"/>
      <c r="U41" s="36"/>
      <c r="V41" s="36"/>
      <c r="W41" s="36"/>
      <c r="X41" s="36"/>
      <c r="Y41" s="36"/>
      <c r="Z41" s="36"/>
      <c r="AA41" s="36"/>
      <c r="AB41" s="36"/>
      <c r="AC41" s="36"/>
      <c r="AD41" s="36"/>
      <c r="AE41" s="36"/>
      <c r="AF41" s="36"/>
      <c r="AG41" s="36"/>
      <c r="AH41" s="36"/>
      <c r="AI41" s="36"/>
      <c r="AK41" s="499">
        <f t="shared" ref="AK41:AK42" si="102">F41</f>
        <v>7214.8240504747719</v>
      </c>
      <c r="AL41" s="499">
        <f t="shared" ref="AL41:AL42" si="103">G41</f>
        <v>93351.667080518237</v>
      </c>
      <c r="AM41" s="499">
        <f t="shared" ref="AM41:AM42" si="104">H41</f>
        <v>79701.632369774452</v>
      </c>
      <c r="AN41" s="499">
        <f t="shared" ref="AN41:AN42" si="105">I41</f>
        <v>59112.086915228989</v>
      </c>
      <c r="AO41" s="499">
        <f t="shared" ref="AO41:AO42" si="106">J41</f>
        <v>51187.320386303363</v>
      </c>
      <c r="AP41" s="499">
        <f t="shared" ref="AP41:AP42" si="107">K41</f>
        <v>0</v>
      </c>
      <c r="AQ41" s="499">
        <f t="shared" ref="AQ41:AQ42" si="108">L41</f>
        <v>0</v>
      </c>
      <c r="AR41" s="499">
        <f t="shared" ref="AR41:AR42" si="109">M41</f>
        <v>0</v>
      </c>
      <c r="AS41" s="499">
        <f t="shared" ref="AS41:AS42" si="110">N41</f>
        <v>0</v>
      </c>
      <c r="AT41" s="499">
        <f t="shared" ref="AT41:AT42" si="111">O41</f>
        <v>0</v>
      </c>
      <c r="AU41" s="499">
        <f t="shared" ref="AU41:AU42" si="112">P41</f>
        <v>0</v>
      </c>
      <c r="AV41" s="499">
        <f t="shared" ref="AV41:AV42" si="113">Q41</f>
        <v>0</v>
      </c>
      <c r="AW41" s="499">
        <f t="shared" ref="AW41:AW42" si="114">R41</f>
        <v>0</v>
      </c>
      <c r="AX41" s="499">
        <f t="shared" ref="AX41:AX42" si="115">S41</f>
        <v>0</v>
      </c>
      <c r="AY41" s="499">
        <f t="shared" ref="AY41:AY42" si="116">T41</f>
        <v>0</v>
      </c>
      <c r="AZ41" s="499">
        <f t="shared" ref="AZ41:AZ42" si="117">U41</f>
        <v>0</v>
      </c>
      <c r="BA41" s="499">
        <f t="shared" ref="BA41:BA42" si="118">V41</f>
        <v>0</v>
      </c>
      <c r="BB41" s="499">
        <f t="shared" ref="BB41:BB42" si="119">W41</f>
        <v>0</v>
      </c>
      <c r="BC41" s="499">
        <f t="shared" ref="BC41:BC42" si="120">X41</f>
        <v>0</v>
      </c>
      <c r="BD41" s="499">
        <f t="shared" ref="BD41:BD42" si="121">Y41</f>
        <v>0</v>
      </c>
      <c r="BE41" s="499">
        <f t="shared" ref="BE41:BE42" si="122">Z41</f>
        <v>0</v>
      </c>
      <c r="BF41" s="499">
        <f t="shared" ref="BF41:BF42" si="123">AA41</f>
        <v>0</v>
      </c>
      <c r="BG41" s="499">
        <f t="shared" ref="BG41:BG42" si="124">AB41</f>
        <v>0</v>
      </c>
      <c r="BH41" s="499">
        <f t="shared" ref="BH41:BH42" si="125">AC41</f>
        <v>0</v>
      </c>
      <c r="BI41" s="499">
        <f t="shared" ref="BI41:BI42" si="126">AD41</f>
        <v>0</v>
      </c>
      <c r="BJ41" s="499">
        <f t="shared" ref="BJ41:BJ42" si="127">AE41</f>
        <v>0</v>
      </c>
      <c r="BK41" s="499">
        <f t="shared" ref="BK41:BK42" si="128">AF41</f>
        <v>0</v>
      </c>
      <c r="BL41" s="499">
        <f t="shared" ref="BL41:BL42" si="129">AG41</f>
        <v>0</v>
      </c>
      <c r="BM41" s="499">
        <f t="shared" ref="BM41:BM42" si="130">AH41</f>
        <v>0</v>
      </c>
      <c r="BN41" s="499">
        <f t="shared" ref="BN41:BN42" si="131">AI41</f>
        <v>0</v>
      </c>
    </row>
    <row r="42" spans="1:80">
      <c r="A42" s="337"/>
      <c r="B42" s="338" t="s">
        <v>207</v>
      </c>
      <c r="C42" s="337"/>
      <c r="D42" s="339">
        <f>AK42+NPV($C$3,AL42:BN42)</f>
        <v>34898513.684542559</v>
      </c>
      <c r="E42" s="339">
        <f t="shared" si="98"/>
        <v>53194476.950814843</v>
      </c>
      <c r="F42" s="340">
        <f t="shared" ref="F42:AI42" si="132">F8+F18+F24+F34</f>
        <v>-408496.46647688106</v>
      </c>
      <c r="G42" s="340">
        <f t="shared" si="132"/>
        <v>-5023482.4837493422</v>
      </c>
      <c r="H42" s="340">
        <f t="shared" si="132"/>
        <v>-4250630.5184600865</v>
      </c>
      <c r="I42" s="340">
        <f t="shared" si="132"/>
        <v>4907129.9360853685</v>
      </c>
      <c r="J42" s="340">
        <f t="shared" si="132"/>
        <v>5355822.6695564426</v>
      </c>
      <c r="K42" s="340">
        <f t="shared" si="132"/>
        <v>7023530.344588575</v>
      </c>
      <c r="L42" s="340">
        <f t="shared" si="132"/>
        <v>6736289.0048875865</v>
      </c>
      <c r="M42" s="340">
        <f t="shared" si="132"/>
        <v>6710529.5675141308</v>
      </c>
      <c r="N42" s="340">
        <f t="shared" si="132"/>
        <v>6684241.3918263093</v>
      </c>
      <c r="O42" s="340">
        <f t="shared" si="132"/>
        <v>6657413.6185169322</v>
      </c>
      <c r="P42" s="340">
        <f t="shared" si="132"/>
        <v>6630035.1651173038</v>
      </c>
      <c r="Q42" s="340">
        <f t="shared" si="132"/>
        <v>12172094.721408512</v>
      </c>
      <c r="R42" s="340">
        <f t="shared" si="132"/>
        <v>0</v>
      </c>
      <c r="S42" s="340">
        <f t="shared" si="132"/>
        <v>0</v>
      </c>
      <c r="T42" s="340">
        <f t="shared" si="132"/>
        <v>0</v>
      </c>
      <c r="U42" s="340">
        <f t="shared" si="132"/>
        <v>0</v>
      </c>
      <c r="V42" s="340">
        <f t="shared" si="132"/>
        <v>0</v>
      </c>
      <c r="W42" s="340">
        <f t="shared" si="132"/>
        <v>0</v>
      </c>
      <c r="X42" s="340">
        <f t="shared" si="132"/>
        <v>0</v>
      </c>
      <c r="Y42" s="340">
        <f t="shared" si="132"/>
        <v>0</v>
      </c>
      <c r="Z42" s="340">
        <f t="shared" si="132"/>
        <v>0</v>
      </c>
      <c r="AA42" s="340">
        <f t="shared" si="132"/>
        <v>0</v>
      </c>
      <c r="AB42" s="340">
        <f t="shared" si="132"/>
        <v>0</v>
      </c>
      <c r="AC42" s="340">
        <f t="shared" si="132"/>
        <v>0</v>
      </c>
      <c r="AD42" s="340">
        <f t="shared" si="132"/>
        <v>0</v>
      </c>
      <c r="AE42" s="340">
        <f t="shared" si="132"/>
        <v>0</v>
      </c>
      <c r="AF42" s="340">
        <f t="shared" si="132"/>
        <v>0</v>
      </c>
      <c r="AG42" s="340">
        <f t="shared" si="132"/>
        <v>0</v>
      </c>
      <c r="AH42" s="340">
        <f t="shared" si="132"/>
        <v>0</v>
      </c>
      <c r="AI42" s="340">
        <f t="shared" si="132"/>
        <v>0</v>
      </c>
      <c r="AJ42" s="341"/>
      <c r="AK42" s="499">
        <f t="shared" si="102"/>
        <v>-408496.46647688106</v>
      </c>
      <c r="AL42" s="499">
        <f t="shared" si="103"/>
        <v>-5023482.4837493422</v>
      </c>
      <c r="AM42" s="499">
        <f t="shared" si="104"/>
        <v>-4250630.5184600865</v>
      </c>
      <c r="AN42" s="499">
        <f t="shared" si="105"/>
        <v>4907129.9360853685</v>
      </c>
      <c r="AO42" s="499">
        <f t="shared" si="106"/>
        <v>5355822.6695564426</v>
      </c>
      <c r="AP42" s="499">
        <f t="shared" si="107"/>
        <v>7023530.344588575</v>
      </c>
      <c r="AQ42" s="499">
        <f t="shared" si="108"/>
        <v>6736289.0048875865</v>
      </c>
      <c r="AR42" s="499">
        <f t="shared" si="109"/>
        <v>6710529.5675141308</v>
      </c>
      <c r="AS42" s="499">
        <f t="shared" si="110"/>
        <v>6684241.3918263093</v>
      </c>
      <c r="AT42" s="499">
        <f t="shared" si="111"/>
        <v>6657413.6185169322</v>
      </c>
      <c r="AU42" s="499">
        <f t="shared" si="112"/>
        <v>6630035.1651173038</v>
      </c>
      <c r="AV42" s="499">
        <f t="shared" si="113"/>
        <v>12172094.721408512</v>
      </c>
      <c r="AW42" s="499">
        <f t="shared" si="114"/>
        <v>0</v>
      </c>
      <c r="AX42" s="499">
        <f t="shared" si="115"/>
        <v>0</v>
      </c>
      <c r="AY42" s="499">
        <f t="shared" si="116"/>
        <v>0</v>
      </c>
      <c r="AZ42" s="499">
        <f t="shared" si="117"/>
        <v>0</v>
      </c>
      <c r="BA42" s="499">
        <f t="shared" si="118"/>
        <v>0</v>
      </c>
      <c r="BB42" s="499">
        <f t="shared" si="119"/>
        <v>0</v>
      </c>
      <c r="BC42" s="499">
        <f t="shared" si="120"/>
        <v>0</v>
      </c>
      <c r="BD42" s="499">
        <f t="shared" si="121"/>
        <v>0</v>
      </c>
      <c r="BE42" s="499">
        <f t="shared" si="122"/>
        <v>0</v>
      </c>
      <c r="BF42" s="499">
        <f t="shared" si="123"/>
        <v>0</v>
      </c>
      <c r="BG42" s="499">
        <f t="shared" si="124"/>
        <v>0</v>
      </c>
      <c r="BH42" s="499">
        <f t="shared" si="125"/>
        <v>0</v>
      </c>
      <c r="BI42" s="499">
        <f t="shared" si="126"/>
        <v>0</v>
      </c>
      <c r="BJ42" s="499">
        <f t="shared" si="127"/>
        <v>0</v>
      </c>
      <c r="BK42" s="499">
        <f t="shared" si="128"/>
        <v>0</v>
      </c>
      <c r="BL42" s="499">
        <f t="shared" si="129"/>
        <v>0</v>
      </c>
      <c r="BM42" s="499">
        <f t="shared" si="130"/>
        <v>0</v>
      </c>
      <c r="BN42" s="499">
        <f t="shared" si="131"/>
        <v>0</v>
      </c>
    </row>
    <row r="43" spans="1:80" s="195" customFormat="1">
      <c r="A43" s="328">
        <v>6</v>
      </c>
      <c r="B43" s="329" t="s">
        <v>288</v>
      </c>
      <c r="C43" s="329"/>
      <c r="D43" s="329"/>
      <c r="E43" s="329"/>
      <c r="F43" s="329"/>
      <c r="G43" s="329"/>
      <c r="H43" s="329"/>
      <c r="I43" s="329"/>
      <c r="J43" s="329"/>
      <c r="K43" s="329"/>
      <c r="L43" s="329"/>
      <c r="M43" s="329"/>
      <c r="N43" s="329"/>
      <c r="O43" s="329"/>
      <c r="P43" s="329"/>
      <c r="Q43" s="329"/>
      <c r="R43" s="329"/>
      <c r="S43" s="329"/>
      <c r="T43" s="329"/>
      <c r="U43" s="329"/>
      <c r="V43" s="329"/>
      <c r="W43" s="329"/>
      <c r="X43" s="329"/>
      <c r="Y43" s="329"/>
      <c r="Z43" s="329"/>
      <c r="AA43" s="329"/>
      <c r="AB43" s="329"/>
      <c r="AC43" s="329"/>
      <c r="AD43" s="329"/>
      <c r="AE43" s="329"/>
      <c r="AF43" s="329"/>
      <c r="AG43" s="329"/>
      <c r="AH43" s="329"/>
      <c r="AI43" s="329"/>
    </row>
    <row r="44" spans="1:80" s="195" customFormat="1">
      <c r="A44" s="342" t="s">
        <v>289</v>
      </c>
      <c r="B44" s="226" t="s">
        <v>290</v>
      </c>
      <c r="C44" s="226"/>
      <c r="D44" s="343">
        <f>D42</f>
        <v>34898513.684542559</v>
      </c>
      <c r="E44" s="226"/>
      <c r="F44" s="226"/>
      <c r="G44" s="226"/>
      <c r="H44" s="226"/>
      <c r="I44" s="226"/>
      <c r="J44" s="226"/>
      <c r="K44" s="226"/>
      <c r="L44" s="226"/>
      <c r="M44" s="226"/>
      <c r="N44" s="226"/>
      <c r="O44" s="226"/>
      <c r="P44" s="226"/>
      <c r="Q44" s="226"/>
      <c r="R44" s="226"/>
      <c r="S44" s="226"/>
      <c r="T44" s="226"/>
      <c r="U44" s="226"/>
      <c r="V44" s="226"/>
      <c r="W44" s="226"/>
      <c r="X44" s="226"/>
      <c r="Y44" s="226"/>
      <c r="Z44" s="226"/>
      <c r="AA44" s="226"/>
      <c r="AB44" s="226"/>
      <c r="AC44" s="226"/>
      <c r="AD44" s="226"/>
      <c r="AE44" s="226"/>
      <c r="AF44" s="226"/>
      <c r="AG44" s="226"/>
      <c r="AH44" s="226"/>
      <c r="AI44" s="226"/>
    </row>
    <row r="45" spans="1:80" s="195" customFormat="1">
      <c r="A45" s="342" t="s">
        <v>291</v>
      </c>
      <c r="B45" s="226" t="s">
        <v>292</v>
      </c>
      <c r="C45" s="226"/>
      <c r="D45" s="344">
        <f>IRR(F42:AI42)</f>
        <v>0.46164145363947484</v>
      </c>
      <c r="E45" s="226"/>
      <c r="F45" s="226"/>
      <c r="G45" s="226"/>
      <c r="H45" s="226"/>
      <c r="I45" s="226"/>
      <c r="J45" s="226"/>
      <c r="K45" s="226"/>
      <c r="L45" s="226"/>
      <c r="M45" s="226"/>
      <c r="N45" s="226"/>
      <c r="O45" s="226"/>
      <c r="P45" s="226"/>
      <c r="Q45" s="226"/>
      <c r="R45" s="226"/>
      <c r="S45" s="226"/>
      <c r="T45" s="226"/>
      <c r="U45" s="226"/>
      <c r="V45" s="226"/>
      <c r="W45" s="226"/>
      <c r="X45" s="226"/>
      <c r="Y45" s="226"/>
      <c r="Z45" s="226"/>
      <c r="AA45" s="226"/>
      <c r="AB45" s="226"/>
      <c r="AC45" s="226"/>
      <c r="AD45" s="226"/>
      <c r="AE45" s="226"/>
      <c r="AF45" s="226"/>
      <c r="AG45" s="226"/>
      <c r="AH45" s="226"/>
      <c r="AI45" s="226"/>
    </row>
    <row r="46" spans="1:80" s="195" customFormat="1">
      <c r="A46" s="342" t="s">
        <v>293</v>
      </c>
      <c r="B46" s="195" t="s">
        <v>294</v>
      </c>
      <c r="D46" s="345">
        <f>(D8+D18)/-(D24+D34)</f>
        <v>2.6604955376055948</v>
      </c>
    </row>
    <row r="47" spans="1:80" s="195" customFormat="1" ht="12.75" customHeight="1">
      <c r="A47" s="346"/>
      <c r="B47" s="347"/>
      <c r="C47" s="346"/>
      <c r="D47" s="346"/>
      <c r="E47" s="346"/>
      <c r="F47" s="346"/>
      <c r="G47" s="346"/>
      <c r="H47" s="346"/>
      <c r="I47" s="346"/>
      <c r="J47" s="346"/>
      <c r="K47" s="346"/>
      <c r="L47" s="346"/>
      <c r="M47" s="346"/>
      <c r="N47" s="346"/>
      <c r="O47" s="346"/>
      <c r="P47" s="346"/>
      <c r="Q47" s="346"/>
      <c r="R47" s="346"/>
      <c r="S47" s="346"/>
      <c r="T47" s="346"/>
      <c r="U47" s="346"/>
      <c r="V47" s="346"/>
      <c r="W47" s="346"/>
      <c r="X47" s="346"/>
      <c r="Y47" s="346"/>
      <c r="Z47" s="346"/>
      <c r="AA47" s="346"/>
      <c r="AB47" s="346"/>
      <c r="AC47" s="346"/>
      <c r="AD47" s="346"/>
      <c r="AE47" s="346"/>
      <c r="AF47" s="346"/>
      <c r="AG47" s="346"/>
      <c r="AH47" s="346"/>
      <c r="AI47" s="346"/>
    </row>
    <row r="48" spans="1:80" s="3" customFormat="1" hidden="1">
      <c r="A48" s="268">
        <v>7</v>
      </c>
      <c r="B48" s="269" t="s">
        <v>295</v>
      </c>
      <c r="C48" s="348"/>
      <c r="D48" s="348"/>
      <c r="E48" s="348"/>
      <c r="F48" s="349"/>
      <c r="G48" s="349"/>
      <c r="H48" s="349"/>
      <c r="I48" s="349"/>
      <c r="J48" s="349"/>
      <c r="K48" s="349"/>
      <c r="L48" s="349"/>
      <c r="M48" s="349"/>
      <c r="N48" s="349"/>
      <c r="O48" s="349"/>
      <c r="P48" s="349"/>
      <c r="Q48" s="349"/>
      <c r="R48" s="349"/>
      <c r="S48" s="349"/>
      <c r="T48" s="349"/>
      <c r="U48" s="349"/>
      <c r="V48" s="349"/>
      <c r="W48" s="349"/>
      <c r="X48" s="349"/>
      <c r="Y48" s="349"/>
      <c r="Z48" s="349"/>
      <c r="AA48" s="349"/>
      <c r="AB48" s="349"/>
      <c r="AC48" s="349"/>
      <c r="AD48" s="349"/>
      <c r="AE48" s="349"/>
      <c r="AF48" s="349"/>
      <c r="AG48" s="349"/>
      <c r="AH48" s="349"/>
      <c r="AI48" s="349"/>
    </row>
    <row r="49" spans="1:35" s="3" customFormat="1" hidden="1">
      <c r="A49" s="326" t="s">
        <v>149</v>
      </c>
      <c r="C49" s="33"/>
      <c r="D49" s="33"/>
      <c r="E49" s="33"/>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14"/>
      <c r="AF49" s="114"/>
      <c r="AG49" s="114"/>
      <c r="AH49" s="114"/>
      <c r="AI49" s="350">
        <f>SUM(F49:AH49)</f>
        <v>0</v>
      </c>
    </row>
    <row r="50" spans="1:35" s="3" customFormat="1" hidden="1">
      <c r="A50" s="326" t="s">
        <v>150</v>
      </c>
      <c r="C50" s="33"/>
      <c r="D50" s="33"/>
      <c r="E50" s="33"/>
      <c r="F50" s="115"/>
      <c r="G50" s="115"/>
      <c r="H50" s="115"/>
      <c r="I50" s="115"/>
      <c r="J50" s="115"/>
      <c r="K50" s="115"/>
      <c r="L50" s="115"/>
      <c r="M50" s="115"/>
      <c r="N50" s="115"/>
      <c r="O50" s="115"/>
      <c r="P50" s="115"/>
      <c r="Q50" s="115"/>
      <c r="R50" s="115"/>
      <c r="S50" s="115"/>
      <c r="T50" s="115"/>
      <c r="U50" s="115"/>
      <c r="V50" s="115"/>
      <c r="W50" s="115"/>
      <c r="X50" s="115"/>
      <c r="Y50" s="115"/>
      <c r="Z50" s="115"/>
      <c r="AA50" s="115"/>
      <c r="AB50" s="115"/>
      <c r="AC50" s="115"/>
      <c r="AD50" s="115"/>
      <c r="AE50" s="115"/>
      <c r="AF50" s="115"/>
      <c r="AG50" s="115"/>
      <c r="AH50" s="115"/>
      <c r="AI50" s="350">
        <f>SUM(F50:AH50)</f>
        <v>0</v>
      </c>
    </row>
    <row r="51" spans="1:35" s="3" customFormat="1" hidden="1">
      <c r="A51" s="326" t="s">
        <v>296</v>
      </c>
      <c r="C51" s="33"/>
      <c r="D51" s="33"/>
      <c r="E51" s="33"/>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5"/>
      <c r="AH51" s="115"/>
      <c r="AI51" s="350">
        <f>SUM(F51:AH51)</f>
        <v>0</v>
      </c>
    </row>
    <row r="52" spans="1:35" s="3" customFormat="1" hidden="1">
      <c r="A52" s="335" t="s">
        <v>297</v>
      </c>
      <c r="B52" s="351"/>
      <c r="C52" s="336"/>
      <c r="D52" s="336"/>
      <c r="E52" s="336"/>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117"/>
      <c r="AH52" s="117"/>
      <c r="AI52" s="352">
        <f>SUM(F52:AH52)</f>
        <v>0</v>
      </c>
    </row>
    <row r="53" spans="1:35" s="195" customFormat="1" ht="12.75" hidden="1" customHeight="1">
      <c r="A53" s="346"/>
      <c r="B53" s="347"/>
      <c r="C53" s="346"/>
      <c r="D53" s="346"/>
      <c r="E53" s="346"/>
      <c r="F53" s="346"/>
      <c r="G53" s="346"/>
      <c r="H53" s="346"/>
      <c r="I53" s="346"/>
      <c r="J53" s="346"/>
      <c r="K53" s="346"/>
      <c r="L53" s="346"/>
      <c r="M53" s="346"/>
      <c r="N53" s="346"/>
      <c r="O53" s="346"/>
      <c r="P53" s="346"/>
      <c r="Q53" s="346"/>
      <c r="R53" s="346"/>
      <c r="S53" s="346"/>
      <c r="T53" s="346"/>
      <c r="U53" s="346"/>
      <c r="V53" s="346"/>
      <c r="W53" s="346"/>
      <c r="X53" s="346"/>
      <c r="Y53" s="346"/>
      <c r="Z53" s="346"/>
      <c r="AA53" s="346"/>
      <c r="AB53" s="346"/>
      <c r="AC53" s="346"/>
      <c r="AD53" s="346"/>
      <c r="AE53" s="346"/>
      <c r="AF53" s="346"/>
      <c r="AG53" s="346"/>
      <c r="AH53" s="346"/>
      <c r="AI53" s="346"/>
    </row>
    <row r="54" spans="1:35" s="3" customFormat="1"/>
    <row r="55" spans="1:35" s="3" customFormat="1">
      <c r="A55" s="3" t="s">
        <v>298</v>
      </c>
    </row>
    <row r="56" spans="1:35" s="3" customFormat="1">
      <c r="A56" s="3" t="s">
        <v>299</v>
      </c>
    </row>
    <row r="57" spans="1:35" s="3" customFormat="1"/>
    <row r="58" spans="1:35" s="3" customFormat="1"/>
    <row r="59" spans="1:35" s="3" customFormat="1"/>
    <row r="60" spans="1:35" s="3" customFormat="1"/>
    <row r="61" spans="1:35" s="3" customFormat="1"/>
    <row r="62" spans="1:35" s="3" customFormat="1"/>
    <row r="63" spans="1:35" s="3" customFormat="1" ht="14.45">
      <c r="E63" s="536"/>
      <c r="F63" s="536"/>
      <c r="G63" s="536"/>
      <c r="H63" s="536"/>
      <c r="I63" s="536"/>
      <c r="J63" s="536"/>
    </row>
    <row r="64" spans="1:35" s="3" customFormat="1" ht="14.45">
      <c r="E64" s="536"/>
    </row>
    <row r="65" spans="5:5" s="3" customFormat="1" ht="14.45">
      <c r="E65" s="536"/>
    </row>
    <row r="66" spans="5:5" s="3" customFormat="1" ht="14.45">
      <c r="E66" s="536"/>
    </row>
    <row r="67" spans="5:5" s="3" customFormat="1" ht="14.45">
      <c r="E67" s="536"/>
    </row>
    <row r="68" spans="5:5" s="3" customFormat="1"/>
    <row r="69" spans="5:5" s="3" customFormat="1"/>
    <row r="70" spans="5:5" s="3" customFormat="1"/>
    <row r="71" spans="5:5" s="3" customFormat="1"/>
    <row r="72" spans="5:5" s="3" customFormat="1"/>
    <row r="73" spans="5:5" s="3" customFormat="1"/>
    <row r="74" spans="5:5" s="3" customFormat="1"/>
    <row r="75" spans="5:5" s="3" customFormat="1"/>
    <row r="76" spans="5:5" s="3" customFormat="1"/>
    <row r="77" spans="5:5" s="3" customFormat="1"/>
    <row r="78" spans="5:5" s="3" customFormat="1"/>
    <row r="79" spans="5:5" s="3" customFormat="1"/>
    <row r="80" spans="5:5"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row r="297" s="3" customFormat="1"/>
    <row r="298" s="3" customFormat="1"/>
    <row r="299" s="3" customFormat="1"/>
    <row r="300" s="3" customFormat="1"/>
    <row r="301" s="3" customFormat="1"/>
    <row r="302" s="3" customFormat="1"/>
  </sheetData>
  <sheetProtection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dimension ref="A1:AP37"/>
  <sheetViews>
    <sheetView zoomScale="80" zoomScaleNormal="80" workbookViewId="0">
      <selection activeCell="I31" sqref="I31"/>
    </sheetView>
  </sheetViews>
  <sheetFormatPr defaultColWidth="9.140625" defaultRowHeight="14.45"/>
  <cols>
    <col min="1" max="1" width="7.42578125" customWidth="1"/>
    <col min="2" max="2" width="6.5703125" customWidth="1"/>
    <col min="4" max="4" width="50.5703125" customWidth="1"/>
    <col min="6" max="7" width="14.85546875" bestFit="1" customWidth="1"/>
    <col min="8" max="37" width="14.28515625" customWidth="1"/>
  </cols>
  <sheetData>
    <row r="1" spans="1:37" ht="25.9">
      <c r="A1" s="583" t="s">
        <v>300</v>
      </c>
      <c r="B1" s="583"/>
      <c r="C1" s="583"/>
      <c r="D1" s="583"/>
      <c r="E1" s="583"/>
      <c r="F1" s="583"/>
      <c r="G1" s="583"/>
      <c r="H1" s="583"/>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row>
    <row r="2" spans="1:37" ht="15" customHeight="1">
      <c r="A2" s="286"/>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37" ht="15" customHeight="1">
      <c r="A3" s="286"/>
      <c r="B3" s="39" t="s">
        <v>301</v>
      </c>
      <c r="D3" s="29"/>
      <c r="E3" s="29"/>
      <c r="F3" s="353">
        <v>0.04</v>
      </c>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row>
    <row r="4" spans="1:37" ht="21">
      <c r="A4" s="286" t="s">
        <v>302</v>
      </c>
      <c r="B4" s="29"/>
      <c r="C4" s="29"/>
      <c r="D4" s="29"/>
      <c r="E4" s="29"/>
      <c r="F4" s="354"/>
      <c r="G4" s="354"/>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row>
    <row r="5" spans="1:37">
      <c r="A5" s="355"/>
      <c r="B5" s="192"/>
      <c r="C5" s="192"/>
      <c r="D5" s="288"/>
      <c r="E5" s="288"/>
      <c r="F5" s="322" t="s">
        <v>259</v>
      </c>
      <c r="G5" s="323"/>
      <c r="H5" s="290">
        <f>'5.DL soc.econom. analīze'!F5</f>
        <v>1</v>
      </c>
      <c r="I5" s="290">
        <f>'5.DL soc.econom. analīze'!G5</f>
        <v>2</v>
      </c>
      <c r="J5" s="290">
        <f>'5.DL soc.econom. analīze'!H5</f>
        <v>3</v>
      </c>
      <c r="K5" s="290">
        <f>'5.DL soc.econom. analīze'!I5</f>
        <v>4</v>
      </c>
      <c r="L5" s="290">
        <f>'5.DL soc.econom. analīze'!J5</f>
        <v>5</v>
      </c>
      <c r="M5" s="290">
        <f>'5.DL soc.econom. analīze'!K5</f>
        <v>6</v>
      </c>
      <c r="N5" s="290">
        <f>'5.DL soc.econom. analīze'!L5</f>
        <v>7</v>
      </c>
      <c r="O5" s="290">
        <f>'5.DL soc.econom. analīze'!M5</f>
        <v>8</v>
      </c>
      <c r="P5" s="290">
        <f>'5.DL soc.econom. analīze'!N5</f>
        <v>9</v>
      </c>
      <c r="Q5" s="290">
        <f>'5.DL soc.econom. analīze'!O5</f>
        <v>10</v>
      </c>
      <c r="R5" s="290">
        <f>'5.DL soc.econom. analīze'!P5</f>
        <v>11</v>
      </c>
      <c r="S5" s="290">
        <f>'5.DL soc.econom. analīze'!Q5</f>
        <v>12</v>
      </c>
      <c r="T5" s="290">
        <f>'5.DL soc.econom. analīze'!R5</f>
        <v>13</v>
      </c>
      <c r="U5" s="290">
        <f>'5.DL soc.econom. analīze'!S5</f>
        <v>14</v>
      </c>
      <c r="V5" s="290">
        <f>'5.DL soc.econom. analīze'!T5</f>
        <v>15</v>
      </c>
      <c r="W5" s="290">
        <f>'5.DL soc.econom. analīze'!U5</f>
        <v>16</v>
      </c>
      <c r="X5" s="290">
        <f>'5.DL soc.econom. analīze'!V5</f>
        <v>17</v>
      </c>
      <c r="Y5" s="290">
        <f>'5.DL soc.econom. analīze'!W5</f>
        <v>18</v>
      </c>
      <c r="Z5" s="290">
        <f>'5.DL soc.econom. analīze'!X5</f>
        <v>19</v>
      </c>
      <c r="AA5" s="290">
        <f>'5.DL soc.econom. analīze'!Y5</f>
        <v>20</v>
      </c>
      <c r="AB5" s="290">
        <f>'5.DL soc.econom. analīze'!Z5</f>
        <v>21</v>
      </c>
      <c r="AC5" s="290">
        <f>'5.DL soc.econom. analīze'!AA5</f>
        <v>22</v>
      </c>
      <c r="AD5" s="290">
        <f>'5.DL soc.econom. analīze'!AB5</f>
        <v>23</v>
      </c>
      <c r="AE5" s="290">
        <f>'5.DL soc.econom. analīze'!AC5</f>
        <v>24</v>
      </c>
      <c r="AF5" s="290">
        <f>'5.DL soc.econom. analīze'!AD5</f>
        <v>25</v>
      </c>
      <c r="AG5" s="290">
        <f>'5.DL soc.econom. analīze'!AE5</f>
        <v>26</v>
      </c>
      <c r="AH5" s="290">
        <f>'5.DL soc.econom. analīze'!AF5</f>
        <v>27</v>
      </c>
      <c r="AI5" s="290">
        <f>'5.DL soc.econom. analīze'!AG5</f>
        <v>28</v>
      </c>
      <c r="AJ5" s="290">
        <f>'5.DL soc.econom. analīze'!AH5</f>
        <v>29</v>
      </c>
      <c r="AK5" s="290">
        <f>'5.DL soc.econom. analīze'!AI5</f>
        <v>30</v>
      </c>
    </row>
    <row r="6" spans="1:37">
      <c r="A6" s="356">
        <v>1</v>
      </c>
      <c r="B6" s="314" t="s">
        <v>196</v>
      </c>
      <c r="C6" s="314"/>
      <c r="D6" s="314"/>
      <c r="E6" s="204" t="s">
        <v>194</v>
      </c>
      <c r="F6" s="357" t="s">
        <v>195</v>
      </c>
      <c r="G6" s="357" t="s">
        <v>195</v>
      </c>
      <c r="H6" s="291">
        <f>'5.DL soc.econom. analīze'!F6</f>
        <v>2025</v>
      </c>
      <c r="I6" s="291">
        <f>'5.DL soc.econom. analīze'!G6</f>
        <v>2026</v>
      </c>
      <c r="J6" s="291">
        <f>'5.DL soc.econom. analīze'!H6</f>
        <v>2027</v>
      </c>
      <c r="K6" s="291">
        <f>'5.DL soc.econom. analīze'!I6</f>
        <v>2028</v>
      </c>
      <c r="L6" s="291">
        <f>'5.DL soc.econom. analīze'!J6</f>
        <v>2029</v>
      </c>
      <c r="M6" s="291">
        <f>'5.DL soc.econom. analīze'!K6</f>
        <v>2030</v>
      </c>
      <c r="N6" s="291">
        <f>'5.DL soc.econom. analīze'!L6</f>
        <v>2031</v>
      </c>
      <c r="O6" s="291">
        <f>'5.DL soc.econom. analīze'!M6</f>
        <v>2032</v>
      </c>
      <c r="P6" s="291">
        <f>'5.DL soc.econom. analīze'!N6</f>
        <v>2033</v>
      </c>
      <c r="Q6" s="291">
        <f>'5.DL soc.econom. analīze'!O6</f>
        <v>2034</v>
      </c>
      <c r="R6" s="291">
        <f>'5.DL soc.econom. analīze'!P6</f>
        <v>2035</v>
      </c>
      <c r="S6" s="291">
        <f>'5.DL soc.econom. analīze'!Q6</f>
        <v>2036</v>
      </c>
      <c r="T6" s="291">
        <f>'5.DL soc.econom. analīze'!R6</f>
        <v>2037</v>
      </c>
      <c r="U6" s="291">
        <f>'5.DL soc.econom. analīze'!S6</f>
        <v>2038</v>
      </c>
      <c r="V6" s="291">
        <f>'5.DL soc.econom. analīze'!T6</f>
        <v>2039</v>
      </c>
      <c r="W6" s="291">
        <f>'5.DL soc.econom. analīze'!U6</f>
        <v>2040</v>
      </c>
      <c r="X6" s="291">
        <f>'5.DL soc.econom. analīze'!V6</f>
        <v>2041</v>
      </c>
      <c r="Y6" s="291">
        <f>'5.DL soc.econom. analīze'!W6</f>
        <v>2042</v>
      </c>
      <c r="Z6" s="291">
        <f>'5.DL soc.econom. analīze'!X6</f>
        <v>2043</v>
      </c>
      <c r="AA6" s="291">
        <f>'5.DL soc.econom. analīze'!Y6</f>
        <v>2044</v>
      </c>
      <c r="AB6" s="291">
        <f>'5.DL soc.econom. analīze'!Z6</f>
        <v>2045</v>
      </c>
      <c r="AC6" s="291">
        <f>'5.DL soc.econom. analīze'!AA6</f>
        <v>2046</v>
      </c>
      <c r="AD6" s="291">
        <f>'5.DL soc.econom. analīze'!AB6</f>
        <v>2047</v>
      </c>
      <c r="AE6" s="291">
        <f>'5.DL soc.econom. analīze'!AC6</f>
        <v>2048</v>
      </c>
      <c r="AF6" s="291">
        <f>'5.DL soc.econom. analīze'!AD6</f>
        <v>2049</v>
      </c>
      <c r="AG6" s="291">
        <f>'5.DL soc.econom. analīze'!AE6</f>
        <v>2050</v>
      </c>
      <c r="AH6" s="291">
        <f>'5.DL soc.econom. analīze'!AF6</f>
        <v>2051</v>
      </c>
      <c r="AI6" s="291">
        <f>'5.DL soc.econom. analīze'!AG6</f>
        <v>2052</v>
      </c>
      <c r="AJ6" s="291">
        <f>'5.DL soc.econom. analīze'!AH6</f>
        <v>2053</v>
      </c>
      <c r="AK6" s="291">
        <f>'5.DL soc.econom. analīze'!AI6</f>
        <v>2054</v>
      </c>
    </row>
    <row r="7" spans="1:37">
      <c r="A7" s="358"/>
      <c r="B7" s="359" t="s">
        <v>99</v>
      </c>
      <c r="C7" s="359" t="s">
        <v>303</v>
      </c>
      <c r="D7" s="359"/>
      <c r="E7" s="360" t="s">
        <v>138</v>
      </c>
      <c r="F7" s="331">
        <f>H7+NPV($F$3,I7:AK7)</f>
        <v>0</v>
      </c>
      <c r="G7" s="331">
        <f>SUM(H7:AK7)</f>
        <v>0</v>
      </c>
      <c r="H7" s="361">
        <f>'3. DL invest.n.pl.AR pr.'!F9-'2. DL invest.n.pl.BEZ pr.'!E9</f>
        <v>0</v>
      </c>
      <c r="I7" s="362">
        <f>'3. DL invest.n.pl.AR pr.'!G9-'2. DL invest.n.pl.BEZ pr.'!F9</f>
        <v>0</v>
      </c>
      <c r="J7" s="362">
        <f>'3. DL invest.n.pl.AR pr.'!H9-'2. DL invest.n.pl.BEZ pr.'!G9</f>
        <v>0</v>
      </c>
      <c r="K7" s="362">
        <f>'3. DL invest.n.pl.AR pr.'!I9-'2. DL invest.n.pl.BEZ pr.'!H9</f>
        <v>0</v>
      </c>
      <c r="L7" s="362">
        <f>'3. DL invest.n.pl.AR pr.'!J9-'2. DL invest.n.pl.BEZ pr.'!I9</f>
        <v>0</v>
      </c>
      <c r="M7" s="362">
        <f>'3. DL invest.n.pl.AR pr.'!K9-'2. DL invest.n.pl.BEZ pr.'!J9</f>
        <v>0</v>
      </c>
      <c r="N7" s="362">
        <f>'3. DL invest.n.pl.AR pr.'!L9-'2. DL invest.n.pl.BEZ pr.'!K9</f>
        <v>0</v>
      </c>
      <c r="O7" s="362">
        <f>'3. DL invest.n.pl.AR pr.'!M9-'2. DL invest.n.pl.BEZ pr.'!L9</f>
        <v>0</v>
      </c>
      <c r="P7" s="362">
        <f>'3. DL invest.n.pl.AR pr.'!N9-'2. DL invest.n.pl.BEZ pr.'!M9</f>
        <v>0</v>
      </c>
      <c r="Q7" s="362">
        <f>'3. DL invest.n.pl.AR pr.'!O9-'2. DL invest.n.pl.BEZ pr.'!N9</f>
        <v>0</v>
      </c>
      <c r="R7" s="362">
        <f>'3. DL invest.n.pl.AR pr.'!P9-'2. DL invest.n.pl.BEZ pr.'!O9</f>
        <v>0</v>
      </c>
      <c r="S7" s="362">
        <f>'3. DL invest.n.pl.AR pr.'!Q9-'2. DL invest.n.pl.BEZ pr.'!P9</f>
        <v>0</v>
      </c>
      <c r="T7" s="362">
        <f>'3. DL invest.n.pl.AR pr.'!R9-'2. DL invest.n.pl.BEZ pr.'!Q9</f>
        <v>0</v>
      </c>
      <c r="U7" s="362">
        <f>'3. DL invest.n.pl.AR pr.'!S9-'2. DL invest.n.pl.BEZ pr.'!R9</f>
        <v>0</v>
      </c>
      <c r="V7" s="362">
        <f>'3. DL invest.n.pl.AR pr.'!T9-'2. DL invest.n.pl.BEZ pr.'!S9</f>
        <v>0</v>
      </c>
      <c r="W7" s="362">
        <f>'3. DL invest.n.pl.AR pr.'!U9-'2. DL invest.n.pl.BEZ pr.'!T9</f>
        <v>0</v>
      </c>
      <c r="X7" s="362">
        <f>'3. DL invest.n.pl.AR pr.'!V9-'2. DL invest.n.pl.BEZ pr.'!U9</f>
        <v>0</v>
      </c>
      <c r="Y7" s="362">
        <f>'3. DL invest.n.pl.AR pr.'!W9-'2. DL invest.n.pl.BEZ pr.'!V9</f>
        <v>0</v>
      </c>
      <c r="Z7" s="362">
        <f>'3. DL invest.n.pl.AR pr.'!X9-'2. DL invest.n.pl.BEZ pr.'!W9</f>
        <v>0</v>
      </c>
      <c r="AA7" s="362">
        <f>'3. DL invest.n.pl.AR pr.'!Y9-'2. DL invest.n.pl.BEZ pr.'!X9</f>
        <v>0</v>
      </c>
      <c r="AB7" s="362">
        <f>'3. DL invest.n.pl.AR pr.'!Z9-'2. DL invest.n.pl.BEZ pr.'!Y9</f>
        <v>0</v>
      </c>
      <c r="AC7" s="362">
        <f>'3. DL invest.n.pl.AR pr.'!AA9-'2. DL invest.n.pl.BEZ pr.'!Z9</f>
        <v>0</v>
      </c>
      <c r="AD7" s="362">
        <f>'3. DL invest.n.pl.AR pr.'!AB9-'2. DL invest.n.pl.BEZ pr.'!AA9</f>
        <v>0</v>
      </c>
      <c r="AE7" s="362">
        <f>'3. DL invest.n.pl.AR pr.'!AC9-'2. DL invest.n.pl.BEZ pr.'!AB9</f>
        <v>0</v>
      </c>
      <c r="AF7" s="362">
        <f>'3. DL invest.n.pl.AR pr.'!AD9-'2. DL invest.n.pl.BEZ pr.'!AC9</f>
        <v>0</v>
      </c>
      <c r="AG7" s="362">
        <f>'3. DL invest.n.pl.AR pr.'!AE9-'2. DL invest.n.pl.BEZ pr.'!AD9</f>
        <v>0</v>
      </c>
      <c r="AH7" s="362">
        <f>'3. DL invest.n.pl.AR pr.'!AF9-'2. DL invest.n.pl.BEZ pr.'!AE9</f>
        <v>0</v>
      </c>
      <c r="AI7" s="362">
        <f>'3. DL invest.n.pl.AR pr.'!AG9-'2. DL invest.n.pl.BEZ pr.'!AF9</f>
        <v>0</v>
      </c>
      <c r="AJ7" s="362">
        <f>'3. DL invest.n.pl.AR pr.'!AH9-'2. DL invest.n.pl.BEZ pr.'!AG9</f>
        <v>0</v>
      </c>
      <c r="AK7" s="362">
        <f>'3. DL invest.n.pl.AR pr.'!AI9-'2. DL invest.n.pl.BEZ pr.'!AH9</f>
        <v>0</v>
      </c>
    </row>
    <row r="8" spans="1:37">
      <c r="A8" s="363"/>
      <c r="B8" s="29" t="s">
        <v>102</v>
      </c>
      <c r="C8" s="29" t="s">
        <v>237</v>
      </c>
      <c r="D8" s="29"/>
      <c r="E8" s="364" t="s">
        <v>138</v>
      </c>
      <c r="F8" s="331">
        <f>H8+NPV($F$3,I8:AK8)</f>
        <v>0</v>
      </c>
      <c r="G8" s="331">
        <f t="shared" ref="G8:G13" si="0">SUM(H8:AK8)</f>
        <v>0</v>
      </c>
      <c r="H8" s="365">
        <f>'3. DL invest.n.pl.AR pr.'!F33</f>
        <v>0</v>
      </c>
      <c r="I8" s="366">
        <f>'3. DL invest.n.pl.AR pr.'!G33</f>
        <v>0</v>
      </c>
      <c r="J8" s="366">
        <f>'3. DL invest.n.pl.AR pr.'!H33</f>
        <v>0</v>
      </c>
      <c r="K8" s="366">
        <f>'3. DL invest.n.pl.AR pr.'!I33</f>
        <v>0</v>
      </c>
      <c r="L8" s="366">
        <f>'3. DL invest.n.pl.AR pr.'!J33</f>
        <v>0</v>
      </c>
      <c r="M8" s="366">
        <f>'3. DL invest.n.pl.AR pr.'!K33</f>
        <v>0</v>
      </c>
      <c r="N8" s="366">
        <f>'3. DL invest.n.pl.AR pr.'!L33</f>
        <v>0</v>
      </c>
      <c r="O8" s="366">
        <f>'3. DL invest.n.pl.AR pr.'!M33</f>
        <v>0</v>
      </c>
      <c r="P8" s="366">
        <f>'3. DL invest.n.pl.AR pr.'!N33</f>
        <v>0</v>
      </c>
      <c r="Q8" s="366">
        <f>'3. DL invest.n.pl.AR pr.'!O33</f>
        <v>0</v>
      </c>
      <c r="R8" s="366">
        <f>'3. DL invest.n.pl.AR pr.'!P33</f>
        <v>0</v>
      </c>
      <c r="S8" s="366">
        <f>'3. DL invest.n.pl.AR pr.'!Q33</f>
        <v>0</v>
      </c>
      <c r="T8" s="366">
        <f>'3. DL invest.n.pl.AR pr.'!R33</f>
        <v>0</v>
      </c>
      <c r="U8" s="366">
        <f>'3. DL invest.n.pl.AR pr.'!S33</f>
        <v>0</v>
      </c>
      <c r="V8" s="366">
        <f>'3. DL invest.n.pl.AR pr.'!T33</f>
        <v>0</v>
      </c>
      <c r="W8" s="366">
        <f>'3. DL invest.n.pl.AR pr.'!U33</f>
        <v>0</v>
      </c>
      <c r="X8" s="366">
        <f>'3. DL invest.n.pl.AR pr.'!V33</f>
        <v>0</v>
      </c>
      <c r="Y8" s="366">
        <f>'3. DL invest.n.pl.AR pr.'!W33</f>
        <v>0</v>
      </c>
      <c r="Z8" s="366">
        <f>'3. DL invest.n.pl.AR pr.'!X33</f>
        <v>0</v>
      </c>
      <c r="AA8" s="366">
        <f>'3. DL invest.n.pl.AR pr.'!Y33</f>
        <v>0</v>
      </c>
      <c r="AB8" s="366">
        <f>'3. DL invest.n.pl.AR pr.'!Z33</f>
        <v>0</v>
      </c>
      <c r="AC8" s="366">
        <f>'3. DL invest.n.pl.AR pr.'!AA33</f>
        <v>0</v>
      </c>
      <c r="AD8" s="366">
        <f>'3. DL invest.n.pl.AR pr.'!AB33</f>
        <v>0</v>
      </c>
      <c r="AE8" s="366">
        <f>'3. DL invest.n.pl.AR pr.'!AC33</f>
        <v>0</v>
      </c>
      <c r="AF8" s="366">
        <f>'3. DL invest.n.pl.AR pr.'!AD33</f>
        <v>0</v>
      </c>
      <c r="AG8" s="366">
        <f>'3. DL invest.n.pl.AR pr.'!AE33</f>
        <v>0</v>
      </c>
      <c r="AH8" s="366">
        <f>'3. DL invest.n.pl.AR pr.'!AF33</f>
        <v>0</v>
      </c>
      <c r="AI8" s="366">
        <f>'3. DL invest.n.pl.AR pr.'!AG33</f>
        <v>0</v>
      </c>
      <c r="AJ8" s="366">
        <f>'3. DL invest.n.pl.AR pr.'!AH33</f>
        <v>0</v>
      </c>
      <c r="AK8" s="366">
        <f>'3. DL invest.n.pl.AR pr.'!AI33</f>
        <v>0</v>
      </c>
    </row>
    <row r="9" spans="1:37">
      <c r="A9" s="363"/>
      <c r="B9" s="29" t="s">
        <v>104</v>
      </c>
      <c r="C9" s="29" t="s">
        <v>304</v>
      </c>
      <c r="D9" s="29"/>
      <c r="E9" s="364" t="s">
        <v>138</v>
      </c>
      <c r="F9" s="331">
        <f t="shared" ref="F9:F13" si="1">H9+NPV($F$3,I9:AK9)</f>
        <v>-6693754.9140350008</v>
      </c>
      <c r="G9" s="331">
        <f t="shared" si="0"/>
        <v>-9161866.186140649</v>
      </c>
      <c r="H9" s="365">
        <f>'3. DL invest.n.pl.AR pr.'!F16-'2. DL invest.n.pl.BEZ pr.'!E16</f>
        <v>0</v>
      </c>
      <c r="I9" s="366">
        <f>'3. DL invest.n.pl.AR pr.'!G16-'2. DL invest.n.pl.BEZ pr.'!F16</f>
        <v>0</v>
      </c>
      <c r="J9" s="366">
        <f>'3. DL invest.n.pl.AR pr.'!H16-'2. DL invest.n.pl.BEZ pr.'!G16</f>
        <v>0</v>
      </c>
      <c r="K9" s="366">
        <f>'3. DL invest.n.pl.AR pr.'!I16-'2. DL invest.n.pl.BEZ pr.'!H16</f>
        <v>0</v>
      </c>
      <c r="L9" s="366">
        <f>'3. DL invest.n.pl.AR pr.'!J16-'2. DL invest.n.pl.BEZ pr.'!I16</f>
        <v>0</v>
      </c>
      <c r="M9" s="366">
        <f>'3. DL invest.n.pl.AR pr.'!K16-'2. DL invest.n.pl.BEZ pr.'!J16</f>
        <v>-1230469.6554114248</v>
      </c>
      <c r="N9" s="366">
        <f>'3. DL invest.n.pl.AR pr.'!L16-'2. DL invest.n.pl.BEZ pr.'!K16</f>
        <v>-1255710.9951124133</v>
      </c>
      <c r="O9" s="366">
        <f>'3. DL invest.n.pl.AR pr.'!M16-'2. DL invest.n.pl.BEZ pr.'!L16</f>
        <v>-1281470.4324858696</v>
      </c>
      <c r="P9" s="366">
        <f>'3. DL invest.n.pl.AR pr.'!N16-'2. DL invest.n.pl.BEZ pr.'!M16</f>
        <v>-1307758.6081736903</v>
      </c>
      <c r="Q9" s="366">
        <f>'3. DL invest.n.pl.AR pr.'!O16-'2. DL invest.n.pl.BEZ pr.'!N16</f>
        <v>-1334586.3814830675</v>
      </c>
      <c r="R9" s="366">
        <f>'3. DL invest.n.pl.AR pr.'!P16-'2. DL invest.n.pl.BEZ pr.'!O16</f>
        <v>-1361964.8348826964</v>
      </c>
      <c r="S9" s="366">
        <f>'3. DL invest.n.pl.AR pr.'!Q16-'2. DL invest.n.pl.BEZ pr.'!P16</f>
        <v>-1389905.2785914869</v>
      </c>
      <c r="T9" s="366">
        <f>'3. DL invest.n.pl.AR pr.'!R16-'2. DL invest.n.pl.BEZ pr.'!Q16</f>
        <v>0</v>
      </c>
      <c r="U9" s="366">
        <f>'3. DL invest.n.pl.AR pr.'!S16-'2. DL invest.n.pl.BEZ pr.'!R16</f>
        <v>0</v>
      </c>
      <c r="V9" s="366">
        <f>'3. DL invest.n.pl.AR pr.'!T16-'2. DL invest.n.pl.BEZ pr.'!S16</f>
        <v>0</v>
      </c>
      <c r="W9" s="366">
        <f>'3. DL invest.n.pl.AR pr.'!U16-'2. DL invest.n.pl.BEZ pr.'!T16</f>
        <v>0</v>
      </c>
      <c r="X9" s="366">
        <f>'3. DL invest.n.pl.AR pr.'!V16-'2. DL invest.n.pl.BEZ pr.'!U16</f>
        <v>0</v>
      </c>
      <c r="Y9" s="366">
        <f>'3. DL invest.n.pl.AR pr.'!W16-'2. DL invest.n.pl.BEZ pr.'!V16</f>
        <v>0</v>
      </c>
      <c r="Z9" s="366">
        <f>'3. DL invest.n.pl.AR pr.'!X16-'2. DL invest.n.pl.BEZ pr.'!W16</f>
        <v>0</v>
      </c>
      <c r="AA9" s="366">
        <f>'3. DL invest.n.pl.AR pr.'!Y16-'2. DL invest.n.pl.BEZ pr.'!X16</f>
        <v>0</v>
      </c>
      <c r="AB9" s="366">
        <f>'3. DL invest.n.pl.AR pr.'!Z16-'2. DL invest.n.pl.BEZ pr.'!Y16</f>
        <v>0</v>
      </c>
      <c r="AC9" s="366">
        <f>'3. DL invest.n.pl.AR pr.'!AA16-'2. DL invest.n.pl.BEZ pr.'!Z16</f>
        <v>0</v>
      </c>
      <c r="AD9" s="366">
        <f>'3. DL invest.n.pl.AR pr.'!AB16-'2. DL invest.n.pl.BEZ pr.'!AA16</f>
        <v>0</v>
      </c>
      <c r="AE9" s="366">
        <f>'3. DL invest.n.pl.AR pr.'!AC16-'2. DL invest.n.pl.BEZ pr.'!AB16</f>
        <v>0</v>
      </c>
      <c r="AF9" s="366">
        <f>'3. DL invest.n.pl.AR pr.'!AD16-'2. DL invest.n.pl.BEZ pr.'!AC16</f>
        <v>0</v>
      </c>
      <c r="AG9" s="366">
        <f>'3. DL invest.n.pl.AR pr.'!AE16-'2. DL invest.n.pl.BEZ pr.'!AD16</f>
        <v>0</v>
      </c>
      <c r="AH9" s="366">
        <f>'3. DL invest.n.pl.AR pr.'!AF16-'2. DL invest.n.pl.BEZ pr.'!AE16</f>
        <v>0</v>
      </c>
      <c r="AI9" s="366">
        <f>'3. DL invest.n.pl.AR pr.'!AG16-'2. DL invest.n.pl.BEZ pr.'!AF16</f>
        <v>0</v>
      </c>
      <c r="AJ9" s="366">
        <f>'3. DL invest.n.pl.AR pr.'!AH16-'2. DL invest.n.pl.BEZ pr.'!AG16</f>
        <v>0</v>
      </c>
      <c r="AK9" s="366">
        <f>'3. DL invest.n.pl.AR pr.'!AI16-'2. DL invest.n.pl.BEZ pr.'!AH16</f>
        <v>0</v>
      </c>
    </row>
    <row r="10" spans="1:37">
      <c r="A10" s="363"/>
      <c r="B10" s="29" t="s">
        <v>107</v>
      </c>
      <c r="C10" s="29" t="s">
        <v>252</v>
      </c>
      <c r="D10" s="29"/>
      <c r="E10" s="364" t="s">
        <v>138</v>
      </c>
      <c r="F10" s="331">
        <f t="shared" si="1"/>
        <v>0</v>
      </c>
      <c r="G10" s="331">
        <f t="shared" si="0"/>
        <v>0</v>
      </c>
      <c r="H10" s="365">
        <f>'4.DL Finansiālā ilgtspēja'!E21</f>
        <v>0</v>
      </c>
      <c r="I10" s="366">
        <f>'4.DL Finansiālā ilgtspēja'!F21</f>
        <v>0</v>
      </c>
      <c r="J10" s="366">
        <f>'4.DL Finansiālā ilgtspēja'!G21</f>
        <v>0</v>
      </c>
      <c r="K10" s="366">
        <f>'4.DL Finansiālā ilgtspēja'!H21</f>
        <v>0</v>
      </c>
      <c r="L10" s="366">
        <f>'4.DL Finansiālā ilgtspēja'!I21</f>
        <v>0</v>
      </c>
      <c r="M10" s="366">
        <f>'4.DL Finansiālā ilgtspēja'!J21</f>
        <v>0</v>
      </c>
      <c r="N10" s="366">
        <f>'4.DL Finansiālā ilgtspēja'!K21</f>
        <v>0</v>
      </c>
      <c r="O10" s="366">
        <f>'4.DL Finansiālā ilgtspēja'!L21</f>
        <v>0</v>
      </c>
      <c r="P10" s="366">
        <f>'4.DL Finansiālā ilgtspēja'!M21</f>
        <v>0</v>
      </c>
      <c r="Q10" s="366">
        <f>'4.DL Finansiālā ilgtspēja'!N21</f>
        <v>0</v>
      </c>
      <c r="R10" s="366">
        <f>'4.DL Finansiālā ilgtspēja'!O21</f>
        <v>0</v>
      </c>
      <c r="S10" s="366">
        <f>'4.DL Finansiālā ilgtspēja'!P21</f>
        <v>0</v>
      </c>
      <c r="T10" s="366">
        <f>'4.DL Finansiālā ilgtspēja'!Q21</f>
        <v>0</v>
      </c>
      <c r="U10" s="366">
        <f>'4.DL Finansiālā ilgtspēja'!R21</f>
        <v>0</v>
      </c>
      <c r="V10" s="366">
        <f>'4.DL Finansiālā ilgtspēja'!S21</f>
        <v>0</v>
      </c>
      <c r="W10" s="366">
        <f>'4.DL Finansiālā ilgtspēja'!T21</f>
        <v>0</v>
      </c>
      <c r="X10" s="366">
        <f>'4.DL Finansiālā ilgtspēja'!U21</f>
        <v>0</v>
      </c>
      <c r="Y10" s="366">
        <f>'4.DL Finansiālā ilgtspēja'!V21</f>
        <v>0</v>
      </c>
      <c r="Z10" s="366">
        <f>'4.DL Finansiālā ilgtspēja'!W21</f>
        <v>0</v>
      </c>
      <c r="AA10" s="366">
        <f>'4.DL Finansiālā ilgtspēja'!X21</f>
        <v>0</v>
      </c>
      <c r="AB10" s="366">
        <f>'4.DL Finansiālā ilgtspēja'!Y21</f>
        <v>0</v>
      </c>
      <c r="AC10" s="366">
        <f>'4.DL Finansiālā ilgtspēja'!Z21</f>
        <v>0</v>
      </c>
      <c r="AD10" s="366">
        <f>'4.DL Finansiālā ilgtspēja'!AA21</f>
        <v>0</v>
      </c>
      <c r="AE10" s="366">
        <f>'4.DL Finansiālā ilgtspēja'!AB21</f>
        <v>0</v>
      </c>
      <c r="AF10" s="366">
        <f>'4.DL Finansiālā ilgtspēja'!AC21</f>
        <v>0</v>
      </c>
      <c r="AG10" s="366">
        <f>'4.DL Finansiālā ilgtspēja'!AD21</f>
        <v>0</v>
      </c>
      <c r="AH10" s="366">
        <f>'4.DL Finansiālā ilgtspēja'!AE21</f>
        <v>0</v>
      </c>
      <c r="AI10" s="366">
        <f>'4.DL Finansiālā ilgtspēja'!AF21</f>
        <v>0</v>
      </c>
      <c r="AJ10" s="366">
        <f>'4.DL Finansiālā ilgtspēja'!AG21</f>
        <v>0</v>
      </c>
      <c r="AK10" s="366">
        <f>'4.DL Finansiālā ilgtspēja'!AH21</f>
        <v>0</v>
      </c>
    </row>
    <row r="11" spans="1:37">
      <c r="A11" s="363"/>
      <c r="B11" s="29" t="s">
        <v>109</v>
      </c>
      <c r="C11" s="29" t="s">
        <v>305</v>
      </c>
      <c r="D11" s="29"/>
      <c r="E11" s="364" t="s">
        <v>138</v>
      </c>
      <c r="F11" s="331">
        <f t="shared" si="1"/>
        <v>0</v>
      </c>
      <c r="G11" s="331">
        <f t="shared" si="0"/>
        <v>0</v>
      </c>
      <c r="H11" s="365">
        <f>'4.DL Finansiālā ilgtspēja'!E22+'4.DL Finansiālā ilgtspēja'!E23</f>
        <v>0</v>
      </c>
      <c r="I11" s="366">
        <f>'4.DL Finansiālā ilgtspēja'!F22+'4.DL Finansiālā ilgtspēja'!F23</f>
        <v>0</v>
      </c>
      <c r="J11" s="366">
        <f>'4.DL Finansiālā ilgtspēja'!G22+'4.DL Finansiālā ilgtspēja'!G23</f>
        <v>0</v>
      </c>
      <c r="K11" s="366">
        <f>'4.DL Finansiālā ilgtspēja'!H22+'4.DL Finansiālā ilgtspēja'!H23</f>
        <v>0</v>
      </c>
      <c r="L11" s="366">
        <f>'4.DL Finansiālā ilgtspēja'!I22+'4.DL Finansiālā ilgtspēja'!I23</f>
        <v>0</v>
      </c>
      <c r="M11" s="366">
        <f>'4.DL Finansiālā ilgtspēja'!J22+'4.DL Finansiālā ilgtspēja'!J23</f>
        <v>0</v>
      </c>
      <c r="N11" s="366">
        <f>'4.DL Finansiālā ilgtspēja'!K22+'4.DL Finansiālā ilgtspēja'!K23</f>
        <v>0</v>
      </c>
      <c r="O11" s="366">
        <f>'4.DL Finansiālā ilgtspēja'!L22+'4.DL Finansiālā ilgtspēja'!L23</f>
        <v>0</v>
      </c>
      <c r="P11" s="366">
        <f>'4.DL Finansiālā ilgtspēja'!M22+'4.DL Finansiālā ilgtspēja'!M23</f>
        <v>0</v>
      </c>
      <c r="Q11" s="366">
        <f>'4.DL Finansiālā ilgtspēja'!N22+'4.DL Finansiālā ilgtspēja'!N23</f>
        <v>0</v>
      </c>
      <c r="R11" s="366">
        <f>'4.DL Finansiālā ilgtspēja'!O22+'4.DL Finansiālā ilgtspēja'!O23</f>
        <v>0</v>
      </c>
      <c r="S11" s="366">
        <f>'4.DL Finansiālā ilgtspēja'!P22+'4.DL Finansiālā ilgtspēja'!P23</f>
        <v>0</v>
      </c>
      <c r="T11" s="366">
        <f>'4.DL Finansiālā ilgtspēja'!Q22+'4.DL Finansiālā ilgtspēja'!Q23</f>
        <v>0</v>
      </c>
      <c r="U11" s="366">
        <f>'4.DL Finansiālā ilgtspēja'!R22+'4.DL Finansiālā ilgtspēja'!R23</f>
        <v>0</v>
      </c>
      <c r="V11" s="366">
        <f>'4.DL Finansiālā ilgtspēja'!S22+'4.DL Finansiālā ilgtspēja'!S23</f>
        <v>0</v>
      </c>
      <c r="W11" s="366">
        <f>'4.DL Finansiālā ilgtspēja'!T22+'4.DL Finansiālā ilgtspēja'!T23</f>
        <v>0</v>
      </c>
      <c r="X11" s="366">
        <f>'4.DL Finansiālā ilgtspēja'!U22+'4.DL Finansiālā ilgtspēja'!U23</f>
        <v>0</v>
      </c>
      <c r="Y11" s="366">
        <f>'4.DL Finansiālā ilgtspēja'!V22+'4.DL Finansiālā ilgtspēja'!V23</f>
        <v>0</v>
      </c>
      <c r="Z11" s="366">
        <f>'4.DL Finansiālā ilgtspēja'!W22+'4.DL Finansiālā ilgtspēja'!W23</f>
        <v>0</v>
      </c>
      <c r="AA11" s="366">
        <f>'4.DL Finansiālā ilgtspēja'!X22+'4.DL Finansiālā ilgtspēja'!X23</f>
        <v>0</v>
      </c>
      <c r="AB11" s="366">
        <f>'4.DL Finansiālā ilgtspēja'!Y22+'4.DL Finansiālā ilgtspēja'!Y23</f>
        <v>0</v>
      </c>
      <c r="AC11" s="366">
        <f>'4.DL Finansiālā ilgtspēja'!Z22+'4.DL Finansiālā ilgtspēja'!Z23</f>
        <v>0</v>
      </c>
      <c r="AD11" s="366">
        <f>'4.DL Finansiālā ilgtspēja'!AA22+'4.DL Finansiālā ilgtspēja'!AA23</f>
        <v>0</v>
      </c>
      <c r="AE11" s="366">
        <f>'4.DL Finansiālā ilgtspēja'!AB22+'4.DL Finansiālā ilgtspēja'!AB23</f>
        <v>0</v>
      </c>
      <c r="AF11" s="366">
        <f>'4.DL Finansiālā ilgtspēja'!AC22+'4.DL Finansiālā ilgtspēja'!AC23</f>
        <v>0</v>
      </c>
      <c r="AG11" s="366">
        <f>'4.DL Finansiālā ilgtspēja'!AD22+'4.DL Finansiālā ilgtspēja'!AD23</f>
        <v>0</v>
      </c>
      <c r="AH11" s="366">
        <f>'4.DL Finansiālā ilgtspēja'!AE22+'4.DL Finansiālā ilgtspēja'!AE23</f>
        <v>0</v>
      </c>
      <c r="AI11" s="366">
        <f>'4.DL Finansiālā ilgtspēja'!AF22+'4.DL Finansiālā ilgtspēja'!AF23</f>
        <v>0</v>
      </c>
      <c r="AJ11" s="366">
        <f>'4.DL Finansiālā ilgtspēja'!AG22+'4.DL Finansiālā ilgtspēja'!AG23</f>
        <v>0</v>
      </c>
      <c r="AK11" s="366">
        <f>'4.DL Finansiālā ilgtspēja'!AH22+'4.DL Finansiālā ilgtspēja'!AH23</f>
        <v>0</v>
      </c>
    </row>
    <row r="12" spans="1:37">
      <c r="A12" s="363"/>
      <c r="B12" s="29" t="s">
        <v>112</v>
      </c>
      <c r="C12" s="29" t="s">
        <v>306</v>
      </c>
      <c r="D12" s="29"/>
      <c r="E12" s="364" t="s">
        <v>138</v>
      </c>
      <c r="F12" s="331">
        <f t="shared" si="1"/>
        <v>-2307385.7131901886</v>
      </c>
      <c r="G12" s="331">
        <f t="shared" si="0"/>
        <v>-2511333.6590770199</v>
      </c>
      <c r="H12" s="365">
        <f>-('9. DL PI Fin.plans'!B6+'9. DL PI Fin.plans'!B7+'9. DL PI Fin.plans'!B8+'9. DL PI Fin.plans'!B9+'9. DL PI Fin.plans'!B11)</f>
        <v>-62356.69357910339</v>
      </c>
      <c r="I12" s="366">
        <f>-('9. DL PI Fin.plans'!D6+'9. DL PI Fin.plans'!D7+'9. DL PI Fin.plans'!D8+'9. DL PI Fin.plans'!D9+'9. DL PI Fin.plans'!D11)</f>
        <v>-806825.12262447923</v>
      </c>
      <c r="J12" s="366">
        <f>-('9. DL PI Fin.plans'!F6+'9. DL PI Fin.plans'!F7+'9. DL PI Fin.plans'!F8+'9. DL PI Fin.plans'!F9+'9. DL PI Fin.plans'!F11)</f>
        <v>-688849.82262447942</v>
      </c>
      <c r="K12" s="366">
        <f>-('9. DL PI Fin.plans'!H6+'9. DL PI Fin.plans'!H7+'9. DL PI Fin.plans'!H8+'9. DL PI Fin.plans'!H9+'9. DL PI Fin.plans'!H11)</f>
        <v>-510897.32262447895</v>
      </c>
      <c r="L12" s="366">
        <f>-('9. DL PI Fin.plans'!J6+'9. DL PI Fin.plans'!J7+'9. DL PI Fin.plans'!J8+'9. DL PI Fin.plans'!J9+'9. DL PI Fin.plans'!J11)</f>
        <v>-442404.69762447895</v>
      </c>
      <c r="M12" s="366">
        <f>-('9. DL PI Fin.plans'!L6+'9. DL PI Fin.plans'!L7+'9. DL PI Fin.plans'!L8+'9. DL PI Fin.plans'!L9+'9. DL PI Fin.plans'!L11)</f>
        <v>0</v>
      </c>
      <c r="N12" s="366">
        <f>-('9. DL PI Fin.plans'!N6+'9. DL PI Fin.plans'!N7+'9. DL PI Fin.plans'!N8+'9. DL PI Fin.plans'!N9+'9. DL PI Fin.plans'!N11)</f>
        <v>0</v>
      </c>
      <c r="O12" s="366">
        <f>-('9. DL PI Fin.plans'!P6+'9. DL PI Fin.plans'!P7+'9. DL PI Fin.plans'!P8+'9. DL PI Fin.plans'!P9+'9. DL PI Fin.plans'!P11)</f>
        <v>0</v>
      </c>
      <c r="P12" s="366">
        <f>-('9. DL PI Fin.plans'!R6+'9. DL PI Fin.plans'!R7+'9. DL PI Fin.plans'!R8+'9. DL PI Fin.plans'!R9+'9. DL PI Fin.plans'!R11)</f>
        <v>0</v>
      </c>
      <c r="Q12" s="366"/>
      <c r="R12" s="366"/>
      <c r="S12" s="366"/>
      <c r="T12" s="366"/>
      <c r="U12" s="366"/>
      <c r="V12" s="366"/>
      <c r="W12" s="366"/>
      <c r="X12" s="366"/>
      <c r="Y12" s="366"/>
      <c r="Z12" s="366"/>
      <c r="AA12" s="366"/>
      <c r="AB12" s="366"/>
      <c r="AC12" s="366"/>
      <c r="AD12" s="366"/>
      <c r="AE12" s="366"/>
      <c r="AF12" s="366"/>
      <c r="AG12" s="366"/>
      <c r="AH12" s="366"/>
      <c r="AI12" s="366"/>
      <c r="AJ12" s="366"/>
      <c r="AK12" s="366"/>
    </row>
    <row r="13" spans="1:37">
      <c r="A13" s="363"/>
      <c r="B13" s="29" t="s">
        <v>114</v>
      </c>
      <c r="C13" s="306" t="s">
        <v>207</v>
      </c>
      <c r="D13" s="306"/>
      <c r="E13" s="364" t="s">
        <v>138</v>
      </c>
      <c r="F13" s="331">
        <f t="shared" si="1"/>
        <v>-9001140.6272251904</v>
      </c>
      <c r="G13" s="331">
        <f t="shared" si="0"/>
        <v>-11673199.845217669</v>
      </c>
      <c r="H13" s="367">
        <f>SUM(H7:H12)</f>
        <v>-62356.69357910339</v>
      </c>
      <c r="I13" s="368">
        <f t="shared" ref="I13:P13" si="2">SUM(I7:I12)</f>
        <v>-806825.12262447923</v>
      </c>
      <c r="J13" s="368">
        <f t="shared" si="2"/>
        <v>-688849.82262447942</v>
      </c>
      <c r="K13" s="368">
        <f t="shared" si="2"/>
        <v>-510897.32262447895</v>
      </c>
      <c r="L13" s="368">
        <f t="shared" si="2"/>
        <v>-442404.69762447895</v>
      </c>
      <c r="M13" s="368">
        <f t="shared" si="2"/>
        <v>-1230469.6554114248</v>
      </c>
      <c r="N13" s="368">
        <f t="shared" si="2"/>
        <v>-1255710.9951124133</v>
      </c>
      <c r="O13" s="368">
        <f t="shared" si="2"/>
        <v>-1281470.4324858696</v>
      </c>
      <c r="P13" s="368">
        <f t="shared" si="2"/>
        <v>-1307758.6081736903</v>
      </c>
      <c r="Q13" s="368">
        <f t="shared" ref="Q13:AK13" si="3">SUM(Q7:Q12)</f>
        <v>-1334586.3814830675</v>
      </c>
      <c r="R13" s="368">
        <f t="shared" si="3"/>
        <v>-1361964.8348826964</v>
      </c>
      <c r="S13" s="368">
        <f t="shared" si="3"/>
        <v>-1389905.2785914869</v>
      </c>
      <c r="T13" s="368">
        <f t="shared" si="3"/>
        <v>0</v>
      </c>
      <c r="U13" s="368">
        <f t="shared" si="3"/>
        <v>0</v>
      </c>
      <c r="V13" s="368">
        <f t="shared" si="3"/>
        <v>0</v>
      </c>
      <c r="W13" s="368">
        <f t="shared" si="3"/>
        <v>0</v>
      </c>
      <c r="X13" s="368">
        <f t="shared" si="3"/>
        <v>0</v>
      </c>
      <c r="Y13" s="368">
        <f t="shared" si="3"/>
        <v>0</v>
      </c>
      <c r="Z13" s="368">
        <f t="shared" si="3"/>
        <v>0</v>
      </c>
      <c r="AA13" s="368">
        <f t="shared" si="3"/>
        <v>0</v>
      </c>
      <c r="AB13" s="368">
        <f t="shared" si="3"/>
        <v>0</v>
      </c>
      <c r="AC13" s="368">
        <f t="shared" si="3"/>
        <v>0</v>
      </c>
      <c r="AD13" s="368">
        <f t="shared" si="3"/>
        <v>0</v>
      </c>
      <c r="AE13" s="368">
        <f t="shared" si="3"/>
        <v>0</v>
      </c>
      <c r="AF13" s="368">
        <f t="shared" si="3"/>
        <v>0</v>
      </c>
      <c r="AG13" s="368">
        <f t="shared" si="3"/>
        <v>0</v>
      </c>
      <c r="AH13" s="368">
        <f t="shared" si="3"/>
        <v>0</v>
      </c>
      <c r="AI13" s="368">
        <f t="shared" si="3"/>
        <v>0</v>
      </c>
      <c r="AJ13" s="368">
        <f t="shared" si="3"/>
        <v>0</v>
      </c>
      <c r="AK13" s="368">
        <f t="shared" si="3"/>
        <v>0</v>
      </c>
    </row>
    <row r="14" spans="1:37">
      <c r="A14" s="29"/>
      <c r="B14" s="29"/>
      <c r="C14" s="29"/>
      <c r="D14" s="29"/>
      <c r="E14" s="33"/>
      <c r="F14" s="33"/>
      <c r="G14" s="33"/>
      <c r="H14" s="33"/>
      <c r="I14" s="369"/>
      <c r="J14" s="325"/>
      <c r="K14" s="369"/>
      <c r="L14" s="325"/>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row>
    <row r="15" spans="1:37">
      <c r="A15" s="268">
        <v>2</v>
      </c>
      <c r="B15" s="269" t="s">
        <v>288</v>
      </c>
      <c r="C15" s="269"/>
      <c r="D15" s="269"/>
      <c r="E15" s="269"/>
      <c r="F15" s="269"/>
      <c r="G15" s="269"/>
      <c r="H15" s="269"/>
      <c r="I15" s="270"/>
      <c r="J15" s="270"/>
      <c r="K15" s="270"/>
      <c r="L15" s="270"/>
      <c r="M15" s="270"/>
      <c r="N15" s="270"/>
      <c r="O15" s="270"/>
      <c r="P15" s="270"/>
      <c r="Q15" s="270"/>
      <c r="R15" s="270"/>
      <c r="S15" s="270"/>
      <c r="T15" s="270"/>
      <c r="U15" s="270"/>
      <c r="V15" s="270"/>
      <c r="W15" s="270"/>
      <c r="X15" s="270"/>
      <c r="Y15" s="270"/>
      <c r="Z15" s="270"/>
      <c r="AA15" s="270"/>
      <c r="AB15" s="270"/>
      <c r="AC15" s="270"/>
      <c r="AD15" s="270"/>
      <c r="AE15" s="270"/>
      <c r="AF15" s="270"/>
      <c r="AG15" s="270"/>
      <c r="AH15" s="270"/>
      <c r="AI15" s="270"/>
      <c r="AJ15" s="270"/>
      <c r="AK15" s="270"/>
    </row>
    <row r="16" spans="1:37">
      <c r="A16" s="358"/>
      <c r="B16" s="359" t="s">
        <v>199</v>
      </c>
      <c r="C16" s="359" t="s">
        <v>307</v>
      </c>
      <c r="D16" s="359"/>
      <c r="E16" s="370"/>
      <c r="F16" s="326"/>
      <c r="G16" s="326"/>
      <c r="H16" s="326"/>
      <c r="I16" s="371">
        <f>F13</f>
        <v>-9001140.6272251904</v>
      </c>
      <c r="J16" s="29"/>
      <c r="K16" s="29"/>
      <c r="L16" s="29"/>
      <c r="M16" s="29"/>
      <c r="N16" s="29"/>
      <c r="O16" s="29"/>
      <c r="P16" s="372"/>
      <c r="Q16" s="29"/>
      <c r="R16" s="29"/>
      <c r="S16" s="29"/>
      <c r="T16" s="29"/>
      <c r="U16" s="29"/>
      <c r="V16" s="29"/>
      <c r="W16" s="29"/>
      <c r="X16" s="29"/>
      <c r="Y16" s="29"/>
      <c r="Z16" s="29"/>
      <c r="AA16" s="29"/>
      <c r="AB16" s="29"/>
      <c r="AC16" s="29"/>
      <c r="AD16" s="29"/>
      <c r="AE16" s="29"/>
      <c r="AF16" s="29"/>
      <c r="AG16" s="29"/>
      <c r="AH16" s="29"/>
      <c r="AI16" s="29"/>
      <c r="AJ16" s="29"/>
      <c r="AK16" s="29"/>
    </row>
    <row r="17" spans="1:42">
      <c r="A17" s="373"/>
      <c r="B17" s="354" t="s">
        <v>200</v>
      </c>
      <c r="C17" s="354" t="s">
        <v>308</v>
      </c>
      <c r="D17" s="354"/>
      <c r="E17" s="335"/>
      <c r="F17" s="326"/>
      <c r="G17" s="326"/>
      <c r="H17" s="326"/>
      <c r="I17" s="374" t="e">
        <f>IRR(H13:AK13,K17)</f>
        <v>#NUM!</v>
      </c>
      <c r="J17" s="29"/>
      <c r="K17" s="40">
        <v>-0.5</v>
      </c>
      <c r="L17" s="29" t="s">
        <v>309</v>
      </c>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row>
    <row r="18" spans="1:42">
      <c r="A18" s="268"/>
      <c r="B18" s="269"/>
      <c r="C18" s="269"/>
      <c r="D18" s="269"/>
      <c r="E18" s="269"/>
      <c r="F18" s="269"/>
      <c r="G18" s="269"/>
      <c r="H18" s="269"/>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row>
    <row r="19" spans="1:42" s="226" customFormat="1" ht="24.95" customHeight="1">
      <c r="A19" s="584" t="s">
        <v>310</v>
      </c>
      <c r="B19" s="584"/>
      <c r="C19" s="584"/>
      <c r="D19" s="584"/>
      <c r="E19" s="584"/>
      <c r="F19" s="584"/>
      <c r="G19" s="375"/>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row>
    <row r="20" spans="1:42" s="226" customFormat="1" ht="12.75" customHeight="1">
      <c r="A20" s="376"/>
      <c r="B20" s="288"/>
      <c r="C20" s="192"/>
      <c r="D20" s="198"/>
      <c r="E20" s="199"/>
      <c r="F20" s="322" t="s">
        <v>259</v>
      </c>
      <c r="G20" s="323"/>
      <c r="H20" s="290">
        <f>H5</f>
        <v>1</v>
      </c>
      <c r="I20" s="290">
        <f t="shared" ref="I20:AK20" si="4">I5</f>
        <v>2</v>
      </c>
      <c r="J20" s="290">
        <f t="shared" si="4"/>
        <v>3</v>
      </c>
      <c r="K20" s="290">
        <f t="shared" si="4"/>
        <v>4</v>
      </c>
      <c r="L20" s="290">
        <f t="shared" si="4"/>
        <v>5</v>
      </c>
      <c r="M20" s="290">
        <f t="shared" si="4"/>
        <v>6</v>
      </c>
      <c r="N20" s="290">
        <f t="shared" si="4"/>
        <v>7</v>
      </c>
      <c r="O20" s="290">
        <f t="shared" si="4"/>
        <v>8</v>
      </c>
      <c r="P20" s="290">
        <f t="shared" si="4"/>
        <v>9</v>
      </c>
      <c r="Q20" s="290">
        <f t="shared" si="4"/>
        <v>10</v>
      </c>
      <c r="R20" s="290">
        <f t="shared" si="4"/>
        <v>11</v>
      </c>
      <c r="S20" s="290">
        <f t="shared" si="4"/>
        <v>12</v>
      </c>
      <c r="T20" s="290">
        <f t="shared" si="4"/>
        <v>13</v>
      </c>
      <c r="U20" s="290">
        <f t="shared" si="4"/>
        <v>14</v>
      </c>
      <c r="V20" s="290">
        <f t="shared" si="4"/>
        <v>15</v>
      </c>
      <c r="W20" s="290">
        <f t="shared" si="4"/>
        <v>16</v>
      </c>
      <c r="X20" s="290">
        <f t="shared" si="4"/>
        <v>17</v>
      </c>
      <c r="Y20" s="290">
        <f t="shared" si="4"/>
        <v>18</v>
      </c>
      <c r="Z20" s="290">
        <f t="shared" si="4"/>
        <v>19</v>
      </c>
      <c r="AA20" s="290">
        <f t="shared" si="4"/>
        <v>20</v>
      </c>
      <c r="AB20" s="290">
        <f t="shared" si="4"/>
        <v>21</v>
      </c>
      <c r="AC20" s="290">
        <f t="shared" si="4"/>
        <v>22</v>
      </c>
      <c r="AD20" s="290">
        <f t="shared" si="4"/>
        <v>23</v>
      </c>
      <c r="AE20" s="290">
        <f t="shared" si="4"/>
        <v>24</v>
      </c>
      <c r="AF20" s="290">
        <f t="shared" si="4"/>
        <v>25</v>
      </c>
      <c r="AG20" s="290">
        <f t="shared" si="4"/>
        <v>26</v>
      </c>
      <c r="AH20" s="290">
        <f t="shared" si="4"/>
        <v>27</v>
      </c>
      <c r="AI20" s="290">
        <f t="shared" si="4"/>
        <v>28</v>
      </c>
      <c r="AJ20" s="290">
        <f t="shared" si="4"/>
        <v>29</v>
      </c>
      <c r="AK20" s="290">
        <f t="shared" si="4"/>
        <v>30</v>
      </c>
      <c r="AL20" s="29"/>
    </row>
    <row r="21" spans="1:42" s="226" customFormat="1" ht="13.9">
      <c r="A21" s="356">
        <v>3</v>
      </c>
      <c r="B21" s="314" t="s">
        <v>196</v>
      </c>
      <c r="C21" s="314"/>
      <c r="D21" s="203"/>
      <c r="E21" s="204" t="s">
        <v>194</v>
      </c>
      <c r="F21" s="357" t="s">
        <v>195</v>
      </c>
      <c r="G21" s="357" t="s">
        <v>195</v>
      </c>
      <c r="H21" s="291">
        <f>H6</f>
        <v>2025</v>
      </c>
      <c r="I21" s="291">
        <f t="shared" ref="I21:AK21" si="5">I6</f>
        <v>2026</v>
      </c>
      <c r="J21" s="291">
        <f t="shared" si="5"/>
        <v>2027</v>
      </c>
      <c r="K21" s="291">
        <f t="shared" si="5"/>
        <v>2028</v>
      </c>
      <c r="L21" s="291">
        <f t="shared" si="5"/>
        <v>2029</v>
      </c>
      <c r="M21" s="291">
        <f t="shared" si="5"/>
        <v>2030</v>
      </c>
      <c r="N21" s="291">
        <f t="shared" si="5"/>
        <v>2031</v>
      </c>
      <c r="O21" s="291">
        <f t="shared" si="5"/>
        <v>2032</v>
      </c>
      <c r="P21" s="291">
        <f t="shared" si="5"/>
        <v>2033</v>
      </c>
      <c r="Q21" s="291">
        <f t="shared" si="5"/>
        <v>2034</v>
      </c>
      <c r="R21" s="291">
        <f t="shared" si="5"/>
        <v>2035</v>
      </c>
      <c r="S21" s="291">
        <f t="shared" si="5"/>
        <v>2036</v>
      </c>
      <c r="T21" s="291">
        <f t="shared" si="5"/>
        <v>2037</v>
      </c>
      <c r="U21" s="291">
        <f t="shared" si="5"/>
        <v>2038</v>
      </c>
      <c r="V21" s="291">
        <f t="shared" si="5"/>
        <v>2039</v>
      </c>
      <c r="W21" s="291">
        <f t="shared" si="5"/>
        <v>2040</v>
      </c>
      <c r="X21" s="291">
        <f t="shared" si="5"/>
        <v>2041</v>
      </c>
      <c r="Y21" s="291">
        <f t="shared" si="5"/>
        <v>2042</v>
      </c>
      <c r="Z21" s="291">
        <f t="shared" si="5"/>
        <v>2043</v>
      </c>
      <c r="AA21" s="291">
        <f t="shared" si="5"/>
        <v>2044</v>
      </c>
      <c r="AB21" s="291">
        <f t="shared" si="5"/>
        <v>2045</v>
      </c>
      <c r="AC21" s="291">
        <f t="shared" si="5"/>
        <v>2046</v>
      </c>
      <c r="AD21" s="291">
        <f t="shared" si="5"/>
        <v>2047</v>
      </c>
      <c r="AE21" s="291">
        <f t="shared" si="5"/>
        <v>2048</v>
      </c>
      <c r="AF21" s="291">
        <f t="shared" si="5"/>
        <v>2049</v>
      </c>
      <c r="AG21" s="291">
        <f t="shared" si="5"/>
        <v>2050</v>
      </c>
      <c r="AH21" s="291">
        <f t="shared" si="5"/>
        <v>2051</v>
      </c>
      <c r="AI21" s="291">
        <f t="shared" si="5"/>
        <v>2052</v>
      </c>
      <c r="AJ21" s="291">
        <f t="shared" si="5"/>
        <v>2053</v>
      </c>
      <c r="AK21" s="291">
        <f t="shared" si="5"/>
        <v>2054</v>
      </c>
      <c r="AL21" s="29"/>
      <c r="AM21" s="267"/>
      <c r="AN21" s="267"/>
      <c r="AO21" s="267"/>
      <c r="AP21" s="267"/>
    </row>
    <row r="22" spans="1:42" s="29" customFormat="1" ht="13.9">
      <c r="A22" s="358"/>
      <c r="B22" s="377" t="s">
        <v>225</v>
      </c>
      <c r="C22" s="359" t="s">
        <v>241</v>
      </c>
      <c r="D22" s="359"/>
      <c r="E22" s="378" t="s">
        <v>138</v>
      </c>
      <c r="F22" s="379">
        <f t="shared" ref="F22:F26" si="6">H22+NPV($F$3,I22:AK22)</f>
        <v>0</v>
      </c>
      <c r="G22" s="331">
        <f>SUM(H22:AK22)</f>
        <v>0</v>
      </c>
      <c r="H22" s="380">
        <f>H7</f>
        <v>0</v>
      </c>
      <c r="I22" s="380">
        <f t="shared" ref="I22:AK22" si="7">I7</f>
        <v>0</v>
      </c>
      <c r="J22" s="380">
        <f t="shared" si="7"/>
        <v>0</v>
      </c>
      <c r="K22" s="380">
        <f t="shared" si="7"/>
        <v>0</v>
      </c>
      <c r="L22" s="380">
        <f t="shared" si="7"/>
        <v>0</v>
      </c>
      <c r="M22" s="380">
        <f t="shared" si="7"/>
        <v>0</v>
      </c>
      <c r="N22" s="380">
        <f t="shared" si="7"/>
        <v>0</v>
      </c>
      <c r="O22" s="380">
        <f t="shared" si="7"/>
        <v>0</v>
      </c>
      <c r="P22" s="380">
        <f t="shared" si="7"/>
        <v>0</v>
      </c>
      <c r="Q22" s="380">
        <f t="shared" si="7"/>
        <v>0</v>
      </c>
      <c r="R22" s="380">
        <f t="shared" si="7"/>
        <v>0</v>
      </c>
      <c r="S22" s="380">
        <f t="shared" si="7"/>
        <v>0</v>
      </c>
      <c r="T22" s="380">
        <f t="shared" si="7"/>
        <v>0</v>
      </c>
      <c r="U22" s="380">
        <f t="shared" si="7"/>
        <v>0</v>
      </c>
      <c r="V22" s="380">
        <f t="shared" si="7"/>
        <v>0</v>
      </c>
      <c r="W22" s="380">
        <f t="shared" si="7"/>
        <v>0</v>
      </c>
      <c r="X22" s="380">
        <f t="shared" si="7"/>
        <v>0</v>
      </c>
      <c r="Y22" s="380">
        <f t="shared" si="7"/>
        <v>0</v>
      </c>
      <c r="Z22" s="380">
        <f t="shared" si="7"/>
        <v>0</v>
      </c>
      <c r="AA22" s="380">
        <f t="shared" si="7"/>
        <v>0</v>
      </c>
      <c r="AB22" s="380">
        <f t="shared" si="7"/>
        <v>0</v>
      </c>
      <c r="AC22" s="380">
        <f t="shared" si="7"/>
        <v>0</v>
      </c>
      <c r="AD22" s="380">
        <f t="shared" si="7"/>
        <v>0</v>
      </c>
      <c r="AE22" s="380">
        <f t="shared" si="7"/>
        <v>0</v>
      </c>
      <c r="AF22" s="380">
        <f t="shared" si="7"/>
        <v>0</v>
      </c>
      <c r="AG22" s="380">
        <f t="shared" si="7"/>
        <v>0</v>
      </c>
      <c r="AH22" s="380">
        <f t="shared" si="7"/>
        <v>0</v>
      </c>
      <c r="AI22" s="380">
        <f t="shared" si="7"/>
        <v>0</v>
      </c>
      <c r="AJ22" s="380">
        <f t="shared" si="7"/>
        <v>0</v>
      </c>
      <c r="AK22" s="380">
        <f t="shared" si="7"/>
        <v>0</v>
      </c>
      <c r="AL22" s="381" t="e">
        <v>#REF!</v>
      </c>
      <c r="AM22" s="382"/>
    </row>
    <row r="23" spans="1:42" s="29" customFormat="1" ht="13.9">
      <c r="A23" s="363"/>
      <c r="B23" s="383" t="s">
        <v>231</v>
      </c>
      <c r="C23" s="29" t="s">
        <v>304</v>
      </c>
      <c r="E23" s="33" t="s">
        <v>138</v>
      </c>
      <c r="F23" s="379">
        <f t="shared" si="6"/>
        <v>-6693754.9140350008</v>
      </c>
      <c r="G23" s="331">
        <f t="shared" ref="G23:G26" si="8">SUM(H23:AK23)</f>
        <v>-9161866.186140649</v>
      </c>
      <c r="H23" s="384">
        <f>H9</f>
        <v>0</v>
      </c>
      <c r="I23" s="384">
        <f t="shared" ref="I23:AK23" si="9">I9</f>
        <v>0</v>
      </c>
      <c r="J23" s="384">
        <f t="shared" si="9"/>
        <v>0</v>
      </c>
      <c r="K23" s="384">
        <f t="shared" si="9"/>
        <v>0</v>
      </c>
      <c r="L23" s="384">
        <f t="shared" si="9"/>
        <v>0</v>
      </c>
      <c r="M23" s="384">
        <f t="shared" si="9"/>
        <v>-1230469.6554114248</v>
      </c>
      <c r="N23" s="384">
        <f t="shared" si="9"/>
        <v>-1255710.9951124133</v>
      </c>
      <c r="O23" s="384">
        <f t="shared" si="9"/>
        <v>-1281470.4324858696</v>
      </c>
      <c r="P23" s="384">
        <f t="shared" si="9"/>
        <v>-1307758.6081736903</v>
      </c>
      <c r="Q23" s="384">
        <f t="shared" si="9"/>
        <v>-1334586.3814830675</v>
      </c>
      <c r="R23" s="384">
        <f t="shared" si="9"/>
        <v>-1361964.8348826964</v>
      </c>
      <c r="S23" s="384">
        <f t="shared" si="9"/>
        <v>-1389905.2785914869</v>
      </c>
      <c r="T23" s="384">
        <f t="shared" si="9"/>
        <v>0</v>
      </c>
      <c r="U23" s="384">
        <f t="shared" si="9"/>
        <v>0</v>
      </c>
      <c r="V23" s="384">
        <f t="shared" si="9"/>
        <v>0</v>
      </c>
      <c r="W23" s="384">
        <f t="shared" si="9"/>
        <v>0</v>
      </c>
      <c r="X23" s="384">
        <f t="shared" si="9"/>
        <v>0</v>
      </c>
      <c r="Y23" s="384">
        <f t="shared" si="9"/>
        <v>0</v>
      </c>
      <c r="Z23" s="384">
        <f t="shared" si="9"/>
        <v>0</v>
      </c>
      <c r="AA23" s="384">
        <f t="shared" si="9"/>
        <v>0</v>
      </c>
      <c r="AB23" s="384">
        <f t="shared" si="9"/>
        <v>0</v>
      </c>
      <c r="AC23" s="384">
        <f t="shared" si="9"/>
        <v>0</v>
      </c>
      <c r="AD23" s="384">
        <f t="shared" si="9"/>
        <v>0</v>
      </c>
      <c r="AE23" s="384">
        <f t="shared" si="9"/>
        <v>0</v>
      </c>
      <c r="AF23" s="384">
        <f t="shared" si="9"/>
        <v>0</v>
      </c>
      <c r="AG23" s="384">
        <f t="shared" si="9"/>
        <v>0</v>
      </c>
      <c r="AH23" s="384">
        <f t="shared" si="9"/>
        <v>0</v>
      </c>
      <c r="AI23" s="384">
        <f t="shared" si="9"/>
        <v>0</v>
      </c>
      <c r="AJ23" s="384">
        <f t="shared" si="9"/>
        <v>0</v>
      </c>
      <c r="AK23" s="384">
        <f t="shared" si="9"/>
        <v>0</v>
      </c>
      <c r="AL23" s="381" t="e">
        <v>#REF!</v>
      </c>
    </row>
    <row r="24" spans="1:42" s="341" customFormat="1" ht="13.9">
      <c r="A24" s="324"/>
      <c r="B24" s="383" t="s">
        <v>270</v>
      </c>
      <c r="C24" s="383" t="s">
        <v>311</v>
      </c>
      <c r="D24" s="41"/>
      <c r="E24" s="385" t="s">
        <v>138</v>
      </c>
      <c r="F24" s="379">
        <f t="shared" si="6"/>
        <v>-15382571.421267923</v>
      </c>
      <c r="G24" s="331">
        <f t="shared" si="8"/>
        <v>-16742224.393846799</v>
      </c>
      <c r="H24" s="386">
        <f>'3. DL invest.n.pl.AR pr.'!F29</f>
        <v>-415711.29052735586</v>
      </c>
      <c r="I24" s="386">
        <f>'3. DL invest.n.pl.AR pr.'!G29</f>
        <v>-5378834.15082986</v>
      </c>
      <c r="J24" s="386">
        <f>'3. DL invest.n.pl.AR pr.'!H29</f>
        <v>-4592332.1508298609</v>
      </c>
      <c r="K24" s="386">
        <f>'3. DL invest.n.pl.AR pr.'!I29</f>
        <v>-3405982.1508298605</v>
      </c>
      <c r="L24" s="386">
        <f>'3. DL invest.n.pl.AR pr.'!J29</f>
        <v>-2949364.6508298605</v>
      </c>
      <c r="M24" s="386">
        <f>'3. DL invest.n.pl.AR pr.'!K29</f>
        <v>0</v>
      </c>
      <c r="N24" s="386">
        <f>'3. DL invest.n.pl.AR pr.'!L29</f>
        <v>0</v>
      </c>
      <c r="O24" s="386">
        <f>'3. DL invest.n.pl.AR pr.'!M29</f>
        <v>0</v>
      </c>
      <c r="P24" s="386">
        <f>'3. DL invest.n.pl.AR pr.'!N29</f>
        <v>0</v>
      </c>
      <c r="Q24" s="386">
        <f>'3. DL invest.n.pl.AR pr.'!O29</f>
        <v>0</v>
      </c>
      <c r="R24" s="386">
        <f>'3. DL invest.n.pl.AR pr.'!P29</f>
        <v>0</v>
      </c>
      <c r="S24" s="386">
        <f>'3. DL invest.n.pl.AR pr.'!Q29</f>
        <v>0</v>
      </c>
      <c r="T24" s="386">
        <f>'3. DL invest.n.pl.AR pr.'!R29</f>
        <v>0</v>
      </c>
      <c r="U24" s="386">
        <f>'3. DL invest.n.pl.AR pr.'!S29</f>
        <v>0</v>
      </c>
      <c r="V24" s="386">
        <f>'3. DL invest.n.pl.AR pr.'!T29</f>
        <v>0</v>
      </c>
      <c r="W24" s="386">
        <f>'3. DL invest.n.pl.AR pr.'!U29</f>
        <v>0</v>
      </c>
      <c r="X24" s="386">
        <f>'3. DL invest.n.pl.AR pr.'!V29</f>
        <v>0</v>
      </c>
      <c r="Y24" s="386">
        <f>'3. DL invest.n.pl.AR pr.'!W29</f>
        <v>0</v>
      </c>
      <c r="Z24" s="386">
        <f>'3. DL invest.n.pl.AR pr.'!X29</f>
        <v>0</v>
      </c>
      <c r="AA24" s="386">
        <f>'3. DL invest.n.pl.AR pr.'!Y29</f>
        <v>0</v>
      </c>
      <c r="AB24" s="386">
        <f>'3. DL invest.n.pl.AR pr.'!Z29</f>
        <v>0</v>
      </c>
      <c r="AC24" s="386">
        <f>'3. DL invest.n.pl.AR pr.'!AA29</f>
        <v>0</v>
      </c>
      <c r="AD24" s="386">
        <f>'3. DL invest.n.pl.AR pr.'!AB29</f>
        <v>0</v>
      </c>
      <c r="AE24" s="386">
        <f>'3. DL invest.n.pl.AR pr.'!AC29</f>
        <v>0</v>
      </c>
      <c r="AF24" s="386">
        <f>'3. DL invest.n.pl.AR pr.'!AD29</f>
        <v>0</v>
      </c>
      <c r="AG24" s="386">
        <f>'3. DL invest.n.pl.AR pr.'!AE29</f>
        <v>0</v>
      </c>
      <c r="AH24" s="386">
        <f>'3. DL invest.n.pl.AR pr.'!AF29</f>
        <v>0</v>
      </c>
      <c r="AI24" s="386">
        <f>'3. DL invest.n.pl.AR pr.'!AG29</f>
        <v>0</v>
      </c>
      <c r="AJ24" s="386">
        <f>'3. DL invest.n.pl.AR pr.'!AH29</f>
        <v>0</v>
      </c>
      <c r="AK24" s="386">
        <f>'3. DL invest.n.pl.AR pr.'!AI29</f>
        <v>0</v>
      </c>
      <c r="AM24" s="387"/>
    </row>
    <row r="25" spans="1:42" s="341" customFormat="1" ht="13.9">
      <c r="A25" s="324"/>
      <c r="B25" s="383" t="s">
        <v>312</v>
      </c>
      <c r="C25" s="383" t="s">
        <v>313</v>
      </c>
      <c r="D25" s="41"/>
      <c r="E25" s="385" t="s">
        <v>138</v>
      </c>
      <c r="F25" s="379">
        <f>H25+NPV($F$3,I25:AK25)</f>
        <v>-15382571.421267923</v>
      </c>
      <c r="G25" s="331">
        <f t="shared" ref="G25" si="10">SUM(H25:AK25)</f>
        <v>-16742224.393846799</v>
      </c>
      <c r="H25" s="386">
        <f>'3. DL invest.n.pl.AR pr.'!F30</f>
        <v>-415711.29052735586</v>
      </c>
      <c r="I25" s="386">
        <f>'3. DL invest.n.pl.AR pr.'!G30</f>
        <v>-5378834.15082986</v>
      </c>
      <c r="J25" s="386">
        <f>'3. DL invest.n.pl.AR pr.'!H30</f>
        <v>-4592332.1508298609</v>
      </c>
      <c r="K25" s="386">
        <f>'3. DL invest.n.pl.AR pr.'!I30</f>
        <v>-3405982.1508298605</v>
      </c>
      <c r="L25" s="386">
        <f>'3. DL invest.n.pl.AR pr.'!J30</f>
        <v>-2949364.6508298605</v>
      </c>
      <c r="M25" s="386">
        <f>'3. DL invest.n.pl.AR pr.'!K30</f>
        <v>0</v>
      </c>
      <c r="N25" s="386">
        <f>'3. DL invest.n.pl.AR pr.'!L30</f>
        <v>0</v>
      </c>
      <c r="O25" s="386">
        <f>'3. DL invest.n.pl.AR pr.'!M30</f>
        <v>0</v>
      </c>
      <c r="P25" s="386">
        <f>'3. DL invest.n.pl.AR pr.'!N30</f>
        <v>0</v>
      </c>
      <c r="Q25" s="386">
        <f>'3. DL invest.n.pl.AR pr.'!O30</f>
        <v>0</v>
      </c>
      <c r="R25" s="386">
        <f>'3. DL invest.n.pl.AR pr.'!P30</f>
        <v>0</v>
      </c>
      <c r="S25" s="386">
        <f>'3. DL invest.n.pl.AR pr.'!Q30</f>
        <v>0</v>
      </c>
      <c r="T25" s="386">
        <f>'3. DL invest.n.pl.AR pr.'!R30</f>
        <v>0</v>
      </c>
      <c r="U25" s="386">
        <f>'3. DL invest.n.pl.AR pr.'!S30</f>
        <v>0</v>
      </c>
      <c r="V25" s="386">
        <f>'3. DL invest.n.pl.AR pr.'!T30</f>
        <v>0</v>
      </c>
      <c r="W25" s="386">
        <f>'3. DL invest.n.pl.AR pr.'!U30</f>
        <v>0</v>
      </c>
      <c r="X25" s="386">
        <f>'3. DL invest.n.pl.AR pr.'!V30</f>
        <v>0</v>
      </c>
      <c r="Y25" s="386">
        <f>'3. DL invest.n.pl.AR pr.'!W30</f>
        <v>0</v>
      </c>
      <c r="Z25" s="386">
        <f>'3. DL invest.n.pl.AR pr.'!X30</f>
        <v>0</v>
      </c>
      <c r="AA25" s="386">
        <f>'3. DL invest.n.pl.AR pr.'!Y30</f>
        <v>0</v>
      </c>
      <c r="AB25" s="386">
        <f>'3. DL invest.n.pl.AR pr.'!Z30</f>
        <v>0</v>
      </c>
      <c r="AC25" s="386">
        <f>'3. DL invest.n.pl.AR pr.'!AA30</f>
        <v>0</v>
      </c>
      <c r="AD25" s="386">
        <f>'3. DL invest.n.pl.AR pr.'!AB30</f>
        <v>0</v>
      </c>
      <c r="AE25" s="386">
        <f>'3. DL invest.n.pl.AR pr.'!AC30</f>
        <v>0</v>
      </c>
      <c r="AF25" s="386">
        <f>'3. DL invest.n.pl.AR pr.'!AD30</f>
        <v>0</v>
      </c>
      <c r="AG25" s="386">
        <f>'3. DL invest.n.pl.AR pr.'!AE30</f>
        <v>0</v>
      </c>
      <c r="AH25" s="386">
        <f>'3. DL invest.n.pl.AR pr.'!AF30</f>
        <v>0</v>
      </c>
      <c r="AI25" s="386">
        <f>'3. DL invest.n.pl.AR pr.'!AG30</f>
        <v>0</v>
      </c>
      <c r="AJ25" s="386">
        <f>'3. DL invest.n.pl.AR pr.'!AH30</f>
        <v>0</v>
      </c>
      <c r="AK25" s="386">
        <f>'3. DL invest.n.pl.AR pr.'!AI30</f>
        <v>0</v>
      </c>
      <c r="AL25" s="387"/>
      <c r="AM25" s="387"/>
    </row>
    <row r="26" spans="1:42" s="325" customFormat="1" ht="13.9">
      <c r="A26" s="388"/>
      <c r="B26" s="29" t="s">
        <v>271</v>
      </c>
      <c r="C26" s="383" t="s">
        <v>237</v>
      </c>
      <c r="D26" s="383"/>
      <c r="E26" s="33" t="s">
        <v>138</v>
      </c>
      <c r="F26" s="379">
        <f t="shared" si="6"/>
        <v>0</v>
      </c>
      <c r="G26" s="331">
        <f t="shared" si="8"/>
        <v>0</v>
      </c>
      <c r="H26" s="384">
        <f t="shared" ref="H26:AK26" si="11">H8</f>
        <v>0</v>
      </c>
      <c r="I26" s="384">
        <f t="shared" si="11"/>
        <v>0</v>
      </c>
      <c r="J26" s="384">
        <f t="shared" si="11"/>
        <v>0</v>
      </c>
      <c r="K26" s="384">
        <f t="shared" si="11"/>
        <v>0</v>
      </c>
      <c r="L26" s="384">
        <f t="shared" si="11"/>
        <v>0</v>
      </c>
      <c r="M26" s="384">
        <f t="shared" si="11"/>
        <v>0</v>
      </c>
      <c r="N26" s="384">
        <f t="shared" si="11"/>
        <v>0</v>
      </c>
      <c r="O26" s="384">
        <f t="shared" si="11"/>
        <v>0</v>
      </c>
      <c r="P26" s="384">
        <f t="shared" si="11"/>
        <v>0</v>
      </c>
      <c r="Q26" s="384">
        <f t="shared" si="11"/>
        <v>0</v>
      </c>
      <c r="R26" s="384">
        <f t="shared" si="11"/>
        <v>0</v>
      </c>
      <c r="S26" s="384">
        <f t="shared" si="11"/>
        <v>0</v>
      </c>
      <c r="T26" s="384">
        <f t="shared" si="11"/>
        <v>0</v>
      </c>
      <c r="U26" s="384">
        <f t="shared" si="11"/>
        <v>0</v>
      </c>
      <c r="V26" s="384">
        <f t="shared" si="11"/>
        <v>0</v>
      </c>
      <c r="W26" s="384">
        <f t="shared" si="11"/>
        <v>0</v>
      </c>
      <c r="X26" s="384">
        <f t="shared" si="11"/>
        <v>0</v>
      </c>
      <c r="Y26" s="384">
        <f t="shared" si="11"/>
        <v>0</v>
      </c>
      <c r="Z26" s="384">
        <f t="shared" si="11"/>
        <v>0</v>
      </c>
      <c r="AA26" s="384">
        <f t="shared" si="11"/>
        <v>0</v>
      </c>
      <c r="AB26" s="384">
        <f t="shared" si="11"/>
        <v>0</v>
      </c>
      <c r="AC26" s="384">
        <f t="shared" si="11"/>
        <v>0</v>
      </c>
      <c r="AD26" s="384">
        <f t="shared" si="11"/>
        <v>0</v>
      </c>
      <c r="AE26" s="384">
        <f t="shared" si="11"/>
        <v>0</v>
      </c>
      <c r="AF26" s="384">
        <f t="shared" si="11"/>
        <v>0</v>
      </c>
      <c r="AG26" s="384">
        <f t="shared" si="11"/>
        <v>0</v>
      </c>
      <c r="AH26" s="384">
        <f t="shared" si="11"/>
        <v>0</v>
      </c>
      <c r="AI26" s="384">
        <f t="shared" si="11"/>
        <v>0</v>
      </c>
      <c r="AJ26" s="384">
        <f t="shared" si="11"/>
        <v>0</v>
      </c>
      <c r="AK26" s="384">
        <f t="shared" si="11"/>
        <v>0</v>
      </c>
      <c r="AL26" s="389"/>
    </row>
    <row r="27" spans="1:42" s="325" customFormat="1" ht="13.9">
      <c r="A27" s="388"/>
      <c r="B27" s="29" t="s">
        <v>272</v>
      </c>
      <c r="C27" s="29" t="s">
        <v>207</v>
      </c>
      <c r="D27" s="29"/>
      <c r="E27" s="33" t="s">
        <v>138</v>
      </c>
      <c r="F27" s="379">
        <f>H27+NPV($F$3,I27:AK27)</f>
        <v>-22076326.335302919</v>
      </c>
      <c r="G27" s="331">
        <f>SUM(H27:AK27)</f>
        <v>-25904090.579987448</v>
      </c>
      <c r="H27" s="390">
        <f>H22+H23+H24+H26</f>
        <v>-415711.29052735586</v>
      </c>
      <c r="I27" s="390">
        <f>I22+I23+I24+I26</f>
        <v>-5378834.15082986</v>
      </c>
      <c r="J27" s="390">
        <f t="shared" ref="J27:AK27" si="12">J22+J23+J24+J26</f>
        <v>-4592332.1508298609</v>
      </c>
      <c r="K27" s="390">
        <f t="shared" si="12"/>
        <v>-3405982.1508298605</v>
      </c>
      <c r="L27" s="390">
        <f t="shared" si="12"/>
        <v>-2949364.6508298605</v>
      </c>
      <c r="M27" s="390">
        <f t="shared" si="12"/>
        <v>-1230469.6554114248</v>
      </c>
      <c r="N27" s="390">
        <f t="shared" si="12"/>
        <v>-1255710.9951124133</v>
      </c>
      <c r="O27" s="390">
        <f t="shared" si="12"/>
        <v>-1281470.4324858696</v>
      </c>
      <c r="P27" s="390">
        <f t="shared" si="12"/>
        <v>-1307758.6081736903</v>
      </c>
      <c r="Q27" s="390">
        <f t="shared" si="12"/>
        <v>-1334586.3814830675</v>
      </c>
      <c r="R27" s="390">
        <f t="shared" si="12"/>
        <v>-1361964.8348826964</v>
      </c>
      <c r="S27" s="390">
        <f t="shared" si="12"/>
        <v>-1389905.2785914869</v>
      </c>
      <c r="T27" s="390">
        <f t="shared" si="12"/>
        <v>0</v>
      </c>
      <c r="U27" s="390">
        <f t="shared" si="12"/>
        <v>0</v>
      </c>
      <c r="V27" s="390">
        <f t="shared" si="12"/>
        <v>0</v>
      </c>
      <c r="W27" s="390">
        <f t="shared" si="12"/>
        <v>0</v>
      </c>
      <c r="X27" s="390">
        <f t="shared" si="12"/>
        <v>0</v>
      </c>
      <c r="Y27" s="390">
        <f t="shared" si="12"/>
        <v>0</v>
      </c>
      <c r="Z27" s="390">
        <f t="shared" si="12"/>
        <v>0</v>
      </c>
      <c r="AA27" s="390">
        <f t="shared" si="12"/>
        <v>0</v>
      </c>
      <c r="AB27" s="390">
        <f t="shared" si="12"/>
        <v>0</v>
      </c>
      <c r="AC27" s="390">
        <f t="shared" si="12"/>
        <v>0</v>
      </c>
      <c r="AD27" s="390">
        <f t="shared" si="12"/>
        <v>0</v>
      </c>
      <c r="AE27" s="390">
        <f t="shared" si="12"/>
        <v>0</v>
      </c>
      <c r="AF27" s="390">
        <f t="shared" si="12"/>
        <v>0</v>
      </c>
      <c r="AG27" s="390">
        <f t="shared" si="12"/>
        <v>0</v>
      </c>
      <c r="AH27" s="390">
        <f t="shared" si="12"/>
        <v>0</v>
      </c>
      <c r="AI27" s="390">
        <f t="shared" si="12"/>
        <v>0</v>
      </c>
      <c r="AJ27" s="390">
        <f t="shared" si="12"/>
        <v>0</v>
      </c>
      <c r="AK27" s="390">
        <f t="shared" si="12"/>
        <v>0</v>
      </c>
      <c r="AL27" s="389"/>
    </row>
    <row r="28" spans="1:42">
      <c r="A28" s="29"/>
      <c r="B28" s="29"/>
      <c r="C28" s="29"/>
      <c r="D28" s="29"/>
      <c r="E28" s="33"/>
      <c r="F28" s="33"/>
      <c r="G28" s="33"/>
      <c r="H28" s="33"/>
      <c r="I28" s="369"/>
      <c r="J28" s="325"/>
      <c r="K28" s="369"/>
      <c r="L28" s="325"/>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row>
    <row r="29" spans="1:42">
      <c r="A29" s="268">
        <v>4</v>
      </c>
      <c r="B29" s="269" t="s">
        <v>288</v>
      </c>
      <c r="C29" s="269"/>
      <c r="D29" s="269"/>
      <c r="E29" s="269"/>
      <c r="F29" s="269"/>
      <c r="G29" s="269"/>
      <c r="H29" s="269"/>
      <c r="I29" s="270"/>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row>
    <row r="30" spans="1:42">
      <c r="A30" s="358"/>
      <c r="B30" s="359" t="s">
        <v>236</v>
      </c>
      <c r="C30" s="359" t="s">
        <v>314</v>
      </c>
      <c r="D30" s="359"/>
      <c r="E30" s="370"/>
      <c r="F30" s="326"/>
      <c r="G30" s="326"/>
      <c r="H30" s="326"/>
      <c r="I30" s="371">
        <f>F27</f>
        <v>-22076326.335302919</v>
      </c>
      <c r="J30" s="29"/>
      <c r="K30" s="29"/>
      <c r="L30" s="29"/>
      <c r="M30" s="29"/>
      <c r="N30" s="29"/>
      <c r="O30" s="29"/>
      <c r="P30" s="372"/>
      <c r="Q30" s="29"/>
      <c r="R30" s="29"/>
      <c r="S30" s="29"/>
      <c r="T30" s="29"/>
      <c r="U30" s="29"/>
      <c r="V30" s="29"/>
      <c r="W30" s="29"/>
      <c r="X30" s="29"/>
      <c r="Y30" s="29"/>
      <c r="Z30" s="29"/>
      <c r="AA30" s="29"/>
      <c r="AB30" s="29"/>
      <c r="AC30" s="29"/>
      <c r="AD30" s="29"/>
      <c r="AE30" s="29"/>
      <c r="AF30" s="29"/>
      <c r="AG30" s="29"/>
      <c r="AH30" s="29"/>
      <c r="AI30" s="29"/>
      <c r="AJ30" s="29"/>
      <c r="AK30" s="29"/>
    </row>
    <row r="31" spans="1:42">
      <c r="A31" s="373"/>
      <c r="B31" s="354" t="s">
        <v>278</v>
      </c>
      <c r="C31" s="354" t="s">
        <v>315</v>
      </c>
      <c r="D31" s="354"/>
      <c r="E31" s="335"/>
      <c r="F31" s="326"/>
      <c r="G31" s="326"/>
      <c r="H31" s="326"/>
      <c r="I31" s="374" t="e">
        <f>IRR(H27:AK27,K31)</f>
        <v>#NUM!</v>
      </c>
      <c r="J31" s="29"/>
      <c r="K31" s="40">
        <v>-0.5</v>
      </c>
      <c r="L31" s="29" t="s">
        <v>316</v>
      </c>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row>
    <row r="32" spans="1:42">
      <c r="A32" s="268"/>
      <c r="B32" s="269"/>
      <c r="C32" s="269"/>
      <c r="D32" s="269"/>
      <c r="E32" s="269"/>
      <c r="F32" s="269"/>
      <c r="G32" s="269"/>
      <c r="H32" s="269"/>
      <c r="I32" s="270"/>
      <c r="J32" s="270"/>
      <c r="K32" s="270"/>
      <c r="L32" s="270"/>
      <c r="M32" s="270"/>
      <c r="N32" s="270"/>
      <c r="O32" s="270"/>
      <c r="P32" s="270"/>
      <c r="Q32" s="270"/>
      <c r="R32" s="270"/>
      <c r="S32" s="270"/>
      <c r="T32" s="270"/>
      <c r="U32" s="270"/>
      <c r="V32" s="270"/>
      <c r="W32" s="270"/>
      <c r="X32" s="270"/>
      <c r="Y32" s="270"/>
      <c r="Z32" s="270"/>
      <c r="AA32" s="270"/>
      <c r="AB32" s="270"/>
      <c r="AC32" s="270"/>
      <c r="AD32" s="270"/>
      <c r="AE32" s="270"/>
      <c r="AF32" s="270"/>
      <c r="AG32" s="270"/>
      <c r="AH32" s="270"/>
      <c r="AI32" s="270"/>
      <c r="AJ32" s="270"/>
      <c r="AK32" s="270"/>
    </row>
    <row r="33" spans="1:37" ht="21">
      <c r="A33" s="584" t="s">
        <v>317</v>
      </c>
      <c r="B33" s="584"/>
      <c r="C33" s="584"/>
      <c r="D33" s="584"/>
      <c r="E33" s="584"/>
      <c r="F33" s="584"/>
      <c r="G33" s="584"/>
      <c r="H33" s="584"/>
      <c r="I33" s="584"/>
      <c r="J33" s="584"/>
      <c r="K33" s="584"/>
    </row>
    <row r="34" spans="1:37">
      <c r="A34" s="376"/>
      <c r="B34" s="288"/>
      <c r="C34" s="192"/>
      <c r="D34" s="192"/>
      <c r="E34" s="289"/>
      <c r="F34" s="511" t="s">
        <v>259</v>
      </c>
      <c r="G34" s="290"/>
      <c r="H34" s="290">
        <f>H20</f>
        <v>1</v>
      </c>
      <c r="I34" s="290">
        <f t="shared" ref="I34:AK34" si="13">I20</f>
        <v>2</v>
      </c>
      <c r="J34" s="290">
        <f t="shared" si="13"/>
        <v>3</v>
      </c>
      <c r="K34" s="290">
        <f t="shared" si="13"/>
        <v>4</v>
      </c>
      <c r="L34" s="290">
        <f t="shared" si="13"/>
        <v>5</v>
      </c>
      <c r="M34" s="290">
        <f t="shared" si="13"/>
        <v>6</v>
      </c>
      <c r="N34" s="290">
        <f t="shared" si="13"/>
        <v>7</v>
      </c>
      <c r="O34" s="290">
        <f t="shared" si="13"/>
        <v>8</v>
      </c>
      <c r="P34" s="290">
        <f t="shared" si="13"/>
        <v>9</v>
      </c>
      <c r="Q34" s="290">
        <f t="shared" si="13"/>
        <v>10</v>
      </c>
      <c r="R34" s="290">
        <f t="shared" si="13"/>
        <v>11</v>
      </c>
      <c r="S34" s="290">
        <f t="shared" si="13"/>
        <v>12</v>
      </c>
      <c r="T34" s="290">
        <f t="shared" si="13"/>
        <v>13</v>
      </c>
      <c r="U34" s="290">
        <f t="shared" si="13"/>
        <v>14</v>
      </c>
      <c r="V34" s="290">
        <f t="shared" si="13"/>
        <v>15</v>
      </c>
      <c r="W34" s="290">
        <f t="shared" si="13"/>
        <v>16</v>
      </c>
      <c r="X34" s="290">
        <f t="shared" si="13"/>
        <v>17</v>
      </c>
      <c r="Y34" s="290">
        <f t="shared" si="13"/>
        <v>18</v>
      </c>
      <c r="Z34" s="290">
        <f t="shared" si="13"/>
        <v>19</v>
      </c>
      <c r="AA34" s="290">
        <f t="shared" si="13"/>
        <v>20</v>
      </c>
      <c r="AB34" s="290">
        <f t="shared" si="13"/>
        <v>21</v>
      </c>
      <c r="AC34" s="290">
        <f t="shared" si="13"/>
        <v>22</v>
      </c>
      <c r="AD34" s="290">
        <f t="shared" si="13"/>
        <v>23</v>
      </c>
      <c r="AE34" s="290">
        <f t="shared" si="13"/>
        <v>24</v>
      </c>
      <c r="AF34" s="290">
        <f t="shared" si="13"/>
        <v>25</v>
      </c>
      <c r="AG34" s="290">
        <f t="shared" si="13"/>
        <v>26</v>
      </c>
      <c r="AH34" s="290">
        <f t="shared" si="13"/>
        <v>27</v>
      </c>
      <c r="AI34" s="290">
        <f t="shared" si="13"/>
        <v>28</v>
      </c>
      <c r="AJ34" s="290">
        <f t="shared" si="13"/>
        <v>29</v>
      </c>
      <c r="AK34" s="290">
        <f t="shared" si="13"/>
        <v>30</v>
      </c>
    </row>
    <row r="35" spans="1:37">
      <c r="A35" s="356">
        <v>5</v>
      </c>
      <c r="B35" s="314" t="s">
        <v>196</v>
      </c>
      <c r="C35" s="314"/>
      <c r="D35" s="203"/>
      <c r="E35" s="204" t="s">
        <v>194</v>
      </c>
      <c r="F35" s="357" t="s">
        <v>195</v>
      </c>
      <c r="G35" s="357" t="s">
        <v>195</v>
      </c>
      <c r="H35" s="291">
        <f>H21</f>
        <v>2025</v>
      </c>
      <c r="I35" s="291">
        <f t="shared" ref="I35:AK35" si="14">I21</f>
        <v>2026</v>
      </c>
      <c r="J35" s="291">
        <f t="shared" si="14"/>
        <v>2027</v>
      </c>
      <c r="K35" s="291">
        <f t="shared" si="14"/>
        <v>2028</v>
      </c>
      <c r="L35" s="291">
        <f t="shared" si="14"/>
        <v>2029</v>
      </c>
      <c r="M35" s="291">
        <f t="shared" si="14"/>
        <v>2030</v>
      </c>
      <c r="N35" s="291">
        <f t="shared" si="14"/>
        <v>2031</v>
      </c>
      <c r="O35" s="291">
        <f t="shared" si="14"/>
        <v>2032</v>
      </c>
      <c r="P35" s="291">
        <f t="shared" si="14"/>
        <v>2033</v>
      </c>
      <c r="Q35" s="291">
        <f t="shared" si="14"/>
        <v>2034</v>
      </c>
      <c r="R35" s="291">
        <f t="shared" si="14"/>
        <v>2035</v>
      </c>
      <c r="S35" s="291">
        <f t="shared" si="14"/>
        <v>2036</v>
      </c>
      <c r="T35" s="291">
        <f t="shared" si="14"/>
        <v>2037</v>
      </c>
      <c r="U35" s="291">
        <f t="shared" si="14"/>
        <v>2038</v>
      </c>
      <c r="V35" s="291">
        <f t="shared" si="14"/>
        <v>2039</v>
      </c>
      <c r="W35" s="291">
        <f t="shared" si="14"/>
        <v>2040</v>
      </c>
      <c r="X35" s="291">
        <f t="shared" si="14"/>
        <v>2041</v>
      </c>
      <c r="Y35" s="291">
        <f t="shared" si="14"/>
        <v>2042</v>
      </c>
      <c r="Z35" s="291">
        <f t="shared" si="14"/>
        <v>2043</v>
      </c>
      <c r="AA35" s="291">
        <f t="shared" si="14"/>
        <v>2044</v>
      </c>
      <c r="AB35" s="291">
        <f t="shared" si="14"/>
        <v>2045</v>
      </c>
      <c r="AC35" s="291">
        <f t="shared" si="14"/>
        <v>2046</v>
      </c>
      <c r="AD35" s="291">
        <f t="shared" si="14"/>
        <v>2047</v>
      </c>
      <c r="AE35" s="291">
        <f t="shared" si="14"/>
        <v>2048</v>
      </c>
      <c r="AF35" s="291">
        <f t="shared" si="14"/>
        <v>2049</v>
      </c>
      <c r="AG35" s="291">
        <f t="shared" si="14"/>
        <v>2050</v>
      </c>
      <c r="AH35" s="291">
        <f t="shared" si="14"/>
        <v>2051</v>
      </c>
      <c r="AI35" s="291">
        <f t="shared" si="14"/>
        <v>2052</v>
      </c>
      <c r="AJ35" s="291">
        <f t="shared" si="14"/>
        <v>2053</v>
      </c>
      <c r="AK35" s="291">
        <f t="shared" si="14"/>
        <v>2054</v>
      </c>
    </row>
    <row r="36" spans="1:37" ht="36.75" customHeight="1">
      <c r="A36" s="324"/>
      <c r="B36" s="383" t="s">
        <v>282</v>
      </c>
      <c r="C36" s="585" t="s">
        <v>318</v>
      </c>
      <c r="D36" s="585"/>
      <c r="E36" s="385" t="s">
        <v>138</v>
      </c>
      <c r="F36" s="398">
        <f>H36+NPV($F$3,I36:Q36)</f>
        <v>0</v>
      </c>
      <c r="G36" s="512">
        <f>SUM(H36:Q36)</f>
        <v>0</v>
      </c>
      <c r="H36" s="513">
        <f>'1.1.B. Iesniedzējs'!H29+'1.1.B. Iesniedzējs'!I29+'1.2.1.B. Partneris-1'!H29+'1.2.1.B. Partneris-1'!I29+'1.2.2.B. Partneris-2'!H29+'1.2.2.B. Partneris-2'!I29</f>
        <v>0</v>
      </c>
      <c r="I36" s="513">
        <f>'1.1.B. Iesniedzējs'!J29+'1.1.B. Iesniedzējs'!K29+'1.2.1.B. Partneris-1'!J29+'1.2.1.B. Partneris-1'!K29+'1.2.2.B. Partneris-2'!J29+'1.2.2.B. Partneris-2'!K29</f>
        <v>0</v>
      </c>
      <c r="J36" s="513">
        <f>'1.1.B. Iesniedzējs'!L29+'1.1.B. Iesniedzējs'!M29+'1.2.1.B. Partneris-1'!L29+'1.2.1.B. Partneris-1'!M29+'1.2.2.B. Partneris-2'!L29+'1.2.2.B. Partneris-2'!M29</f>
        <v>0</v>
      </c>
      <c r="K36" s="513">
        <f>'1.1.B. Iesniedzējs'!N29+'1.1.B. Iesniedzējs'!O29+'1.2.1.B. Partneris-1'!N29+'1.2.1.B. Partneris-1'!O29+'1.2.2.B. Partneris-2'!N29+'1.2.2.B. Partneris-2'!O29</f>
        <v>0</v>
      </c>
      <c r="L36" s="513">
        <f>'1.1.B. Iesniedzējs'!P29+'1.1.B. Iesniedzējs'!Q29+'1.2.1.B. Partneris-1'!P29+'1.2.1.B. Partneris-1'!Q29+'1.2.2.B. Partneris-2'!P29+'1.2.2.B. Partneris-2'!Q29</f>
        <v>0</v>
      </c>
      <c r="M36" s="513">
        <f>'1.1.B. Iesniedzējs'!R29+'1.1.B. Iesniedzējs'!S29+'1.2.1.B. Partneris-1'!R29+'1.2.1.B. Partneris-1'!S29+'1.2.2.B. Partneris-2'!R29+'1.2.2.B. Partneris-2'!S29</f>
        <v>0</v>
      </c>
      <c r="N36" s="513">
        <f>'1.1.B. Iesniedzējs'!T29+'1.1.B. Iesniedzējs'!U29+'1.2.1.B. Partneris-1'!T29+'1.2.1.B. Partneris-1'!U29+'1.2.2.B. Partneris-2'!T29+'1.2.2.B. Partneris-2'!U29</f>
        <v>0</v>
      </c>
      <c r="O36" s="513">
        <f>'1.1.B. Iesniedzējs'!V29+'1.1.B. Iesniedzējs'!W29+'1.2.1.B. Partneris-1'!V29+'1.2.1.B. Partneris-1'!W29+'1.2.2.B. Partneris-2'!V29+'1.2.2.B. Partneris-2'!W29</f>
        <v>0</v>
      </c>
      <c r="P36" s="513">
        <f>'1.1.B. Iesniedzējs'!X29+'1.1.B. Iesniedzējs'!Y29+'1.2.1.B. Partneris-1'!X29+'1.2.1.B. Partneris-1'!Y29+'1.2.2.B. Partneris-2'!X29+'1.2.2.B. Partneris-2'!Y29</f>
        <v>0</v>
      </c>
      <c r="Q36" s="513">
        <v>0</v>
      </c>
      <c r="R36" s="513">
        <v>0</v>
      </c>
      <c r="S36" s="513">
        <v>0</v>
      </c>
      <c r="T36" s="513">
        <v>0</v>
      </c>
      <c r="U36" s="513">
        <v>0</v>
      </c>
      <c r="V36" s="513">
        <v>0</v>
      </c>
      <c r="W36" s="513">
        <v>0</v>
      </c>
      <c r="X36" s="513">
        <v>0</v>
      </c>
      <c r="Y36" s="513">
        <v>0</v>
      </c>
      <c r="Z36" s="513">
        <v>0</v>
      </c>
      <c r="AA36" s="513">
        <v>0</v>
      </c>
      <c r="AB36" s="513">
        <v>0</v>
      </c>
      <c r="AC36" s="513">
        <v>0</v>
      </c>
      <c r="AD36" s="513">
        <v>0</v>
      </c>
      <c r="AE36" s="513">
        <v>0</v>
      </c>
      <c r="AF36" s="513">
        <v>0</v>
      </c>
      <c r="AG36" s="513">
        <v>0</v>
      </c>
      <c r="AH36" s="513">
        <v>0</v>
      </c>
      <c r="AI36" s="513">
        <v>0</v>
      </c>
      <c r="AJ36" s="513">
        <v>0</v>
      </c>
      <c r="AK36" s="513">
        <v>0</v>
      </c>
    </row>
    <row r="37" spans="1:37">
      <c r="A37" s="268"/>
      <c r="B37" s="269"/>
      <c r="C37" s="269"/>
      <c r="D37" s="269"/>
      <c r="E37" s="269"/>
      <c r="F37" s="269"/>
      <c r="G37" s="269"/>
      <c r="H37" s="269"/>
      <c r="I37" s="270"/>
      <c r="J37" s="270"/>
      <c r="K37" s="270"/>
      <c r="L37" s="270"/>
      <c r="M37" s="270"/>
      <c r="N37" s="270"/>
      <c r="O37" s="270"/>
      <c r="P37" s="270"/>
      <c r="Q37" s="270"/>
      <c r="R37" s="270"/>
      <c r="S37" s="270"/>
      <c r="T37" s="270"/>
      <c r="U37" s="270"/>
      <c r="V37" s="270"/>
      <c r="W37" s="270"/>
      <c r="X37" s="270"/>
      <c r="Y37" s="270"/>
      <c r="Z37" s="270"/>
      <c r="AA37" s="270"/>
      <c r="AB37" s="270"/>
      <c r="AC37" s="270"/>
      <c r="AD37" s="270"/>
      <c r="AE37" s="270"/>
      <c r="AF37" s="270"/>
      <c r="AG37" s="270"/>
      <c r="AH37" s="270"/>
      <c r="AI37" s="270"/>
      <c r="AJ37" s="270"/>
      <c r="AK37" s="270"/>
    </row>
  </sheetData>
  <sheetProtection formatCells="0" formatColumns="0" formatRows="0" insertColumns="0" insertRows="0" insertHyperlinks="0" deleteColumns="0" deleteRows="0" sort="0" autoFilter="0" pivotTables="0"/>
  <mergeCells count="4">
    <mergeCell ref="A1:H1"/>
    <mergeCell ref="A19:F19"/>
    <mergeCell ref="C36:D36"/>
    <mergeCell ref="A33:K33"/>
  </mergeCell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dimension ref="A1:CC296"/>
  <sheetViews>
    <sheetView zoomScale="90" zoomScaleNormal="90" workbookViewId="0">
      <pane xSplit="3" ySplit="7" topLeftCell="H12" activePane="bottomRight" state="frozen"/>
      <selection pane="bottomRight" activeCell="H12" sqref="H12"/>
      <selection pane="bottomLeft" activeCell="A6" sqref="A6"/>
      <selection pane="topRight" activeCell="D1" sqref="D1"/>
    </sheetView>
  </sheetViews>
  <sheetFormatPr defaultColWidth="9.140625" defaultRowHeight="13.9"/>
  <cols>
    <col min="1" max="1" width="6.42578125" style="4" customWidth="1"/>
    <col min="2" max="2" width="48.5703125" style="4" customWidth="1"/>
    <col min="3" max="4" width="7.140625" style="4" customWidth="1"/>
    <col min="5" max="36" width="13.85546875" style="4" customWidth="1"/>
    <col min="37" max="81" width="9.140625" style="3"/>
    <col min="82" max="16384" width="9.140625" style="4"/>
  </cols>
  <sheetData>
    <row r="1" spans="1:81" s="1" customFormat="1" ht="27" customHeight="1">
      <c r="A1" s="560" t="s">
        <v>319</v>
      </c>
      <c r="B1" s="560"/>
      <c r="C1" s="560"/>
      <c r="D1" s="320"/>
      <c r="E1" s="320"/>
      <c r="F1" s="320"/>
      <c r="G1" s="2"/>
      <c r="H1" s="14"/>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4.95" customHeight="1">
      <c r="A2" s="582" t="s">
        <v>320</v>
      </c>
      <c r="B2" s="582"/>
      <c r="C2" s="582"/>
      <c r="D2" s="582"/>
      <c r="E2" s="582"/>
      <c r="F2" s="582"/>
      <c r="G2" s="582"/>
      <c r="H2" s="582"/>
      <c r="I2" s="582"/>
      <c r="J2" s="582"/>
      <c r="K2" s="58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c r="B3" s="39" t="s">
        <v>258</v>
      </c>
      <c r="C3" s="391">
        <f>'5.DL soc.econom. analīze'!C3</f>
        <v>0.05</v>
      </c>
      <c r="D3" s="391"/>
    </row>
    <row r="4" spans="1:81" s="3" customFormat="1"/>
    <row r="5" spans="1:81" s="195" customFormat="1" ht="15.6">
      <c r="A5" s="321"/>
      <c r="B5" s="198"/>
      <c r="C5" s="198"/>
      <c r="D5" s="198"/>
      <c r="E5" s="322" t="s">
        <v>259</v>
      </c>
      <c r="F5" s="323"/>
      <c r="G5" s="200">
        <f>'4.DL Finansiālā ilgtspēja'!E3</f>
        <v>1</v>
      </c>
      <c r="H5" s="200">
        <f>'4.DL Finansiālā ilgtspēja'!F3</f>
        <v>2</v>
      </c>
      <c r="I5" s="200">
        <f>'4.DL Finansiālā ilgtspēja'!G3</f>
        <v>3</v>
      </c>
      <c r="J5" s="200">
        <f>'4.DL Finansiālā ilgtspēja'!H3</f>
        <v>4</v>
      </c>
      <c r="K5" s="200">
        <f>'4.DL Finansiālā ilgtspēja'!I3</f>
        <v>5</v>
      </c>
      <c r="L5" s="200">
        <f>'4.DL Finansiālā ilgtspēja'!J3</f>
        <v>6</v>
      </c>
      <c r="M5" s="200">
        <f>'4.DL Finansiālā ilgtspēja'!K3</f>
        <v>7</v>
      </c>
      <c r="N5" s="200">
        <f>'4.DL Finansiālā ilgtspēja'!L3</f>
        <v>8</v>
      </c>
      <c r="O5" s="200">
        <f>'4.DL Finansiālā ilgtspēja'!M3</f>
        <v>9</v>
      </c>
      <c r="P5" s="200">
        <f>'4.DL Finansiālā ilgtspēja'!N3</f>
        <v>10</v>
      </c>
      <c r="Q5" s="200">
        <f>'4.DL Finansiālā ilgtspēja'!O3</f>
        <v>11</v>
      </c>
      <c r="R5" s="200">
        <f>'4.DL Finansiālā ilgtspēja'!P3</f>
        <v>12</v>
      </c>
      <c r="S5" s="200">
        <f>'4.DL Finansiālā ilgtspēja'!Q3</f>
        <v>13</v>
      </c>
      <c r="T5" s="200">
        <f>'4.DL Finansiālā ilgtspēja'!R3</f>
        <v>14</v>
      </c>
      <c r="U5" s="200">
        <f>'4.DL Finansiālā ilgtspēja'!S3</f>
        <v>15</v>
      </c>
      <c r="V5" s="200">
        <f>'4.DL Finansiālā ilgtspēja'!T3</f>
        <v>16</v>
      </c>
      <c r="W5" s="200">
        <f>'4.DL Finansiālā ilgtspēja'!U3</f>
        <v>17</v>
      </c>
      <c r="X5" s="200">
        <f>'4.DL Finansiālā ilgtspēja'!V3</f>
        <v>18</v>
      </c>
      <c r="Y5" s="200">
        <f>'4.DL Finansiālā ilgtspēja'!W3</f>
        <v>19</v>
      </c>
      <c r="Z5" s="200">
        <f>'4.DL Finansiālā ilgtspēja'!X3</f>
        <v>20</v>
      </c>
      <c r="AA5" s="200">
        <f>'4.DL Finansiālā ilgtspēja'!Y3</f>
        <v>21</v>
      </c>
      <c r="AB5" s="200">
        <f>'4.DL Finansiālā ilgtspēja'!Z3</f>
        <v>22</v>
      </c>
      <c r="AC5" s="200">
        <f>'4.DL Finansiālā ilgtspēja'!AA3</f>
        <v>23</v>
      </c>
      <c r="AD5" s="200">
        <f>'4.DL Finansiālā ilgtspēja'!AB3</f>
        <v>24</v>
      </c>
      <c r="AE5" s="200">
        <f>'4.DL Finansiālā ilgtspēja'!AC3</f>
        <v>25</v>
      </c>
      <c r="AF5" s="200">
        <f>'4.DL Finansiālā ilgtspēja'!AD3</f>
        <v>26</v>
      </c>
      <c r="AG5" s="200">
        <f>'4.DL Finansiālā ilgtspēja'!AE3</f>
        <v>27</v>
      </c>
      <c r="AH5" s="200">
        <f>'4.DL Finansiālā ilgtspēja'!AF3</f>
        <v>28</v>
      </c>
      <c r="AI5" s="200">
        <f>'4.DL Finansiālā ilgtspēja'!AG3</f>
        <v>29</v>
      </c>
      <c r="AJ5" s="200">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195" customFormat="1">
      <c r="A6" s="264"/>
      <c r="B6" s="197"/>
      <c r="C6" s="197" t="s">
        <v>260</v>
      </c>
      <c r="D6" s="322" t="s">
        <v>321</v>
      </c>
      <c r="E6" s="322" t="s">
        <v>195</v>
      </c>
      <c r="F6" s="322" t="s">
        <v>195</v>
      </c>
      <c r="G6" s="200">
        <f>'4.DL Finansiālā ilgtspēja'!E4</f>
        <v>2025</v>
      </c>
      <c r="H6" s="200">
        <f>'4.DL Finansiālā ilgtspēja'!F4</f>
        <v>2026</v>
      </c>
      <c r="I6" s="200">
        <f>'4.DL Finansiālā ilgtspēja'!G4</f>
        <v>2027</v>
      </c>
      <c r="J6" s="200">
        <f>'4.DL Finansiālā ilgtspēja'!H4</f>
        <v>2028</v>
      </c>
      <c r="K6" s="200">
        <f>'4.DL Finansiālā ilgtspēja'!I4</f>
        <v>2029</v>
      </c>
      <c r="L6" s="200">
        <f>'4.DL Finansiālā ilgtspēja'!J4</f>
        <v>2030</v>
      </c>
      <c r="M6" s="200">
        <f>'4.DL Finansiālā ilgtspēja'!K4</f>
        <v>2031</v>
      </c>
      <c r="N6" s="200">
        <f>'4.DL Finansiālā ilgtspēja'!L4</f>
        <v>2032</v>
      </c>
      <c r="O6" s="200">
        <f>'4.DL Finansiālā ilgtspēja'!M4</f>
        <v>2033</v>
      </c>
      <c r="P6" s="200">
        <f>'4.DL Finansiālā ilgtspēja'!N4</f>
        <v>2034</v>
      </c>
      <c r="Q6" s="200">
        <f>'4.DL Finansiālā ilgtspēja'!O4</f>
        <v>2035</v>
      </c>
      <c r="R6" s="200">
        <f>'4.DL Finansiālā ilgtspēja'!P4</f>
        <v>2036</v>
      </c>
      <c r="S6" s="200">
        <f>'4.DL Finansiālā ilgtspēja'!Q4</f>
        <v>2037</v>
      </c>
      <c r="T6" s="200">
        <f>'4.DL Finansiālā ilgtspēja'!R4</f>
        <v>2038</v>
      </c>
      <c r="U6" s="200">
        <f>'4.DL Finansiālā ilgtspēja'!S4</f>
        <v>2039</v>
      </c>
      <c r="V6" s="200">
        <f>'4.DL Finansiālā ilgtspēja'!T4</f>
        <v>2040</v>
      </c>
      <c r="W6" s="200">
        <f>'4.DL Finansiālā ilgtspēja'!U4</f>
        <v>2041</v>
      </c>
      <c r="X6" s="200">
        <f>'4.DL Finansiālā ilgtspēja'!V4</f>
        <v>2042</v>
      </c>
      <c r="Y6" s="200">
        <f>'4.DL Finansiālā ilgtspēja'!W4</f>
        <v>2043</v>
      </c>
      <c r="Z6" s="200">
        <f>'4.DL Finansiālā ilgtspēja'!X4</f>
        <v>2044</v>
      </c>
      <c r="AA6" s="200">
        <f>'4.DL Finansiālā ilgtspēja'!Y4</f>
        <v>2045</v>
      </c>
      <c r="AB6" s="200">
        <f>'4.DL Finansiālā ilgtspēja'!Z4</f>
        <v>2046</v>
      </c>
      <c r="AC6" s="200">
        <f>'4.DL Finansiālā ilgtspēja'!AA4</f>
        <v>2047</v>
      </c>
      <c r="AD6" s="200">
        <f>'4.DL Finansiālā ilgtspēja'!AB4</f>
        <v>2048</v>
      </c>
      <c r="AE6" s="200">
        <f>'4.DL Finansiālā ilgtspēja'!AC4</f>
        <v>2049</v>
      </c>
      <c r="AF6" s="200">
        <f>'4.DL Finansiālā ilgtspēja'!AD4</f>
        <v>2050</v>
      </c>
      <c r="AG6" s="200">
        <f>'4.DL Finansiālā ilgtspēja'!AE4</f>
        <v>2051</v>
      </c>
      <c r="AH6" s="200">
        <f>'4.DL Finansiālā ilgtspēja'!AF4</f>
        <v>2052</v>
      </c>
      <c r="AI6" s="200">
        <f>'4.DL Finansiālā ilgtspēja'!AG4</f>
        <v>2053</v>
      </c>
      <c r="AJ6" s="200">
        <f>'4.DL Finansiālā ilgtspēja'!AH4</f>
        <v>2054</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c r="A7" s="324"/>
      <c r="B7" s="325"/>
      <c r="C7" s="29"/>
      <c r="D7" s="29"/>
      <c r="E7" s="326"/>
      <c r="F7" s="326"/>
      <c r="G7" s="325"/>
      <c r="H7" s="327"/>
      <c r="I7" s="325"/>
      <c r="J7" s="325"/>
      <c r="K7" s="325"/>
      <c r="L7" s="325"/>
      <c r="M7" s="325"/>
      <c r="N7" s="325"/>
      <c r="O7" s="325"/>
      <c r="P7" s="325"/>
      <c r="Q7" s="325"/>
      <c r="R7" s="325"/>
      <c r="S7" s="325"/>
      <c r="T7" s="325"/>
      <c r="U7" s="325"/>
      <c r="V7" s="325"/>
      <c r="W7" s="325"/>
      <c r="X7" s="325"/>
      <c r="Y7" s="325"/>
      <c r="Z7" s="325"/>
      <c r="AA7" s="325"/>
      <c r="AB7" s="325"/>
      <c r="AC7" s="325"/>
      <c r="AD7" s="325"/>
      <c r="AE7" s="325"/>
      <c r="AF7" s="325"/>
      <c r="AG7" s="325"/>
      <c r="AH7" s="325"/>
      <c r="AI7" s="325"/>
      <c r="AJ7" s="325"/>
    </row>
    <row r="8" spans="1:81" s="334" customFormat="1">
      <c r="A8" s="328">
        <v>1</v>
      </c>
      <c r="B8" s="329" t="s">
        <v>261</v>
      </c>
      <c r="C8" s="330" t="s">
        <v>138</v>
      </c>
      <c r="D8" s="42">
        <v>0</v>
      </c>
      <c r="E8" s="331">
        <f>G8+NPV($C$3,H8:AJ8)</f>
        <v>54781117.90936996</v>
      </c>
      <c r="F8" s="331">
        <f>SUM(G8:AJ8)</f>
        <v>77498000</v>
      </c>
      <c r="G8" s="332">
        <f>SUM(G9:G17)</f>
        <v>0</v>
      </c>
      <c r="H8" s="332">
        <f>SUM(H9:H17)</f>
        <v>0</v>
      </c>
      <c r="I8" s="332">
        <f t="shared" ref="I8:AJ8" si="0">SUM(I9:I17)</f>
        <v>0</v>
      </c>
      <c r="J8" s="332">
        <f t="shared" si="0"/>
        <v>7992000</v>
      </c>
      <c r="K8" s="332">
        <f t="shared" si="0"/>
        <v>7992000</v>
      </c>
      <c r="L8" s="332">
        <f t="shared" si="0"/>
        <v>7992000</v>
      </c>
      <c r="M8" s="332">
        <f t="shared" si="0"/>
        <v>7992000</v>
      </c>
      <c r="N8" s="332">
        <f t="shared" si="0"/>
        <v>7992000</v>
      </c>
      <c r="O8" s="332">
        <f t="shared" si="0"/>
        <v>7992000</v>
      </c>
      <c r="P8" s="332">
        <f t="shared" si="0"/>
        <v>7992000</v>
      </c>
      <c r="Q8" s="332">
        <f t="shared" si="0"/>
        <v>7992000</v>
      </c>
      <c r="R8" s="332">
        <f t="shared" si="0"/>
        <v>13562000</v>
      </c>
      <c r="S8" s="332">
        <f t="shared" si="0"/>
        <v>0</v>
      </c>
      <c r="T8" s="332">
        <f t="shared" si="0"/>
        <v>0</v>
      </c>
      <c r="U8" s="332">
        <f t="shared" si="0"/>
        <v>0</v>
      </c>
      <c r="V8" s="332">
        <f t="shared" si="0"/>
        <v>0</v>
      </c>
      <c r="W8" s="332">
        <f t="shared" si="0"/>
        <v>0</v>
      </c>
      <c r="X8" s="332">
        <f t="shared" si="0"/>
        <v>0</v>
      </c>
      <c r="Y8" s="332">
        <f t="shared" si="0"/>
        <v>0</v>
      </c>
      <c r="Z8" s="332">
        <f t="shared" si="0"/>
        <v>0</v>
      </c>
      <c r="AA8" s="332">
        <f t="shared" si="0"/>
        <v>0</v>
      </c>
      <c r="AB8" s="332">
        <f t="shared" si="0"/>
        <v>0</v>
      </c>
      <c r="AC8" s="332">
        <f t="shared" si="0"/>
        <v>0</v>
      </c>
      <c r="AD8" s="332">
        <f t="shared" si="0"/>
        <v>0</v>
      </c>
      <c r="AE8" s="332">
        <f t="shared" si="0"/>
        <v>0</v>
      </c>
      <c r="AF8" s="332">
        <f t="shared" si="0"/>
        <v>0</v>
      </c>
      <c r="AG8" s="332">
        <f t="shared" si="0"/>
        <v>0</v>
      </c>
      <c r="AH8" s="332">
        <f t="shared" si="0"/>
        <v>0</v>
      </c>
      <c r="AI8" s="332">
        <f t="shared" si="0"/>
        <v>0</v>
      </c>
      <c r="AJ8" s="332">
        <f t="shared" si="0"/>
        <v>0</v>
      </c>
      <c r="AK8" s="3"/>
      <c r="AL8" s="333"/>
      <c r="AM8" s="333"/>
      <c r="AN8" s="333"/>
      <c r="AO8" s="333"/>
      <c r="AP8" s="333"/>
      <c r="AQ8" s="333"/>
      <c r="AR8" s="333"/>
      <c r="AS8" s="333"/>
      <c r="AT8" s="333"/>
      <c r="AU8" s="333"/>
      <c r="AV8" s="333"/>
      <c r="AW8" s="333"/>
      <c r="AX8" s="333"/>
      <c r="AY8" s="333"/>
      <c r="AZ8" s="333"/>
      <c r="BA8" s="333"/>
      <c r="BB8" s="333"/>
      <c r="BC8" s="333"/>
      <c r="BD8" s="333"/>
      <c r="BE8" s="333"/>
      <c r="BF8" s="333"/>
      <c r="BG8" s="333"/>
      <c r="BH8" s="333"/>
      <c r="BI8" s="333"/>
      <c r="BJ8" s="333"/>
      <c r="BK8" s="333"/>
      <c r="BL8" s="333"/>
      <c r="BM8" s="333"/>
      <c r="BN8" s="333"/>
      <c r="BO8" s="333"/>
      <c r="BP8" s="333"/>
      <c r="BQ8" s="333"/>
      <c r="BR8" s="333"/>
      <c r="BS8" s="333"/>
      <c r="BT8" s="333"/>
      <c r="BU8" s="333"/>
      <c r="BV8" s="333"/>
      <c r="BW8" s="333"/>
      <c r="BX8" s="333"/>
      <c r="BY8" s="333"/>
      <c r="BZ8" s="333"/>
      <c r="CA8" s="333"/>
      <c r="CB8" s="333"/>
      <c r="CC8" s="333"/>
    </row>
    <row r="9" spans="1:81">
      <c r="A9" s="326" t="s">
        <v>99</v>
      </c>
      <c r="B9" s="4" t="str">
        <f>'5.DL soc.econom. analīze'!B9</f>
        <v xml:space="preserve">I.1) Papildus piesaistītais Apvārsnis Eiropa un IP10 finansējums (20% salīdzinot katrā budžeta periodā) </v>
      </c>
      <c r="C9" s="33" t="s">
        <v>138</v>
      </c>
      <c r="D9" s="42">
        <v>0</v>
      </c>
      <c r="E9" s="331">
        <f t="shared" ref="E9:E42" si="1">G9+NPV($C$3,H9:AJ9)</f>
        <v>28126732.306074735</v>
      </c>
      <c r="F9" s="331">
        <f>SUM(G9:AJ9)</f>
        <v>40000000</v>
      </c>
      <c r="G9" s="392">
        <f>'5.DL soc.econom. analīze'!F9*(1+'7. DL jut. analīze-Soc.'!$D9)</f>
        <v>0</v>
      </c>
      <c r="H9" s="392">
        <f>'5.DL soc.econom. analīze'!G9*(1+'7. DL jut. analīze-Soc.'!$D9)</f>
        <v>0</v>
      </c>
      <c r="I9" s="392">
        <f>'5.DL soc.econom. analīze'!H9*(1+'7. DL jut. analīze-Soc.'!$D9)</f>
        <v>0</v>
      </c>
      <c r="J9" s="392">
        <f>'5.DL soc.econom. analīze'!I9*(1+'7. DL jut. analīze-Soc.'!$D9)</f>
        <v>4000000</v>
      </c>
      <c r="K9" s="392">
        <f>'5.DL soc.econom. analīze'!J9*(1+'7. DL jut. analīze-Soc.'!$D9)</f>
        <v>4000000</v>
      </c>
      <c r="L9" s="392">
        <f>'5.DL soc.econom. analīze'!K9*(1+'7. DL jut. analīze-Soc.'!$D9)</f>
        <v>4000000</v>
      </c>
      <c r="M9" s="392">
        <f>'5.DL soc.econom. analīze'!L9*(1+'7. DL jut. analīze-Soc.'!$D9)</f>
        <v>4000000</v>
      </c>
      <c r="N9" s="392">
        <f>'5.DL soc.econom. analīze'!M9*(1+'7. DL jut. analīze-Soc.'!$D9)</f>
        <v>4000000</v>
      </c>
      <c r="O9" s="392">
        <f>'5.DL soc.econom. analīze'!N9*(1+'7. DL jut. analīze-Soc.'!$D9)</f>
        <v>4000000</v>
      </c>
      <c r="P9" s="392">
        <f>'5.DL soc.econom. analīze'!O9*(1+'7. DL jut. analīze-Soc.'!$D9)</f>
        <v>4000000</v>
      </c>
      <c r="Q9" s="392">
        <f>'5.DL soc.econom. analīze'!P9*(1+'7. DL jut. analīze-Soc.'!$D9)</f>
        <v>4000000</v>
      </c>
      <c r="R9" s="392">
        <f>'5.DL soc.econom. analīze'!Q9*(1+'7. DL jut. analīze-Soc.'!$D9)</f>
        <v>8000000</v>
      </c>
      <c r="S9" s="392">
        <f>'5.DL soc.econom. analīze'!R9*(1+'7. DL jut. analīze-Soc.'!$D9)</f>
        <v>0</v>
      </c>
      <c r="T9" s="392">
        <f>'5.DL soc.econom. analīze'!S9*(1+'7. DL jut. analīze-Soc.'!$D9)</f>
        <v>0</v>
      </c>
      <c r="U9" s="392">
        <f>'5.DL soc.econom. analīze'!T9*(1+'7. DL jut. analīze-Soc.'!$D9)</f>
        <v>0</v>
      </c>
      <c r="V9" s="392">
        <f>'5.DL soc.econom. analīze'!U9*(1+'7. DL jut. analīze-Soc.'!$D9)</f>
        <v>0</v>
      </c>
      <c r="W9" s="392">
        <f>'5.DL soc.econom. analīze'!V9*(1+'7. DL jut. analīze-Soc.'!$D9)</f>
        <v>0</v>
      </c>
      <c r="X9" s="392">
        <f>'5.DL soc.econom. analīze'!W9*(1+'7. DL jut. analīze-Soc.'!$D9)</f>
        <v>0</v>
      </c>
      <c r="Y9" s="392">
        <f>'5.DL soc.econom. analīze'!X9*(1+'7. DL jut. analīze-Soc.'!$D9)</f>
        <v>0</v>
      </c>
      <c r="Z9" s="392">
        <f>'5.DL soc.econom. analīze'!Y9*(1+'7. DL jut. analīze-Soc.'!$D9)</f>
        <v>0</v>
      </c>
      <c r="AA9" s="392">
        <f>'5.DL soc.econom. analīze'!Z9*(1+'7. DL jut. analīze-Soc.'!$D9)</f>
        <v>0</v>
      </c>
      <c r="AB9" s="392">
        <f>'5.DL soc.econom. analīze'!AA9*(1+'7. DL jut. analīze-Soc.'!$D9)</f>
        <v>0</v>
      </c>
      <c r="AC9" s="392">
        <f>'5.DL soc.econom. analīze'!AB9*(1+'7. DL jut. analīze-Soc.'!$D9)</f>
        <v>0</v>
      </c>
      <c r="AD9" s="392">
        <f>'5.DL soc.econom. analīze'!AC9*(1+'7. DL jut. analīze-Soc.'!$D9)</f>
        <v>0</v>
      </c>
      <c r="AE9" s="392">
        <f>'5.DL soc.econom. analīze'!AD9*(1+'7. DL jut. analīze-Soc.'!$D9)</f>
        <v>0</v>
      </c>
      <c r="AF9" s="392">
        <f>'5.DL soc.econom. analīze'!AE9*(1+'7. DL jut. analīze-Soc.'!$D9)</f>
        <v>0</v>
      </c>
      <c r="AG9" s="392">
        <f>'5.DL soc.econom. analīze'!AF9*(1+'7. DL jut. analīze-Soc.'!$D9)</f>
        <v>0</v>
      </c>
      <c r="AH9" s="392">
        <f>'5.DL soc.econom. analīze'!AG9*(1+'7. DL jut. analīze-Soc.'!$D9)</f>
        <v>0</v>
      </c>
      <c r="AI9" s="392">
        <f>'5.DL soc.econom. analīze'!AH9*(1+'7. DL jut. analīze-Soc.'!$D9)</f>
        <v>0</v>
      </c>
      <c r="AJ9" s="392">
        <f>'5.DL soc.econom. analīze'!AI9*(1+'7. DL jut. analīze-Soc.'!$D9)</f>
        <v>0</v>
      </c>
    </row>
    <row r="10" spans="1:81">
      <c r="A10" s="326" t="s">
        <v>102</v>
      </c>
      <c r="B10" s="4" t="str">
        <f>'5.DL soc.econom. analīze'!B10</f>
        <v>I. 2) Inovāciju un komercializācijas pieaugums pētniecības rezultātā (jaunuzņēmumumos piesaistītais papildus kapitāls).</v>
      </c>
      <c r="C10" s="33" t="s">
        <v>138</v>
      </c>
      <c r="D10" s="42">
        <v>0</v>
      </c>
      <c r="E10" s="331">
        <f t="shared" si="1"/>
        <v>23031169.474758305</v>
      </c>
      <c r="F10" s="331">
        <f t="shared" ref="F10:F42" si="2">SUM(G10:AJ10)</f>
        <v>32439999.999999996</v>
      </c>
      <c r="G10" s="392">
        <f>'5.DL soc.econom. analīze'!F10*(1+'7. DL jut. analīze-Soc.'!$D10)</f>
        <v>0</v>
      </c>
      <c r="H10" s="392">
        <f>'5.DL soc.econom. analīze'!G10*(1+'7. DL jut. analīze-Soc.'!$D10)</f>
        <v>0</v>
      </c>
      <c r="I10" s="392">
        <f>'5.DL soc.econom. analīze'!H10*(1+'7. DL jut. analīze-Soc.'!$D10)</f>
        <v>0</v>
      </c>
      <c r="J10" s="392">
        <f>'5.DL soc.econom. analīze'!I10*(1+'7. DL jut. analīze-Soc.'!$D10)</f>
        <v>3429999.9999999995</v>
      </c>
      <c r="K10" s="392">
        <f>'5.DL soc.econom. analīze'!J10*(1+'7. DL jut. analīze-Soc.'!$D10)</f>
        <v>3429999.9999999995</v>
      </c>
      <c r="L10" s="392">
        <f>'5.DL soc.econom. analīze'!K10*(1+'7. DL jut. analīze-Soc.'!$D10)</f>
        <v>3429999.9999999995</v>
      </c>
      <c r="M10" s="392">
        <f>'5.DL soc.econom. analīze'!L10*(1+'7. DL jut. analīze-Soc.'!$D10)</f>
        <v>3429999.9999999995</v>
      </c>
      <c r="N10" s="392">
        <f>'5.DL soc.econom. analīze'!M10*(1+'7. DL jut. analīze-Soc.'!$D10)</f>
        <v>3429999.9999999995</v>
      </c>
      <c r="O10" s="392">
        <f>'5.DL soc.econom. analīze'!N10*(1+'7. DL jut. analīze-Soc.'!$D10)</f>
        <v>3429999.9999999995</v>
      </c>
      <c r="P10" s="392">
        <f>'5.DL soc.econom. analīze'!O10*(1+'7. DL jut. analīze-Soc.'!$D10)</f>
        <v>3429999.9999999995</v>
      </c>
      <c r="Q10" s="392">
        <f>'5.DL soc.econom. analīze'!P10*(1+'7. DL jut. analīze-Soc.'!$D10)</f>
        <v>3429999.9999999995</v>
      </c>
      <c r="R10" s="392">
        <f>'5.DL soc.econom. analīze'!Q10*(1+'7. DL jut. analīze-Soc.'!$D10)</f>
        <v>5000000</v>
      </c>
      <c r="S10" s="392">
        <f>'5.DL soc.econom. analīze'!R10*(1+'7. DL jut. analīze-Soc.'!$D10)</f>
        <v>0</v>
      </c>
      <c r="T10" s="392">
        <f>'5.DL soc.econom. analīze'!S10*(1+'7. DL jut. analīze-Soc.'!$D10)</f>
        <v>0</v>
      </c>
      <c r="U10" s="392">
        <f>'5.DL soc.econom. analīze'!T10*(1+'7. DL jut. analīze-Soc.'!$D10)</f>
        <v>0</v>
      </c>
      <c r="V10" s="392">
        <f>'5.DL soc.econom. analīze'!U10*(1+'7. DL jut. analīze-Soc.'!$D10)</f>
        <v>0</v>
      </c>
      <c r="W10" s="392">
        <f>'5.DL soc.econom. analīze'!V10*(1+'7. DL jut. analīze-Soc.'!$D10)</f>
        <v>0</v>
      </c>
      <c r="X10" s="392">
        <f>'5.DL soc.econom. analīze'!W10*(1+'7. DL jut. analīze-Soc.'!$D10)</f>
        <v>0</v>
      </c>
      <c r="Y10" s="392">
        <f>'5.DL soc.econom. analīze'!X10*(1+'7. DL jut. analīze-Soc.'!$D10)</f>
        <v>0</v>
      </c>
      <c r="Z10" s="392">
        <f>'5.DL soc.econom. analīze'!Y10*(1+'7. DL jut. analīze-Soc.'!$D10)</f>
        <v>0</v>
      </c>
      <c r="AA10" s="392">
        <f>'5.DL soc.econom. analīze'!Z10*(1+'7. DL jut. analīze-Soc.'!$D10)</f>
        <v>0</v>
      </c>
      <c r="AB10" s="392">
        <f>'5.DL soc.econom. analīze'!AA10*(1+'7. DL jut. analīze-Soc.'!$D10)</f>
        <v>0</v>
      </c>
      <c r="AC10" s="392">
        <f>'5.DL soc.econom. analīze'!AB10*(1+'7. DL jut. analīze-Soc.'!$D10)</f>
        <v>0</v>
      </c>
      <c r="AD10" s="392">
        <f>'5.DL soc.econom. analīze'!AC10*(1+'7. DL jut. analīze-Soc.'!$D10)</f>
        <v>0</v>
      </c>
      <c r="AE10" s="392">
        <f>'5.DL soc.econom. analīze'!AD10*(1+'7. DL jut. analīze-Soc.'!$D10)</f>
        <v>0</v>
      </c>
      <c r="AF10" s="392">
        <f>'5.DL soc.econom. analīze'!AE10*(1+'7. DL jut. analīze-Soc.'!$D10)</f>
        <v>0</v>
      </c>
      <c r="AG10" s="392">
        <f>'5.DL soc.econom. analīze'!AF10*(1+'7. DL jut. analīze-Soc.'!$D10)</f>
        <v>0</v>
      </c>
      <c r="AH10" s="392">
        <f>'5.DL soc.econom. analīze'!AG10*(1+'7. DL jut. analīze-Soc.'!$D10)</f>
        <v>0</v>
      </c>
      <c r="AI10" s="392">
        <f>'5.DL soc.econom. analīze'!AH10*(1+'7. DL jut. analīze-Soc.'!$D10)</f>
        <v>0</v>
      </c>
      <c r="AJ10" s="392">
        <f>'5.DL soc.econom. analīze'!AI10*(1+'7. DL jut. analīze-Soc.'!$D10)</f>
        <v>0</v>
      </c>
    </row>
    <row r="11" spans="1:81">
      <c r="A11" s="326" t="s">
        <v>104</v>
      </c>
      <c r="B11" s="4" t="str">
        <f>'5.DL soc.econom. analīze'!B11</f>
        <v>II.1) Efektīvāka tehnoloģiju pārnese starp pētniecības institūcijām un uzņēmumiem.</v>
      </c>
      <c r="C11" s="33" t="s">
        <v>138</v>
      </c>
      <c r="D11" s="42">
        <v>0</v>
      </c>
      <c r="E11" s="331">
        <f t="shared" si="1"/>
        <v>3623216.1285369219</v>
      </c>
      <c r="F11" s="331">
        <f t="shared" si="2"/>
        <v>5058000</v>
      </c>
      <c r="G11" s="392">
        <f>'5.DL soc.econom. analīze'!F11*(1+'7. DL jut. analīze-Soc.'!$D11)</f>
        <v>0</v>
      </c>
      <c r="H11" s="392">
        <f>'5.DL soc.econom. analīze'!G11*(1+'7. DL jut. analīze-Soc.'!$D11)</f>
        <v>0</v>
      </c>
      <c r="I11" s="392">
        <f>'5.DL soc.econom. analīze'!H11*(1+'7. DL jut. analīze-Soc.'!$D11)</f>
        <v>0</v>
      </c>
      <c r="J11" s="392">
        <f>'5.DL soc.econom. analīze'!I11*(1+'7. DL jut. analīze-Soc.'!$D11)</f>
        <v>562000</v>
      </c>
      <c r="K11" s="392">
        <f>'5.DL soc.econom. analīze'!J11*(1+'7. DL jut. analīze-Soc.'!$D11)</f>
        <v>562000</v>
      </c>
      <c r="L11" s="392">
        <f>'5.DL soc.econom. analīze'!K11*(1+'7. DL jut. analīze-Soc.'!$D11)</f>
        <v>562000</v>
      </c>
      <c r="M11" s="392">
        <f>'5.DL soc.econom. analīze'!L11*(1+'7. DL jut. analīze-Soc.'!$D11)</f>
        <v>562000</v>
      </c>
      <c r="N11" s="392">
        <f>'5.DL soc.econom. analīze'!M11*(1+'7. DL jut. analīze-Soc.'!$D11)</f>
        <v>562000</v>
      </c>
      <c r="O11" s="392">
        <f>'5.DL soc.econom. analīze'!N11*(1+'7. DL jut. analīze-Soc.'!$D11)</f>
        <v>562000</v>
      </c>
      <c r="P11" s="392">
        <f>'5.DL soc.econom. analīze'!O11*(1+'7. DL jut. analīze-Soc.'!$D11)</f>
        <v>562000</v>
      </c>
      <c r="Q11" s="392">
        <f>'5.DL soc.econom. analīze'!P11*(1+'7. DL jut. analīze-Soc.'!$D11)</f>
        <v>562000</v>
      </c>
      <c r="R11" s="392">
        <f>'5.DL soc.econom. analīze'!Q11*(1+'7. DL jut. analīze-Soc.'!$D11)</f>
        <v>562000</v>
      </c>
      <c r="S11" s="392">
        <f>'5.DL soc.econom. analīze'!R11*(1+'7. DL jut. analīze-Soc.'!$D11)</f>
        <v>0</v>
      </c>
      <c r="T11" s="392">
        <f>'5.DL soc.econom. analīze'!S11*(1+'7. DL jut. analīze-Soc.'!$D11)</f>
        <v>0</v>
      </c>
      <c r="U11" s="392">
        <f>'5.DL soc.econom. analīze'!T11*(1+'7. DL jut. analīze-Soc.'!$D11)</f>
        <v>0</v>
      </c>
      <c r="V11" s="392">
        <f>'5.DL soc.econom. analīze'!U11*(1+'7. DL jut. analīze-Soc.'!$D11)</f>
        <v>0</v>
      </c>
      <c r="W11" s="392">
        <f>'5.DL soc.econom. analīze'!V11*(1+'7. DL jut. analīze-Soc.'!$D11)</f>
        <v>0</v>
      </c>
      <c r="X11" s="392">
        <f>'5.DL soc.econom. analīze'!W11*(1+'7. DL jut. analīze-Soc.'!$D11)</f>
        <v>0</v>
      </c>
      <c r="Y11" s="392">
        <f>'5.DL soc.econom. analīze'!X11*(1+'7. DL jut. analīze-Soc.'!$D11)</f>
        <v>0</v>
      </c>
      <c r="Z11" s="392">
        <f>'5.DL soc.econom. analīze'!Y11*(1+'7. DL jut. analīze-Soc.'!$D11)</f>
        <v>0</v>
      </c>
      <c r="AA11" s="392">
        <f>'5.DL soc.econom. analīze'!Z11*(1+'7. DL jut. analīze-Soc.'!$D11)</f>
        <v>0</v>
      </c>
      <c r="AB11" s="392">
        <f>'5.DL soc.econom. analīze'!AA11*(1+'7. DL jut. analīze-Soc.'!$D11)</f>
        <v>0</v>
      </c>
      <c r="AC11" s="392">
        <f>'5.DL soc.econom. analīze'!AB11*(1+'7. DL jut. analīze-Soc.'!$D11)</f>
        <v>0</v>
      </c>
      <c r="AD11" s="392">
        <f>'5.DL soc.econom. analīze'!AC11*(1+'7. DL jut. analīze-Soc.'!$D11)</f>
        <v>0</v>
      </c>
      <c r="AE11" s="392">
        <f>'5.DL soc.econom. analīze'!AD11*(1+'7. DL jut. analīze-Soc.'!$D11)</f>
        <v>0</v>
      </c>
      <c r="AF11" s="392">
        <f>'5.DL soc.econom. analīze'!AE11*(1+'7. DL jut. analīze-Soc.'!$D11)</f>
        <v>0</v>
      </c>
      <c r="AG11" s="392">
        <f>'5.DL soc.econom. analīze'!AF11*(1+'7. DL jut. analīze-Soc.'!$D11)</f>
        <v>0</v>
      </c>
      <c r="AH11" s="392">
        <f>'5.DL soc.econom. analīze'!AG11*(1+'7. DL jut. analīze-Soc.'!$D11)</f>
        <v>0</v>
      </c>
      <c r="AI11" s="392">
        <f>'5.DL soc.econom. analīze'!AH11*(1+'7. DL jut. analīze-Soc.'!$D11)</f>
        <v>0</v>
      </c>
      <c r="AJ11" s="392">
        <f>'5.DL soc.econom. analīze'!AI11*(1+'7. DL jut. analīze-Soc.'!$D11)</f>
        <v>0</v>
      </c>
    </row>
    <row r="12" spans="1:81">
      <c r="A12" s="326" t="s">
        <v>107</v>
      </c>
      <c r="B12" s="4" t="str">
        <f>'5.DL soc.econom. analīze'!B12</f>
        <v>Ieguvums ...</v>
      </c>
      <c r="C12" s="33" t="s">
        <v>138</v>
      </c>
      <c r="D12" s="42">
        <v>0</v>
      </c>
      <c r="E12" s="331">
        <f t="shared" si="1"/>
        <v>0</v>
      </c>
      <c r="F12" s="331">
        <f t="shared" si="2"/>
        <v>0</v>
      </c>
      <c r="G12" s="392">
        <f>'5.DL soc.econom. analīze'!F12*(1+'7. DL jut. analīze-Soc.'!$D12)</f>
        <v>0</v>
      </c>
      <c r="H12" s="392">
        <f>'5.DL soc.econom. analīze'!G12*(1+'7. DL jut. analīze-Soc.'!$D12)</f>
        <v>0</v>
      </c>
      <c r="I12" s="392">
        <f>'5.DL soc.econom. analīze'!H12*(1+'7. DL jut. analīze-Soc.'!$D12)</f>
        <v>0</v>
      </c>
      <c r="J12" s="392">
        <f>'5.DL soc.econom. analīze'!I12*(1+'7. DL jut. analīze-Soc.'!$D12)</f>
        <v>0</v>
      </c>
      <c r="K12" s="392">
        <f>'5.DL soc.econom. analīze'!J12*(1+'7. DL jut. analīze-Soc.'!$D12)</f>
        <v>0</v>
      </c>
      <c r="L12" s="392">
        <f>'5.DL soc.econom. analīze'!K12*(1+'7. DL jut. analīze-Soc.'!$D12)</f>
        <v>0</v>
      </c>
      <c r="M12" s="392">
        <f>'5.DL soc.econom. analīze'!L12*(1+'7. DL jut. analīze-Soc.'!$D12)</f>
        <v>0</v>
      </c>
      <c r="N12" s="392">
        <f>'5.DL soc.econom. analīze'!M12*(1+'7. DL jut. analīze-Soc.'!$D12)</f>
        <v>0</v>
      </c>
      <c r="O12" s="392">
        <f>'5.DL soc.econom. analīze'!N12*(1+'7. DL jut. analīze-Soc.'!$D12)</f>
        <v>0</v>
      </c>
      <c r="P12" s="392">
        <f>'5.DL soc.econom. analīze'!O12*(1+'7. DL jut. analīze-Soc.'!$D12)</f>
        <v>0</v>
      </c>
      <c r="Q12" s="392">
        <f>'5.DL soc.econom. analīze'!P12*(1+'7. DL jut. analīze-Soc.'!$D12)</f>
        <v>0</v>
      </c>
      <c r="R12" s="392">
        <f>'5.DL soc.econom. analīze'!Q12*(1+'7. DL jut. analīze-Soc.'!$D12)</f>
        <v>0</v>
      </c>
      <c r="S12" s="392">
        <f>'5.DL soc.econom. analīze'!R12*(1+'7. DL jut. analīze-Soc.'!$D12)</f>
        <v>0</v>
      </c>
      <c r="T12" s="392">
        <f>'5.DL soc.econom. analīze'!S12*(1+'7. DL jut. analīze-Soc.'!$D12)</f>
        <v>0</v>
      </c>
      <c r="U12" s="392">
        <f>'5.DL soc.econom. analīze'!T12*(1+'7. DL jut. analīze-Soc.'!$D12)</f>
        <v>0</v>
      </c>
      <c r="V12" s="392">
        <f>'5.DL soc.econom. analīze'!U12*(1+'7. DL jut. analīze-Soc.'!$D12)</f>
        <v>0</v>
      </c>
      <c r="W12" s="392">
        <f>'5.DL soc.econom. analīze'!V12*(1+'7. DL jut. analīze-Soc.'!$D12)</f>
        <v>0</v>
      </c>
      <c r="X12" s="392">
        <f>'5.DL soc.econom. analīze'!W12*(1+'7. DL jut. analīze-Soc.'!$D12)</f>
        <v>0</v>
      </c>
      <c r="Y12" s="392">
        <f>'5.DL soc.econom. analīze'!X12*(1+'7. DL jut. analīze-Soc.'!$D12)</f>
        <v>0</v>
      </c>
      <c r="Z12" s="392">
        <f>'5.DL soc.econom. analīze'!Y12*(1+'7. DL jut. analīze-Soc.'!$D12)</f>
        <v>0</v>
      </c>
      <c r="AA12" s="392">
        <f>'5.DL soc.econom. analīze'!Z12*(1+'7. DL jut. analīze-Soc.'!$D12)</f>
        <v>0</v>
      </c>
      <c r="AB12" s="392">
        <f>'5.DL soc.econom. analīze'!AA12*(1+'7. DL jut. analīze-Soc.'!$D12)</f>
        <v>0</v>
      </c>
      <c r="AC12" s="392">
        <f>'5.DL soc.econom. analīze'!AB12*(1+'7. DL jut. analīze-Soc.'!$D12)</f>
        <v>0</v>
      </c>
      <c r="AD12" s="392">
        <f>'5.DL soc.econom. analīze'!AC12*(1+'7. DL jut. analīze-Soc.'!$D12)</f>
        <v>0</v>
      </c>
      <c r="AE12" s="392">
        <f>'5.DL soc.econom. analīze'!AD12*(1+'7. DL jut. analīze-Soc.'!$D12)</f>
        <v>0</v>
      </c>
      <c r="AF12" s="392">
        <f>'5.DL soc.econom. analīze'!AE12*(1+'7. DL jut. analīze-Soc.'!$D12)</f>
        <v>0</v>
      </c>
      <c r="AG12" s="392">
        <f>'5.DL soc.econom. analīze'!AF12*(1+'7. DL jut. analīze-Soc.'!$D12)</f>
        <v>0</v>
      </c>
      <c r="AH12" s="392">
        <f>'5.DL soc.econom. analīze'!AG12*(1+'7. DL jut. analīze-Soc.'!$D12)</f>
        <v>0</v>
      </c>
      <c r="AI12" s="392">
        <f>'5.DL soc.econom. analīze'!AH12*(1+'7. DL jut. analīze-Soc.'!$D12)</f>
        <v>0</v>
      </c>
      <c r="AJ12" s="392">
        <f>'5.DL soc.econom. analīze'!AI12*(1+'7. DL jut. analīze-Soc.'!$D12)</f>
        <v>0</v>
      </c>
    </row>
    <row r="13" spans="1:81">
      <c r="A13" s="326" t="s">
        <v>109</v>
      </c>
      <c r="B13" s="4" t="str">
        <f>'5.DL soc.econom. analīze'!B13</f>
        <v>Ieguvums ...</v>
      </c>
      <c r="C13" s="33" t="s">
        <v>138</v>
      </c>
      <c r="D13" s="42">
        <v>0</v>
      </c>
      <c r="E13" s="331">
        <f t="shared" si="1"/>
        <v>0</v>
      </c>
      <c r="F13" s="331">
        <f t="shared" si="2"/>
        <v>0</v>
      </c>
      <c r="G13" s="392">
        <f>'5.DL soc.econom. analīze'!F13*(1+'7. DL jut. analīze-Soc.'!$D13)</f>
        <v>0</v>
      </c>
      <c r="H13" s="392">
        <f>'5.DL soc.econom. analīze'!G13*(1+'7. DL jut. analīze-Soc.'!$D13)</f>
        <v>0</v>
      </c>
      <c r="I13" s="392">
        <f>'5.DL soc.econom. analīze'!H13*(1+'7. DL jut. analīze-Soc.'!$D13)</f>
        <v>0</v>
      </c>
      <c r="J13" s="392">
        <f>'5.DL soc.econom. analīze'!I13*(1+'7. DL jut. analīze-Soc.'!$D13)</f>
        <v>0</v>
      </c>
      <c r="K13" s="392">
        <f>'5.DL soc.econom. analīze'!J13*(1+'7. DL jut. analīze-Soc.'!$D13)</f>
        <v>0</v>
      </c>
      <c r="L13" s="392">
        <f>'5.DL soc.econom. analīze'!K13*(1+'7. DL jut. analīze-Soc.'!$D13)</f>
        <v>0</v>
      </c>
      <c r="M13" s="392">
        <f>'5.DL soc.econom. analīze'!L13*(1+'7. DL jut. analīze-Soc.'!$D13)</f>
        <v>0</v>
      </c>
      <c r="N13" s="392">
        <f>'5.DL soc.econom. analīze'!M13*(1+'7. DL jut. analīze-Soc.'!$D13)</f>
        <v>0</v>
      </c>
      <c r="O13" s="392">
        <f>'5.DL soc.econom. analīze'!N13*(1+'7. DL jut. analīze-Soc.'!$D13)</f>
        <v>0</v>
      </c>
      <c r="P13" s="392">
        <f>'5.DL soc.econom. analīze'!O13*(1+'7. DL jut. analīze-Soc.'!$D13)</f>
        <v>0</v>
      </c>
      <c r="Q13" s="392">
        <f>'5.DL soc.econom. analīze'!P13*(1+'7. DL jut. analīze-Soc.'!$D13)</f>
        <v>0</v>
      </c>
      <c r="R13" s="392">
        <f>'5.DL soc.econom. analīze'!Q13*(1+'7. DL jut. analīze-Soc.'!$D13)</f>
        <v>0</v>
      </c>
      <c r="S13" s="392">
        <f>'5.DL soc.econom. analīze'!R13*(1+'7. DL jut. analīze-Soc.'!$D13)</f>
        <v>0</v>
      </c>
      <c r="T13" s="392">
        <f>'5.DL soc.econom. analīze'!S13*(1+'7. DL jut. analīze-Soc.'!$D13)</f>
        <v>0</v>
      </c>
      <c r="U13" s="392">
        <f>'5.DL soc.econom. analīze'!T13*(1+'7. DL jut. analīze-Soc.'!$D13)</f>
        <v>0</v>
      </c>
      <c r="V13" s="392">
        <f>'5.DL soc.econom. analīze'!U13*(1+'7. DL jut. analīze-Soc.'!$D13)</f>
        <v>0</v>
      </c>
      <c r="W13" s="392">
        <f>'5.DL soc.econom. analīze'!V13*(1+'7. DL jut. analīze-Soc.'!$D13)</f>
        <v>0</v>
      </c>
      <c r="X13" s="392">
        <f>'5.DL soc.econom. analīze'!W13*(1+'7. DL jut. analīze-Soc.'!$D13)</f>
        <v>0</v>
      </c>
      <c r="Y13" s="392">
        <f>'5.DL soc.econom. analīze'!X13*(1+'7. DL jut. analīze-Soc.'!$D13)</f>
        <v>0</v>
      </c>
      <c r="Z13" s="392">
        <f>'5.DL soc.econom. analīze'!Y13*(1+'7. DL jut. analīze-Soc.'!$D13)</f>
        <v>0</v>
      </c>
      <c r="AA13" s="392">
        <f>'5.DL soc.econom. analīze'!Z13*(1+'7. DL jut. analīze-Soc.'!$D13)</f>
        <v>0</v>
      </c>
      <c r="AB13" s="392">
        <f>'5.DL soc.econom. analīze'!AA13*(1+'7. DL jut. analīze-Soc.'!$D13)</f>
        <v>0</v>
      </c>
      <c r="AC13" s="392">
        <f>'5.DL soc.econom. analīze'!AB13*(1+'7. DL jut. analīze-Soc.'!$D13)</f>
        <v>0</v>
      </c>
      <c r="AD13" s="392">
        <f>'5.DL soc.econom. analīze'!AC13*(1+'7. DL jut. analīze-Soc.'!$D13)</f>
        <v>0</v>
      </c>
      <c r="AE13" s="392">
        <f>'5.DL soc.econom. analīze'!AD13*(1+'7. DL jut. analīze-Soc.'!$D13)</f>
        <v>0</v>
      </c>
      <c r="AF13" s="392">
        <f>'5.DL soc.econom. analīze'!AE13*(1+'7. DL jut. analīze-Soc.'!$D13)</f>
        <v>0</v>
      </c>
      <c r="AG13" s="392">
        <f>'5.DL soc.econom. analīze'!AF13*(1+'7. DL jut. analīze-Soc.'!$D13)</f>
        <v>0</v>
      </c>
      <c r="AH13" s="392">
        <f>'5.DL soc.econom. analīze'!AG13*(1+'7. DL jut. analīze-Soc.'!$D13)</f>
        <v>0</v>
      </c>
      <c r="AI13" s="392">
        <f>'5.DL soc.econom. analīze'!AH13*(1+'7. DL jut. analīze-Soc.'!$D13)</f>
        <v>0</v>
      </c>
      <c r="AJ13" s="392">
        <f>'5.DL soc.econom. analīze'!AI13*(1+'7. DL jut. analīze-Soc.'!$D13)</f>
        <v>0</v>
      </c>
    </row>
    <row r="14" spans="1:81">
      <c r="A14" s="326" t="s">
        <v>112</v>
      </c>
      <c r="B14" s="4" t="str">
        <f>'5.DL soc.econom. analīze'!B14</f>
        <v>Ieguvums ...</v>
      </c>
      <c r="C14" s="33" t="s">
        <v>138</v>
      </c>
      <c r="D14" s="42">
        <v>0</v>
      </c>
      <c r="E14" s="331">
        <f t="shared" si="1"/>
        <v>0</v>
      </c>
      <c r="F14" s="331">
        <f t="shared" si="2"/>
        <v>0</v>
      </c>
      <c r="G14" s="392">
        <f>'5.DL soc.econom. analīze'!F14*(1+'7. DL jut. analīze-Soc.'!$D14)</f>
        <v>0</v>
      </c>
      <c r="H14" s="392">
        <f>'5.DL soc.econom. analīze'!G14*(1+'7. DL jut. analīze-Soc.'!$D14)</f>
        <v>0</v>
      </c>
      <c r="I14" s="392">
        <f>'5.DL soc.econom. analīze'!H14*(1+'7. DL jut. analīze-Soc.'!$D14)</f>
        <v>0</v>
      </c>
      <c r="J14" s="392">
        <f>'5.DL soc.econom. analīze'!I14*(1+'7. DL jut. analīze-Soc.'!$D14)</f>
        <v>0</v>
      </c>
      <c r="K14" s="392">
        <f>'5.DL soc.econom. analīze'!J14*(1+'7. DL jut. analīze-Soc.'!$D14)</f>
        <v>0</v>
      </c>
      <c r="L14" s="392">
        <f>'5.DL soc.econom. analīze'!K14*(1+'7. DL jut. analīze-Soc.'!$D14)</f>
        <v>0</v>
      </c>
      <c r="M14" s="392">
        <f>'5.DL soc.econom. analīze'!L14*(1+'7. DL jut. analīze-Soc.'!$D14)</f>
        <v>0</v>
      </c>
      <c r="N14" s="392">
        <f>'5.DL soc.econom. analīze'!M14*(1+'7. DL jut. analīze-Soc.'!$D14)</f>
        <v>0</v>
      </c>
      <c r="O14" s="392">
        <f>'5.DL soc.econom. analīze'!N14*(1+'7. DL jut. analīze-Soc.'!$D14)</f>
        <v>0</v>
      </c>
      <c r="P14" s="392">
        <f>'5.DL soc.econom. analīze'!O14*(1+'7. DL jut. analīze-Soc.'!$D14)</f>
        <v>0</v>
      </c>
      <c r="Q14" s="392">
        <f>'5.DL soc.econom. analīze'!P14*(1+'7. DL jut. analīze-Soc.'!$D14)</f>
        <v>0</v>
      </c>
      <c r="R14" s="392">
        <f>'5.DL soc.econom. analīze'!Q14*(1+'7. DL jut. analīze-Soc.'!$D14)</f>
        <v>0</v>
      </c>
      <c r="S14" s="392">
        <f>'5.DL soc.econom. analīze'!R14*(1+'7. DL jut. analīze-Soc.'!$D14)</f>
        <v>0</v>
      </c>
      <c r="T14" s="392">
        <f>'5.DL soc.econom. analīze'!S14*(1+'7. DL jut. analīze-Soc.'!$D14)</f>
        <v>0</v>
      </c>
      <c r="U14" s="392">
        <f>'5.DL soc.econom. analīze'!T14*(1+'7. DL jut. analīze-Soc.'!$D14)</f>
        <v>0</v>
      </c>
      <c r="V14" s="392">
        <f>'5.DL soc.econom. analīze'!U14*(1+'7. DL jut. analīze-Soc.'!$D14)</f>
        <v>0</v>
      </c>
      <c r="W14" s="392">
        <f>'5.DL soc.econom. analīze'!V14*(1+'7. DL jut. analīze-Soc.'!$D14)</f>
        <v>0</v>
      </c>
      <c r="X14" s="392">
        <f>'5.DL soc.econom. analīze'!W14*(1+'7. DL jut. analīze-Soc.'!$D14)</f>
        <v>0</v>
      </c>
      <c r="Y14" s="392">
        <f>'5.DL soc.econom. analīze'!X14*(1+'7. DL jut. analīze-Soc.'!$D14)</f>
        <v>0</v>
      </c>
      <c r="Z14" s="392">
        <f>'5.DL soc.econom. analīze'!Y14*(1+'7. DL jut. analīze-Soc.'!$D14)</f>
        <v>0</v>
      </c>
      <c r="AA14" s="392">
        <f>'5.DL soc.econom. analīze'!Z14*(1+'7. DL jut. analīze-Soc.'!$D14)</f>
        <v>0</v>
      </c>
      <c r="AB14" s="392">
        <f>'5.DL soc.econom. analīze'!AA14*(1+'7. DL jut. analīze-Soc.'!$D14)</f>
        <v>0</v>
      </c>
      <c r="AC14" s="392">
        <f>'5.DL soc.econom. analīze'!AB14*(1+'7. DL jut. analīze-Soc.'!$D14)</f>
        <v>0</v>
      </c>
      <c r="AD14" s="392">
        <f>'5.DL soc.econom. analīze'!AC14*(1+'7. DL jut. analīze-Soc.'!$D14)</f>
        <v>0</v>
      </c>
      <c r="AE14" s="392">
        <f>'5.DL soc.econom. analīze'!AD14*(1+'7. DL jut. analīze-Soc.'!$D14)</f>
        <v>0</v>
      </c>
      <c r="AF14" s="392">
        <f>'5.DL soc.econom. analīze'!AE14*(1+'7. DL jut. analīze-Soc.'!$D14)</f>
        <v>0</v>
      </c>
      <c r="AG14" s="392">
        <f>'5.DL soc.econom. analīze'!AF14*(1+'7. DL jut. analīze-Soc.'!$D14)</f>
        <v>0</v>
      </c>
      <c r="AH14" s="392">
        <f>'5.DL soc.econom. analīze'!AG14*(1+'7. DL jut. analīze-Soc.'!$D14)</f>
        <v>0</v>
      </c>
      <c r="AI14" s="392">
        <f>'5.DL soc.econom. analīze'!AH14*(1+'7. DL jut. analīze-Soc.'!$D14)</f>
        <v>0</v>
      </c>
      <c r="AJ14" s="392">
        <f>'5.DL soc.econom. analīze'!AI14*(1+'7. DL jut. analīze-Soc.'!$D14)</f>
        <v>0</v>
      </c>
    </row>
    <row r="15" spans="1:81">
      <c r="A15" s="326" t="s">
        <v>114</v>
      </c>
      <c r="B15" s="4" t="str">
        <f>'5.DL soc.econom. analīze'!B15</f>
        <v>Ieguvums ...</v>
      </c>
      <c r="C15" s="33" t="s">
        <v>138</v>
      </c>
      <c r="D15" s="42">
        <v>0</v>
      </c>
      <c r="E15" s="331">
        <f t="shared" si="1"/>
        <v>0</v>
      </c>
      <c r="F15" s="331">
        <f t="shared" si="2"/>
        <v>0</v>
      </c>
      <c r="G15" s="392">
        <f>'5.DL soc.econom. analīze'!F15*(1+'7. DL jut. analīze-Soc.'!$D15)</f>
        <v>0</v>
      </c>
      <c r="H15" s="392">
        <f>'5.DL soc.econom. analīze'!G15*(1+'7. DL jut. analīze-Soc.'!$D15)</f>
        <v>0</v>
      </c>
      <c r="I15" s="392">
        <f>'5.DL soc.econom. analīze'!H15*(1+'7. DL jut. analīze-Soc.'!$D15)</f>
        <v>0</v>
      </c>
      <c r="J15" s="392">
        <f>'5.DL soc.econom. analīze'!I15*(1+'7. DL jut. analīze-Soc.'!$D15)</f>
        <v>0</v>
      </c>
      <c r="K15" s="392">
        <f>'5.DL soc.econom. analīze'!J15*(1+'7. DL jut. analīze-Soc.'!$D15)</f>
        <v>0</v>
      </c>
      <c r="L15" s="392">
        <f>'5.DL soc.econom. analīze'!K15*(1+'7. DL jut. analīze-Soc.'!$D15)</f>
        <v>0</v>
      </c>
      <c r="M15" s="392">
        <f>'5.DL soc.econom. analīze'!L15*(1+'7. DL jut. analīze-Soc.'!$D15)</f>
        <v>0</v>
      </c>
      <c r="N15" s="392">
        <f>'5.DL soc.econom. analīze'!M15*(1+'7. DL jut. analīze-Soc.'!$D15)</f>
        <v>0</v>
      </c>
      <c r="O15" s="392">
        <f>'5.DL soc.econom. analīze'!N15*(1+'7. DL jut. analīze-Soc.'!$D15)</f>
        <v>0</v>
      </c>
      <c r="P15" s="392">
        <f>'5.DL soc.econom. analīze'!O15*(1+'7. DL jut. analīze-Soc.'!$D15)</f>
        <v>0</v>
      </c>
      <c r="Q15" s="392">
        <f>'5.DL soc.econom. analīze'!P15*(1+'7. DL jut. analīze-Soc.'!$D15)</f>
        <v>0</v>
      </c>
      <c r="R15" s="392">
        <f>'5.DL soc.econom. analīze'!Q15*(1+'7. DL jut. analīze-Soc.'!$D15)</f>
        <v>0</v>
      </c>
      <c r="S15" s="392">
        <f>'5.DL soc.econom. analīze'!R15*(1+'7. DL jut. analīze-Soc.'!$D15)</f>
        <v>0</v>
      </c>
      <c r="T15" s="392">
        <f>'5.DL soc.econom. analīze'!S15*(1+'7. DL jut. analīze-Soc.'!$D15)</f>
        <v>0</v>
      </c>
      <c r="U15" s="392">
        <f>'5.DL soc.econom. analīze'!T15*(1+'7. DL jut. analīze-Soc.'!$D15)</f>
        <v>0</v>
      </c>
      <c r="V15" s="392">
        <f>'5.DL soc.econom. analīze'!U15*(1+'7. DL jut. analīze-Soc.'!$D15)</f>
        <v>0</v>
      </c>
      <c r="W15" s="392">
        <f>'5.DL soc.econom. analīze'!V15*(1+'7. DL jut. analīze-Soc.'!$D15)</f>
        <v>0</v>
      </c>
      <c r="X15" s="392">
        <f>'5.DL soc.econom. analīze'!W15*(1+'7. DL jut. analīze-Soc.'!$D15)</f>
        <v>0</v>
      </c>
      <c r="Y15" s="392">
        <f>'5.DL soc.econom. analīze'!X15*(1+'7. DL jut. analīze-Soc.'!$D15)</f>
        <v>0</v>
      </c>
      <c r="Z15" s="392">
        <f>'5.DL soc.econom. analīze'!Y15*(1+'7. DL jut. analīze-Soc.'!$D15)</f>
        <v>0</v>
      </c>
      <c r="AA15" s="392">
        <f>'5.DL soc.econom. analīze'!Z15*(1+'7. DL jut. analīze-Soc.'!$D15)</f>
        <v>0</v>
      </c>
      <c r="AB15" s="392">
        <f>'5.DL soc.econom. analīze'!AA15*(1+'7. DL jut. analīze-Soc.'!$D15)</f>
        <v>0</v>
      </c>
      <c r="AC15" s="392">
        <f>'5.DL soc.econom. analīze'!AB15*(1+'7. DL jut. analīze-Soc.'!$D15)</f>
        <v>0</v>
      </c>
      <c r="AD15" s="392">
        <f>'5.DL soc.econom. analīze'!AC15*(1+'7. DL jut. analīze-Soc.'!$D15)</f>
        <v>0</v>
      </c>
      <c r="AE15" s="392">
        <f>'5.DL soc.econom. analīze'!AD15*(1+'7. DL jut. analīze-Soc.'!$D15)</f>
        <v>0</v>
      </c>
      <c r="AF15" s="392">
        <f>'5.DL soc.econom. analīze'!AE15*(1+'7. DL jut. analīze-Soc.'!$D15)</f>
        <v>0</v>
      </c>
      <c r="AG15" s="392">
        <f>'5.DL soc.econom. analīze'!AF15*(1+'7. DL jut. analīze-Soc.'!$D15)</f>
        <v>0</v>
      </c>
      <c r="AH15" s="392">
        <f>'5.DL soc.econom. analīze'!AG15*(1+'7. DL jut. analīze-Soc.'!$D15)</f>
        <v>0</v>
      </c>
      <c r="AI15" s="392">
        <f>'5.DL soc.econom. analīze'!AH15*(1+'7. DL jut. analīze-Soc.'!$D15)</f>
        <v>0</v>
      </c>
      <c r="AJ15" s="392">
        <f>'5.DL soc.econom. analīze'!AI15*(1+'7. DL jut. analīze-Soc.'!$D15)</f>
        <v>0</v>
      </c>
    </row>
    <row r="16" spans="1:81">
      <c r="A16" s="326" t="s">
        <v>116</v>
      </c>
      <c r="B16" s="4" t="str">
        <f>'5.DL soc.econom. analīze'!B16</f>
        <v>Ieguvums ...</v>
      </c>
      <c r="C16" s="33" t="s">
        <v>138</v>
      </c>
      <c r="D16" s="42">
        <v>0</v>
      </c>
      <c r="E16" s="331">
        <f t="shared" si="1"/>
        <v>0</v>
      </c>
      <c r="F16" s="331">
        <f t="shared" si="2"/>
        <v>0</v>
      </c>
      <c r="G16" s="392">
        <f>'5.DL soc.econom. analīze'!F16*(1+'7. DL jut. analīze-Soc.'!$D16)</f>
        <v>0</v>
      </c>
      <c r="H16" s="392">
        <f>'5.DL soc.econom. analīze'!G16*(1+'7. DL jut. analīze-Soc.'!$D16)</f>
        <v>0</v>
      </c>
      <c r="I16" s="392">
        <f>'5.DL soc.econom. analīze'!H16*(1+'7. DL jut. analīze-Soc.'!$D16)</f>
        <v>0</v>
      </c>
      <c r="J16" s="392">
        <f>'5.DL soc.econom. analīze'!I16*(1+'7. DL jut. analīze-Soc.'!$D16)</f>
        <v>0</v>
      </c>
      <c r="K16" s="392">
        <f>'5.DL soc.econom. analīze'!J16*(1+'7. DL jut. analīze-Soc.'!$D16)</f>
        <v>0</v>
      </c>
      <c r="L16" s="392">
        <f>'5.DL soc.econom. analīze'!K16*(1+'7. DL jut. analīze-Soc.'!$D16)</f>
        <v>0</v>
      </c>
      <c r="M16" s="392">
        <f>'5.DL soc.econom. analīze'!L16*(1+'7. DL jut. analīze-Soc.'!$D16)</f>
        <v>0</v>
      </c>
      <c r="N16" s="392">
        <f>'5.DL soc.econom. analīze'!M16*(1+'7. DL jut. analīze-Soc.'!$D16)</f>
        <v>0</v>
      </c>
      <c r="O16" s="392">
        <f>'5.DL soc.econom. analīze'!N16*(1+'7. DL jut. analīze-Soc.'!$D16)</f>
        <v>0</v>
      </c>
      <c r="P16" s="392">
        <f>'5.DL soc.econom. analīze'!O16*(1+'7. DL jut. analīze-Soc.'!$D16)</f>
        <v>0</v>
      </c>
      <c r="Q16" s="392">
        <f>'5.DL soc.econom. analīze'!P16*(1+'7. DL jut. analīze-Soc.'!$D16)</f>
        <v>0</v>
      </c>
      <c r="R16" s="392">
        <f>'5.DL soc.econom. analīze'!Q16*(1+'7. DL jut. analīze-Soc.'!$D16)</f>
        <v>0</v>
      </c>
      <c r="S16" s="392">
        <f>'5.DL soc.econom. analīze'!R16*(1+'7. DL jut. analīze-Soc.'!$D16)</f>
        <v>0</v>
      </c>
      <c r="T16" s="392">
        <f>'5.DL soc.econom. analīze'!S16*(1+'7. DL jut. analīze-Soc.'!$D16)</f>
        <v>0</v>
      </c>
      <c r="U16" s="392">
        <f>'5.DL soc.econom. analīze'!T16*(1+'7. DL jut. analīze-Soc.'!$D16)</f>
        <v>0</v>
      </c>
      <c r="V16" s="392">
        <f>'5.DL soc.econom. analīze'!U16*(1+'7. DL jut. analīze-Soc.'!$D16)</f>
        <v>0</v>
      </c>
      <c r="W16" s="392">
        <f>'5.DL soc.econom. analīze'!V16*(1+'7. DL jut. analīze-Soc.'!$D16)</f>
        <v>0</v>
      </c>
      <c r="X16" s="392">
        <f>'5.DL soc.econom. analīze'!W16*(1+'7. DL jut. analīze-Soc.'!$D16)</f>
        <v>0</v>
      </c>
      <c r="Y16" s="392">
        <f>'5.DL soc.econom. analīze'!X16*(1+'7. DL jut. analīze-Soc.'!$D16)</f>
        <v>0</v>
      </c>
      <c r="Z16" s="392">
        <f>'5.DL soc.econom. analīze'!Y16*(1+'7. DL jut. analīze-Soc.'!$D16)</f>
        <v>0</v>
      </c>
      <c r="AA16" s="392">
        <f>'5.DL soc.econom. analīze'!Z16*(1+'7. DL jut. analīze-Soc.'!$D16)</f>
        <v>0</v>
      </c>
      <c r="AB16" s="392">
        <f>'5.DL soc.econom. analīze'!AA16*(1+'7. DL jut. analīze-Soc.'!$D16)</f>
        <v>0</v>
      </c>
      <c r="AC16" s="392">
        <f>'5.DL soc.econom. analīze'!AB16*(1+'7. DL jut. analīze-Soc.'!$D16)</f>
        <v>0</v>
      </c>
      <c r="AD16" s="392">
        <f>'5.DL soc.econom. analīze'!AC16*(1+'7. DL jut. analīze-Soc.'!$D16)</f>
        <v>0</v>
      </c>
      <c r="AE16" s="392">
        <f>'5.DL soc.econom. analīze'!AD16*(1+'7. DL jut. analīze-Soc.'!$D16)</f>
        <v>0</v>
      </c>
      <c r="AF16" s="392">
        <f>'5.DL soc.econom. analīze'!AE16*(1+'7. DL jut. analīze-Soc.'!$D16)</f>
        <v>0</v>
      </c>
      <c r="AG16" s="392">
        <f>'5.DL soc.econom. analīze'!AF16*(1+'7. DL jut. analīze-Soc.'!$D16)</f>
        <v>0</v>
      </c>
      <c r="AH16" s="392">
        <f>'5.DL soc.econom. analīze'!AG16*(1+'7. DL jut. analīze-Soc.'!$D16)</f>
        <v>0</v>
      </c>
      <c r="AI16" s="392">
        <f>'5.DL soc.econom. analīze'!AH16*(1+'7. DL jut. analīze-Soc.'!$D16)</f>
        <v>0</v>
      </c>
      <c r="AJ16" s="392">
        <f>'5.DL soc.econom. analīze'!AI16*(1+'7. DL jut. analīze-Soc.'!$D16)</f>
        <v>0</v>
      </c>
    </row>
    <row r="17" spans="1:81">
      <c r="A17" s="326" t="s">
        <v>118</v>
      </c>
      <c r="B17" s="4" t="str">
        <f>'5.DL soc.econom. analīze'!B17</f>
        <v>Ieguvums ...</v>
      </c>
      <c r="C17" s="33" t="s">
        <v>138</v>
      </c>
      <c r="D17" s="42">
        <v>0</v>
      </c>
      <c r="E17" s="331">
        <f t="shared" si="1"/>
        <v>0</v>
      </c>
      <c r="F17" s="331">
        <f t="shared" si="2"/>
        <v>0</v>
      </c>
      <c r="G17" s="392">
        <f>'5.DL soc.econom. analīze'!F17*(1+'7. DL jut. analīze-Soc.'!$D17)</f>
        <v>0</v>
      </c>
      <c r="H17" s="392">
        <f>'5.DL soc.econom. analīze'!G17*(1+'7. DL jut. analīze-Soc.'!$D17)</f>
        <v>0</v>
      </c>
      <c r="I17" s="392">
        <f>'5.DL soc.econom. analīze'!H17*(1+'7. DL jut. analīze-Soc.'!$D17)</f>
        <v>0</v>
      </c>
      <c r="J17" s="392">
        <f>'5.DL soc.econom. analīze'!I17*(1+'7. DL jut. analīze-Soc.'!$D17)</f>
        <v>0</v>
      </c>
      <c r="K17" s="392">
        <f>'5.DL soc.econom. analīze'!J17*(1+'7. DL jut. analīze-Soc.'!$D17)</f>
        <v>0</v>
      </c>
      <c r="L17" s="392">
        <f>'5.DL soc.econom. analīze'!K17*(1+'7. DL jut. analīze-Soc.'!$D17)</f>
        <v>0</v>
      </c>
      <c r="M17" s="392">
        <f>'5.DL soc.econom. analīze'!L17*(1+'7. DL jut. analīze-Soc.'!$D17)</f>
        <v>0</v>
      </c>
      <c r="N17" s="392">
        <f>'5.DL soc.econom. analīze'!M17*(1+'7. DL jut. analīze-Soc.'!$D17)</f>
        <v>0</v>
      </c>
      <c r="O17" s="392">
        <f>'5.DL soc.econom. analīze'!N17*(1+'7. DL jut. analīze-Soc.'!$D17)</f>
        <v>0</v>
      </c>
      <c r="P17" s="392">
        <f>'5.DL soc.econom. analīze'!O17*(1+'7. DL jut. analīze-Soc.'!$D17)</f>
        <v>0</v>
      </c>
      <c r="Q17" s="392">
        <f>'5.DL soc.econom. analīze'!P17*(1+'7. DL jut. analīze-Soc.'!$D17)</f>
        <v>0</v>
      </c>
      <c r="R17" s="392">
        <f>'5.DL soc.econom. analīze'!Q17*(1+'7. DL jut. analīze-Soc.'!$D17)</f>
        <v>0</v>
      </c>
      <c r="S17" s="392">
        <f>'5.DL soc.econom. analīze'!R17*(1+'7. DL jut. analīze-Soc.'!$D17)</f>
        <v>0</v>
      </c>
      <c r="T17" s="392">
        <f>'5.DL soc.econom. analīze'!S17*(1+'7. DL jut. analīze-Soc.'!$D17)</f>
        <v>0</v>
      </c>
      <c r="U17" s="392">
        <f>'5.DL soc.econom. analīze'!T17*(1+'7. DL jut. analīze-Soc.'!$D17)</f>
        <v>0</v>
      </c>
      <c r="V17" s="392">
        <f>'5.DL soc.econom. analīze'!U17*(1+'7. DL jut. analīze-Soc.'!$D17)</f>
        <v>0</v>
      </c>
      <c r="W17" s="392">
        <f>'5.DL soc.econom. analīze'!V17*(1+'7. DL jut. analīze-Soc.'!$D17)</f>
        <v>0</v>
      </c>
      <c r="X17" s="392">
        <f>'5.DL soc.econom. analīze'!W17*(1+'7. DL jut. analīze-Soc.'!$D17)</f>
        <v>0</v>
      </c>
      <c r="Y17" s="392">
        <f>'5.DL soc.econom. analīze'!X17*(1+'7. DL jut. analīze-Soc.'!$D17)</f>
        <v>0</v>
      </c>
      <c r="Z17" s="392">
        <f>'5.DL soc.econom. analīze'!Y17*(1+'7. DL jut. analīze-Soc.'!$D17)</f>
        <v>0</v>
      </c>
      <c r="AA17" s="392">
        <f>'5.DL soc.econom. analīze'!Z17*(1+'7. DL jut. analīze-Soc.'!$D17)</f>
        <v>0</v>
      </c>
      <c r="AB17" s="392">
        <f>'5.DL soc.econom. analīze'!AA17*(1+'7. DL jut. analīze-Soc.'!$D17)</f>
        <v>0</v>
      </c>
      <c r="AC17" s="392">
        <f>'5.DL soc.econom. analīze'!AB17*(1+'7. DL jut. analīze-Soc.'!$D17)</f>
        <v>0</v>
      </c>
      <c r="AD17" s="392">
        <f>'5.DL soc.econom. analīze'!AC17*(1+'7. DL jut. analīze-Soc.'!$D17)</f>
        <v>0</v>
      </c>
      <c r="AE17" s="392">
        <f>'5.DL soc.econom. analīze'!AD17*(1+'7. DL jut. analīze-Soc.'!$D17)</f>
        <v>0</v>
      </c>
      <c r="AF17" s="392">
        <f>'5.DL soc.econom. analīze'!AE17*(1+'7. DL jut. analīze-Soc.'!$D17)</f>
        <v>0</v>
      </c>
      <c r="AG17" s="392">
        <f>'5.DL soc.econom. analīze'!AF17*(1+'7. DL jut. analīze-Soc.'!$D17)</f>
        <v>0</v>
      </c>
      <c r="AH17" s="392">
        <f>'5.DL soc.econom. analīze'!AG17*(1+'7. DL jut. analīze-Soc.'!$D17)</f>
        <v>0</v>
      </c>
      <c r="AI17" s="392">
        <f>'5.DL soc.econom. analīze'!AH17*(1+'7. DL jut. analīze-Soc.'!$D17)</f>
        <v>0</v>
      </c>
      <c r="AJ17" s="392">
        <f>'5.DL soc.econom. analīze'!AI17*(1+'7. DL jut. analīze-Soc.'!$D17)</f>
        <v>0</v>
      </c>
    </row>
    <row r="18" spans="1:81" s="334" customFormat="1">
      <c r="A18" s="328">
        <v>2</v>
      </c>
      <c r="B18" s="329" t="s">
        <v>266</v>
      </c>
      <c r="C18" s="330" t="s">
        <v>138</v>
      </c>
      <c r="D18" s="42">
        <v>0</v>
      </c>
      <c r="E18" s="331">
        <f t="shared" si="1"/>
        <v>1134322.8877052744</v>
      </c>
      <c r="F18" s="331">
        <f t="shared" si="2"/>
        <v>1310000</v>
      </c>
      <c r="G18" s="332">
        <f>SUM(G19:G23)</f>
        <v>0</v>
      </c>
      <c r="H18" s="332">
        <f>SUM(H19:H23)</f>
        <v>262000</v>
      </c>
      <c r="I18" s="332">
        <f t="shared" ref="I18:AJ18" si="3">SUM(I19:I23)</f>
        <v>262000</v>
      </c>
      <c r="J18" s="332">
        <f t="shared" si="3"/>
        <v>262000</v>
      </c>
      <c r="K18" s="332">
        <f t="shared" si="3"/>
        <v>262000</v>
      </c>
      <c r="L18" s="332">
        <f t="shared" si="3"/>
        <v>262000</v>
      </c>
      <c r="M18" s="332">
        <f t="shared" si="3"/>
        <v>0</v>
      </c>
      <c r="N18" s="332">
        <f t="shared" si="3"/>
        <v>0</v>
      </c>
      <c r="O18" s="332">
        <f t="shared" si="3"/>
        <v>0</v>
      </c>
      <c r="P18" s="332">
        <f t="shared" si="3"/>
        <v>0</v>
      </c>
      <c r="Q18" s="332">
        <f t="shared" si="3"/>
        <v>0</v>
      </c>
      <c r="R18" s="332">
        <f t="shared" si="3"/>
        <v>0</v>
      </c>
      <c r="S18" s="332">
        <f t="shared" si="3"/>
        <v>0</v>
      </c>
      <c r="T18" s="332">
        <f t="shared" si="3"/>
        <v>0</v>
      </c>
      <c r="U18" s="332">
        <f t="shared" si="3"/>
        <v>0</v>
      </c>
      <c r="V18" s="332">
        <f t="shared" si="3"/>
        <v>0</v>
      </c>
      <c r="W18" s="332">
        <f t="shared" si="3"/>
        <v>0</v>
      </c>
      <c r="X18" s="332">
        <f t="shared" si="3"/>
        <v>0</v>
      </c>
      <c r="Y18" s="332">
        <f t="shared" si="3"/>
        <v>0</v>
      </c>
      <c r="Z18" s="332">
        <f t="shared" si="3"/>
        <v>0</v>
      </c>
      <c r="AA18" s="332">
        <f t="shared" si="3"/>
        <v>0</v>
      </c>
      <c r="AB18" s="332">
        <f t="shared" si="3"/>
        <v>0</v>
      </c>
      <c r="AC18" s="332">
        <f t="shared" si="3"/>
        <v>0</v>
      </c>
      <c r="AD18" s="332">
        <f t="shared" si="3"/>
        <v>0</v>
      </c>
      <c r="AE18" s="332">
        <f t="shared" si="3"/>
        <v>0</v>
      </c>
      <c r="AF18" s="332">
        <f t="shared" si="3"/>
        <v>0</v>
      </c>
      <c r="AG18" s="332">
        <f t="shared" si="3"/>
        <v>0</v>
      </c>
      <c r="AH18" s="332">
        <f t="shared" si="3"/>
        <v>0</v>
      </c>
      <c r="AI18" s="332">
        <f t="shared" si="3"/>
        <v>0</v>
      </c>
      <c r="AJ18" s="332">
        <f t="shared" si="3"/>
        <v>0</v>
      </c>
      <c r="AK18" s="3"/>
      <c r="AL18" s="333"/>
      <c r="AM18" s="333"/>
      <c r="AN18" s="333"/>
      <c r="AO18" s="333"/>
      <c r="AP18" s="333"/>
      <c r="AQ18" s="333"/>
      <c r="AR18" s="333"/>
      <c r="AS18" s="333"/>
      <c r="AT18" s="333"/>
      <c r="AU18" s="333"/>
      <c r="AV18" s="333"/>
      <c r="AW18" s="333"/>
      <c r="AX18" s="333"/>
      <c r="AY18" s="333"/>
      <c r="AZ18" s="333"/>
      <c r="BA18" s="333"/>
      <c r="BB18" s="333"/>
      <c r="BC18" s="333"/>
      <c r="BD18" s="333"/>
      <c r="BE18" s="333"/>
      <c r="BF18" s="333"/>
      <c r="BG18" s="333"/>
      <c r="BH18" s="333"/>
      <c r="BI18" s="333"/>
      <c r="BJ18" s="333"/>
      <c r="BK18" s="333"/>
      <c r="BL18" s="333"/>
      <c r="BM18" s="333"/>
      <c r="BN18" s="333"/>
      <c r="BO18" s="333"/>
      <c r="BP18" s="333"/>
      <c r="BQ18" s="333"/>
      <c r="BR18" s="333"/>
      <c r="BS18" s="333"/>
      <c r="BT18" s="333"/>
      <c r="BU18" s="333"/>
      <c r="BV18" s="333"/>
      <c r="BW18" s="333"/>
      <c r="BX18" s="333"/>
      <c r="BY18" s="333"/>
      <c r="BZ18" s="333"/>
      <c r="CA18" s="333"/>
      <c r="CB18" s="333"/>
      <c r="CC18" s="333"/>
    </row>
    <row r="19" spans="1:81">
      <c r="A19" s="326" t="s">
        <v>199</v>
      </c>
      <c r="B19" s="4" t="str">
        <f>'5.DL soc.econom. analīze'!B19</f>
        <v>II.2) Izmaksu ietaupījums no vienotiem infrastruktūras iepirkumiem (10% ietaupījums)</v>
      </c>
      <c r="C19" s="33" t="s">
        <v>138</v>
      </c>
      <c r="D19" s="42">
        <v>0</v>
      </c>
      <c r="E19" s="331">
        <f t="shared" si="1"/>
        <v>1134322.8877052744</v>
      </c>
      <c r="F19" s="331">
        <f t="shared" si="2"/>
        <v>1310000</v>
      </c>
      <c r="G19" s="392">
        <f>'5.DL soc.econom. analīze'!F19*(1+'7. DL jut. analīze-Soc.'!$D19)</f>
        <v>0</v>
      </c>
      <c r="H19" s="392">
        <f>'5.DL soc.econom. analīze'!G19*(1+'7. DL jut. analīze-Soc.'!$D19)</f>
        <v>262000</v>
      </c>
      <c r="I19" s="392">
        <f>'5.DL soc.econom. analīze'!H19*(1+'7. DL jut. analīze-Soc.'!$D19)</f>
        <v>262000</v>
      </c>
      <c r="J19" s="392">
        <f>'5.DL soc.econom. analīze'!I19*(1+'7. DL jut. analīze-Soc.'!$D19)</f>
        <v>262000</v>
      </c>
      <c r="K19" s="392">
        <f>'5.DL soc.econom. analīze'!J19*(1+'7. DL jut. analīze-Soc.'!$D19)</f>
        <v>262000</v>
      </c>
      <c r="L19" s="392">
        <f>'5.DL soc.econom. analīze'!K19*(1+'7. DL jut. analīze-Soc.'!$D19)</f>
        <v>262000</v>
      </c>
      <c r="M19" s="392">
        <f>'5.DL soc.econom. analīze'!L19*(1+'7. DL jut. analīze-Soc.'!$D19)</f>
        <v>0</v>
      </c>
      <c r="N19" s="392">
        <f>'5.DL soc.econom. analīze'!M19*(1+'7. DL jut. analīze-Soc.'!$D19)</f>
        <v>0</v>
      </c>
      <c r="O19" s="392">
        <f>'5.DL soc.econom. analīze'!N19*(1+'7. DL jut. analīze-Soc.'!$D19)</f>
        <v>0</v>
      </c>
      <c r="P19" s="392">
        <f>'5.DL soc.econom. analīze'!O19*(1+'7. DL jut. analīze-Soc.'!$D19)</f>
        <v>0</v>
      </c>
      <c r="Q19" s="392">
        <f>'5.DL soc.econom. analīze'!P19*(1+'7. DL jut. analīze-Soc.'!$D19)</f>
        <v>0</v>
      </c>
      <c r="R19" s="392">
        <f>'5.DL soc.econom. analīze'!Q19*(1+'7. DL jut. analīze-Soc.'!$D19)</f>
        <v>0</v>
      </c>
      <c r="S19" s="392">
        <f>'5.DL soc.econom. analīze'!R19*(1+'7. DL jut. analīze-Soc.'!$D19)</f>
        <v>0</v>
      </c>
      <c r="T19" s="392">
        <f>'5.DL soc.econom. analīze'!S19*(1+'7. DL jut. analīze-Soc.'!$D19)</f>
        <v>0</v>
      </c>
      <c r="U19" s="392">
        <f>'5.DL soc.econom. analīze'!T19*(1+'7. DL jut. analīze-Soc.'!$D19)</f>
        <v>0</v>
      </c>
      <c r="V19" s="392">
        <f>'5.DL soc.econom. analīze'!U19*(1+'7. DL jut. analīze-Soc.'!$D19)</f>
        <v>0</v>
      </c>
      <c r="W19" s="392">
        <f>'5.DL soc.econom. analīze'!V19*(1+'7. DL jut. analīze-Soc.'!$D19)</f>
        <v>0</v>
      </c>
      <c r="X19" s="392">
        <f>'5.DL soc.econom. analīze'!W19*(1+'7. DL jut. analīze-Soc.'!$D19)</f>
        <v>0</v>
      </c>
      <c r="Y19" s="392">
        <f>'5.DL soc.econom. analīze'!X19*(1+'7. DL jut. analīze-Soc.'!$D19)</f>
        <v>0</v>
      </c>
      <c r="Z19" s="392">
        <f>'5.DL soc.econom. analīze'!Y19*(1+'7. DL jut. analīze-Soc.'!$D19)</f>
        <v>0</v>
      </c>
      <c r="AA19" s="392">
        <f>'5.DL soc.econom. analīze'!Z19*(1+'7. DL jut. analīze-Soc.'!$D19)</f>
        <v>0</v>
      </c>
      <c r="AB19" s="392">
        <f>'5.DL soc.econom. analīze'!AA19*(1+'7. DL jut. analīze-Soc.'!$D19)</f>
        <v>0</v>
      </c>
      <c r="AC19" s="392">
        <f>'5.DL soc.econom. analīze'!AB19*(1+'7. DL jut. analīze-Soc.'!$D19)</f>
        <v>0</v>
      </c>
      <c r="AD19" s="392">
        <f>'5.DL soc.econom. analīze'!AC19*(1+'7. DL jut. analīze-Soc.'!$D19)</f>
        <v>0</v>
      </c>
      <c r="AE19" s="392">
        <f>'5.DL soc.econom. analīze'!AD19*(1+'7. DL jut. analīze-Soc.'!$D19)</f>
        <v>0</v>
      </c>
      <c r="AF19" s="392">
        <f>'5.DL soc.econom. analīze'!AE19*(1+'7. DL jut. analīze-Soc.'!$D19)</f>
        <v>0</v>
      </c>
      <c r="AG19" s="392">
        <f>'5.DL soc.econom. analīze'!AF19*(1+'7. DL jut. analīze-Soc.'!$D19)</f>
        <v>0</v>
      </c>
      <c r="AH19" s="392">
        <f>'5.DL soc.econom. analīze'!AG19*(1+'7. DL jut. analīze-Soc.'!$D19)</f>
        <v>0</v>
      </c>
      <c r="AI19" s="392">
        <f>'5.DL soc.econom. analīze'!AH19*(1+'7. DL jut. analīze-Soc.'!$D19)</f>
        <v>0</v>
      </c>
      <c r="AJ19" s="392">
        <f>'5.DL soc.econom. analīze'!AI19*(1+'7. DL jut. analīze-Soc.'!$D19)</f>
        <v>0</v>
      </c>
    </row>
    <row r="20" spans="1:81">
      <c r="A20" s="326" t="s">
        <v>200</v>
      </c>
      <c r="B20" s="4" t="str">
        <f>'5.DL soc.econom. analīze'!B20</f>
        <v>Ieguvums ...</v>
      </c>
      <c r="C20" s="33" t="s">
        <v>138</v>
      </c>
      <c r="D20" s="42">
        <v>0</v>
      </c>
      <c r="E20" s="331">
        <f t="shared" si="1"/>
        <v>0</v>
      </c>
      <c r="F20" s="331">
        <f t="shared" si="2"/>
        <v>0</v>
      </c>
      <c r="G20" s="392">
        <f>'5.DL soc.econom. analīze'!F20*(1+'7. DL jut. analīze-Soc.'!$D20)</f>
        <v>0</v>
      </c>
      <c r="H20" s="392">
        <f>'5.DL soc.econom. analīze'!G20*(1+'7. DL jut. analīze-Soc.'!$D20)</f>
        <v>0</v>
      </c>
      <c r="I20" s="392">
        <f>'5.DL soc.econom. analīze'!H20*(1+'7. DL jut. analīze-Soc.'!$D20)</f>
        <v>0</v>
      </c>
      <c r="J20" s="392">
        <f>'5.DL soc.econom. analīze'!I20*(1+'7. DL jut. analīze-Soc.'!$D20)</f>
        <v>0</v>
      </c>
      <c r="K20" s="392">
        <f>'5.DL soc.econom. analīze'!J20*(1+'7. DL jut. analīze-Soc.'!$D20)</f>
        <v>0</v>
      </c>
      <c r="L20" s="392">
        <f>'5.DL soc.econom. analīze'!K20*(1+'7. DL jut. analīze-Soc.'!$D20)</f>
        <v>0</v>
      </c>
      <c r="M20" s="392">
        <f>'5.DL soc.econom. analīze'!L20*(1+'7. DL jut. analīze-Soc.'!$D20)</f>
        <v>0</v>
      </c>
      <c r="N20" s="392">
        <f>'5.DL soc.econom. analīze'!M20*(1+'7. DL jut. analīze-Soc.'!$D20)</f>
        <v>0</v>
      </c>
      <c r="O20" s="392">
        <f>'5.DL soc.econom. analīze'!N20*(1+'7. DL jut. analīze-Soc.'!$D20)</f>
        <v>0</v>
      </c>
      <c r="P20" s="392">
        <f>'5.DL soc.econom. analīze'!O20*(1+'7. DL jut. analīze-Soc.'!$D20)</f>
        <v>0</v>
      </c>
      <c r="Q20" s="392">
        <f>'5.DL soc.econom. analīze'!P20*(1+'7. DL jut. analīze-Soc.'!$D20)</f>
        <v>0</v>
      </c>
      <c r="R20" s="392">
        <f>'5.DL soc.econom. analīze'!Q20*(1+'7. DL jut. analīze-Soc.'!$D20)</f>
        <v>0</v>
      </c>
      <c r="S20" s="392">
        <f>'5.DL soc.econom. analīze'!R20*(1+'7. DL jut. analīze-Soc.'!$D20)</f>
        <v>0</v>
      </c>
      <c r="T20" s="392">
        <f>'5.DL soc.econom. analīze'!S20*(1+'7. DL jut. analīze-Soc.'!$D20)</f>
        <v>0</v>
      </c>
      <c r="U20" s="392">
        <f>'5.DL soc.econom. analīze'!T20*(1+'7. DL jut. analīze-Soc.'!$D20)</f>
        <v>0</v>
      </c>
      <c r="V20" s="392">
        <f>'5.DL soc.econom. analīze'!U20*(1+'7. DL jut. analīze-Soc.'!$D20)</f>
        <v>0</v>
      </c>
      <c r="W20" s="392">
        <f>'5.DL soc.econom. analīze'!V20*(1+'7. DL jut. analīze-Soc.'!$D20)</f>
        <v>0</v>
      </c>
      <c r="X20" s="392">
        <f>'5.DL soc.econom. analīze'!W20*(1+'7. DL jut. analīze-Soc.'!$D20)</f>
        <v>0</v>
      </c>
      <c r="Y20" s="392">
        <f>'5.DL soc.econom. analīze'!X20*(1+'7. DL jut. analīze-Soc.'!$D20)</f>
        <v>0</v>
      </c>
      <c r="Z20" s="392">
        <f>'5.DL soc.econom. analīze'!Y20*(1+'7. DL jut. analīze-Soc.'!$D20)</f>
        <v>0</v>
      </c>
      <c r="AA20" s="392">
        <f>'5.DL soc.econom. analīze'!Z20*(1+'7. DL jut. analīze-Soc.'!$D20)</f>
        <v>0</v>
      </c>
      <c r="AB20" s="392">
        <f>'5.DL soc.econom. analīze'!AA20*(1+'7. DL jut. analīze-Soc.'!$D20)</f>
        <v>0</v>
      </c>
      <c r="AC20" s="392">
        <f>'5.DL soc.econom. analīze'!AB20*(1+'7. DL jut. analīze-Soc.'!$D20)</f>
        <v>0</v>
      </c>
      <c r="AD20" s="392">
        <f>'5.DL soc.econom. analīze'!AC20*(1+'7. DL jut. analīze-Soc.'!$D20)</f>
        <v>0</v>
      </c>
      <c r="AE20" s="392">
        <f>'5.DL soc.econom. analīze'!AD20*(1+'7. DL jut. analīze-Soc.'!$D20)</f>
        <v>0</v>
      </c>
      <c r="AF20" s="392">
        <f>'5.DL soc.econom. analīze'!AE20*(1+'7. DL jut. analīze-Soc.'!$D20)</f>
        <v>0</v>
      </c>
      <c r="AG20" s="392">
        <f>'5.DL soc.econom. analīze'!AF20*(1+'7. DL jut. analīze-Soc.'!$D20)</f>
        <v>0</v>
      </c>
      <c r="AH20" s="392">
        <f>'5.DL soc.econom. analīze'!AG20*(1+'7. DL jut. analīze-Soc.'!$D20)</f>
        <v>0</v>
      </c>
      <c r="AI20" s="392">
        <f>'5.DL soc.econom. analīze'!AH20*(1+'7. DL jut. analīze-Soc.'!$D20)</f>
        <v>0</v>
      </c>
      <c r="AJ20" s="392">
        <f>'5.DL soc.econom. analīze'!AI20*(1+'7. DL jut. analīze-Soc.'!$D20)</f>
        <v>0</v>
      </c>
    </row>
    <row r="21" spans="1:81">
      <c r="A21" s="326" t="s">
        <v>201</v>
      </c>
      <c r="B21" s="4" t="str">
        <f>'5.DL soc.econom. analīze'!B21</f>
        <v>Ieguvums ...</v>
      </c>
      <c r="C21" s="33" t="s">
        <v>138</v>
      </c>
      <c r="D21" s="42">
        <v>0</v>
      </c>
      <c r="E21" s="331">
        <f t="shared" si="1"/>
        <v>0</v>
      </c>
      <c r="F21" s="331">
        <f t="shared" si="2"/>
        <v>0</v>
      </c>
      <c r="G21" s="392">
        <f>'5.DL soc.econom. analīze'!F21*(1+'7. DL jut. analīze-Soc.'!$D21)</f>
        <v>0</v>
      </c>
      <c r="H21" s="392">
        <f>'5.DL soc.econom. analīze'!G21*(1+'7. DL jut. analīze-Soc.'!$D21)</f>
        <v>0</v>
      </c>
      <c r="I21" s="392">
        <f>'5.DL soc.econom. analīze'!H21*(1+'7. DL jut. analīze-Soc.'!$D21)</f>
        <v>0</v>
      </c>
      <c r="J21" s="392">
        <f>'5.DL soc.econom. analīze'!I21*(1+'7. DL jut. analīze-Soc.'!$D21)</f>
        <v>0</v>
      </c>
      <c r="K21" s="392">
        <f>'5.DL soc.econom. analīze'!J21*(1+'7. DL jut. analīze-Soc.'!$D21)</f>
        <v>0</v>
      </c>
      <c r="L21" s="392">
        <f>'5.DL soc.econom. analīze'!K21*(1+'7. DL jut. analīze-Soc.'!$D21)</f>
        <v>0</v>
      </c>
      <c r="M21" s="392">
        <f>'5.DL soc.econom. analīze'!L21*(1+'7. DL jut. analīze-Soc.'!$D21)</f>
        <v>0</v>
      </c>
      <c r="N21" s="392">
        <f>'5.DL soc.econom. analīze'!M21*(1+'7. DL jut. analīze-Soc.'!$D21)</f>
        <v>0</v>
      </c>
      <c r="O21" s="392">
        <f>'5.DL soc.econom. analīze'!N21*(1+'7. DL jut. analīze-Soc.'!$D21)</f>
        <v>0</v>
      </c>
      <c r="P21" s="392">
        <f>'5.DL soc.econom. analīze'!O21*(1+'7. DL jut. analīze-Soc.'!$D21)</f>
        <v>0</v>
      </c>
      <c r="Q21" s="392">
        <f>'5.DL soc.econom. analīze'!P21*(1+'7. DL jut. analīze-Soc.'!$D21)</f>
        <v>0</v>
      </c>
      <c r="R21" s="392">
        <f>'5.DL soc.econom. analīze'!Q21*(1+'7. DL jut. analīze-Soc.'!$D21)</f>
        <v>0</v>
      </c>
      <c r="S21" s="392">
        <f>'5.DL soc.econom. analīze'!R21*(1+'7. DL jut. analīze-Soc.'!$D21)</f>
        <v>0</v>
      </c>
      <c r="T21" s="392">
        <f>'5.DL soc.econom. analīze'!S21*(1+'7. DL jut. analīze-Soc.'!$D21)</f>
        <v>0</v>
      </c>
      <c r="U21" s="392">
        <f>'5.DL soc.econom. analīze'!T21*(1+'7. DL jut. analīze-Soc.'!$D21)</f>
        <v>0</v>
      </c>
      <c r="V21" s="392">
        <f>'5.DL soc.econom. analīze'!U21*(1+'7. DL jut. analīze-Soc.'!$D21)</f>
        <v>0</v>
      </c>
      <c r="W21" s="392">
        <f>'5.DL soc.econom. analīze'!V21*(1+'7. DL jut. analīze-Soc.'!$D21)</f>
        <v>0</v>
      </c>
      <c r="X21" s="392">
        <f>'5.DL soc.econom. analīze'!W21*(1+'7. DL jut. analīze-Soc.'!$D21)</f>
        <v>0</v>
      </c>
      <c r="Y21" s="392">
        <f>'5.DL soc.econom. analīze'!X21*(1+'7. DL jut. analīze-Soc.'!$D21)</f>
        <v>0</v>
      </c>
      <c r="Z21" s="392">
        <f>'5.DL soc.econom. analīze'!Y21*(1+'7. DL jut. analīze-Soc.'!$D21)</f>
        <v>0</v>
      </c>
      <c r="AA21" s="392">
        <f>'5.DL soc.econom. analīze'!Z21*(1+'7. DL jut. analīze-Soc.'!$D21)</f>
        <v>0</v>
      </c>
      <c r="AB21" s="392">
        <f>'5.DL soc.econom. analīze'!AA21*(1+'7. DL jut. analīze-Soc.'!$D21)</f>
        <v>0</v>
      </c>
      <c r="AC21" s="392">
        <f>'5.DL soc.econom. analīze'!AB21*(1+'7. DL jut. analīze-Soc.'!$D21)</f>
        <v>0</v>
      </c>
      <c r="AD21" s="392">
        <f>'5.DL soc.econom. analīze'!AC21*(1+'7. DL jut. analīze-Soc.'!$D21)</f>
        <v>0</v>
      </c>
      <c r="AE21" s="392">
        <f>'5.DL soc.econom. analīze'!AD21*(1+'7. DL jut. analīze-Soc.'!$D21)</f>
        <v>0</v>
      </c>
      <c r="AF21" s="392">
        <f>'5.DL soc.econom. analīze'!AE21*(1+'7. DL jut. analīze-Soc.'!$D21)</f>
        <v>0</v>
      </c>
      <c r="AG21" s="392">
        <f>'5.DL soc.econom. analīze'!AF21*(1+'7. DL jut. analīze-Soc.'!$D21)</f>
        <v>0</v>
      </c>
      <c r="AH21" s="392">
        <f>'5.DL soc.econom. analīze'!AG21*(1+'7. DL jut. analīze-Soc.'!$D21)</f>
        <v>0</v>
      </c>
      <c r="AI21" s="392">
        <f>'5.DL soc.econom. analīze'!AH21*(1+'7. DL jut. analīze-Soc.'!$D21)</f>
        <v>0</v>
      </c>
      <c r="AJ21" s="392">
        <f>'5.DL soc.econom. analīze'!AI21*(1+'7. DL jut. analīze-Soc.'!$D21)</f>
        <v>0</v>
      </c>
    </row>
    <row r="22" spans="1:81">
      <c r="A22" s="326" t="s">
        <v>202</v>
      </c>
      <c r="B22" s="4" t="str">
        <f>'5.DL soc.econom. analīze'!B22</f>
        <v>Ieguvums ...</v>
      </c>
      <c r="C22" s="33" t="s">
        <v>138</v>
      </c>
      <c r="D22" s="42">
        <v>0</v>
      </c>
      <c r="E22" s="331">
        <f t="shared" si="1"/>
        <v>0</v>
      </c>
      <c r="F22" s="331">
        <f t="shared" si="2"/>
        <v>0</v>
      </c>
      <c r="G22" s="392">
        <f>'5.DL soc.econom. analīze'!F22*(1+'7. DL jut. analīze-Soc.'!$D22)</f>
        <v>0</v>
      </c>
      <c r="H22" s="392">
        <f>'5.DL soc.econom. analīze'!G22*(1+'7. DL jut. analīze-Soc.'!$D22)</f>
        <v>0</v>
      </c>
      <c r="I22" s="392">
        <f>'5.DL soc.econom. analīze'!H22*(1+'7. DL jut. analīze-Soc.'!$D22)</f>
        <v>0</v>
      </c>
      <c r="J22" s="392">
        <f>'5.DL soc.econom. analīze'!I22*(1+'7. DL jut. analīze-Soc.'!$D22)</f>
        <v>0</v>
      </c>
      <c r="K22" s="392">
        <f>'5.DL soc.econom. analīze'!J22*(1+'7. DL jut. analīze-Soc.'!$D22)</f>
        <v>0</v>
      </c>
      <c r="L22" s="392">
        <f>'5.DL soc.econom. analīze'!K22*(1+'7. DL jut. analīze-Soc.'!$D22)</f>
        <v>0</v>
      </c>
      <c r="M22" s="392">
        <f>'5.DL soc.econom. analīze'!L22*(1+'7. DL jut. analīze-Soc.'!$D22)</f>
        <v>0</v>
      </c>
      <c r="N22" s="392">
        <f>'5.DL soc.econom. analīze'!M22*(1+'7. DL jut. analīze-Soc.'!$D22)</f>
        <v>0</v>
      </c>
      <c r="O22" s="392">
        <f>'5.DL soc.econom. analīze'!N22*(1+'7. DL jut. analīze-Soc.'!$D22)</f>
        <v>0</v>
      </c>
      <c r="P22" s="392">
        <f>'5.DL soc.econom. analīze'!O22*(1+'7. DL jut. analīze-Soc.'!$D22)</f>
        <v>0</v>
      </c>
      <c r="Q22" s="392">
        <f>'5.DL soc.econom. analīze'!P22*(1+'7. DL jut. analīze-Soc.'!$D22)</f>
        <v>0</v>
      </c>
      <c r="R22" s="392">
        <f>'5.DL soc.econom. analīze'!Q22*(1+'7. DL jut. analīze-Soc.'!$D22)</f>
        <v>0</v>
      </c>
      <c r="S22" s="392">
        <f>'5.DL soc.econom. analīze'!R22*(1+'7. DL jut. analīze-Soc.'!$D22)</f>
        <v>0</v>
      </c>
      <c r="T22" s="392">
        <f>'5.DL soc.econom. analīze'!S22*(1+'7. DL jut. analīze-Soc.'!$D22)</f>
        <v>0</v>
      </c>
      <c r="U22" s="392">
        <f>'5.DL soc.econom. analīze'!T22*(1+'7. DL jut. analīze-Soc.'!$D22)</f>
        <v>0</v>
      </c>
      <c r="V22" s="392">
        <f>'5.DL soc.econom. analīze'!U22*(1+'7. DL jut. analīze-Soc.'!$D22)</f>
        <v>0</v>
      </c>
      <c r="W22" s="392">
        <f>'5.DL soc.econom. analīze'!V22*(1+'7. DL jut. analīze-Soc.'!$D22)</f>
        <v>0</v>
      </c>
      <c r="X22" s="392">
        <f>'5.DL soc.econom. analīze'!W22*(1+'7. DL jut. analīze-Soc.'!$D22)</f>
        <v>0</v>
      </c>
      <c r="Y22" s="392">
        <f>'5.DL soc.econom. analīze'!X22*(1+'7. DL jut. analīze-Soc.'!$D22)</f>
        <v>0</v>
      </c>
      <c r="Z22" s="392">
        <f>'5.DL soc.econom. analīze'!Y22*(1+'7. DL jut. analīze-Soc.'!$D22)</f>
        <v>0</v>
      </c>
      <c r="AA22" s="392">
        <f>'5.DL soc.econom. analīze'!Z22*(1+'7. DL jut. analīze-Soc.'!$D22)</f>
        <v>0</v>
      </c>
      <c r="AB22" s="392">
        <f>'5.DL soc.econom. analīze'!AA22*(1+'7. DL jut. analīze-Soc.'!$D22)</f>
        <v>0</v>
      </c>
      <c r="AC22" s="392">
        <f>'5.DL soc.econom. analīze'!AB22*(1+'7. DL jut. analīze-Soc.'!$D22)</f>
        <v>0</v>
      </c>
      <c r="AD22" s="392">
        <f>'5.DL soc.econom. analīze'!AC22*(1+'7. DL jut. analīze-Soc.'!$D22)</f>
        <v>0</v>
      </c>
      <c r="AE22" s="392">
        <f>'5.DL soc.econom. analīze'!AD22*(1+'7. DL jut. analīze-Soc.'!$D22)</f>
        <v>0</v>
      </c>
      <c r="AF22" s="392">
        <f>'5.DL soc.econom. analīze'!AE22*(1+'7. DL jut. analīze-Soc.'!$D22)</f>
        <v>0</v>
      </c>
      <c r="AG22" s="392">
        <f>'5.DL soc.econom. analīze'!AF22*(1+'7. DL jut. analīze-Soc.'!$D22)</f>
        <v>0</v>
      </c>
      <c r="AH22" s="392">
        <f>'5.DL soc.econom. analīze'!AG22*(1+'7. DL jut. analīze-Soc.'!$D22)</f>
        <v>0</v>
      </c>
      <c r="AI22" s="392">
        <f>'5.DL soc.econom. analīze'!AH22*(1+'7. DL jut. analīze-Soc.'!$D22)</f>
        <v>0</v>
      </c>
      <c r="AJ22" s="392">
        <f>'5.DL soc.econom. analīze'!AI22*(1+'7. DL jut. analīze-Soc.'!$D22)</f>
        <v>0</v>
      </c>
    </row>
    <row r="23" spans="1:81">
      <c r="A23" s="326" t="s">
        <v>203</v>
      </c>
      <c r="B23" s="4" t="str">
        <f>'5.DL soc.econom. analīze'!B23</f>
        <v>Ieguvums ...</v>
      </c>
      <c r="C23" s="33" t="s">
        <v>138</v>
      </c>
      <c r="D23" s="42">
        <v>0</v>
      </c>
      <c r="E23" s="331">
        <f t="shared" si="1"/>
        <v>0</v>
      </c>
      <c r="F23" s="331">
        <f t="shared" si="2"/>
        <v>0</v>
      </c>
      <c r="G23" s="392">
        <f>'5.DL soc.econom. analīze'!F23*(1+'7. DL jut. analīze-Soc.'!$D23)</f>
        <v>0</v>
      </c>
      <c r="H23" s="392">
        <f>'5.DL soc.econom. analīze'!G23*(1+'7. DL jut. analīze-Soc.'!$D23)</f>
        <v>0</v>
      </c>
      <c r="I23" s="392">
        <f>'5.DL soc.econom. analīze'!H23*(1+'7. DL jut. analīze-Soc.'!$D23)</f>
        <v>0</v>
      </c>
      <c r="J23" s="392">
        <f>'5.DL soc.econom. analīze'!I23*(1+'7. DL jut. analīze-Soc.'!$D23)</f>
        <v>0</v>
      </c>
      <c r="K23" s="392">
        <f>'5.DL soc.econom. analīze'!J23*(1+'7. DL jut. analīze-Soc.'!$D23)</f>
        <v>0</v>
      </c>
      <c r="L23" s="392">
        <f>'5.DL soc.econom. analīze'!K23*(1+'7. DL jut. analīze-Soc.'!$D23)</f>
        <v>0</v>
      </c>
      <c r="M23" s="392">
        <f>'5.DL soc.econom. analīze'!L23*(1+'7. DL jut. analīze-Soc.'!$D23)</f>
        <v>0</v>
      </c>
      <c r="N23" s="392">
        <f>'5.DL soc.econom. analīze'!M23*(1+'7. DL jut. analīze-Soc.'!$D23)</f>
        <v>0</v>
      </c>
      <c r="O23" s="392">
        <f>'5.DL soc.econom. analīze'!N23*(1+'7. DL jut. analīze-Soc.'!$D23)</f>
        <v>0</v>
      </c>
      <c r="P23" s="392">
        <f>'5.DL soc.econom. analīze'!O23*(1+'7. DL jut. analīze-Soc.'!$D23)</f>
        <v>0</v>
      </c>
      <c r="Q23" s="392">
        <f>'5.DL soc.econom. analīze'!P23*(1+'7. DL jut. analīze-Soc.'!$D23)</f>
        <v>0</v>
      </c>
      <c r="R23" s="392">
        <f>'5.DL soc.econom. analīze'!Q23*(1+'7. DL jut. analīze-Soc.'!$D23)</f>
        <v>0</v>
      </c>
      <c r="S23" s="392">
        <f>'5.DL soc.econom. analīze'!R23*(1+'7. DL jut. analīze-Soc.'!$D23)</f>
        <v>0</v>
      </c>
      <c r="T23" s="392">
        <f>'5.DL soc.econom. analīze'!S23*(1+'7. DL jut. analīze-Soc.'!$D23)</f>
        <v>0</v>
      </c>
      <c r="U23" s="392">
        <f>'5.DL soc.econom. analīze'!T23*(1+'7. DL jut. analīze-Soc.'!$D23)</f>
        <v>0</v>
      </c>
      <c r="V23" s="392">
        <f>'5.DL soc.econom. analīze'!U23*(1+'7. DL jut. analīze-Soc.'!$D23)</f>
        <v>0</v>
      </c>
      <c r="W23" s="392">
        <f>'5.DL soc.econom. analīze'!V23*(1+'7. DL jut. analīze-Soc.'!$D23)</f>
        <v>0</v>
      </c>
      <c r="X23" s="392">
        <f>'5.DL soc.econom. analīze'!W23*(1+'7. DL jut. analīze-Soc.'!$D23)</f>
        <v>0</v>
      </c>
      <c r="Y23" s="392">
        <f>'5.DL soc.econom. analīze'!X23*(1+'7. DL jut. analīze-Soc.'!$D23)</f>
        <v>0</v>
      </c>
      <c r="Z23" s="392">
        <f>'5.DL soc.econom. analīze'!Y23*(1+'7. DL jut. analīze-Soc.'!$D23)</f>
        <v>0</v>
      </c>
      <c r="AA23" s="392">
        <f>'5.DL soc.econom. analīze'!Z23*(1+'7. DL jut. analīze-Soc.'!$D23)</f>
        <v>0</v>
      </c>
      <c r="AB23" s="392">
        <f>'5.DL soc.econom. analīze'!AA23*(1+'7. DL jut. analīze-Soc.'!$D23)</f>
        <v>0</v>
      </c>
      <c r="AC23" s="392">
        <f>'5.DL soc.econom. analīze'!AB23*(1+'7. DL jut. analīze-Soc.'!$D23)</f>
        <v>0</v>
      </c>
      <c r="AD23" s="392">
        <f>'5.DL soc.econom. analīze'!AC23*(1+'7. DL jut. analīze-Soc.'!$D23)</f>
        <v>0</v>
      </c>
      <c r="AE23" s="392">
        <f>'5.DL soc.econom. analīze'!AD23*(1+'7. DL jut. analīze-Soc.'!$D23)</f>
        <v>0</v>
      </c>
      <c r="AF23" s="392">
        <f>'5.DL soc.econom. analīze'!AE23*(1+'7. DL jut. analīze-Soc.'!$D23)</f>
        <v>0</v>
      </c>
      <c r="AG23" s="392">
        <f>'5.DL soc.econom. analīze'!AF23*(1+'7. DL jut. analīze-Soc.'!$D23)</f>
        <v>0</v>
      </c>
      <c r="AH23" s="392">
        <f>'5.DL soc.econom. analīze'!AG23*(1+'7. DL jut. analīze-Soc.'!$D23)</f>
        <v>0</v>
      </c>
      <c r="AI23" s="392">
        <f>'5.DL soc.econom. analīze'!AH23*(1+'7. DL jut. analīze-Soc.'!$D23)</f>
        <v>0</v>
      </c>
      <c r="AJ23" s="392">
        <f>'5.DL soc.econom. analīze'!AI23*(1+'7. DL jut. analīze-Soc.'!$D23)</f>
        <v>0</v>
      </c>
    </row>
    <row r="24" spans="1:81" s="334" customFormat="1">
      <c r="A24" s="328">
        <v>3</v>
      </c>
      <c r="B24" s="393" t="s">
        <v>268</v>
      </c>
      <c r="C24" s="330" t="s">
        <v>138</v>
      </c>
      <c r="D24" s="42">
        <v>0</v>
      </c>
      <c r="E24" s="331">
        <f t="shared" si="1"/>
        <v>0</v>
      </c>
      <c r="F24" s="331">
        <f t="shared" si="2"/>
        <v>0</v>
      </c>
      <c r="G24" s="332">
        <f>SUM(G25:G33)</f>
        <v>0</v>
      </c>
      <c r="H24" s="332">
        <f>SUM(H25:H33)</f>
        <v>0</v>
      </c>
      <c r="I24" s="332">
        <f t="shared" ref="I24:AJ24" si="4">SUM(I25:I33)</f>
        <v>0</v>
      </c>
      <c r="J24" s="332">
        <f t="shared" si="4"/>
        <v>0</v>
      </c>
      <c r="K24" s="332">
        <f t="shared" si="4"/>
        <v>0</v>
      </c>
      <c r="L24" s="332">
        <f t="shared" si="4"/>
        <v>0</v>
      </c>
      <c r="M24" s="332">
        <f t="shared" si="4"/>
        <v>0</v>
      </c>
      <c r="N24" s="332">
        <f t="shared" si="4"/>
        <v>0</v>
      </c>
      <c r="O24" s="332">
        <f>SUM(O25:O33)</f>
        <v>0</v>
      </c>
      <c r="P24" s="332">
        <f t="shared" si="4"/>
        <v>0</v>
      </c>
      <c r="Q24" s="332">
        <f t="shared" si="4"/>
        <v>0</v>
      </c>
      <c r="R24" s="332">
        <f t="shared" si="4"/>
        <v>0</v>
      </c>
      <c r="S24" s="332">
        <f t="shared" si="4"/>
        <v>0</v>
      </c>
      <c r="T24" s="332">
        <f t="shared" si="4"/>
        <v>0</v>
      </c>
      <c r="U24" s="332">
        <f t="shared" si="4"/>
        <v>0</v>
      </c>
      <c r="V24" s="332">
        <f t="shared" si="4"/>
        <v>0</v>
      </c>
      <c r="W24" s="332">
        <f t="shared" si="4"/>
        <v>0</v>
      </c>
      <c r="X24" s="332">
        <f t="shared" si="4"/>
        <v>0</v>
      </c>
      <c r="Y24" s="332">
        <f t="shared" si="4"/>
        <v>0</v>
      </c>
      <c r="Z24" s="332">
        <f t="shared" si="4"/>
        <v>0</v>
      </c>
      <c r="AA24" s="332">
        <f t="shared" si="4"/>
        <v>0</v>
      </c>
      <c r="AB24" s="332">
        <f t="shared" si="4"/>
        <v>0</v>
      </c>
      <c r="AC24" s="332">
        <f t="shared" si="4"/>
        <v>0</v>
      </c>
      <c r="AD24" s="332">
        <f t="shared" si="4"/>
        <v>0</v>
      </c>
      <c r="AE24" s="332">
        <f t="shared" si="4"/>
        <v>0</v>
      </c>
      <c r="AF24" s="332">
        <f t="shared" si="4"/>
        <v>0</v>
      </c>
      <c r="AG24" s="332">
        <f t="shared" si="4"/>
        <v>0</v>
      </c>
      <c r="AH24" s="332">
        <f t="shared" si="4"/>
        <v>0</v>
      </c>
      <c r="AI24" s="332">
        <f t="shared" si="4"/>
        <v>0</v>
      </c>
      <c r="AJ24" s="332">
        <f t="shared" si="4"/>
        <v>0</v>
      </c>
      <c r="AK24" s="3"/>
      <c r="AL24" s="333"/>
      <c r="AM24" s="333"/>
      <c r="AN24" s="333"/>
      <c r="AO24" s="333"/>
      <c r="AP24" s="333"/>
      <c r="AQ24" s="333"/>
      <c r="AR24" s="333"/>
      <c r="AS24" s="333"/>
      <c r="AT24" s="333"/>
      <c r="AU24" s="333"/>
      <c r="AV24" s="333"/>
      <c r="AW24" s="333"/>
      <c r="AX24" s="333"/>
      <c r="AY24" s="333"/>
      <c r="AZ24" s="333"/>
      <c r="BA24" s="333"/>
      <c r="BB24" s="333"/>
      <c r="BC24" s="333"/>
      <c r="BD24" s="333"/>
      <c r="BE24" s="333"/>
      <c r="BF24" s="333"/>
      <c r="BG24" s="333"/>
      <c r="BH24" s="333"/>
      <c r="BI24" s="333"/>
      <c r="BJ24" s="333"/>
      <c r="BK24" s="333"/>
      <c r="BL24" s="333"/>
      <c r="BM24" s="333"/>
      <c r="BN24" s="333"/>
      <c r="BO24" s="333"/>
      <c r="BP24" s="333"/>
      <c r="BQ24" s="333"/>
      <c r="BR24" s="333"/>
      <c r="BS24" s="333"/>
      <c r="BT24" s="333"/>
      <c r="BU24" s="333"/>
      <c r="BV24" s="333"/>
      <c r="BW24" s="333"/>
      <c r="BX24" s="333"/>
      <c r="BY24" s="333"/>
      <c r="BZ24" s="333"/>
      <c r="CA24" s="333"/>
      <c r="CB24" s="333"/>
      <c r="CC24" s="333"/>
    </row>
    <row r="25" spans="1:81">
      <c r="A25" s="326" t="s">
        <v>225</v>
      </c>
      <c r="B25" s="4" t="str">
        <f>'5.DL soc.econom. analīze'!B25</f>
        <v>Zaudējumi...</v>
      </c>
      <c r="C25" s="33" t="s">
        <v>138</v>
      </c>
      <c r="D25" s="42">
        <v>0</v>
      </c>
      <c r="E25" s="331">
        <f t="shared" si="1"/>
        <v>0</v>
      </c>
      <c r="F25" s="331">
        <f t="shared" si="2"/>
        <v>0</v>
      </c>
      <c r="G25" s="392">
        <f>'5.DL soc.econom. analīze'!F25*(1+'7. DL jut. analīze-Soc.'!$D25)</f>
        <v>0</v>
      </c>
      <c r="H25" s="392">
        <f>'5.DL soc.econom. analīze'!G25*(1+'7. DL jut. analīze-Soc.'!$D25)</f>
        <v>0</v>
      </c>
      <c r="I25" s="392">
        <f>'5.DL soc.econom. analīze'!H25*(1+'7. DL jut. analīze-Soc.'!$D25)</f>
        <v>0</v>
      </c>
      <c r="J25" s="392">
        <f>'5.DL soc.econom. analīze'!I25*(1+'7. DL jut. analīze-Soc.'!$D25)</f>
        <v>0</v>
      </c>
      <c r="K25" s="392">
        <f>'5.DL soc.econom. analīze'!J25*(1+'7. DL jut. analīze-Soc.'!$D25)</f>
        <v>0</v>
      </c>
      <c r="L25" s="392">
        <f>'5.DL soc.econom. analīze'!K25*(1+'7. DL jut. analīze-Soc.'!$D25)</f>
        <v>0</v>
      </c>
      <c r="M25" s="392">
        <f>'5.DL soc.econom. analīze'!L25*(1+'7. DL jut. analīze-Soc.'!$D25)</f>
        <v>0</v>
      </c>
      <c r="N25" s="392">
        <f>'5.DL soc.econom. analīze'!M25*(1+'7. DL jut. analīze-Soc.'!$D25)</f>
        <v>0</v>
      </c>
      <c r="O25" s="392">
        <f>'5.DL soc.econom. analīze'!N25*(1+'7. DL jut. analīze-Soc.'!$D25)</f>
        <v>0</v>
      </c>
      <c r="P25" s="392">
        <f>'5.DL soc.econom. analīze'!O25*(1+'7. DL jut. analīze-Soc.'!$D25)</f>
        <v>0</v>
      </c>
      <c r="Q25" s="392">
        <f>'5.DL soc.econom. analīze'!P25*(1+'7. DL jut. analīze-Soc.'!$D25)</f>
        <v>0</v>
      </c>
      <c r="R25" s="392">
        <f>'5.DL soc.econom. analīze'!Q25*(1+'7. DL jut. analīze-Soc.'!$D25)</f>
        <v>0</v>
      </c>
      <c r="S25" s="392">
        <f>'5.DL soc.econom. analīze'!R25*(1+'7. DL jut. analīze-Soc.'!$D25)</f>
        <v>0</v>
      </c>
      <c r="T25" s="392">
        <f>'5.DL soc.econom. analīze'!S25*(1+'7. DL jut. analīze-Soc.'!$D25)</f>
        <v>0</v>
      </c>
      <c r="U25" s="392">
        <f>'5.DL soc.econom. analīze'!T25*(1+'7. DL jut. analīze-Soc.'!$D25)</f>
        <v>0</v>
      </c>
      <c r="V25" s="392">
        <f>'5.DL soc.econom. analīze'!U25*(1+'7. DL jut. analīze-Soc.'!$D25)</f>
        <v>0</v>
      </c>
      <c r="W25" s="392">
        <f>'5.DL soc.econom. analīze'!V25*(1+'7. DL jut. analīze-Soc.'!$D25)</f>
        <v>0</v>
      </c>
      <c r="X25" s="392">
        <f>'5.DL soc.econom. analīze'!W25*(1+'7. DL jut. analīze-Soc.'!$D25)</f>
        <v>0</v>
      </c>
      <c r="Y25" s="392">
        <f>'5.DL soc.econom. analīze'!X25*(1+'7. DL jut. analīze-Soc.'!$D25)</f>
        <v>0</v>
      </c>
      <c r="Z25" s="392">
        <f>'5.DL soc.econom. analīze'!Y25*(1+'7. DL jut. analīze-Soc.'!$D25)</f>
        <v>0</v>
      </c>
      <c r="AA25" s="392">
        <f>'5.DL soc.econom. analīze'!Z25*(1+'7. DL jut. analīze-Soc.'!$D25)</f>
        <v>0</v>
      </c>
      <c r="AB25" s="392">
        <f>'5.DL soc.econom. analīze'!AA25*(1+'7. DL jut. analīze-Soc.'!$D25)</f>
        <v>0</v>
      </c>
      <c r="AC25" s="392">
        <f>'5.DL soc.econom. analīze'!AB25*(1+'7. DL jut. analīze-Soc.'!$D25)</f>
        <v>0</v>
      </c>
      <c r="AD25" s="392">
        <f>'5.DL soc.econom. analīze'!AC25*(1+'7. DL jut. analīze-Soc.'!$D25)</f>
        <v>0</v>
      </c>
      <c r="AE25" s="392">
        <f>'5.DL soc.econom. analīze'!AD25*(1+'7. DL jut. analīze-Soc.'!$D25)</f>
        <v>0</v>
      </c>
      <c r="AF25" s="392">
        <f>'5.DL soc.econom. analīze'!AE25*(1+'7. DL jut. analīze-Soc.'!$D25)</f>
        <v>0</v>
      </c>
      <c r="AG25" s="392">
        <f>'5.DL soc.econom. analīze'!AF25*(1+'7. DL jut. analīze-Soc.'!$D25)</f>
        <v>0</v>
      </c>
      <c r="AH25" s="392">
        <f>'5.DL soc.econom. analīze'!AG25*(1+'7. DL jut. analīze-Soc.'!$D25)</f>
        <v>0</v>
      </c>
      <c r="AI25" s="392">
        <f>'5.DL soc.econom. analīze'!AH25*(1+'7. DL jut. analīze-Soc.'!$D25)</f>
        <v>0</v>
      </c>
      <c r="AJ25" s="392">
        <f>'5.DL soc.econom. analīze'!AI25*(1+'7. DL jut. analīze-Soc.'!$D25)</f>
        <v>0</v>
      </c>
    </row>
    <row r="26" spans="1:81">
      <c r="A26" s="326" t="s">
        <v>231</v>
      </c>
      <c r="B26" s="4" t="str">
        <f>'5.DL soc.econom. analīze'!B26</f>
        <v>Zaudējumi...</v>
      </c>
      <c r="C26" s="33" t="s">
        <v>138</v>
      </c>
      <c r="D26" s="42">
        <v>0</v>
      </c>
      <c r="E26" s="331">
        <f t="shared" si="1"/>
        <v>0</v>
      </c>
      <c r="F26" s="331">
        <f t="shared" si="2"/>
        <v>0</v>
      </c>
      <c r="G26" s="392">
        <f>'5.DL soc.econom. analīze'!F26*(1+'7. DL jut. analīze-Soc.'!$D26)</f>
        <v>0</v>
      </c>
      <c r="H26" s="392">
        <f>'5.DL soc.econom. analīze'!G26*(1+'7. DL jut. analīze-Soc.'!$D26)</f>
        <v>0</v>
      </c>
      <c r="I26" s="392">
        <f>'5.DL soc.econom. analīze'!H26*(1+'7. DL jut. analīze-Soc.'!$D26)</f>
        <v>0</v>
      </c>
      <c r="J26" s="392">
        <f>'5.DL soc.econom. analīze'!I26*(1+'7. DL jut. analīze-Soc.'!$D26)</f>
        <v>0</v>
      </c>
      <c r="K26" s="392">
        <f>'5.DL soc.econom. analīze'!J26*(1+'7. DL jut. analīze-Soc.'!$D26)</f>
        <v>0</v>
      </c>
      <c r="L26" s="392">
        <f>'5.DL soc.econom. analīze'!K26*(1+'7. DL jut. analīze-Soc.'!$D26)</f>
        <v>0</v>
      </c>
      <c r="M26" s="392">
        <f>'5.DL soc.econom. analīze'!L26*(1+'7. DL jut. analīze-Soc.'!$D26)</f>
        <v>0</v>
      </c>
      <c r="N26" s="392">
        <f>'5.DL soc.econom. analīze'!M26*(1+'7. DL jut. analīze-Soc.'!$D26)</f>
        <v>0</v>
      </c>
      <c r="O26" s="392">
        <f>'5.DL soc.econom. analīze'!N26*(1+'7. DL jut. analīze-Soc.'!$D26)</f>
        <v>0</v>
      </c>
      <c r="P26" s="392">
        <f>'5.DL soc.econom. analīze'!O26*(1+'7. DL jut. analīze-Soc.'!$D26)</f>
        <v>0</v>
      </c>
      <c r="Q26" s="392">
        <f>'5.DL soc.econom. analīze'!P26*(1+'7. DL jut. analīze-Soc.'!$D26)</f>
        <v>0</v>
      </c>
      <c r="R26" s="392">
        <f>'5.DL soc.econom. analīze'!Q26*(1+'7. DL jut. analīze-Soc.'!$D26)</f>
        <v>0</v>
      </c>
      <c r="S26" s="392">
        <f>'5.DL soc.econom. analīze'!R26*(1+'7. DL jut. analīze-Soc.'!$D26)</f>
        <v>0</v>
      </c>
      <c r="T26" s="392">
        <f>'5.DL soc.econom. analīze'!S26*(1+'7. DL jut. analīze-Soc.'!$D26)</f>
        <v>0</v>
      </c>
      <c r="U26" s="392">
        <f>'5.DL soc.econom. analīze'!T26*(1+'7. DL jut. analīze-Soc.'!$D26)</f>
        <v>0</v>
      </c>
      <c r="V26" s="392">
        <f>'5.DL soc.econom. analīze'!U26*(1+'7. DL jut. analīze-Soc.'!$D26)</f>
        <v>0</v>
      </c>
      <c r="W26" s="392">
        <f>'5.DL soc.econom. analīze'!V26*(1+'7. DL jut. analīze-Soc.'!$D26)</f>
        <v>0</v>
      </c>
      <c r="X26" s="392">
        <f>'5.DL soc.econom. analīze'!W26*(1+'7. DL jut. analīze-Soc.'!$D26)</f>
        <v>0</v>
      </c>
      <c r="Y26" s="392">
        <f>'5.DL soc.econom. analīze'!X26*(1+'7. DL jut. analīze-Soc.'!$D26)</f>
        <v>0</v>
      </c>
      <c r="Z26" s="392">
        <f>'5.DL soc.econom. analīze'!Y26*(1+'7. DL jut. analīze-Soc.'!$D26)</f>
        <v>0</v>
      </c>
      <c r="AA26" s="392">
        <f>'5.DL soc.econom. analīze'!Z26*(1+'7. DL jut. analīze-Soc.'!$D26)</f>
        <v>0</v>
      </c>
      <c r="AB26" s="392">
        <f>'5.DL soc.econom. analīze'!AA26*(1+'7. DL jut. analīze-Soc.'!$D26)</f>
        <v>0</v>
      </c>
      <c r="AC26" s="392">
        <f>'5.DL soc.econom. analīze'!AB26*(1+'7. DL jut. analīze-Soc.'!$D26)</f>
        <v>0</v>
      </c>
      <c r="AD26" s="392">
        <f>'5.DL soc.econom. analīze'!AC26*(1+'7. DL jut. analīze-Soc.'!$D26)</f>
        <v>0</v>
      </c>
      <c r="AE26" s="392">
        <f>'5.DL soc.econom. analīze'!AD26*(1+'7. DL jut. analīze-Soc.'!$D26)</f>
        <v>0</v>
      </c>
      <c r="AF26" s="392">
        <f>'5.DL soc.econom. analīze'!AE26*(1+'7. DL jut. analīze-Soc.'!$D26)</f>
        <v>0</v>
      </c>
      <c r="AG26" s="392">
        <f>'5.DL soc.econom. analīze'!AF26*(1+'7. DL jut. analīze-Soc.'!$D26)</f>
        <v>0</v>
      </c>
      <c r="AH26" s="392">
        <f>'5.DL soc.econom. analīze'!AG26*(1+'7. DL jut. analīze-Soc.'!$D26)</f>
        <v>0</v>
      </c>
      <c r="AI26" s="392">
        <f>'5.DL soc.econom. analīze'!AH26*(1+'7. DL jut. analīze-Soc.'!$D26)</f>
        <v>0</v>
      </c>
      <c r="AJ26" s="392">
        <f>'5.DL soc.econom. analīze'!AI26*(1+'7. DL jut. analīze-Soc.'!$D26)</f>
        <v>0</v>
      </c>
    </row>
    <row r="27" spans="1:81">
      <c r="A27" s="326" t="s">
        <v>270</v>
      </c>
      <c r="B27" s="4" t="str">
        <f>'5.DL soc.econom. analīze'!B27</f>
        <v>Zaudējumi...</v>
      </c>
      <c r="C27" s="33" t="s">
        <v>138</v>
      </c>
      <c r="D27" s="42">
        <v>0</v>
      </c>
      <c r="E27" s="331">
        <f t="shared" si="1"/>
        <v>0</v>
      </c>
      <c r="F27" s="331">
        <f t="shared" si="2"/>
        <v>0</v>
      </c>
      <c r="G27" s="392">
        <f>'5.DL soc.econom. analīze'!F27*(1+'7. DL jut. analīze-Soc.'!$D27)</f>
        <v>0</v>
      </c>
      <c r="H27" s="392">
        <f>'5.DL soc.econom. analīze'!G27*(1+'7. DL jut. analīze-Soc.'!$D27)</f>
        <v>0</v>
      </c>
      <c r="I27" s="392">
        <f>'5.DL soc.econom. analīze'!H27*(1+'7. DL jut. analīze-Soc.'!$D27)</f>
        <v>0</v>
      </c>
      <c r="J27" s="392">
        <f>'5.DL soc.econom. analīze'!I27*(1+'7. DL jut. analīze-Soc.'!$D27)</f>
        <v>0</v>
      </c>
      <c r="K27" s="392">
        <f>'5.DL soc.econom. analīze'!J27*(1+'7. DL jut. analīze-Soc.'!$D27)</f>
        <v>0</v>
      </c>
      <c r="L27" s="392">
        <f>'5.DL soc.econom. analīze'!K27*(1+'7. DL jut. analīze-Soc.'!$D27)</f>
        <v>0</v>
      </c>
      <c r="M27" s="392">
        <f>'5.DL soc.econom. analīze'!L27*(1+'7. DL jut. analīze-Soc.'!$D27)</f>
        <v>0</v>
      </c>
      <c r="N27" s="392">
        <f>'5.DL soc.econom. analīze'!M27*(1+'7. DL jut. analīze-Soc.'!$D27)</f>
        <v>0</v>
      </c>
      <c r="O27" s="392">
        <f>'5.DL soc.econom. analīze'!N27*(1+'7. DL jut. analīze-Soc.'!$D27)</f>
        <v>0</v>
      </c>
      <c r="P27" s="392">
        <f>'5.DL soc.econom. analīze'!O27*(1+'7. DL jut. analīze-Soc.'!$D27)</f>
        <v>0</v>
      </c>
      <c r="Q27" s="392">
        <f>'5.DL soc.econom. analīze'!P27*(1+'7. DL jut. analīze-Soc.'!$D27)</f>
        <v>0</v>
      </c>
      <c r="R27" s="392">
        <f>'5.DL soc.econom. analīze'!Q27*(1+'7. DL jut. analīze-Soc.'!$D27)</f>
        <v>0</v>
      </c>
      <c r="S27" s="392">
        <f>'5.DL soc.econom. analīze'!R27*(1+'7. DL jut. analīze-Soc.'!$D27)</f>
        <v>0</v>
      </c>
      <c r="T27" s="392">
        <f>'5.DL soc.econom. analīze'!S27*(1+'7. DL jut. analīze-Soc.'!$D27)</f>
        <v>0</v>
      </c>
      <c r="U27" s="392">
        <f>'5.DL soc.econom. analīze'!T27*(1+'7. DL jut. analīze-Soc.'!$D27)</f>
        <v>0</v>
      </c>
      <c r="V27" s="392">
        <f>'5.DL soc.econom. analīze'!U27*(1+'7. DL jut. analīze-Soc.'!$D27)</f>
        <v>0</v>
      </c>
      <c r="W27" s="392">
        <f>'5.DL soc.econom. analīze'!V27*(1+'7. DL jut. analīze-Soc.'!$D27)</f>
        <v>0</v>
      </c>
      <c r="X27" s="392">
        <f>'5.DL soc.econom. analīze'!W27*(1+'7. DL jut. analīze-Soc.'!$D27)</f>
        <v>0</v>
      </c>
      <c r="Y27" s="392">
        <f>'5.DL soc.econom. analīze'!X27*(1+'7. DL jut. analīze-Soc.'!$D27)</f>
        <v>0</v>
      </c>
      <c r="Z27" s="392">
        <f>'5.DL soc.econom. analīze'!Y27*(1+'7. DL jut. analīze-Soc.'!$D27)</f>
        <v>0</v>
      </c>
      <c r="AA27" s="392">
        <f>'5.DL soc.econom. analīze'!Z27*(1+'7. DL jut. analīze-Soc.'!$D27)</f>
        <v>0</v>
      </c>
      <c r="AB27" s="392">
        <f>'5.DL soc.econom. analīze'!AA27*(1+'7. DL jut. analīze-Soc.'!$D27)</f>
        <v>0</v>
      </c>
      <c r="AC27" s="392">
        <f>'5.DL soc.econom. analīze'!AB27*(1+'7. DL jut. analīze-Soc.'!$D27)</f>
        <v>0</v>
      </c>
      <c r="AD27" s="392">
        <f>'5.DL soc.econom. analīze'!AC27*(1+'7. DL jut. analīze-Soc.'!$D27)</f>
        <v>0</v>
      </c>
      <c r="AE27" s="392">
        <f>'5.DL soc.econom. analīze'!AD27*(1+'7. DL jut. analīze-Soc.'!$D27)</f>
        <v>0</v>
      </c>
      <c r="AF27" s="392">
        <f>'5.DL soc.econom. analīze'!AE27*(1+'7. DL jut. analīze-Soc.'!$D27)</f>
        <v>0</v>
      </c>
      <c r="AG27" s="392">
        <f>'5.DL soc.econom. analīze'!AF27*(1+'7. DL jut. analīze-Soc.'!$D27)</f>
        <v>0</v>
      </c>
      <c r="AH27" s="392">
        <f>'5.DL soc.econom. analīze'!AG27*(1+'7. DL jut. analīze-Soc.'!$D27)</f>
        <v>0</v>
      </c>
      <c r="AI27" s="392">
        <f>'5.DL soc.econom. analīze'!AH27*(1+'7. DL jut. analīze-Soc.'!$D27)</f>
        <v>0</v>
      </c>
      <c r="AJ27" s="392">
        <f>'5.DL soc.econom. analīze'!AI27*(1+'7. DL jut. analīze-Soc.'!$D27)</f>
        <v>0</v>
      </c>
    </row>
    <row r="28" spans="1:81">
      <c r="A28" s="326" t="s">
        <v>271</v>
      </c>
      <c r="B28" s="4" t="str">
        <f>'5.DL soc.econom. analīze'!B28</f>
        <v>Zaudējumi...</v>
      </c>
      <c r="C28" s="33" t="s">
        <v>138</v>
      </c>
      <c r="D28" s="42">
        <v>0</v>
      </c>
      <c r="E28" s="331">
        <f t="shared" si="1"/>
        <v>0</v>
      </c>
      <c r="F28" s="331">
        <f t="shared" si="2"/>
        <v>0</v>
      </c>
      <c r="G28" s="392">
        <f>'5.DL soc.econom. analīze'!F28*(1+'7. DL jut. analīze-Soc.'!$D28)</f>
        <v>0</v>
      </c>
      <c r="H28" s="392">
        <f>'5.DL soc.econom. analīze'!G28*(1+'7. DL jut. analīze-Soc.'!$D28)</f>
        <v>0</v>
      </c>
      <c r="I28" s="392">
        <f>'5.DL soc.econom. analīze'!H28*(1+'7. DL jut. analīze-Soc.'!$D28)</f>
        <v>0</v>
      </c>
      <c r="J28" s="392">
        <f>'5.DL soc.econom. analīze'!I28*(1+'7. DL jut. analīze-Soc.'!$D28)</f>
        <v>0</v>
      </c>
      <c r="K28" s="392">
        <f>'5.DL soc.econom. analīze'!J28*(1+'7. DL jut. analīze-Soc.'!$D28)</f>
        <v>0</v>
      </c>
      <c r="L28" s="392">
        <f>'5.DL soc.econom. analīze'!K28*(1+'7. DL jut. analīze-Soc.'!$D28)</f>
        <v>0</v>
      </c>
      <c r="M28" s="392">
        <f>'5.DL soc.econom. analīze'!L28*(1+'7. DL jut. analīze-Soc.'!$D28)</f>
        <v>0</v>
      </c>
      <c r="N28" s="392">
        <f>'5.DL soc.econom. analīze'!M28*(1+'7. DL jut. analīze-Soc.'!$D28)</f>
        <v>0</v>
      </c>
      <c r="O28" s="392">
        <f>'5.DL soc.econom. analīze'!N28*(1+'7. DL jut. analīze-Soc.'!$D28)</f>
        <v>0</v>
      </c>
      <c r="P28" s="392">
        <f>'5.DL soc.econom. analīze'!O28*(1+'7. DL jut. analīze-Soc.'!$D28)</f>
        <v>0</v>
      </c>
      <c r="Q28" s="392">
        <f>'5.DL soc.econom. analīze'!P28*(1+'7. DL jut. analīze-Soc.'!$D28)</f>
        <v>0</v>
      </c>
      <c r="R28" s="392">
        <f>'5.DL soc.econom. analīze'!Q28*(1+'7. DL jut. analīze-Soc.'!$D28)</f>
        <v>0</v>
      </c>
      <c r="S28" s="392">
        <f>'5.DL soc.econom. analīze'!R28*(1+'7. DL jut. analīze-Soc.'!$D28)</f>
        <v>0</v>
      </c>
      <c r="T28" s="392">
        <f>'5.DL soc.econom. analīze'!S28*(1+'7. DL jut. analīze-Soc.'!$D28)</f>
        <v>0</v>
      </c>
      <c r="U28" s="392">
        <f>'5.DL soc.econom. analīze'!T28*(1+'7. DL jut. analīze-Soc.'!$D28)</f>
        <v>0</v>
      </c>
      <c r="V28" s="392">
        <f>'5.DL soc.econom. analīze'!U28*(1+'7. DL jut. analīze-Soc.'!$D28)</f>
        <v>0</v>
      </c>
      <c r="W28" s="392">
        <f>'5.DL soc.econom. analīze'!V28*(1+'7. DL jut. analīze-Soc.'!$D28)</f>
        <v>0</v>
      </c>
      <c r="X28" s="392">
        <f>'5.DL soc.econom. analīze'!W28*(1+'7. DL jut. analīze-Soc.'!$D28)</f>
        <v>0</v>
      </c>
      <c r="Y28" s="392">
        <f>'5.DL soc.econom. analīze'!X28*(1+'7. DL jut. analīze-Soc.'!$D28)</f>
        <v>0</v>
      </c>
      <c r="Z28" s="392">
        <f>'5.DL soc.econom. analīze'!Y28*(1+'7. DL jut. analīze-Soc.'!$D28)</f>
        <v>0</v>
      </c>
      <c r="AA28" s="392">
        <f>'5.DL soc.econom. analīze'!Z28*(1+'7. DL jut. analīze-Soc.'!$D28)</f>
        <v>0</v>
      </c>
      <c r="AB28" s="392">
        <f>'5.DL soc.econom. analīze'!AA28*(1+'7. DL jut. analīze-Soc.'!$D28)</f>
        <v>0</v>
      </c>
      <c r="AC28" s="392">
        <f>'5.DL soc.econom. analīze'!AB28*(1+'7. DL jut. analīze-Soc.'!$D28)</f>
        <v>0</v>
      </c>
      <c r="AD28" s="392">
        <f>'5.DL soc.econom. analīze'!AC28*(1+'7. DL jut. analīze-Soc.'!$D28)</f>
        <v>0</v>
      </c>
      <c r="AE28" s="392">
        <f>'5.DL soc.econom. analīze'!AD28*(1+'7. DL jut. analīze-Soc.'!$D28)</f>
        <v>0</v>
      </c>
      <c r="AF28" s="392">
        <f>'5.DL soc.econom. analīze'!AE28*(1+'7. DL jut. analīze-Soc.'!$D28)</f>
        <v>0</v>
      </c>
      <c r="AG28" s="392">
        <f>'5.DL soc.econom. analīze'!AF28*(1+'7. DL jut. analīze-Soc.'!$D28)</f>
        <v>0</v>
      </c>
      <c r="AH28" s="392">
        <f>'5.DL soc.econom. analīze'!AG28*(1+'7. DL jut. analīze-Soc.'!$D28)</f>
        <v>0</v>
      </c>
      <c r="AI28" s="392">
        <f>'5.DL soc.econom. analīze'!AH28*(1+'7. DL jut. analīze-Soc.'!$D28)</f>
        <v>0</v>
      </c>
      <c r="AJ28" s="392">
        <f>'5.DL soc.econom. analīze'!AI28*(1+'7. DL jut. analīze-Soc.'!$D28)</f>
        <v>0</v>
      </c>
    </row>
    <row r="29" spans="1:81">
      <c r="A29" s="326" t="s">
        <v>272</v>
      </c>
      <c r="B29" s="4" t="str">
        <f>'5.DL soc.econom. analīze'!B29</f>
        <v>Zaudējumi...</v>
      </c>
      <c r="C29" s="33" t="s">
        <v>138</v>
      </c>
      <c r="D29" s="42">
        <v>0</v>
      </c>
      <c r="E29" s="331">
        <f t="shared" si="1"/>
        <v>0</v>
      </c>
      <c r="F29" s="331">
        <f t="shared" si="2"/>
        <v>0</v>
      </c>
      <c r="G29" s="392">
        <f>'5.DL soc.econom. analīze'!F29*(1+'7. DL jut. analīze-Soc.'!$D29)</f>
        <v>0</v>
      </c>
      <c r="H29" s="392">
        <f>'5.DL soc.econom. analīze'!G29*(1+'7. DL jut. analīze-Soc.'!$D29)</f>
        <v>0</v>
      </c>
      <c r="I29" s="392">
        <f>'5.DL soc.econom. analīze'!H29*(1+'7. DL jut. analīze-Soc.'!$D29)</f>
        <v>0</v>
      </c>
      <c r="J29" s="392">
        <f>'5.DL soc.econom. analīze'!I29*(1+'7. DL jut. analīze-Soc.'!$D29)</f>
        <v>0</v>
      </c>
      <c r="K29" s="392">
        <f>'5.DL soc.econom. analīze'!J29*(1+'7. DL jut. analīze-Soc.'!$D29)</f>
        <v>0</v>
      </c>
      <c r="L29" s="392">
        <f>'5.DL soc.econom. analīze'!K29*(1+'7. DL jut. analīze-Soc.'!$D29)</f>
        <v>0</v>
      </c>
      <c r="M29" s="392">
        <f>'5.DL soc.econom. analīze'!L29*(1+'7. DL jut. analīze-Soc.'!$D29)</f>
        <v>0</v>
      </c>
      <c r="N29" s="392">
        <f>'5.DL soc.econom. analīze'!M29*(1+'7. DL jut. analīze-Soc.'!$D29)</f>
        <v>0</v>
      </c>
      <c r="O29" s="392">
        <f>'5.DL soc.econom. analīze'!N29*(1+'7. DL jut. analīze-Soc.'!$D29)</f>
        <v>0</v>
      </c>
      <c r="P29" s="392">
        <f>'5.DL soc.econom. analīze'!O29*(1+'7. DL jut. analīze-Soc.'!$D29)</f>
        <v>0</v>
      </c>
      <c r="Q29" s="392">
        <f>'5.DL soc.econom. analīze'!P29*(1+'7. DL jut. analīze-Soc.'!$D29)</f>
        <v>0</v>
      </c>
      <c r="R29" s="392">
        <f>'5.DL soc.econom. analīze'!Q29*(1+'7. DL jut. analīze-Soc.'!$D29)</f>
        <v>0</v>
      </c>
      <c r="S29" s="392">
        <f>'5.DL soc.econom. analīze'!R29*(1+'7. DL jut. analīze-Soc.'!$D29)</f>
        <v>0</v>
      </c>
      <c r="T29" s="392">
        <f>'5.DL soc.econom. analīze'!S29*(1+'7. DL jut. analīze-Soc.'!$D29)</f>
        <v>0</v>
      </c>
      <c r="U29" s="392">
        <f>'5.DL soc.econom. analīze'!T29*(1+'7. DL jut. analīze-Soc.'!$D29)</f>
        <v>0</v>
      </c>
      <c r="V29" s="392">
        <f>'5.DL soc.econom. analīze'!U29*(1+'7. DL jut. analīze-Soc.'!$D29)</f>
        <v>0</v>
      </c>
      <c r="W29" s="392">
        <f>'5.DL soc.econom. analīze'!V29*(1+'7. DL jut. analīze-Soc.'!$D29)</f>
        <v>0</v>
      </c>
      <c r="X29" s="392">
        <f>'5.DL soc.econom. analīze'!W29*(1+'7. DL jut. analīze-Soc.'!$D29)</f>
        <v>0</v>
      </c>
      <c r="Y29" s="392">
        <f>'5.DL soc.econom. analīze'!X29*(1+'7. DL jut. analīze-Soc.'!$D29)</f>
        <v>0</v>
      </c>
      <c r="Z29" s="392">
        <f>'5.DL soc.econom. analīze'!Y29*(1+'7. DL jut. analīze-Soc.'!$D29)</f>
        <v>0</v>
      </c>
      <c r="AA29" s="392">
        <f>'5.DL soc.econom. analīze'!Z29*(1+'7. DL jut. analīze-Soc.'!$D29)</f>
        <v>0</v>
      </c>
      <c r="AB29" s="392">
        <f>'5.DL soc.econom. analīze'!AA29*(1+'7. DL jut. analīze-Soc.'!$D29)</f>
        <v>0</v>
      </c>
      <c r="AC29" s="392">
        <f>'5.DL soc.econom. analīze'!AB29*(1+'7. DL jut. analīze-Soc.'!$D29)</f>
        <v>0</v>
      </c>
      <c r="AD29" s="392">
        <f>'5.DL soc.econom. analīze'!AC29*(1+'7. DL jut. analīze-Soc.'!$D29)</f>
        <v>0</v>
      </c>
      <c r="AE29" s="392">
        <f>'5.DL soc.econom. analīze'!AD29*(1+'7. DL jut. analīze-Soc.'!$D29)</f>
        <v>0</v>
      </c>
      <c r="AF29" s="392">
        <f>'5.DL soc.econom. analīze'!AE29*(1+'7. DL jut. analīze-Soc.'!$D29)</f>
        <v>0</v>
      </c>
      <c r="AG29" s="392">
        <f>'5.DL soc.econom. analīze'!AF29*(1+'7. DL jut. analīze-Soc.'!$D29)</f>
        <v>0</v>
      </c>
      <c r="AH29" s="392">
        <f>'5.DL soc.econom. analīze'!AG29*(1+'7. DL jut. analīze-Soc.'!$D29)</f>
        <v>0</v>
      </c>
      <c r="AI29" s="392">
        <f>'5.DL soc.econom. analīze'!AH29*(1+'7. DL jut. analīze-Soc.'!$D29)</f>
        <v>0</v>
      </c>
      <c r="AJ29" s="392">
        <f>'5.DL soc.econom. analīze'!AI29*(1+'7. DL jut. analīze-Soc.'!$D29)</f>
        <v>0</v>
      </c>
    </row>
    <row r="30" spans="1:81">
      <c r="A30" s="326" t="s">
        <v>273</v>
      </c>
      <c r="B30" s="4" t="str">
        <f>'5.DL soc.econom. analīze'!B30</f>
        <v>Zaudējumi...</v>
      </c>
      <c r="C30" s="33" t="s">
        <v>138</v>
      </c>
      <c r="D30" s="42">
        <v>0</v>
      </c>
      <c r="E30" s="331">
        <f t="shared" si="1"/>
        <v>0</v>
      </c>
      <c r="F30" s="331">
        <f t="shared" si="2"/>
        <v>0</v>
      </c>
      <c r="G30" s="392">
        <f>'5.DL soc.econom. analīze'!F30*(1+'7. DL jut. analīze-Soc.'!$D30)</f>
        <v>0</v>
      </c>
      <c r="H30" s="392">
        <f>'5.DL soc.econom. analīze'!G30*(1+'7. DL jut. analīze-Soc.'!$D30)</f>
        <v>0</v>
      </c>
      <c r="I30" s="392">
        <f>'5.DL soc.econom. analīze'!H30*(1+'7. DL jut. analīze-Soc.'!$D30)</f>
        <v>0</v>
      </c>
      <c r="J30" s="392">
        <f>'5.DL soc.econom. analīze'!I30*(1+'7. DL jut. analīze-Soc.'!$D30)</f>
        <v>0</v>
      </c>
      <c r="K30" s="392">
        <f>'5.DL soc.econom. analīze'!J30*(1+'7. DL jut. analīze-Soc.'!$D30)</f>
        <v>0</v>
      </c>
      <c r="L30" s="392">
        <f>'5.DL soc.econom. analīze'!K30*(1+'7. DL jut. analīze-Soc.'!$D30)</f>
        <v>0</v>
      </c>
      <c r="M30" s="392">
        <f>'5.DL soc.econom. analīze'!L30*(1+'7. DL jut. analīze-Soc.'!$D30)</f>
        <v>0</v>
      </c>
      <c r="N30" s="392">
        <f>'5.DL soc.econom. analīze'!M30*(1+'7. DL jut. analīze-Soc.'!$D30)</f>
        <v>0</v>
      </c>
      <c r="O30" s="392">
        <f>'5.DL soc.econom. analīze'!N30*(1+'7. DL jut. analīze-Soc.'!$D30)</f>
        <v>0</v>
      </c>
      <c r="P30" s="392">
        <f>'5.DL soc.econom. analīze'!O30*(1+'7. DL jut. analīze-Soc.'!$D30)</f>
        <v>0</v>
      </c>
      <c r="Q30" s="392">
        <f>'5.DL soc.econom. analīze'!P30*(1+'7. DL jut. analīze-Soc.'!$D30)</f>
        <v>0</v>
      </c>
      <c r="R30" s="392">
        <f>'5.DL soc.econom. analīze'!Q30*(1+'7. DL jut. analīze-Soc.'!$D30)</f>
        <v>0</v>
      </c>
      <c r="S30" s="392">
        <f>'5.DL soc.econom. analīze'!R30*(1+'7. DL jut. analīze-Soc.'!$D30)</f>
        <v>0</v>
      </c>
      <c r="T30" s="392">
        <f>'5.DL soc.econom. analīze'!S30*(1+'7. DL jut. analīze-Soc.'!$D30)</f>
        <v>0</v>
      </c>
      <c r="U30" s="392">
        <f>'5.DL soc.econom. analīze'!T30*(1+'7. DL jut. analīze-Soc.'!$D30)</f>
        <v>0</v>
      </c>
      <c r="V30" s="392">
        <f>'5.DL soc.econom. analīze'!U30*(1+'7. DL jut. analīze-Soc.'!$D30)</f>
        <v>0</v>
      </c>
      <c r="W30" s="392">
        <f>'5.DL soc.econom. analīze'!V30*(1+'7. DL jut. analīze-Soc.'!$D30)</f>
        <v>0</v>
      </c>
      <c r="X30" s="392">
        <f>'5.DL soc.econom. analīze'!W30*(1+'7. DL jut. analīze-Soc.'!$D30)</f>
        <v>0</v>
      </c>
      <c r="Y30" s="392">
        <f>'5.DL soc.econom. analīze'!X30*(1+'7. DL jut. analīze-Soc.'!$D30)</f>
        <v>0</v>
      </c>
      <c r="Z30" s="392">
        <f>'5.DL soc.econom. analīze'!Y30*(1+'7. DL jut. analīze-Soc.'!$D30)</f>
        <v>0</v>
      </c>
      <c r="AA30" s="392">
        <f>'5.DL soc.econom. analīze'!Z30*(1+'7. DL jut. analīze-Soc.'!$D30)</f>
        <v>0</v>
      </c>
      <c r="AB30" s="392">
        <f>'5.DL soc.econom. analīze'!AA30*(1+'7. DL jut. analīze-Soc.'!$D30)</f>
        <v>0</v>
      </c>
      <c r="AC30" s="392">
        <f>'5.DL soc.econom. analīze'!AB30*(1+'7. DL jut. analīze-Soc.'!$D30)</f>
        <v>0</v>
      </c>
      <c r="AD30" s="392">
        <f>'5.DL soc.econom. analīze'!AC30*(1+'7. DL jut. analīze-Soc.'!$D30)</f>
        <v>0</v>
      </c>
      <c r="AE30" s="392">
        <f>'5.DL soc.econom. analīze'!AD30*(1+'7. DL jut. analīze-Soc.'!$D30)</f>
        <v>0</v>
      </c>
      <c r="AF30" s="392">
        <f>'5.DL soc.econom. analīze'!AE30*(1+'7. DL jut. analīze-Soc.'!$D30)</f>
        <v>0</v>
      </c>
      <c r="AG30" s="392">
        <f>'5.DL soc.econom. analīze'!AF30*(1+'7. DL jut. analīze-Soc.'!$D30)</f>
        <v>0</v>
      </c>
      <c r="AH30" s="392">
        <f>'5.DL soc.econom. analīze'!AG30*(1+'7. DL jut. analīze-Soc.'!$D30)</f>
        <v>0</v>
      </c>
      <c r="AI30" s="392">
        <f>'5.DL soc.econom. analīze'!AH30*(1+'7. DL jut. analīze-Soc.'!$D30)</f>
        <v>0</v>
      </c>
      <c r="AJ30" s="392">
        <f>'5.DL soc.econom. analīze'!AI30*(1+'7. DL jut. analīze-Soc.'!$D30)</f>
        <v>0</v>
      </c>
    </row>
    <row r="31" spans="1:81">
      <c r="A31" s="326" t="s">
        <v>274</v>
      </c>
      <c r="B31" s="4" t="str">
        <f>'5.DL soc.econom. analīze'!B31</f>
        <v>Zaudējumi...</v>
      </c>
      <c r="C31" s="33" t="s">
        <v>138</v>
      </c>
      <c r="D31" s="42">
        <v>0</v>
      </c>
      <c r="E31" s="331">
        <f t="shared" si="1"/>
        <v>0</v>
      </c>
      <c r="F31" s="331">
        <f t="shared" si="2"/>
        <v>0</v>
      </c>
      <c r="G31" s="392">
        <f>'5.DL soc.econom. analīze'!F31*(1+'7. DL jut. analīze-Soc.'!$D31)</f>
        <v>0</v>
      </c>
      <c r="H31" s="392">
        <f>'5.DL soc.econom. analīze'!G31*(1+'7. DL jut. analīze-Soc.'!$D31)</f>
        <v>0</v>
      </c>
      <c r="I31" s="392">
        <f>'5.DL soc.econom. analīze'!H31*(1+'7. DL jut. analīze-Soc.'!$D31)</f>
        <v>0</v>
      </c>
      <c r="J31" s="392">
        <f>'5.DL soc.econom. analīze'!I31*(1+'7. DL jut. analīze-Soc.'!$D31)</f>
        <v>0</v>
      </c>
      <c r="K31" s="392">
        <f>'5.DL soc.econom. analīze'!J31*(1+'7. DL jut. analīze-Soc.'!$D31)</f>
        <v>0</v>
      </c>
      <c r="L31" s="392">
        <f>'5.DL soc.econom. analīze'!K31*(1+'7. DL jut. analīze-Soc.'!$D31)</f>
        <v>0</v>
      </c>
      <c r="M31" s="392">
        <f>'5.DL soc.econom. analīze'!L31*(1+'7. DL jut. analīze-Soc.'!$D31)</f>
        <v>0</v>
      </c>
      <c r="N31" s="392">
        <f>'5.DL soc.econom. analīze'!M31*(1+'7. DL jut. analīze-Soc.'!$D31)</f>
        <v>0</v>
      </c>
      <c r="O31" s="392">
        <f>'5.DL soc.econom. analīze'!N31*(1+'7. DL jut. analīze-Soc.'!$D31)</f>
        <v>0</v>
      </c>
      <c r="P31" s="392">
        <f>'5.DL soc.econom. analīze'!O31*(1+'7. DL jut. analīze-Soc.'!$D31)</f>
        <v>0</v>
      </c>
      <c r="Q31" s="392">
        <f>'5.DL soc.econom. analīze'!P31*(1+'7. DL jut. analīze-Soc.'!$D31)</f>
        <v>0</v>
      </c>
      <c r="R31" s="392">
        <f>'5.DL soc.econom. analīze'!Q31*(1+'7. DL jut. analīze-Soc.'!$D31)</f>
        <v>0</v>
      </c>
      <c r="S31" s="392">
        <f>'5.DL soc.econom. analīze'!R31*(1+'7. DL jut. analīze-Soc.'!$D31)</f>
        <v>0</v>
      </c>
      <c r="T31" s="392">
        <f>'5.DL soc.econom. analīze'!S31*(1+'7. DL jut. analīze-Soc.'!$D31)</f>
        <v>0</v>
      </c>
      <c r="U31" s="392">
        <f>'5.DL soc.econom. analīze'!T31*(1+'7. DL jut. analīze-Soc.'!$D31)</f>
        <v>0</v>
      </c>
      <c r="V31" s="392">
        <f>'5.DL soc.econom. analīze'!U31*(1+'7. DL jut. analīze-Soc.'!$D31)</f>
        <v>0</v>
      </c>
      <c r="W31" s="392">
        <f>'5.DL soc.econom. analīze'!V31*(1+'7. DL jut. analīze-Soc.'!$D31)</f>
        <v>0</v>
      </c>
      <c r="X31" s="392">
        <f>'5.DL soc.econom. analīze'!W31*(1+'7. DL jut. analīze-Soc.'!$D31)</f>
        <v>0</v>
      </c>
      <c r="Y31" s="392">
        <f>'5.DL soc.econom. analīze'!X31*(1+'7. DL jut. analīze-Soc.'!$D31)</f>
        <v>0</v>
      </c>
      <c r="Z31" s="392">
        <f>'5.DL soc.econom. analīze'!Y31*(1+'7. DL jut. analīze-Soc.'!$D31)</f>
        <v>0</v>
      </c>
      <c r="AA31" s="392">
        <f>'5.DL soc.econom. analīze'!Z31*(1+'7. DL jut. analīze-Soc.'!$D31)</f>
        <v>0</v>
      </c>
      <c r="AB31" s="392">
        <f>'5.DL soc.econom. analīze'!AA31*(1+'7. DL jut. analīze-Soc.'!$D31)</f>
        <v>0</v>
      </c>
      <c r="AC31" s="392">
        <f>'5.DL soc.econom. analīze'!AB31*(1+'7. DL jut. analīze-Soc.'!$D31)</f>
        <v>0</v>
      </c>
      <c r="AD31" s="392">
        <f>'5.DL soc.econom. analīze'!AC31*(1+'7. DL jut. analīze-Soc.'!$D31)</f>
        <v>0</v>
      </c>
      <c r="AE31" s="392">
        <f>'5.DL soc.econom. analīze'!AD31*(1+'7. DL jut. analīze-Soc.'!$D31)</f>
        <v>0</v>
      </c>
      <c r="AF31" s="392">
        <f>'5.DL soc.econom. analīze'!AE31*(1+'7. DL jut. analīze-Soc.'!$D31)</f>
        <v>0</v>
      </c>
      <c r="AG31" s="392">
        <f>'5.DL soc.econom. analīze'!AF31*(1+'7. DL jut. analīze-Soc.'!$D31)</f>
        <v>0</v>
      </c>
      <c r="AH31" s="392">
        <f>'5.DL soc.econom. analīze'!AG31*(1+'7. DL jut. analīze-Soc.'!$D31)</f>
        <v>0</v>
      </c>
      <c r="AI31" s="392">
        <f>'5.DL soc.econom. analīze'!AH31*(1+'7. DL jut. analīze-Soc.'!$D31)</f>
        <v>0</v>
      </c>
      <c r="AJ31" s="392">
        <f>'5.DL soc.econom. analīze'!AI31*(1+'7. DL jut. analīze-Soc.'!$D31)</f>
        <v>0</v>
      </c>
    </row>
    <row r="32" spans="1:81">
      <c r="A32" s="326" t="s">
        <v>275</v>
      </c>
      <c r="B32" s="4" t="str">
        <f>'5.DL soc.econom. analīze'!B32</f>
        <v>Zaudējumi...</v>
      </c>
      <c r="C32" s="33" t="s">
        <v>138</v>
      </c>
      <c r="D32" s="42">
        <v>0</v>
      </c>
      <c r="E32" s="331">
        <f t="shared" si="1"/>
        <v>0</v>
      </c>
      <c r="F32" s="331">
        <f t="shared" si="2"/>
        <v>0</v>
      </c>
      <c r="G32" s="392">
        <f>'5.DL soc.econom. analīze'!F32*(1+'7. DL jut. analīze-Soc.'!$D32)</f>
        <v>0</v>
      </c>
      <c r="H32" s="392">
        <f>'5.DL soc.econom. analīze'!G32*(1+'7. DL jut. analīze-Soc.'!$D32)</f>
        <v>0</v>
      </c>
      <c r="I32" s="392">
        <f>'5.DL soc.econom. analīze'!H32*(1+'7. DL jut. analīze-Soc.'!$D32)</f>
        <v>0</v>
      </c>
      <c r="J32" s="392">
        <f>'5.DL soc.econom. analīze'!I32*(1+'7. DL jut. analīze-Soc.'!$D32)</f>
        <v>0</v>
      </c>
      <c r="K32" s="392">
        <f>'5.DL soc.econom. analīze'!J32*(1+'7. DL jut. analīze-Soc.'!$D32)</f>
        <v>0</v>
      </c>
      <c r="L32" s="392">
        <f>'5.DL soc.econom. analīze'!K32*(1+'7. DL jut. analīze-Soc.'!$D32)</f>
        <v>0</v>
      </c>
      <c r="M32" s="392">
        <f>'5.DL soc.econom. analīze'!L32*(1+'7. DL jut. analīze-Soc.'!$D32)</f>
        <v>0</v>
      </c>
      <c r="N32" s="392">
        <f>'5.DL soc.econom. analīze'!M32*(1+'7. DL jut. analīze-Soc.'!$D32)</f>
        <v>0</v>
      </c>
      <c r="O32" s="392">
        <f>'5.DL soc.econom. analīze'!N32*(1+'7. DL jut. analīze-Soc.'!$D32)</f>
        <v>0</v>
      </c>
      <c r="P32" s="392">
        <f>'5.DL soc.econom. analīze'!O32*(1+'7. DL jut. analīze-Soc.'!$D32)</f>
        <v>0</v>
      </c>
      <c r="Q32" s="392">
        <f>'5.DL soc.econom. analīze'!P32*(1+'7. DL jut. analīze-Soc.'!$D32)</f>
        <v>0</v>
      </c>
      <c r="R32" s="392">
        <f>'5.DL soc.econom. analīze'!Q32*(1+'7. DL jut. analīze-Soc.'!$D32)</f>
        <v>0</v>
      </c>
      <c r="S32" s="392">
        <f>'5.DL soc.econom. analīze'!R32*(1+'7. DL jut. analīze-Soc.'!$D32)</f>
        <v>0</v>
      </c>
      <c r="T32" s="392">
        <f>'5.DL soc.econom. analīze'!S32*(1+'7. DL jut. analīze-Soc.'!$D32)</f>
        <v>0</v>
      </c>
      <c r="U32" s="392">
        <f>'5.DL soc.econom. analīze'!T32*(1+'7. DL jut. analīze-Soc.'!$D32)</f>
        <v>0</v>
      </c>
      <c r="V32" s="392">
        <f>'5.DL soc.econom. analīze'!U32*(1+'7. DL jut. analīze-Soc.'!$D32)</f>
        <v>0</v>
      </c>
      <c r="W32" s="392">
        <f>'5.DL soc.econom. analīze'!V32*(1+'7. DL jut. analīze-Soc.'!$D32)</f>
        <v>0</v>
      </c>
      <c r="X32" s="392">
        <f>'5.DL soc.econom. analīze'!W32*(1+'7. DL jut. analīze-Soc.'!$D32)</f>
        <v>0</v>
      </c>
      <c r="Y32" s="392">
        <f>'5.DL soc.econom. analīze'!X32*(1+'7. DL jut. analīze-Soc.'!$D32)</f>
        <v>0</v>
      </c>
      <c r="Z32" s="392">
        <f>'5.DL soc.econom. analīze'!Y32*(1+'7. DL jut. analīze-Soc.'!$D32)</f>
        <v>0</v>
      </c>
      <c r="AA32" s="392">
        <f>'5.DL soc.econom. analīze'!Z32*(1+'7. DL jut. analīze-Soc.'!$D32)</f>
        <v>0</v>
      </c>
      <c r="AB32" s="392">
        <f>'5.DL soc.econom. analīze'!AA32*(1+'7. DL jut. analīze-Soc.'!$D32)</f>
        <v>0</v>
      </c>
      <c r="AC32" s="392">
        <f>'5.DL soc.econom. analīze'!AB32*(1+'7. DL jut. analīze-Soc.'!$D32)</f>
        <v>0</v>
      </c>
      <c r="AD32" s="392">
        <f>'5.DL soc.econom. analīze'!AC32*(1+'7. DL jut. analīze-Soc.'!$D32)</f>
        <v>0</v>
      </c>
      <c r="AE32" s="392">
        <f>'5.DL soc.econom. analīze'!AD32*(1+'7. DL jut. analīze-Soc.'!$D32)</f>
        <v>0</v>
      </c>
      <c r="AF32" s="392">
        <f>'5.DL soc.econom. analīze'!AE32*(1+'7. DL jut. analīze-Soc.'!$D32)</f>
        <v>0</v>
      </c>
      <c r="AG32" s="392">
        <f>'5.DL soc.econom. analīze'!AF32*(1+'7. DL jut. analīze-Soc.'!$D32)</f>
        <v>0</v>
      </c>
      <c r="AH32" s="392">
        <f>'5.DL soc.econom. analīze'!AG32*(1+'7. DL jut. analīze-Soc.'!$D32)</f>
        <v>0</v>
      </c>
      <c r="AI32" s="392">
        <f>'5.DL soc.econom. analīze'!AH32*(1+'7. DL jut. analīze-Soc.'!$D32)</f>
        <v>0</v>
      </c>
      <c r="AJ32" s="392">
        <f>'5.DL soc.econom. analīze'!AI32*(1+'7. DL jut. analīze-Soc.'!$D32)</f>
        <v>0</v>
      </c>
    </row>
    <row r="33" spans="1:81">
      <c r="A33" s="326" t="s">
        <v>276</v>
      </c>
      <c r="B33" s="4" t="str">
        <f>'5.DL soc.econom. analīze'!B33</f>
        <v>Zaudējumi...</v>
      </c>
      <c r="C33" s="33" t="s">
        <v>138</v>
      </c>
      <c r="D33" s="42">
        <v>0</v>
      </c>
      <c r="E33" s="331">
        <f t="shared" si="1"/>
        <v>0</v>
      </c>
      <c r="F33" s="331">
        <f t="shared" si="2"/>
        <v>0</v>
      </c>
      <c r="G33" s="392">
        <f>'5.DL soc.econom. analīze'!F33*(1+'7. DL jut. analīze-Soc.'!$D33)</f>
        <v>0</v>
      </c>
      <c r="H33" s="392">
        <f>'5.DL soc.econom. analīze'!G33*(1+'7. DL jut. analīze-Soc.'!$D33)</f>
        <v>0</v>
      </c>
      <c r="I33" s="392">
        <f>'5.DL soc.econom. analīze'!H33*(1+'7. DL jut. analīze-Soc.'!$D33)</f>
        <v>0</v>
      </c>
      <c r="J33" s="392">
        <f>'5.DL soc.econom. analīze'!I33*(1+'7. DL jut. analīze-Soc.'!$D33)</f>
        <v>0</v>
      </c>
      <c r="K33" s="392">
        <f>'5.DL soc.econom. analīze'!J33*(1+'7. DL jut. analīze-Soc.'!$D33)</f>
        <v>0</v>
      </c>
      <c r="L33" s="392">
        <f>'5.DL soc.econom. analīze'!K33*(1+'7. DL jut. analīze-Soc.'!$D33)</f>
        <v>0</v>
      </c>
      <c r="M33" s="392">
        <f>'5.DL soc.econom. analīze'!L33*(1+'7. DL jut. analīze-Soc.'!$D33)</f>
        <v>0</v>
      </c>
      <c r="N33" s="392">
        <f>'5.DL soc.econom. analīze'!M33*(1+'7. DL jut. analīze-Soc.'!$D33)</f>
        <v>0</v>
      </c>
      <c r="O33" s="392">
        <f>'5.DL soc.econom. analīze'!N33*(1+'7. DL jut. analīze-Soc.'!$D33)</f>
        <v>0</v>
      </c>
      <c r="P33" s="392">
        <f>'5.DL soc.econom. analīze'!O33*(1+'7. DL jut. analīze-Soc.'!$D33)</f>
        <v>0</v>
      </c>
      <c r="Q33" s="392">
        <f>'5.DL soc.econom. analīze'!P33*(1+'7. DL jut. analīze-Soc.'!$D33)</f>
        <v>0</v>
      </c>
      <c r="R33" s="392">
        <f>'5.DL soc.econom. analīze'!Q33*(1+'7. DL jut. analīze-Soc.'!$D33)</f>
        <v>0</v>
      </c>
      <c r="S33" s="392">
        <f>'5.DL soc.econom. analīze'!R33*(1+'7. DL jut. analīze-Soc.'!$D33)</f>
        <v>0</v>
      </c>
      <c r="T33" s="392">
        <f>'5.DL soc.econom. analīze'!S33*(1+'7. DL jut. analīze-Soc.'!$D33)</f>
        <v>0</v>
      </c>
      <c r="U33" s="392">
        <f>'5.DL soc.econom. analīze'!T33*(1+'7. DL jut. analīze-Soc.'!$D33)</f>
        <v>0</v>
      </c>
      <c r="V33" s="392">
        <f>'5.DL soc.econom. analīze'!U33*(1+'7. DL jut. analīze-Soc.'!$D33)</f>
        <v>0</v>
      </c>
      <c r="W33" s="392">
        <f>'5.DL soc.econom. analīze'!V33*(1+'7. DL jut. analīze-Soc.'!$D33)</f>
        <v>0</v>
      </c>
      <c r="X33" s="392">
        <f>'5.DL soc.econom. analīze'!W33*(1+'7. DL jut. analīze-Soc.'!$D33)</f>
        <v>0</v>
      </c>
      <c r="Y33" s="392">
        <f>'5.DL soc.econom. analīze'!X33*(1+'7. DL jut. analīze-Soc.'!$D33)</f>
        <v>0</v>
      </c>
      <c r="Z33" s="392">
        <f>'5.DL soc.econom. analīze'!Y33*(1+'7. DL jut. analīze-Soc.'!$D33)</f>
        <v>0</v>
      </c>
      <c r="AA33" s="392">
        <f>'5.DL soc.econom. analīze'!Z33*(1+'7. DL jut. analīze-Soc.'!$D33)</f>
        <v>0</v>
      </c>
      <c r="AB33" s="392">
        <f>'5.DL soc.econom. analīze'!AA33*(1+'7. DL jut. analīze-Soc.'!$D33)</f>
        <v>0</v>
      </c>
      <c r="AC33" s="392">
        <f>'5.DL soc.econom. analīze'!AB33*(1+'7. DL jut. analīze-Soc.'!$D33)</f>
        <v>0</v>
      </c>
      <c r="AD33" s="392">
        <f>'5.DL soc.econom. analīze'!AC33*(1+'7. DL jut. analīze-Soc.'!$D33)</f>
        <v>0</v>
      </c>
      <c r="AE33" s="392">
        <f>'5.DL soc.econom. analīze'!AD33*(1+'7. DL jut. analīze-Soc.'!$D33)</f>
        <v>0</v>
      </c>
      <c r="AF33" s="392">
        <f>'5.DL soc.econom. analīze'!AE33*(1+'7. DL jut. analīze-Soc.'!$D33)</f>
        <v>0</v>
      </c>
      <c r="AG33" s="392">
        <f>'5.DL soc.econom. analīze'!AF33*(1+'7. DL jut. analīze-Soc.'!$D33)</f>
        <v>0</v>
      </c>
      <c r="AH33" s="392">
        <f>'5.DL soc.econom. analīze'!AG33*(1+'7. DL jut. analīze-Soc.'!$D33)</f>
        <v>0</v>
      </c>
      <c r="AI33" s="392">
        <f>'5.DL soc.econom. analīze'!AH33*(1+'7. DL jut. analīze-Soc.'!$D33)</f>
        <v>0</v>
      </c>
      <c r="AJ33" s="392">
        <f>'5.DL soc.econom. analīze'!AI33*(1+'7. DL jut. analīze-Soc.'!$D33)</f>
        <v>0</v>
      </c>
    </row>
    <row r="34" spans="1:81" s="334" customFormat="1">
      <c r="A34" s="328">
        <v>4</v>
      </c>
      <c r="B34" s="329" t="s">
        <v>277</v>
      </c>
      <c r="C34" s="330" t="s">
        <v>138</v>
      </c>
      <c r="D34" s="42">
        <v>0</v>
      </c>
      <c r="E34" s="331">
        <f t="shared" si="1"/>
        <v>-21016927.112532679</v>
      </c>
      <c r="F34" s="331">
        <f t="shared" si="2"/>
        <v>-25613523.049185146</v>
      </c>
      <c r="G34" s="332">
        <f>SUM(G35:G38)</f>
        <v>-408496.46647688106</v>
      </c>
      <c r="H34" s="332">
        <f t="shared" ref="H34:AJ34" si="5">SUM(H35:H38)</f>
        <v>-5285482.4837493422</v>
      </c>
      <c r="I34" s="332">
        <f t="shared" si="5"/>
        <v>-4512630.5184600865</v>
      </c>
      <c r="J34" s="332">
        <f t="shared" si="5"/>
        <v>-3346870.0639146315</v>
      </c>
      <c r="K34" s="332">
        <f t="shared" si="5"/>
        <v>-2898177.3304435569</v>
      </c>
      <c r="L34" s="332">
        <f t="shared" si="5"/>
        <v>-1230469.6554114248</v>
      </c>
      <c r="M34" s="332">
        <f t="shared" si="5"/>
        <v>-1255710.9951124133</v>
      </c>
      <c r="N34" s="332">
        <f t="shared" si="5"/>
        <v>-1281470.4324858696</v>
      </c>
      <c r="O34" s="332">
        <f t="shared" si="5"/>
        <v>-1307758.6081736903</v>
      </c>
      <c r="P34" s="332">
        <f t="shared" si="5"/>
        <v>-1334586.3814830675</v>
      </c>
      <c r="Q34" s="332">
        <f t="shared" si="5"/>
        <v>-1361964.8348826964</v>
      </c>
      <c r="R34" s="332">
        <f t="shared" si="5"/>
        <v>-1389905.2785914869</v>
      </c>
      <c r="S34" s="332">
        <f t="shared" si="5"/>
        <v>0</v>
      </c>
      <c r="T34" s="332">
        <f t="shared" si="5"/>
        <v>0</v>
      </c>
      <c r="U34" s="332">
        <f t="shared" si="5"/>
        <v>0</v>
      </c>
      <c r="V34" s="332">
        <f t="shared" si="5"/>
        <v>0</v>
      </c>
      <c r="W34" s="332">
        <f t="shared" si="5"/>
        <v>0</v>
      </c>
      <c r="X34" s="332">
        <f t="shared" si="5"/>
        <v>0</v>
      </c>
      <c r="Y34" s="332">
        <f t="shared" si="5"/>
        <v>0</v>
      </c>
      <c r="Z34" s="332">
        <f t="shared" si="5"/>
        <v>0</v>
      </c>
      <c r="AA34" s="332">
        <f t="shared" si="5"/>
        <v>0</v>
      </c>
      <c r="AB34" s="332">
        <f t="shared" si="5"/>
        <v>0</v>
      </c>
      <c r="AC34" s="332">
        <f t="shared" si="5"/>
        <v>0</v>
      </c>
      <c r="AD34" s="332">
        <f t="shared" si="5"/>
        <v>0</v>
      </c>
      <c r="AE34" s="332">
        <f t="shared" si="5"/>
        <v>0</v>
      </c>
      <c r="AF34" s="332">
        <f t="shared" si="5"/>
        <v>0</v>
      </c>
      <c r="AG34" s="332">
        <f t="shared" si="5"/>
        <v>0</v>
      </c>
      <c r="AH34" s="332">
        <f t="shared" si="5"/>
        <v>0</v>
      </c>
      <c r="AI34" s="332">
        <f t="shared" si="5"/>
        <v>0</v>
      </c>
      <c r="AJ34" s="332">
        <f t="shared" si="5"/>
        <v>0</v>
      </c>
      <c r="AK34" s="3"/>
      <c r="AL34" s="333"/>
      <c r="AM34" s="333"/>
      <c r="AN34" s="333"/>
      <c r="AO34" s="333"/>
      <c r="AP34" s="333"/>
      <c r="AQ34" s="333"/>
      <c r="AR34" s="333"/>
      <c r="AS34" s="333"/>
      <c r="AT34" s="333"/>
      <c r="AU34" s="333"/>
      <c r="AV34" s="333"/>
      <c r="AW34" s="333"/>
      <c r="AX34" s="333"/>
      <c r="AY34" s="333"/>
      <c r="AZ34" s="333"/>
      <c r="BA34" s="333"/>
      <c r="BB34" s="333"/>
      <c r="BC34" s="333"/>
      <c r="BD34" s="333"/>
      <c r="BE34" s="333"/>
      <c r="BF34" s="333"/>
      <c r="BG34" s="333"/>
      <c r="BH34" s="333"/>
      <c r="BI34" s="333"/>
      <c r="BJ34" s="333"/>
      <c r="BK34" s="333"/>
      <c r="BL34" s="333"/>
      <c r="BM34" s="333"/>
      <c r="BN34" s="333"/>
      <c r="BO34" s="333"/>
      <c r="BP34" s="333"/>
      <c r="BQ34" s="333"/>
      <c r="BR34" s="333"/>
      <c r="BS34" s="333"/>
      <c r="BT34" s="333"/>
      <c r="BU34" s="333"/>
      <c r="BV34" s="333"/>
      <c r="BW34" s="333"/>
      <c r="BX34" s="333"/>
      <c r="BY34" s="333"/>
      <c r="BZ34" s="333"/>
      <c r="CA34" s="333"/>
      <c r="CB34" s="333"/>
      <c r="CC34" s="333"/>
    </row>
    <row r="35" spans="1:81">
      <c r="A35" s="326" t="s">
        <v>236</v>
      </c>
      <c r="B35" s="4" t="str">
        <f>'5.DL soc.econom. analīze'!B35</f>
        <v>Investīciju izmaksas (-)</v>
      </c>
      <c r="C35" s="33" t="s">
        <v>138</v>
      </c>
      <c r="D35" s="42">
        <v>0</v>
      </c>
      <c r="E35" s="331">
        <f t="shared" si="1"/>
        <v>-15072456.15658259</v>
      </c>
      <c r="F35" s="331">
        <f t="shared" si="2"/>
        <v>-16742224.393846799</v>
      </c>
      <c r="G35" s="392">
        <f>'5.DL soc.econom. analīze'!F35*(1+'7. DL jut. analīze-Soc.'!$D35)</f>
        <v>-415711.29052735586</v>
      </c>
      <c r="H35" s="392">
        <f>'5.DL soc.econom. analīze'!G35*(1+'7. DL jut. analīze-Soc.'!$D35)</f>
        <v>-5378834.15082986</v>
      </c>
      <c r="I35" s="392">
        <f>'5.DL soc.econom. analīze'!H35*(1+'7. DL jut. analīze-Soc.'!$D35)</f>
        <v>-4592332.1508298609</v>
      </c>
      <c r="J35" s="392">
        <f>'5.DL soc.econom. analīze'!I35*(1+'7. DL jut. analīze-Soc.'!$D35)</f>
        <v>-3405982.1508298605</v>
      </c>
      <c r="K35" s="392">
        <f>'5.DL soc.econom. analīze'!J35*(1+'7. DL jut. analīze-Soc.'!$D35)</f>
        <v>-2949364.6508298605</v>
      </c>
      <c r="L35" s="392">
        <f>'5.DL soc.econom. analīze'!K35*(1+'7. DL jut. analīze-Soc.'!$D35)</f>
        <v>0</v>
      </c>
      <c r="M35" s="392">
        <f>'5.DL soc.econom. analīze'!L35*(1+'7. DL jut. analīze-Soc.'!$D35)</f>
        <v>0</v>
      </c>
      <c r="N35" s="392">
        <f>'5.DL soc.econom. analīze'!M35*(1+'7. DL jut. analīze-Soc.'!$D35)</f>
        <v>0</v>
      </c>
      <c r="O35" s="392">
        <f>'5.DL soc.econom. analīze'!N35*(1+'7. DL jut. analīze-Soc.'!$D35)</f>
        <v>0</v>
      </c>
      <c r="P35" s="392">
        <f>'5.DL soc.econom. analīze'!O35*(1+'7. DL jut. analīze-Soc.'!$D35)</f>
        <v>0</v>
      </c>
      <c r="Q35" s="392">
        <f>'5.DL soc.econom. analīze'!P35*(1+'7. DL jut. analīze-Soc.'!$D35)</f>
        <v>0</v>
      </c>
      <c r="R35" s="392">
        <f>'5.DL soc.econom. analīze'!Q35*(1+'7. DL jut. analīze-Soc.'!$D35)</f>
        <v>0</v>
      </c>
      <c r="S35" s="392">
        <f>'5.DL soc.econom. analīze'!R35*(1+'7. DL jut. analīze-Soc.'!$D35)</f>
        <v>0</v>
      </c>
      <c r="T35" s="392">
        <f>'5.DL soc.econom. analīze'!S35*(1+'7. DL jut. analīze-Soc.'!$D35)</f>
        <v>0</v>
      </c>
      <c r="U35" s="392">
        <f>'5.DL soc.econom. analīze'!T35*(1+'7. DL jut. analīze-Soc.'!$D35)</f>
        <v>0</v>
      </c>
      <c r="V35" s="392">
        <f>'5.DL soc.econom. analīze'!U35*(1+'7. DL jut. analīze-Soc.'!$D35)</f>
        <v>0</v>
      </c>
      <c r="W35" s="392">
        <f>'5.DL soc.econom. analīze'!V35*(1+'7. DL jut. analīze-Soc.'!$D35)</f>
        <v>0</v>
      </c>
      <c r="X35" s="392">
        <f>'5.DL soc.econom. analīze'!W35*(1+'7. DL jut. analīze-Soc.'!$D35)</f>
        <v>0</v>
      </c>
      <c r="Y35" s="392">
        <f>'5.DL soc.econom. analīze'!X35*(1+'7. DL jut. analīze-Soc.'!$D35)</f>
        <v>0</v>
      </c>
      <c r="Z35" s="392">
        <f>'5.DL soc.econom. analīze'!Y35*(1+'7. DL jut. analīze-Soc.'!$D35)</f>
        <v>0</v>
      </c>
      <c r="AA35" s="392">
        <f>'5.DL soc.econom. analīze'!Z35*(1+'7. DL jut. analīze-Soc.'!$D35)</f>
        <v>0</v>
      </c>
      <c r="AB35" s="392">
        <f>'5.DL soc.econom. analīze'!AA35*(1+'7. DL jut. analīze-Soc.'!$D35)</f>
        <v>0</v>
      </c>
      <c r="AC35" s="392">
        <f>'5.DL soc.econom. analīze'!AB35*(1+'7. DL jut. analīze-Soc.'!$D35)</f>
        <v>0</v>
      </c>
      <c r="AD35" s="392">
        <f>'5.DL soc.econom. analīze'!AC35*(1+'7. DL jut. analīze-Soc.'!$D35)</f>
        <v>0</v>
      </c>
      <c r="AE35" s="392">
        <f>'5.DL soc.econom. analīze'!AD35*(1+'7. DL jut. analīze-Soc.'!$D35)</f>
        <v>0</v>
      </c>
      <c r="AF35" s="392">
        <f>'5.DL soc.econom. analīze'!AE35*(1+'7. DL jut. analīze-Soc.'!$D35)</f>
        <v>0</v>
      </c>
      <c r="AG35" s="392">
        <f>'5.DL soc.econom. analīze'!AF35*(1+'7. DL jut. analīze-Soc.'!$D35)</f>
        <v>0</v>
      </c>
      <c r="AH35" s="392">
        <f>'5.DL soc.econom. analīze'!AG35*(1+'7. DL jut. analīze-Soc.'!$D35)</f>
        <v>0</v>
      </c>
      <c r="AI35" s="392">
        <f>'5.DL soc.econom. analīze'!AH35*(1+'7. DL jut. analīze-Soc.'!$D35)</f>
        <v>0</v>
      </c>
      <c r="AJ35" s="392">
        <f>'5.DL soc.econom. analīze'!AI35*(1+'7. DL jut. analīze-Soc.'!$D35)</f>
        <v>0</v>
      </c>
    </row>
    <row r="36" spans="1:81">
      <c r="A36" s="326" t="s">
        <v>278</v>
      </c>
      <c r="B36" s="4" t="str">
        <f>'5.DL soc.econom. analīze'!B36</f>
        <v>Darbības izmaksas (+/-)</v>
      </c>
      <c r="C36" s="33" t="s">
        <v>138</v>
      </c>
      <c r="D36" s="42">
        <v>0</v>
      </c>
      <c r="E36" s="331">
        <f t="shared" si="1"/>
        <v>-6206059.0380064752</v>
      </c>
      <c r="F36" s="331">
        <f t="shared" si="2"/>
        <v>-9161866.186140649</v>
      </c>
      <c r="G36" s="392">
        <f>'5.DL soc.econom. analīze'!F36*(1+'7. DL jut. analīze-Soc.'!$D36)</f>
        <v>0</v>
      </c>
      <c r="H36" s="392">
        <f>'5.DL soc.econom. analīze'!G36*(1+'7. DL jut. analīze-Soc.'!$D36)</f>
        <v>0</v>
      </c>
      <c r="I36" s="392">
        <f>'5.DL soc.econom. analīze'!H36*(1+'7. DL jut. analīze-Soc.'!$D36)</f>
        <v>0</v>
      </c>
      <c r="J36" s="392">
        <f>'5.DL soc.econom. analīze'!I36*(1+'7. DL jut. analīze-Soc.'!$D36)</f>
        <v>0</v>
      </c>
      <c r="K36" s="392">
        <f>'5.DL soc.econom. analīze'!J36*(1+'7. DL jut. analīze-Soc.'!$D36)</f>
        <v>0</v>
      </c>
      <c r="L36" s="392">
        <f>'5.DL soc.econom. analīze'!K36*(1+'7. DL jut. analīze-Soc.'!$D36)</f>
        <v>-1230469.6554114248</v>
      </c>
      <c r="M36" s="392">
        <f>'5.DL soc.econom. analīze'!L36*(1+'7. DL jut. analīze-Soc.'!$D36)</f>
        <v>-1255710.9951124133</v>
      </c>
      <c r="N36" s="392">
        <f>'5.DL soc.econom. analīze'!M36*(1+'7. DL jut. analīze-Soc.'!$D36)</f>
        <v>-1281470.4324858696</v>
      </c>
      <c r="O36" s="392">
        <f>'5.DL soc.econom. analīze'!N36*(1+'7. DL jut. analīze-Soc.'!$D36)</f>
        <v>-1307758.6081736903</v>
      </c>
      <c r="P36" s="392">
        <f>'5.DL soc.econom. analīze'!O36*(1+'7. DL jut. analīze-Soc.'!$D36)</f>
        <v>-1334586.3814830675</v>
      </c>
      <c r="Q36" s="392">
        <f>'5.DL soc.econom. analīze'!P36*(1+'7. DL jut. analīze-Soc.'!$D36)</f>
        <v>-1361964.8348826964</v>
      </c>
      <c r="R36" s="392">
        <f>'5.DL soc.econom. analīze'!Q36*(1+'7. DL jut. analīze-Soc.'!$D36)</f>
        <v>-1389905.2785914869</v>
      </c>
      <c r="S36" s="392">
        <f>'5.DL soc.econom. analīze'!R36*(1+'7. DL jut. analīze-Soc.'!$D36)</f>
        <v>0</v>
      </c>
      <c r="T36" s="392">
        <f>'5.DL soc.econom. analīze'!S36*(1+'7. DL jut. analīze-Soc.'!$D36)</f>
        <v>0</v>
      </c>
      <c r="U36" s="392">
        <f>'5.DL soc.econom. analīze'!T36*(1+'7. DL jut. analīze-Soc.'!$D36)</f>
        <v>0</v>
      </c>
      <c r="V36" s="392">
        <f>'5.DL soc.econom. analīze'!U36*(1+'7. DL jut. analīze-Soc.'!$D36)</f>
        <v>0</v>
      </c>
      <c r="W36" s="392">
        <f>'5.DL soc.econom. analīze'!V36*(1+'7. DL jut. analīze-Soc.'!$D36)</f>
        <v>0</v>
      </c>
      <c r="X36" s="392">
        <f>'5.DL soc.econom. analīze'!W36*(1+'7. DL jut. analīze-Soc.'!$D36)</f>
        <v>0</v>
      </c>
      <c r="Y36" s="392">
        <f>'5.DL soc.econom. analīze'!X36*(1+'7. DL jut. analīze-Soc.'!$D36)</f>
        <v>0</v>
      </c>
      <c r="Z36" s="392">
        <f>'5.DL soc.econom. analīze'!Y36*(1+'7. DL jut. analīze-Soc.'!$D36)</f>
        <v>0</v>
      </c>
      <c r="AA36" s="392">
        <f>'5.DL soc.econom. analīze'!Z36*(1+'7. DL jut. analīze-Soc.'!$D36)</f>
        <v>0</v>
      </c>
      <c r="AB36" s="392">
        <f>'5.DL soc.econom. analīze'!AA36*(1+'7. DL jut. analīze-Soc.'!$D36)</f>
        <v>0</v>
      </c>
      <c r="AC36" s="392">
        <f>'5.DL soc.econom. analīze'!AB36*(1+'7. DL jut. analīze-Soc.'!$D36)</f>
        <v>0</v>
      </c>
      <c r="AD36" s="392">
        <f>'5.DL soc.econom. analīze'!AC36*(1+'7. DL jut. analīze-Soc.'!$D36)</f>
        <v>0</v>
      </c>
      <c r="AE36" s="392">
        <f>'5.DL soc.econom. analīze'!AD36*(1+'7. DL jut. analīze-Soc.'!$D36)</f>
        <v>0</v>
      </c>
      <c r="AF36" s="392">
        <f>'5.DL soc.econom. analīze'!AE36*(1+'7. DL jut. analīze-Soc.'!$D36)</f>
        <v>0</v>
      </c>
      <c r="AG36" s="392">
        <f>'5.DL soc.econom. analīze'!AF36*(1+'7. DL jut. analīze-Soc.'!$D36)</f>
        <v>0</v>
      </c>
      <c r="AH36" s="392">
        <f>'5.DL soc.econom. analīze'!AG36*(1+'7. DL jut. analīze-Soc.'!$D36)</f>
        <v>0</v>
      </c>
      <c r="AI36" s="392">
        <f>'5.DL soc.econom. analīze'!AH36*(1+'7. DL jut. analīze-Soc.'!$D36)</f>
        <v>0</v>
      </c>
      <c r="AJ36" s="392">
        <f>'5.DL soc.econom. analīze'!AI36*(1+'7. DL jut. analīze-Soc.'!$D36)</f>
        <v>0</v>
      </c>
    </row>
    <row r="37" spans="1:81">
      <c r="A37" s="335" t="s">
        <v>280</v>
      </c>
      <c r="B37" s="4" t="str">
        <f>'5.DL soc.econom. analīze'!B37</f>
        <v>Projekta atlikusī vērtība (+)</v>
      </c>
      <c r="C37" s="336" t="s">
        <v>138</v>
      </c>
      <c r="D37" s="42">
        <v>0</v>
      </c>
      <c r="E37" s="331">
        <f t="shared" si="1"/>
        <v>0</v>
      </c>
      <c r="F37" s="331">
        <f t="shared" si="2"/>
        <v>0</v>
      </c>
      <c r="G37" s="392">
        <f>'5.DL soc.econom. analīze'!F37*(1+'7. DL jut. analīze-Soc.'!$D37)</f>
        <v>0</v>
      </c>
      <c r="H37" s="392">
        <f>'5.DL soc.econom. analīze'!G37*(1+'7. DL jut. analīze-Soc.'!$D37)</f>
        <v>0</v>
      </c>
      <c r="I37" s="392">
        <f>'5.DL soc.econom. analīze'!H37*(1+'7. DL jut. analīze-Soc.'!$D37)</f>
        <v>0</v>
      </c>
      <c r="J37" s="392">
        <f>'5.DL soc.econom. analīze'!I37*(1+'7. DL jut. analīze-Soc.'!$D37)</f>
        <v>0</v>
      </c>
      <c r="K37" s="392">
        <f>'5.DL soc.econom. analīze'!J37*(1+'7. DL jut. analīze-Soc.'!$D37)</f>
        <v>0</v>
      </c>
      <c r="L37" s="392">
        <f>'5.DL soc.econom. analīze'!K37*(1+'7. DL jut. analīze-Soc.'!$D37)</f>
        <v>0</v>
      </c>
      <c r="M37" s="392">
        <f>'5.DL soc.econom. analīze'!L37*(1+'7. DL jut. analīze-Soc.'!$D37)</f>
        <v>0</v>
      </c>
      <c r="N37" s="392">
        <f>'5.DL soc.econom. analīze'!M37*(1+'7. DL jut. analīze-Soc.'!$D37)</f>
        <v>0</v>
      </c>
      <c r="O37" s="392">
        <f>'5.DL soc.econom. analīze'!N37*(1+'7. DL jut. analīze-Soc.'!$D37)</f>
        <v>0</v>
      </c>
      <c r="P37" s="392">
        <f>'5.DL soc.econom. analīze'!O37*(1+'7. DL jut. analīze-Soc.'!$D37)</f>
        <v>0</v>
      </c>
      <c r="Q37" s="392">
        <f>'5.DL soc.econom. analīze'!P37*(1+'7. DL jut. analīze-Soc.'!$D37)</f>
        <v>0</v>
      </c>
      <c r="R37" s="392">
        <f>'5.DL soc.econom. analīze'!Q37*(1+'7. DL jut. analīze-Soc.'!$D37)</f>
        <v>0</v>
      </c>
      <c r="S37" s="392">
        <f>'5.DL soc.econom. analīze'!R37*(1+'7. DL jut. analīze-Soc.'!$D37)</f>
        <v>0</v>
      </c>
      <c r="T37" s="392">
        <f>'5.DL soc.econom. analīze'!S37*(1+'7. DL jut. analīze-Soc.'!$D37)</f>
        <v>0</v>
      </c>
      <c r="U37" s="392">
        <f>'5.DL soc.econom. analīze'!T37*(1+'7. DL jut. analīze-Soc.'!$D37)</f>
        <v>0</v>
      </c>
      <c r="V37" s="392">
        <f>'5.DL soc.econom. analīze'!U37*(1+'7. DL jut. analīze-Soc.'!$D37)</f>
        <v>0</v>
      </c>
      <c r="W37" s="392">
        <f>'5.DL soc.econom. analīze'!V37*(1+'7. DL jut. analīze-Soc.'!$D37)</f>
        <v>0</v>
      </c>
      <c r="X37" s="392">
        <f>'5.DL soc.econom. analīze'!W37*(1+'7. DL jut. analīze-Soc.'!$D37)</f>
        <v>0</v>
      </c>
      <c r="Y37" s="392">
        <f>'5.DL soc.econom. analīze'!X37*(1+'7. DL jut. analīze-Soc.'!$D37)</f>
        <v>0</v>
      </c>
      <c r="Z37" s="392">
        <f>'5.DL soc.econom. analīze'!Y37*(1+'7. DL jut. analīze-Soc.'!$D37)</f>
        <v>0</v>
      </c>
      <c r="AA37" s="392">
        <f>'5.DL soc.econom. analīze'!Z37*(1+'7. DL jut. analīze-Soc.'!$D37)</f>
        <v>0</v>
      </c>
      <c r="AB37" s="392">
        <f>'5.DL soc.econom. analīze'!AA37*(1+'7. DL jut. analīze-Soc.'!$D37)</f>
        <v>0</v>
      </c>
      <c r="AC37" s="392">
        <f>'5.DL soc.econom. analīze'!AB37*(1+'7. DL jut. analīze-Soc.'!$D37)</f>
        <v>0</v>
      </c>
      <c r="AD37" s="392">
        <f>'5.DL soc.econom. analīze'!AC37*(1+'7. DL jut. analīze-Soc.'!$D37)</f>
        <v>0</v>
      </c>
      <c r="AE37" s="392">
        <f>'5.DL soc.econom. analīze'!AD37*(1+'7. DL jut. analīze-Soc.'!$D37)</f>
        <v>0</v>
      </c>
      <c r="AF37" s="392">
        <f>'5.DL soc.econom. analīze'!AE37*(1+'7. DL jut. analīze-Soc.'!$D37)</f>
        <v>0</v>
      </c>
      <c r="AG37" s="392">
        <f>'5.DL soc.econom. analīze'!AF37*(1+'7. DL jut. analīze-Soc.'!$D37)</f>
        <v>0</v>
      </c>
      <c r="AH37" s="392">
        <f>'5.DL soc.econom. analīze'!AG37*(1+'7. DL jut. analīze-Soc.'!$D37)</f>
        <v>0</v>
      </c>
      <c r="AI37" s="392">
        <f>'5.DL soc.econom. analīze'!AH37*(1+'7. DL jut. analīze-Soc.'!$D37)</f>
        <v>0</v>
      </c>
      <c r="AJ37" s="392">
        <f>'5.DL soc.econom. analīze'!AI37*(1+'7. DL jut. analīze-Soc.'!$D37)</f>
        <v>0</v>
      </c>
    </row>
    <row r="38" spans="1:81" s="334" customFormat="1">
      <c r="A38" s="328">
        <v>5</v>
      </c>
      <c r="B38" s="329" t="s">
        <v>281</v>
      </c>
      <c r="C38" s="330" t="s">
        <v>138</v>
      </c>
      <c r="D38" s="42">
        <v>0</v>
      </c>
      <c r="E38" s="331">
        <f t="shared" si="1"/>
        <v>261588.08205639213</v>
      </c>
      <c r="F38" s="331">
        <f t="shared" si="2"/>
        <v>290567.53080229979</v>
      </c>
      <c r="G38" s="332">
        <f>SUM(G39:G41)</f>
        <v>7214.8240504747719</v>
      </c>
      <c r="H38" s="332">
        <f t="shared" ref="H38:AJ38" si="6">SUM(H39:H41)</f>
        <v>93351.667080518237</v>
      </c>
      <c r="I38" s="332">
        <f t="shared" si="6"/>
        <v>79701.632369774452</v>
      </c>
      <c r="J38" s="332">
        <f t="shared" si="6"/>
        <v>59112.086915228989</v>
      </c>
      <c r="K38" s="332">
        <f t="shared" si="6"/>
        <v>51187.320386303363</v>
      </c>
      <c r="L38" s="332">
        <f t="shared" si="6"/>
        <v>0</v>
      </c>
      <c r="M38" s="332">
        <f t="shared" si="6"/>
        <v>0</v>
      </c>
      <c r="N38" s="332">
        <f t="shared" si="6"/>
        <v>0</v>
      </c>
      <c r="O38" s="332">
        <f t="shared" si="6"/>
        <v>0</v>
      </c>
      <c r="P38" s="332">
        <f t="shared" si="6"/>
        <v>0</v>
      </c>
      <c r="Q38" s="332">
        <f t="shared" si="6"/>
        <v>0</v>
      </c>
      <c r="R38" s="332">
        <f t="shared" si="6"/>
        <v>0</v>
      </c>
      <c r="S38" s="332">
        <f t="shared" si="6"/>
        <v>0</v>
      </c>
      <c r="T38" s="332">
        <f t="shared" si="6"/>
        <v>0</v>
      </c>
      <c r="U38" s="332">
        <f t="shared" si="6"/>
        <v>0</v>
      </c>
      <c r="V38" s="332">
        <f t="shared" si="6"/>
        <v>0</v>
      </c>
      <c r="W38" s="332">
        <f t="shared" si="6"/>
        <v>0</v>
      </c>
      <c r="X38" s="332">
        <f t="shared" si="6"/>
        <v>0</v>
      </c>
      <c r="Y38" s="332">
        <f t="shared" si="6"/>
        <v>0</v>
      </c>
      <c r="Z38" s="332">
        <f t="shared" si="6"/>
        <v>0</v>
      </c>
      <c r="AA38" s="332">
        <f t="shared" si="6"/>
        <v>0</v>
      </c>
      <c r="AB38" s="332">
        <f t="shared" si="6"/>
        <v>0</v>
      </c>
      <c r="AC38" s="332">
        <f t="shared" si="6"/>
        <v>0</v>
      </c>
      <c r="AD38" s="332">
        <f t="shared" si="6"/>
        <v>0</v>
      </c>
      <c r="AE38" s="332">
        <f t="shared" si="6"/>
        <v>0</v>
      </c>
      <c r="AF38" s="332">
        <f t="shared" si="6"/>
        <v>0</v>
      </c>
      <c r="AG38" s="332">
        <f t="shared" si="6"/>
        <v>0</v>
      </c>
      <c r="AH38" s="332">
        <f t="shared" si="6"/>
        <v>0</v>
      </c>
      <c r="AI38" s="332">
        <f t="shared" si="6"/>
        <v>0</v>
      </c>
      <c r="AJ38" s="332">
        <f t="shared" si="6"/>
        <v>0</v>
      </c>
      <c r="AK38" s="3"/>
      <c r="AL38" s="333"/>
      <c r="AM38" s="333"/>
      <c r="AN38" s="333"/>
      <c r="AO38" s="333"/>
      <c r="AP38" s="333"/>
      <c r="AQ38" s="333"/>
      <c r="AR38" s="333"/>
      <c r="AS38" s="333"/>
      <c r="AT38" s="333"/>
      <c r="AU38" s="333"/>
      <c r="AV38" s="333"/>
      <c r="AW38" s="333"/>
      <c r="AX38" s="333"/>
      <c r="AY38" s="333"/>
      <c r="AZ38" s="333"/>
      <c r="BA38" s="333"/>
      <c r="BB38" s="333"/>
      <c r="BC38" s="333"/>
      <c r="BD38" s="333"/>
      <c r="BE38" s="333"/>
      <c r="BF38" s="333"/>
      <c r="BG38" s="333"/>
      <c r="BH38" s="333"/>
      <c r="BI38" s="333"/>
      <c r="BJ38" s="333"/>
      <c r="BK38" s="333"/>
      <c r="BL38" s="333"/>
      <c r="BM38" s="333"/>
      <c r="BN38" s="333"/>
      <c r="BO38" s="333"/>
      <c r="BP38" s="333"/>
      <c r="BQ38" s="333"/>
      <c r="BR38" s="333"/>
      <c r="BS38" s="333"/>
      <c r="BT38" s="333"/>
      <c r="BU38" s="333"/>
      <c r="BV38" s="333"/>
      <c r="BW38" s="333"/>
      <c r="BX38" s="333"/>
      <c r="BY38" s="333"/>
      <c r="BZ38" s="333"/>
      <c r="CA38" s="333"/>
      <c r="CB38" s="333"/>
      <c r="CC38" s="333"/>
    </row>
    <row r="39" spans="1:81">
      <c r="A39" s="326" t="s">
        <v>282</v>
      </c>
      <c r="B39" s="4" t="str">
        <f>'5.DL soc.econom. analīze'!B39</f>
        <v>Projekta darbības izmaksu darbaspēka izmaksas (+/-)**</v>
      </c>
      <c r="C39" s="33" t="s">
        <v>138</v>
      </c>
      <c r="D39" s="42">
        <v>0</v>
      </c>
      <c r="E39" s="331">
        <f t="shared" si="1"/>
        <v>0</v>
      </c>
      <c r="F39" s="331">
        <f t="shared" si="2"/>
        <v>0</v>
      </c>
      <c r="G39" s="392">
        <f>'5.DL soc.econom. analīze'!F39*(1+'7. DL jut. analīze-Soc.'!$D39)</f>
        <v>0</v>
      </c>
      <c r="H39" s="392">
        <f>'5.DL soc.econom. analīze'!G39*(1+'7. DL jut. analīze-Soc.'!$D39)</f>
        <v>0</v>
      </c>
      <c r="I39" s="392">
        <f>'5.DL soc.econom. analīze'!H39*(1+'7. DL jut. analīze-Soc.'!$D39)</f>
        <v>0</v>
      </c>
      <c r="J39" s="392">
        <f>'5.DL soc.econom. analīze'!I39*(1+'7. DL jut. analīze-Soc.'!$D39)</f>
        <v>0</v>
      </c>
      <c r="K39" s="392">
        <f>'5.DL soc.econom. analīze'!J39*(1+'7. DL jut. analīze-Soc.'!$D39)</f>
        <v>0</v>
      </c>
      <c r="L39" s="392">
        <f>'5.DL soc.econom. analīze'!K39*(1+'7. DL jut. analīze-Soc.'!$D39)</f>
        <v>0</v>
      </c>
      <c r="M39" s="392">
        <f>'5.DL soc.econom. analīze'!L39*(1+'7. DL jut. analīze-Soc.'!$D39)</f>
        <v>0</v>
      </c>
      <c r="N39" s="392">
        <f>'5.DL soc.econom. analīze'!M39*(1+'7. DL jut. analīze-Soc.'!$D39)</f>
        <v>0</v>
      </c>
      <c r="O39" s="392">
        <f>'5.DL soc.econom. analīze'!N39*(1+'7. DL jut. analīze-Soc.'!$D39)</f>
        <v>0</v>
      </c>
      <c r="P39" s="392">
        <f>'5.DL soc.econom. analīze'!O39*(1+'7. DL jut. analīze-Soc.'!$D39)</f>
        <v>0</v>
      </c>
      <c r="Q39" s="392">
        <f>'5.DL soc.econom. analīze'!P39*(1+'7. DL jut. analīze-Soc.'!$D39)</f>
        <v>0</v>
      </c>
      <c r="R39" s="392">
        <f>'5.DL soc.econom. analīze'!Q39*(1+'7. DL jut. analīze-Soc.'!$D39)</f>
        <v>0</v>
      </c>
      <c r="S39" s="392">
        <f>'5.DL soc.econom. analīze'!R39*(1+'7. DL jut. analīze-Soc.'!$D39)</f>
        <v>0</v>
      </c>
      <c r="T39" s="392">
        <f>'5.DL soc.econom. analīze'!S39*(1+'7. DL jut. analīze-Soc.'!$D39)</f>
        <v>0</v>
      </c>
      <c r="U39" s="392">
        <f>'5.DL soc.econom. analīze'!T39*(1+'7. DL jut. analīze-Soc.'!$D39)</f>
        <v>0</v>
      </c>
      <c r="V39" s="392">
        <f>'5.DL soc.econom. analīze'!U39*(1+'7. DL jut. analīze-Soc.'!$D39)</f>
        <v>0</v>
      </c>
      <c r="W39" s="392">
        <f>'5.DL soc.econom. analīze'!V39*(1+'7. DL jut. analīze-Soc.'!$D39)</f>
        <v>0</v>
      </c>
      <c r="X39" s="392">
        <f>'5.DL soc.econom. analīze'!W39*(1+'7. DL jut. analīze-Soc.'!$D39)</f>
        <v>0</v>
      </c>
      <c r="Y39" s="392">
        <f>'5.DL soc.econom. analīze'!X39*(1+'7. DL jut. analīze-Soc.'!$D39)</f>
        <v>0</v>
      </c>
      <c r="Z39" s="392">
        <f>'5.DL soc.econom. analīze'!Y39*(1+'7. DL jut. analīze-Soc.'!$D39)</f>
        <v>0</v>
      </c>
      <c r="AA39" s="392">
        <f>'5.DL soc.econom. analīze'!Z39*(1+'7. DL jut. analīze-Soc.'!$D39)</f>
        <v>0</v>
      </c>
      <c r="AB39" s="392">
        <f>'5.DL soc.econom. analīze'!AA39*(1+'7. DL jut. analīze-Soc.'!$D39)</f>
        <v>0</v>
      </c>
      <c r="AC39" s="392">
        <f>'5.DL soc.econom. analīze'!AB39*(1+'7. DL jut. analīze-Soc.'!$D39)</f>
        <v>0</v>
      </c>
      <c r="AD39" s="392">
        <f>'5.DL soc.econom. analīze'!AC39*(1+'7. DL jut. analīze-Soc.'!$D39)</f>
        <v>0</v>
      </c>
      <c r="AE39" s="392">
        <f>'5.DL soc.econom. analīze'!AD39*(1+'7. DL jut. analīze-Soc.'!$D39)</f>
        <v>0</v>
      </c>
      <c r="AF39" s="392">
        <f>'5.DL soc.econom. analīze'!AE39*(1+'7. DL jut. analīze-Soc.'!$D39)</f>
        <v>0</v>
      </c>
      <c r="AG39" s="392">
        <f>'5.DL soc.econom. analīze'!AF39*(1+'7. DL jut. analīze-Soc.'!$D39)</f>
        <v>0</v>
      </c>
      <c r="AH39" s="392">
        <f>'5.DL soc.econom. analīze'!AG39*(1+'7. DL jut. analīze-Soc.'!$D39)</f>
        <v>0</v>
      </c>
      <c r="AI39" s="392">
        <f>'5.DL soc.econom. analīze'!AH39*(1+'7. DL jut. analīze-Soc.'!$D39)</f>
        <v>0</v>
      </c>
      <c r="AJ39" s="392">
        <f>'5.DL soc.econom. analīze'!AI39*(1+'7. DL jut. analīze-Soc.'!$D39)</f>
        <v>0</v>
      </c>
    </row>
    <row r="40" spans="1:81">
      <c r="A40" s="326" t="s">
        <v>284</v>
      </c>
      <c r="B40" s="4" t="str">
        <f>'5.DL soc.econom. analīze'!B40</f>
        <v>Investīciju darba spēka izmaksas (+)**</v>
      </c>
      <c r="C40" s="33" t="s">
        <v>138</v>
      </c>
      <c r="D40" s="42">
        <v>0</v>
      </c>
      <c r="E40" s="331">
        <f t="shared" si="1"/>
        <v>0</v>
      </c>
      <c r="F40" s="331">
        <f t="shared" si="2"/>
        <v>0</v>
      </c>
      <c r="G40" s="392">
        <f>'5.DL soc.econom. analīze'!F40*(1+'7. DL jut. analīze-Soc.'!$D40)</f>
        <v>0</v>
      </c>
      <c r="H40" s="392">
        <f>'5.DL soc.econom. analīze'!G40*(1+'7. DL jut. analīze-Soc.'!$D40)</f>
        <v>0</v>
      </c>
      <c r="I40" s="392">
        <f>'5.DL soc.econom. analīze'!H40*(1+'7. DL jut. analīze-Soc.'!$D40)</f>
        <v>0</v>
      </c>
      <c r="J40" s="392">
        <f>'5.DL soc.econom. analīze'!I40*(1+'7. DL jut. analīze-Soc.'!$D40)</f>
        <v>0</v>
      </c>
      <c r="K40" s="392">
        <f>'5.DL soc.econom. analīze'!J40*(1+'7. DL jut. analīze-Soc.'!$D40)</f>
        <v>0</v>
      </c>
      <c r="L40" s="392">
        <f>'5.DL soc.econom. analīze'!K40*(1+'7. DL jut. analīze-Soc.'!$D40)</f>
        <v>0</v>
      </c>
      <c r="M40" s="392">
        <f>'5.DL soc.econom. analīze'!L40*(1+'7. DL jut. analīze-Soc.'!$D40)</f>
        <v>0</v>
      </c>
      <c r="N40" s="392">
        <f>'5.DL soc.econom. analīze'!M40*(1+'7. DL jut. analīze-Soc.'!$D40)</f>
        <v>0</v>
      </c>
      <c r="O40" s="392">
        <f>'5.DL soc.econom. analīze'!N40*(1+'7. DL jut. analīze-Soc.'!$D40)</f>
        <v>0</v>
      </c>
      <c r="P40" s="392">
        <f>'5.DL soc.econom. analīze'!O40*(1+'7. DL jut. analīze-Soc.'!$D40)</f>
        <v>0</v>
      </c>
      <c r="Q40" s="392">
        <f>'5.DL soc.econom. analīze'!P40*(1+'7. DL jut. analīze-Soc.'!$D40)</f>
        <v>0</v>
      </c>
      <c r="R40" s="392">
        <f>'5.DL soc.econom. analīze'!Q40*(1+'7. DL jut. analīze-Soc.'!$D40)</f>
        <v>0</v>
      </c>
      <c r="S40" s="392">
        <f>'5.DL soc.econom. analīze'!R40*(1+'7. DL jut. analīze-Soc.'!$D40)</f>
        <v>0</v>
      </c>
      <c r="T40" s="392">
        <f>'5.DL soc.econom. analīze'!S40*(1+'7. DL jut. analīze-Soc.'!$D40)</f>
        <v>0</v>
      </c>
      <c r="U40" s="392">
        <f>'5.DL soc.econom. analīze'!T40*(1+'7. DL jut. analīze-Soc.'!$D40)</f>
        <v>0</v>
      </c>
      <c r="V40" s="392">
        <f>'5.DL soc.econom. analīze'!U40*(1+'7. DL jut. analīze-Soc.'!$D40)</f>
        <v>0</v>
      </c>
      <c r="W40" s="392">
        <f>'5.DL soc.econom. analīze'!V40*(1+'7. DL jut. analīze-Soc.'!$D40)</f>
        <v>0</v>
      </c>
      <c r="X40" s="392">
        <f>'5.DL soc.econom. analīze'!W40*(1+'7. DL jut. analīze-Soc.'!$D40)</f>
        <v>0</v>
      </c>
      <c r="Y40" s="392">
        <f>'5.DL soc.econom. analīze'!X40*(1+'7. DL jut. analīze-Soc.'!$D40)</f>
        <v>0</v>
      </c>
      <c r="Z40" s="392">
        <f>'5.DL soc.econom. analīze'!Y40*(1+'7. DL jut. analīze-Soc.'!$D40)</f>
        <v>0</v>
      </c>
      <c r="AA40" s="392">
        <f>'5.DL soc.econom. analīze'!Z40*(1+'7. DL jut. analīze-Soc.'!$D40)</f>
        <v>0</v>
      </c>
      <c r="AB40" s="392">
        <f>'5.DL soc.econom. analīze'!AA40*(1+'7. DL jut. analīze-Soc.'!$D40)</f>
        <v>0</v>
      </c>
      <c r="AC40" s="392">
        <f>'5.DL soc.econom. analīze'!AB40*(1+'7. DL jut. analīze-Soc.'!$D40)</f>
        <v>0</v>
      </c>
      <c r="AD40" s="392">
        <f>'5.DL soc.econom. analīze'!AC40*(1+'7. DL jut. analīze-Soc.'!$D40)</f>
        <v>0</v>
      </c>
      <c r="AE40" s="392">
        <f>'5.DL soc.econom. analīze'!AD40*(1+'7. DL jut. analīze-Soc.'!$D40)</f>
        <v>0</v>
      </c>
      <c r="AF40" s="392">
        <f>'5.DL soc.econom. analīze'!AE40*(1+'7. DL jut. analīze-Soc.'!$D40)</f>
        <v>0</v>
      </c>
      <c r="AG40" s="392">
        <f>'5.DL soc.econom. analīze'!AF40*(1+'7. DL jut. analīze-Soc.'!$D40)</f>
        <v>0</v>
      </c>
      <c r="AH40" s="392">
        <f>'5.DL soc.econom. analīze'!AG40*(1+'7. DL jut. analīze-Soc.'!$D40)</f>
        <v>0</v>
      </c>
      <c r="AI40" s="392">
        <f>'5.DL soc.econom. analīze'!AH40*(1+'7. DL jut. analīze-Soc.'!$D40)</f>
        <v>0</v>
      </c>
      <c r="AJ40" s="392">
        <f>'5.DL soc.econom. analīze'!AI40*(1+'7. DL jut. analīze-Soc.'!$D40)</f>
        <v>0</v>
      </c>
    </row>
    <row r="41" spans="1:81">
      <c r="A41" s="335" t="s">
        <v>286</v>
      </c>
      <c r="B41" s="4" t="str">
        <f>'5.DL soc.econom. analīze'!B41</f>
        <v>Citas fiskālās korekcijas (+)*</v>
      </c>
      <c r="C41" s="336" t="s">
        <v>138</v>
      </c>
      <c r="D41" s="42">
        <v>0</v>
      </c>
      <c r="E41" s="331">
        <f t="shared" si="1"/>
        <v>261588.08205639213</v>
      </c>
      <c r="F41" s="331">
        <f t="shared" si="2"/>
        <v>290567.53080229979</v>
      </c>
      <c r="G41" s="392">
        <f>'5.DL soc.econom. analīze'!F41*(1+'7. DL jut. analīze-Soc.'!$D41)</f>
        <v>7214.8240504747719</v>
      </c>
      <c r="H41" s="392">
        <f>'5.DL soc.econom. analīze'!G41*(1+'7. DL jut. analīze-Soc.'!$D41)</f>
        <v>93351.667080518237</v>
      </c>
      <c r="I41" s="392">
        <f>'5.DL soc.econom. analīze'!H41*(1+'7. DL jut. analīze-Soc.'!$D41)</f>
        <v>79701.632369774452</v>
      </c>
      <c r="J41" s="392">
        <f>'5.DL soc.econom. analīze'!I41*(1+'7. DL jut. analīze-Soc.'!$D41)</f>
        <v>59112.086915228989</v>
      </c>
      <c r="K41" s="392">
        <f>'5.DL soc.econom. analīze'!J41*(1+'7. DL jut. analīze-Soc.'!$D41)</f>
        <v>51187.320386303363</v>
      </c>
      <c r="L41" s="392">
        <f>'5.DL soc.econom. analīze'!K41*(1+'7. DL jut. analīze-Soc.'!$D41)</f>
        <v>0</v>
      </c>
      <c r="M41" s="392">
        <f>'5.DL soc.econom. analīze'!L41*(1+'7. DL jut. analīze-Soc.'!$D41)</f>
        <v>0</v>
      </c>
      <c r="N41" s="392">
        <f>'5.DL soc.econom. analīze'!M41*(1+'7. DL jut. analīze-Soc.'!$D41)</f>
        <v>0</v>
      </c>
      <c r="O41" s="392">
        <f>'5.DL soc.econom. analīze'!N41*(1+'7. DL jut. analīze-Soc.'!$D41)</f>
        <v>0</v>
      </c>
      <c r="P41" s="392">
        <f>'5.DL soc.econom. analīze'!O41*(1+'7. DL jut. analīze-Soc.'!$D41)</f>
        <v>0</v>
      </c>
      <c r="Q41" s="392">
        <f>'5.DL soc.econom. analīze'!P41*(1+'7. DL jut. analīze-Soc.'!$D41)</f>
        <v>0</v>
      </c>
      <c r="R41" s="392">
        <f>'5.DL soc.econom. analīze'!Q41*(1+'7. DL jut. analīze-Soc.'!$D41)</f>
        <v>0</v>
      </c>
      <c r="S41" s="392">
        <f>'5.DL soc.econom. analīze'!R41*(1+'7. DL jut. analīze-Soc.'!$D41)</f>
        <v>0</v>
      </c>
      <c r="T41" s="392">
        <f>'5.DL soc.econom. analīze'!S41*(1+'7. DL jut. analīze-Soc.'!$D41)</f>
        <v>0</v>
      </c>
      <c r="U41" s="392">
        <f>'5.DL soc.econom. analīze'!T41*(1+'7. DL jut. analīze-Soc.'!$D41)</f>
        <v>0</v>
      </c>
      <c r="V41" s="392">
        <f>'5.DL soc.econom. analīze'!U41*(1+'7. DL jut. analīze-Soc.'!$D41)</f>
        <v>0</v>
      </c>
      <c r="W41" s="392">
        <f>'5.DL soc.econom. analīze'!V41*(1+'7. DL jut. analīze-Soc.'!$D41)</f>
        <v>0</v>
      </c>
      <c r="X41" s="392">
        <f>'5.DL soc.econom. analīze'!W41*(1+'7. DL jut. analīze-Soc.'!$D41)</f>
        <v>0</v>
      </c>
      <c r="Y41" s="392">
        <f>'5.DL soc.econom. analīze'!X41*(1+'7. DL jut. analīze-Soc.'!$D41)</f>
        <v>0</v>
      </c>
      <c r="Z41" s="392">
        <f>'5.DL soc.econom. analīze'!Y41*(1+'7. DL jut. analīze-Soc.'!$D41)</f>
        <v>0</v>
      </c>
      <c r="AA41" s="392">
        <f>'5.DL soc.econom. analīze'!Z41*(1+'7. DL jut. analīze-Soc.'!$D41)</f>
        <v>0</v>
      </c>
      <c r="AB41" s="392">
        <f>'5.DL soc.econom. analīze'!AA41*(1+'7. DL jut. analīze-Soc.'!$D41)</f>
        <v>0</v>
      </c>
      <c r="AC41" s="392">
        <f>'5.DL soc.econom. analīze'!AB41*(1+'7. DL jut. analīze-Soc.'!$D41)</f>
        <v>0</v>
      </c>
      <c r="AD41" s="392">
        <f>'5.DL soc.econom. analīze'!AC41*(1+'7. DL jut. analīze-Soc.'!$D41)</f>
        <v>0</v>
      </c>
      <c r="AE41" s="392">
        <f>'5.DL soc.econom. analīze'!AD41*(1+'7. DL jut. analīze-Soc.'!$D41)</f>
        <v>0</v>
      </c>
      <c r="AF41" s="392">
        <f>'5.DL soc.econom. analīze'!AE41*(1+'7. DL jut. analīze-Soc.'!$D41)</f>
        <v>0</v>
      </c>
      <c r="AG41" s="392">
        <f>'5.DL soc.econom. analīze'!AF41*(1+'7. DL jut. analīze-Soc.'!$D41)</f>
        <v>0</v>
      </c>
      <c r="AH41" s="392">
        <f>'5.DL soc.econom. analīze'!AG41*(1+'7. DL jut. analīze-Soc.'!$D41)</f>
        <v>0</v>
      </c>
      <c r="AI41" s="392">
        <f>'5.DL soc.econom. analīze'!AH41*(1+'7. DL jut. analīze-Soc.'!$D41)</f>
        <v>0</v>
      </c>
      <c r="AJ41" s="392">
        <f>'5.DL soc.econom. analīze'!AI41*(1+'7. DL jut. analīze-Soc.'!$D41)</f>
        <v>0</v>
      </c>
    </row>
    <row r="42" spans="1:81">
      <c r="A42" s="337"/>
      <c r="B42" s="338" t="s">
        <v>207</v>
      </c>
      <c r="C42" s="337"/>
      <c r="D42" s="337"/>
      <c r="E42" s="339">
        <f t="shared" si="1"/>
        <v>34898513.684542559</v>
      </c>
      <c r="F42" s="339">
        <f t="shared" si="2"/>
        <v>53194476.950814843</v>
      </c>
      <c r="G42" s="340">
        <f>G8+G18+G24+G34</f>
        <v>-408496.46647688106</v>
      </c>
      <c r="H42" s="340">
        <f t="shared" ref="H42:AJ42" si="7">H8+H18+H24+H34</f>
        <v>-5023482.4837493422</v>
      </c>
      <c r="I42" s="340">
        <f t="shared" si="7"/>
        <v>-4250630.5184600865</v>
      </c>
      <c r="J42" s="340">
        <f t="shared" si="7"/>
        <v>4907129.9360853685</v>
      </c>
      <c r="K42" s="340">
        <f t="shared" si="7"/>
        <v>5355822.6695564426</v>
      </c>
      <c r="L42" s="340">
        <f t="shared" si="7"/>
        <v>7023530.344588575</v>
      </c>
      <c r="M42" s="340">
        <f t="shared" si="7"/>
        <v>6736289.0048875865</v>
      </c>
      <c r="N42" s="340">
        <f t="shared" si="7"/>
        <v>6710529.5675141308</v>
      </c>
      <c r="O42" s="340">
        <f t="shared" si="7"/>
        <v>6684241.3918263093</v>
      </c>
      <c r="P42" s="340">
        <f t="shared" si="7"/>
        <v>6657413.6185169322</v>
      </c>
      <c r="Q42" s="340">
        <f t="shared" si="7"/>
        <v>6630035.1651173038</v>
      </c>
      <c r="R42" s="340">
        <f t="shared" si="7"/>
        <v>12172094.721408512</v>
      </c>
      <c r="S42" s="340">
        <f t="shared" si="7"/>
        <v>0</v>
      </c>
      <c r="T42" s="340">
        <f t="shared" si="7"/>
        <v>0</v>
      </c>
      <c r="U42" s="340">
        <f t="shared" si="7"/>
        <v>0</v>
      </c>
      <c r="V42" s="340">
        <f t="shared" si="7"/>
        <v>0</v>
      </c>
      <c r="W42" s="340">
        <f t="shared" si="7"/>
        <v>0</v>
      </c>
      <c r="X42" s="340">
        <f t="shared" si="7"/>
        <v>0</v>
      </c>
      <c r="Y42" s="340">
        <f t="shared" si="7"/>
        <v>0</v>
      </c>
      <c r="Z42" s="340">
        <f t="shared" si="7"/>
        <v>0</v>
      </c>
      <c r="AA42" s="340">
        <f t="shared" si="7"/>
        <v>0</v>
      </c>
      <c r="AB42" s="340">
        <f t="shared" si="7"/>
        <v>0</v>
      </c>
      <c r="AC42" s="340">
        <f t="shared" si="7"/>
        <v>0</v>
      </c>
      <c r="AD42" s="340">
        <f t="shared" si="7"/>
        <v>0</v>
      </c>
      <c r="AE42" s="340">
        <f t="shared" si="7"/>
        <v>0</v>
      </c>
      <c r="AF42" s="340">
        <f t="shared" si="7"/>
        <v>0</v>
      </c>
      <c r="AG42" s="340">
        <f t="shared" si="7"/>
        <v>0</v>
      </c>
      <c r="AH42" s="340">
        <f t="shared" si="7"/>
        <v>0</v>
      </c>
      <c r="AI42" s="340">
        <f t="shared" si="7"/>
        <v>0</v>
      </c>
      <c r="AJ42" s="340">
        <f t="shared" si="7"/>
        <v>0</v>
      </c>
      <c r="AK42" s="341"/>
      <c r="AL42" s="341"/>
    </row>
    <row r="43" spans="1:81" s="3" customFormat="1"/>
    <row r="44" spans="1:81" s="195" customFormat="1">
      <c r="A44" s="328">
        <v>6</v>
      </c>
      <c r="B44" s="329" t="s">
        <v>288</v>
      </c>
      <c r="C44" s="329"/>
      <c r="D44" s="329"/>
      <c r="E44" s="588" t="s">
        <v>322</v>
      </c>
      <c r="F44" s="589"/>
      <c r="G44" s="589" t="s">
        <v>323</v>
      </c>
      <c r="H44" s="589"/>
      <c r="I44" s="589" t="s">
        <v>324</v>
      </c>
      <c r="J44" s="590"/>
      <c r="K44" s="329"/>
      <c r="L44" s="329"/>
      <c r="M44" s="329"/>
      <c r="N44" s="329"/>
      <c r="O44" s="329"/>
      <c r="P44" s="329"/>
      <c r="Q44" s="329"/>
      <c r="R44" s="329"/>
      <c r="S44" s="329"/>
      <c r="T44" s="329"/>
      <c r="U44" s="329"/>
      <c r="V44" s="329"/>
      <c r="W44" s="329"/>
      <c r="X44" s="329"/>
      <c r="Y44" s="329"/>
      <c r="Z44" s="329"/>
      <c r="AA44" s="329"/>
      <c r="AB44" s="329"/>
      <c r="AC44" s="329"/>
      <c r="AD44" s="329"/>
      <c r="AE44" s="329"/>
      <c r="AF44" s="329"/>
      <c r="AG44" s="329"/>
      <c r="AH44" s="329"/>
      <c r="AI44" s="329"/>
      <c r="AJ44" s="329"/>
    </row>
    <row r="45" spans="1:81" s="195" customFormat="1">
      <c r="A45" s="342" t="s">
        <v>289</v>
      </c>
      <c r="B45" s="226" t="s">
        <v>290</v>
      </c>
      <c r="C45" s="226"/>
      <c r="D45" s="226"/>
      <c r="E45" s="591">
        <f>'5.DL soc.econom. analīze'!D44</f>
        <v>34898513.684542559</v>
      </c>
      <c r="F45" s="592"/>
      <c r="G45" s="394">
        <f>E42</f>
        <v>34898513.684542559</v>
      </c>
      <c r="H45" s="395"/>
      <c r="I45" s="586">
        <f>G45/E45-1</f>
        <v>0</v>
      </c>
      <c r="J45" s="587"/>
      <c r="K45" s="226"/>
      <c r="L45" s="226"/>
      <c r="M45" s="226"/>
      <c r="N45" s="226"/>
      <c r="O45" s="226"/>
      <c r="P45" s="226"/>
      <c r="Q45" s="226"/>
      <c r="R45" s="226"/>
      <c r="S45" s="226"/>
      <c r="T45" s="226"/>
      <c r="U45" s="226"/>
      <c r="V45" s="226"/>
      <c r="W45" s="226"/>
      <c r="X45" s="226"/>
      <c r="Y45" s="226"/>
      <c r="Z45" s="226"/>
      <c r="AA45" s="226"/>
      <c r="AB45" s="226"/>
      <c r="AC45" s="226"/>
      <c r="AD45" s="226"/>
      <c r="AE45" s="226"/>
      <c r="AF45" s="226"/>
      <c r="AG45" s="226"/>
      <c r="AH45" s="226"/>
      <c r="AI45" s="226"/>
      <c r="AJ45" s="226"/>
    </row>
    <row r="46" spans="1:81" s="195" customFormat="1" ht="12.75" customHeight="1">
      <c r="A46" s="346"/>
      <c r="B46" s="347"/>
      <c r="C46" s="346"/>
      <c r="D46" s="346"/>
      <c r="E46" s="346"/>
      <c r="F46" s="346"/>
      <c r="G46" s="346"/>
      <c r="H46" s="346"/>
      <c r="I46" s="346"/>
      <c r="J46" s="346"/>
      <c r="K46" s="346"/>
      <c r="L46" s="346"/>
      <c r="M46" s="346"/>
      <c r="N46" s="346"/>
      <c r="O46" s="346"/>
      <c r="P46" s="346"/>
      <c r="Q46" s="346"/>
      <c r="R46" s="346"/>
      <c r="S46" s="346"/>
      <c r="T46" s="346"/>
      <c r="U46" s="346"/>
      <c r="V46" s="346"/>
      <c r="W46" s="346"/>
      <c r="X46" s="346"/>
      <c r="Y46" s="346"/>
      <c r="Z46" s="346"/>
      <c r="AA46" s="346"/>
      <c r="AB46" s="346"/>
      <c r="AC46" s="346"/>
      <c r="AD46" s="346"/>
      <c r="AE46" s="346"/>
      <c r="AF46" s="346"/>
      <c r="AG46" s="346"/>
      <c r="AH46" s="346"/>
      <c r="AI46" s="346"/>
      <c r="AJ46" s="346"/>
    </row>
    <row r="47" spans="1:81" s="3" customFormat="1"/>
    <row r="48" spans="1:81" s="3" customFormat="1"/>
    <row r="49" s="3" customFormat="1"/>
    <row r="50" s="3" customFormat="1"/>
    <row r="51" s="3" customFormat="1"/>
    <row r="52" s="3" customFormat="1"/>
    <row r="53" s="3" customFormat="1"/>
    <row r="54" s="3" customFormat="1"/>
    <row r="55" s="3" customFormat="1"/>
    <row r="56" s="3" customFormat="1"/>
    <row r="57" s="3" customFormat="1"/>
    <row r="58" s="3" customFormat="1"/>
    <row r="59" s="3" customFormat="1"/>
    <row r="60" s="3" customFormat="1"/>
    <row r="61" s="3" customFormat="1"/>
    <row r="62" s="3" customFormat="1"/>
    <row r="63" s="3" customFormat="1"/>
    <row r="64"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row r="219" s="3" customFormat="1"/>
    <row r="220" s="3" customFormat="1"/>
    <row r="221" s="3" customFormat="1"/>
    <row r="222" s="3" customFormat="1"/>
    <row r="223" s="3" customFormat="1"/>
    <row r="224" s="3" customFormat="1"/>
    <row r="225" s="3" customFormat="1"/>
    <row r="226" s="3" customFormat="1"/>
    <row r="227" s="3" customFormat="1"/>
    <row r="228" s="3" customFormat="1"/>
    <row r="229" s="3" customFormat="1"/>
    <row r="230" s="3" customFormat="1"/>
    <row r="231" s="3" customFormat="1"/>
    <row r="232" s="3" customFormat="1"/>
    <row r="233" s="3" customFormat="1"/>
    <row r="234" s="3" customFormat="1"/>
    <row r="235" s="3" customFormat="1"/>
    <row r="236" s="3" customFormat="1"/>
    <row r="237" s="3" customFormat="1"/>
    <row r="238" s="3" customFormat="1"/>
    <row r="239" s="3" customFormat="1"/>
    <row r="240" s="3" customFormat="1"/>
    <row r="241" s="3" customFormat="1"/>
    <row r="242" s="3" customFormat="1"/>
    <row r="243" s="3" customFormat="1"/>
    <row r="244" s="3" customFormat="1"/>
    <row r="245" s="3" customFormat="1"/>
    <row r="246" s="3" customFormat="1"/>
    <row r="247" s="3" customFormat="1"/>
    <row r="248" s="3" customFormat="1"/>
    <row r="249" s="3" customFormat="1"/>
    <row r="250" s="3" customFormat="1"/>
    <row r="251" s="3" customFormat="1"/>
    <row r="252" s="3" customFormat="1"/>
    <row r="253" s="3" customFormat="1"/>
    <row r="254" s="3" customFormat="1"/>
    <row r="255" s="3" customFormat="1"/>
    <row r="256" s="3" customFormat="1"/>
    <row r="257" s="3" customFormat="1"/>
    <row r="258" s="3" customFormat="1"/>
    <row r="259" s="3" customFormat="1"/>
    <row r="260" s="3" customFormat="1"/>
    <row r="261" s="3" customFormat="1"/>
    <row r="262" s="3" customFormat="1"/>
    <row r="263" s="3" customFormat="1"/>
    <row r="264" s="3" customFormat="1"/>
    <row r="265" s="3" customFormat="1"/>
    <row r="266" s="3" customFormat="1"/>
    <row r="267" s="3" customFormat="1"/>
    <row r="268" s="3" customFormat="1"/>
    <row r="269" s="3" customFormat="1"/>
    <row r="270" s="3" customFormat="1"/>
    <row r="271" s="3" customFormat="1"/>
    <row r="272" s="3" customFormat="1"/>
    <row r="273" s="3" customFormat="1"/>
    <row r="274" s="3" customFormat="1"/>
    <row r="275" s="3" customFormat="1"/>
    <row r="276" s="3" customFormat="1"/>
    <row r="277" s="3" customFormat="1"/>
    <row r="278" s="3" customFormat="1"/>
    <row r="279" s="3" customFormat="1"/>
    <row r="280" s="3" customFormat="1"/>
    <row r="281" s="3" customFormat="1"/>
    <row r="282" s="3" customFormat="1"/>
    <row r="283" s="3" customFormat="1"/>
    <row r="284" s="3" customFormat="1"/>
    <row r="285" s="3" customFormat="1"/>
    <row r="286" s="3" customFormat="1"/>
    <row r="287" s="3" customFormat="1"/>
    <row r="288" s="3" customFormat="1"/>
    <row r="289" s="3" customFormat="1"/>
    <row r="290" s="3" customFormat="1"/>
    <row r="291" s="3" customFormat="1"/>
    <row r="292" s="3" customFormat="1"/>
    <row r="293" s="3" customFormat="1"/>
    <row r="294" s="3" customFormat="1"/>
    <row r="295" s="3" customFormat="1"/>
    <row r="296" s="3" customFormat="1"/>
  </sheetData>
  <sheetProtection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dimension ref="A1:AQ29"/>
  <sheetViews>
    <sheetView zoomScale="70" zoomScaleNormal="70" workbookViewId="0">
      <pane xSplit="5" ySplit="6" topLeftCell="G7" activePane="bottomRight" state="frozen"/>
      <selection pane="bottomRight" activeCell="G31" sqref="G31"/>
      <selection pane="bottomLeft" activeCell="A7" sqref="A7"/>
      <selection pane="topRight" activeCell="F1" sqref="F1"/>
    </sheetView>
  </sheetViews>
  <sheetFormatPr defaultColWidth="9.140625" defaultRowHeight="14.45"/>
  <cols>
    <col min="1" max="1" width="4" customWidth="1"/>
    <col min="2" max="2" width="4.5703125" customWidth="1"/>
    <col min="4" max="4" width="45.42578125" customWidth="1"/>
    <col min="6" max="6" width="4.85546875" customWidth="1"/>
    <col min="7" max="8" width="14.140625" customWidth="1"/>
    <col min="9" max="38" width="14.28515625" customWidth="1"/>
  </cols>
  <sheetData>
    <row r="1" spans="1:38" ht="25.9">
      <c r="A1" s="583" t="s">
        <v>300</v>
      </c>
      <c r="B1" s="583"/>
      <c r="C1" s="583"/>
      <c r="D1" s="583"/>
      <c r="E1" s="583"/>
      <c r="F1" s="583"/>
      <c r="G1" s="583"/>
      <c r="H1" s="583"/>
      <c r="I1" s="583"/>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row>
    <row r="2" spans="1:38" ht="15" customHeight="1">
      <c r="A2" s="286"/>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row>
    <row r="3" spans="1:38" ht="15" customHeight="1">
      <c r="A3" s="286"/>
      <c r="B3" s="39" t="s">
        <v>301</v>
      </c>
      <c r="D3" s="29"/>
      <c r="E3" s="391">
        <f>'6. DL finanšu_analīze'!F3</f>
        <v>0.04</v>
      </c>
      <c r="F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row>
    <row r="4" spans="1:38" ht="21">
      <c r="A4" s="286" t="s">
        <v>302</v>
      </c>
      <c r="B4" s="29"/>
      <c r="C4" s="29"/>
      <c r="D4" s="29"/>
      <c r="E4" s="29"/>
      <c r="F4" s="354"/>
      <c r="G4" s="354"/>
      <c r="H4" s="354"/>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row>
    <row r="5" spans="1:38">
      <c r="A5" s="355"/>
      <c r="B5" s="192"/>
      <c r="C5" s="192"/>
      <c r="D5" s="288"/>
      <c r="E5" s="288"/>
      <c r="F5" s="197"/>
      <c r="G5" s="322" t="s">
        <v>259</v>
      </c>
      <c r="H5" s="323"/>
      <c r="I5" s="290">
        <f>'5.DL soc.econom. analīze'!F5</f>
        <v>1</v>
      </c>
      <c r="J5" s="290">
        <f>'5.DL soc.econom. analīze'!G5</f>
        <v>2</v>
      </c>
      <c r="K5" s="290">
        <f>'5.DL soc.econom. analīze'!H5</f>
        <v>3</v>
      </c>
      <c r="L5" s="290">
        <f>'5.DL soc.econom. analīze'!I5</f>
        <v>4</v>
      </c>
      <c r="M5" s="290">
        <f>'5.DL soc.econom. analīze'!J5</f>
        <v>5</v>
      </c>
      <c r="N5" s="290">
        <f>'5.DL soc.econom. analīze'!K5</f>
        <v>6</v>
      </c>
      <c r="O5" s="290">
        <f>'5.DL soc.econom. analīze'!L5</f>
        <v>7</v>
      </c>
      <c r="P5" s="290">
        <f>'5.DL soc.econom. analīze'!M5</f>
        <v>8</v>
      </c>
      <c r="Q5" s="290">
        <f>'5.DL soc.econom. analīze'!N5</f>
        <v>9</v>
      </c>
      <c r="R5" s="290">
        <f>'5.DL soc.econom. analīze'!O5</f>
        <v>10</v>
      </c>
      <c r="S5" s="290">
        <f>'5.DL soc.econom. analīze'!P5</f>
        <v>11</v>
      </c>
      <c r="T5" s="290">
        <f>'5.DL soc.econom. analīze'!Q5</f>
        <v>12</v>
      </c>
      <c r="U5" s="290">
        <f>'5.DL soc.econom. analīze'!R5</f>
        <v>13</v>
      </c>
      <c r="V5" s="290">
        <f>'5.DL soc.econom. analīze'!S5</f>
        <v>14</v>
      </c>
      <c r="W5" s="290">
        <f>'5.DL soc.econom. analīze'!T5</f>
        <v>15</v>
      </c>
      <c r="X5" s="290">
        <f>'5.DL soc.econom. analīze'!U5</f>
        <v>16</v>
      </c>
      <c r="Y5" s="290">
        <f>'5.DL soc.econom. analīze'!V5</f>
        <v>17</v>
      </c>
      <c r="Z5" s="290">
        <f>'5.DL soc.econom. analīze'!W5</f>
        <v>18</v>
      </c>
      <c r="AA5" s="290">
        <f>'5.DL soc.econom. analīze'!X5</f>
        <v>19</v>
      </c>
      <c r="AB5" s="290">
        <f>'5.DL soc.econom. analīze'!Y5</f>
        <v>20</v>
      </c>
      <c r="AC5" s="290">
        <f>'5.DL soc.econom. analīze'!Z5</f>
        <v>21</v>
      </c>
      <c r="AD5" s="290">
        <f>'5.DL soc.econom. analīze'!AA5</f>
        <v>22</v>
      </c>
      <c r="AE5" s="290">
        <f>'5.DL soc.econom. analīze'!AB5</f>
        <v>23</v>
      </c>
      <c r="AF5" s="290">
        <f>'5.DL soc.econom. analīze'!AC5</f>
        <v>24</v>
      </c>
      <c r="AG5" s="290">
        <f>'5.DL soc.econom. analīze'!AD5</f>
        <v>25</v>
      </c>
      <c r="AH5" s="290">
        <f>'5.DL soc.econom. analīze'!AE5</f>
        <v>26</v>
      </c>
      <c r="AI5" s="290">
        <f>'5.DL soc.econom. analīze'!AF5</f>
        <v>27</v>
      </c>
      <c r="AJ5" s="290">
        <f>'5.DL soc.econom. analīze'!AG5</f>
        <v>28</v>
      </c>
      <c r="AK5" s="290">
        <f>'5.DL soc.econom. analīze'!AH5</f>
        <v>29</v>
      </c>
      <c r="AL5" s="290">
        <f>'5.DL soc.econom. analīze'!AI5</f>
        <v>30</v>
      </c>
    </row>
    <row r="6" spans="1:38">
      <c r="A6" s="356">
        <v>1</v>
      </c>
      <c r="B6" s="314" t="s">
        <v>196</v>
      </c>
      <c r="C6" s="314"/>
      <c r="D6" s="314"/>
      <c r="E6" s="204" t="s">
        <v>194</v>
      </c>
      <c r="F6" s="322" t="s">
        <v>321</v>
      </c>
      <c r="G6" s="357" t="s">
        <v>195</v>
      </c>
      <c r="H6" s="357" t="s">
        <v>195</v>
      </c>
      <c r="I6" s="291">
        <f>'5.DL soc.econom. analīze'!F6</f>
        <v>2025</v>
      </c>
      <c r="J6" s="291">
        <f>'5.DL soc.econom. analīze'!G6</f>
        <v>2026</v>
      </c>
      <c r="K6" s="291">
        <f>'5.DL soc.econom. analīze'!H6</f>
        <v>2027</v>
      </c>
      <c r="L6" s="291">
        <f>'5.DL soc.econom. analīze'!I6</f>
        <v>2028</v>
      </c>
      <c r="M6" s="291">
        <f>'5.DL soc.econom. analīze'!J6</f>
        <v>2029</v>
      </c>
      <c r="N6" s="291">
        <f>'5.DL soc.econom. analīze'!K6</f>
        <v>2030</v>
      </c>
      <c r="O6" s="291">
        <f>'5.DL soc.econom. analīze'!L6</f>
        <v>2031</v>
      </c>
      <c r="P6" s="291">
        <f>'5.DL soc.econom. analīze'!M6</f>
        <v>2032</v>
      </c>
      <c r="Q6" s="291">
        <f>'5.DL soc.econom. analīze'!N6</f>
        <v>2033</v>
      </c>
      <c r="R6" s="291">
        <f>'5.DL soc.econom. analīze'!O6</f>
        <v>2034</v>
      </c>
      <c r="S6" s="291">
        <f>'5.DL soc.econom. analīze'!P6</f>
        <v>2035</v>
      </c>
      <c r="T6" s="291">
        <f>'5.DL soc.econom. analīze'!Q6</f>
        <v>2036</v>
      </c>
      <c r="U6" s="291">
        <f>'5.DL soc.econom. analīze'!R6</f>
        <v>2037</v>
      </c>
      <c r="V6" s="291">
        <f>'5.DL soc.econom. analīze'!S6</f>
        <v>2038</v>
      </c>
      <c r="W6" s="291">
        <f>'5.DL soc.econom. analīze'!T6</f>
        <v>2039</v>
      </c>
      <c r="X6" s="291">
        <f>'5.DL soc.econom. analīze'!U6</f>
        <v>2040</v>
      </c>
      <c r="Y6" s="291">
        <f>'5.DL soc.econom. analīze'!V6</f>
        <v>2041</v>
      </c>
      <c r="Z6" s="291">
        <f>'5.DL soc.econom. analīze'!W6</f>
        <v>2042</v>
      </c>
      <c r="AA6" s="291">
        <f>'5.DL soc.econom. analīze'!X6</f>
        <v>2043</v>
      </c>
      <c r="AB6" s="291">
        <f>'5.DL soc.econom. analīze'!Y6</f>
        <v>2044</v>
      </c>
      <c r="AC6" s="291">
        <f>'5.DL soc.econom. analīze'!Z6</f>
        <v>2045</v>
      </c>
      <c r="AD6" s="291">
        <f>'5.DL soc.econom. analīze'!AA6</f>
        <v>2046</v>
      </c>
      <c r="AE6" s="291">
        <f>'5.DL soc.econom. analīze'!AB6</f>
        <v>2047</v>
      </c>
      <c r="AF6" s="291">
        <f>'5.DL soc.econom. analīze'!AC6</f>
        <v>2048</v>
      </c>
      <c r="AG6" s="291">
        <f>'5.DL soc.econom. analīze'!AD6</f>
        <v>2049</v>
      </c>
      <c r="AH6" s="291">
        <f>'5.DL soc.econom. analīze'!AE6</f>
        <v>2050</v>
      </c>
      <c r="AI6" s="291">
        <f>'5.DL soc.econom. analīze'!AF6</f>
        <v>2051</v>
      </c>
      <c r="AJ6" s="291">
        <f>'5.DL soc.econom. analīze'!AG6</f>
        <v>2052</v>
      </c>
      <c r="AK6" s="291">
        <f>'5.DL soc.econom. analīze'!AH6</f>
        <v>2053</v>
      </c>
      <c r="AL6" s="291">
        <f>'5.DL soc.econom. analīze'!AI6</f>
        <v>2054</v>
      </c>
    </row>
    <row r="7" spans="1:38">
      <c r="A7" s="358"/>
      <c r="B7" s="359" t="s">
        <v>99</v>
      </c>
      <c r="C7" s="359" t="s">
        <v>303</v>
      </c>
      <c r="D7" s="359"/>
      <c r="E7" s="360" t="s">
        <v>138</v>
      </c>
      <c r="F7" s="42">
        <v>0</v>
      </c>
      <c r="G7" s="331">
        <f>I7+NPV($E$3,J7:AL7)</f>
        <v>0</v>
      </c>
      <c r="H7" s="331">
        <f>SUM(I7:AL7)</f>
        <v>0</v>
      </c>
      <c r="I7" s="362">
        <f>'6. DL finanšu_analīze'!H7*(1+'8. DL jut. analize-Fin.'!$F7)</f>
        <v>0</v>
      </c>
      <c r="J7" s="362">
        <f>'6. DL finanšu_analīze'!I7*(1+'8. DL jut. analize-Fin.'!$F7)</f>
        <v>0</v>
      </c>
      <c r="K7" s="362">
        <f>'6. DL finanšu_analīze'!J7*(1+'8. DL jut. analize-Fin.'!$F7)</f>
        <v>0</v>
      </c>
      <c r="L7" s="362">
        <f>'6. DL finanšu_analīze'!K7*(1+'8. DL jut. analize-Fin.'!$F7)</f>
        <v>0</v>
      </c>
      <c r="M7" s="362">
        <f>'6. DL finanšu_analīze'!L7*(1+'8. DL jut. analize-Fin.'!$F7)</f>
        <v>0</v>
      </c>
      <c r="N7" s="362">
        <f>'6. DL finanšu_analīze'!M7*(1+'8. DL jut. analize-Fin.'!$F7)</f>
        <v>0</v>
      </c>
      <c r="O7" s="362">
        <f>'6. DL finanšu_analīze'!N7*(1+'8. DL jut. analize-Fin.'!$F7)</f>
        <v>0</v>
      </c>
      <c r="P7" s="362">
        <f>'6. DL finanšu_analīze'!O7*(1+'8. DL jut. analize-Fin.'!$F7)</f>
        <v>0</v>
      </c>
      <c r="Q7" s="362">
        <f>'6. DL finanšu_analīze'!P7*(1+'8. DL jut. analize-Fin.'!$F7)</f>
        <v>0</v>
      </c>
      <c r="R7" s="362">
        <f>'6. DL finanšu_analīze'!Q7*(1+'8. DL jut. analize-Fin.'!$F7)</f>
        <v>0</v>
      </c>
      <c r="S7" s="362">
        <f>'6. DL finanšu_analīze'!R7*(1+'8. DL jut. analize-Fin.'!$F7)</f>
        <v>0</v>
      </c>
      <c r="T7" s="362">
        <f>'6. DL finanšu_analīze'!S7*(1+'8. DL jut. analize-Fin.'!$F7)</f>
        <v>0</v>
      </c>
      <c r="U7" s="362">
        <f>'6. DL finanšu_analīze'!T7*(1+'8. DL jut. analize-Fin.'!$F7)</f>
        <v>0</v>
      </c>
      <c r="V7" s="362">
        <f>'6. DL finanšu_analīze'!U7*(1+'8. DL jut. analize-Fin.'!$F7)</f>
        <v>0</v>
      </c>
      <c r="W7" s="362">
        <f>'6. DL finanšu_analīze'!V7*(1+'8. DL jut. analize-Fin.'!$F7)</f>
        <v>0</v>
      </c>
      <c r="X7" s="362">
        <f>'6. DL finanšu_analīze'!W7*(1+'8. DL jut. analize-Fin.'!$F7)</f>
        <v>0</v>
      </c>
      <c r="Y7" s="362">
        <f>'6. DL finanšu_analīze'!X7*(1+'8. DL jut. analize-Fin.'!$F7)</f>
        <v>0</v>
      </c>
      <c r="Z7" s="362">
        <f>'6. DL finanšu_analīze'!Y7*(1+'8. DL jut. analize-Fin.'!$F7)</f>
        <v>0</v>
      </c>
      <c r="AA7" s="362">
        <f>'6. DL finanšu_analīze'!Z7*(1+'8. DL jut. analize-Fin.'!$F7)</f>
        <v>0</v>
      </c>
      <c r="AB7" s="362">
        <f>'6. DL finanšu_analīze'!AA7*(1+'8. DL jut. analize-Fin.'!$F7)</f>
        <v>0</v>
      </c>
      <c r="AC7" s="362">
        <f>'6. DL finanšu_analīze'!AB7*(1+'8. DL jut. analize-Fin.'!$F7)</f>
        <v>0</v>
      </c>
      <c r="AD7" s="362">
        <f>'6. DL finanšu_analīze'!AC7*(1+'8. DL jut. analize-Fin.'!$F7)</f>
        <v>0</v>
      </c>
      <c r="AE7" s="362">
        <f>'6. DL finanšu_analīze'!AD7*(1+'8. DL jut. analize-Fin.'!$F7)</f>
        <v>0</v>
      </c>
      <c r="AF7" s="362">
        <f>'6. DL finanšu_analīze'!AE7*(1+'8. DL jut. analize-Fin.'!$F7)</f>
        <v>0</v>
      </c>
      <c r="AG7" s="362">
        <f>'6. DL finanšu_analīze'!AF7*(1+'8. DL jut. analize-Fin.'!$F7)</f>
        <v>0</v>
      </c>
      <c r="AH7" s="362">
        <f>'6. DL finanšu_analīze'!AG7*(1+'8. DL jut. analize-Fin.'!$F7)</f>
        <v>0</v>
      </c>
      <c r="AI7" s="362">
        <f>'6. DL finanšu_analīze'!AH7*(1+'8. DL jut. analize-Fin.'!$F7)</f>
        <v>0</v>
      </c>
      <c r="AJ7" s="362">
        <f>'6. DL finanšu_analīze'!AI7*(1+'8. DL jut. analize-Fin.'!$F7)</f>
        <v>0</v>
      </c>
      <c r="AK7" s="362">
        <f>'6. DL finanšu_analīze'!AJ7*(1+'8. DL jut. analize-Fin.'!$F7)</f>
        <v>0</v>
      </c>
      <c r="AL7" s="362">
        <f>'6. DL finanšu_analīze'!AK7*(1+'8. DL jut. analize-Fin.'!$F7)</f>
        <v>0</v>
      </c>
    </row>
    <row r="8" spans="1:38">
      <c r="A8" s="363"/>
      <c r="B8" s="29" t="s">
        <v>102</v>
      </c>
      <c r="C8" s="29" t="s">
        <v>237</v>
      </c>
      <c r="D8" s="29"/>
      <c r="E8" s="364" t="s">
        <v>138</v>
      </c>
      <c r="F8" s="42">
        <v>0</v>
      </c>
      <c r="G8" s="331">
        <f t="shared" ref="G8:G13" si="0">I8+NPV($E$3,J8:AL8)</f>
        <v>0</v>
      </c>
      <c r="H8" s="331">
        <f t="shared" ref="H8:H13" si="1">SUM(I8:AL8)</f>
        <v>0</v>
      </c>
      <c r="I8" s="362">
        <f>'6. DL finanšu_analīze'!H8*(1+'8. DL jut. analize-Fin.'!$F8)</f>
        <v>0</v>
      </c>
      <c r="J8" s="362">
        <f>'6. DL finanšu_analīze'!I8*(1+'8. DL jut. analize-Fin.'!$F8)</f>
        <v>0</v>
      </c>
      <c r="K8" s="362">
        <f>'6. DL finanšu_analīze'!J8*(1+'8. DL jut. analize-Fin.'!$F8)</f>
        <v>0</v>
      </c>
      <c r="L8" s="362">
        <f>'6. DL finanšu_analīze'!K8*(1+'8. DL jut. analize-Fin.'!$F8)</f>
        <v>0</v>
      </c>
      <c r="M8" s="362">
        <f>'6. DL finanšu_analīze'!L8*(1+'8. DL jut. analize-Fin.'!$F8)</f>
        <v>0</v>
      </c>
      <c r="N8" s="362">
        <f>'6. DL finanšu_analīze'!M8*(1+'8. DL jut. analize-Fin.'!$F8)</f>
        <v>0</v>
      </c>
      <c r="O8" s="362">
        <f>'6. DL finanšu_analīze'!N8*(1+'8. DL jut. analize-Fin.'!$F8)</f>
        <v>0</v>
      </c>
      <c r="P8" s="362">
        <f>'6. DL finanšu_analīze'!O8*(1+'8. DL jut. analize-Fin.'!$F8)</f>
        <v>0</v>
      </c>
      <c r="Q8" s="362">
        <f>'6. DL finanšu_analīze'!P8*(1+'8. DL jut. analize-Fin.'!$F8)</f>
        <v>0</v>
      </c>
      <c r="R8" s="362">
        <f>'6. DL finanšu_analīze'!Q8*(1+'8. DL jut. analize-Fin.'!$F8)</f>
        <v>0</v>
      </c>
      <c r="S8" s="362">
        <f>'6. DL finanšu_analīze'!R8*(1+'8. DL jut. analize-Fin.'!$F8)</f>
        <v>0</v>
      </c>
      <c r="T8" s="362">
        <f>'6. DL finanšu_analīze'!S8*(1+'8. DL jut. analize-Fin.'!$F8)</f>
        <v>0</v>
      </c>
      <c r="U8" s="362">
        <f>'6. DL finanšu_analīze'!T8*(1+'8. DL jut. analize-Fin.'!$F8)</f>
        <v>0</v>
      </c>
      <c r="V8" s="362">
        <f>'6. DL finanšu_analīze'!U8*(1+'8. DL jut. analize-Fin.'!$F8)</f>
        <v>0</v>
      </c>
      <c r="W8" s="362">
        <f>'6. DL finanšu_analīze'!V8*(1+'8. DL jut. analize-Fin.'!$F8)</f>
        <v>0</v>
      </c>
      <c r="X8" s="362">
        <f>'6. DL finanšu_analīze'!W8*(1+'8. DL jut. analize-Fin.'!$F8)</f>
        <v>0</v>
      </c>
      <c r="Y8" s="362">
        <f>'6. DL finanšu_analīze'!X8*(1+'8. DL jut. analize-Fin.'!$F8)</f>
        <v>0</v>
      </c>
      <c r="Z8" s="362">
        <f>'6. DL finanšu_analīze'!Y8*(1+'8. DL jut. analize-Fin.'!$F8)</f>
        <v>0</v>
      </c>
      <c r="AA8" s="362">
        <f>'6. DL finanšu_analīze'!Z8*(1+'8. DL jut. analize-Fin.'!$F8)</f>
        <v>0</v>
      </c>
      <c r="AB8" s="362">
        <f>'6. DL finanšu_analīze'!AA8*(1+'8. DL jut. analize-Fin.'!$F8)</f>
        <v>0</v>
      </c>
      <c r="AC8" s="362">
        <f>'6. DL finanšu_analīze'!AB8*(1+'8. DL jut. analize-Fin.'!$F8)</f>
        <v>0</v>
      </c>
      <c r="AD8" s="362">
        <f>'6. DL finanšu_analīze'!AC8*(1+'8. DL jut. analize-Fin.'!$F8)</f>
        <v>0</v>
      </c>
      <c r="AE8" s="362">
        <f>'6. DL finanšu_analīze'!AD8*(1+'8. DL jut. analize-Fin.'!$F8)</f>
        <v>0</v>
      </c>
      <c r="AF8" s="362">
        <f>'6. DL finanšu_analīze'!AE8*(1+'8. DL jut. analize-Fin.'!$F8)</f>
        <v>0</v>
      </c>
      <c r="AG8" s="362">
        <f>'6. DL finanšu_analīze'!AF8*(1+'8. DL jut. analize-Fin.'!$F8)</f>
        <v>0</v>
      </c>
      <c r="AH8" s="362">
        <f>'6. DL finanšu_analīze'!AG8*(1+'8. DL jut. analize-Fin.'!$F8)</f>
        <v>0</v>
      </c>
      <c r="AI8" s="362">
        <f>'6. DL finanšu_analīze'!AH8*(1+'8. DL jut. analize-Fin.'!$F8)</f>
        <v>0</v>
      </c>
      <c r="AJ8" s="362">
        <f>'6. DL finanšu_analīze'!AI8*(1+'8. DL jut. analize-Fin.'!$F8)</f>
        <v>0</v>
      </c>
      <c r="AK8" s="362">
        <f>'6. DL finanšu_analīze'!AJ8*(1+'8. DL jut. analize-Fin.'!$F8)</f>
        <v>0</v>
      </c>
      <c r="AL8" s="362">
        <f>'6. DL finanšu_analīze'!AK8*(1+'8. DL jut. analize-Fin.'!$F8)</f>
        <v>0</v>
      </c>
    </row>
    <row r="9" spans="1:38">
      <c r="A9" s="363"/>
      <c r="B9" s="29" t="s">
        <v>104</v>
      </c>
      <c r="C9" s="29" t="s">
        <v>304</v>
      </c>
      <c r="D9" s="29"/>
      <c r="E9" s="364" t="s">
        <v>138</v>
      </c>
      <c r="F9" s="42">
        <v>0</v>
      </c>
      <c r="G9" s="331">
        <f t="shared" si="0"/>
        <v>-6693754.9140350008</v>
      </c>
      <c r="H9" s="331">
        <f t="shared" si="1"/>
        <v>-9161866.186140649</v>
      </c>
      <c r="I9" s="362">
        <f>'6. DL finanšu_analīze'!H9*(1+'8. DL jut. analize-Fin.'!$F9)</f>
        <v>0</v>
      </c>
      <c r="J9" s="362">
        <f>'6. DL finanšu_analīze'!I9*(1+'8. DL jut. analize-Fin.'!$F9)</f>
        <v>0</v>
      </c>
      <c r="K9" s="362">
        <f>'6. DL finanšu_analīze'!J9*(1+'8. DL jut. analize-Fin.'!$F9)</f>
        <v>0</v>
      </c>
      <c r="L9" s="362">
        <f>'6. DL finanšu_analīze'!K9*(1+'8. DL jut. analize-Fin.'!$F9)</f>
        <v>0</v>
      </c>
      <c r="M9" s="362">
        <f>'6. DL finanšu_analīze'!L9*(1+'8. DL jut. analize-Fin.'!$F9)</f>
        <v>0</v>
      </c>
      <c r="N9" s="362">
        <f>'6. DL finanšu_analīze'!M9*(1+'8. DL jut. analize-Fin.'!$F9)</f>
        <v>-1230469.6554114248</v>
      </c>
      <c r="O9" s="362">
        <f>'6. DL finanšu_analīze'!N9*(1+'8. DL jut. analize-Fin.'!$F9)</f>
        <v>-1255710.9951124133</v>
      </c>
      <c r="P9" s="362">
        <f>'6. DL finanšu_analīze'!O9*(1+'8. DL jut. analize-Fin.'!$F9)</f>
        <v>-1281470.4324858696</v>
      </c>
      <c r="Q9" s="362">
        <f>'6. DL finanšu_analīze'!P9*(1+'8. DL jut. analize-Fin.'!$F9)</f>
        <v>-1307758.6081736903</v>
      </c>
      <c r="R9" s="362">
        <f>'6. DL finanšu_analīze'!Q9*(1+'8. DL jut. analize-Fin.'!$F9)</f>
        <v>-1334586.3814830675</v>
      </c>
      <c r="S9" s="362">
        <f>'6. DL finanšu_analīze'!R9*(1+'8. DL jut. analize-Fin.'!$F9)</f>
        <v>-1361964.8348826964</v>
      </c>
      <c r="T9" s="362">
        <f>'6. DL finanšu_analīze'!S9*(1+'8. DL jut. analize-Fin.'!$F9)</f>
        <v>-1389905.2785914869</v>
      </c>
      <c r="U9" s="362">
        <f>'6. DL finanšu_analīze'!T9*(1+'8. DL jut. analize-Fin.'!$F9)</f>
        <v>0</v>
      </c>
      <c r="V9" s="362">
        <f>'6. DL finanšu_analīze'!U9*(1+'8. DL jut. analize-Fin.'!$F9)</f>
        <v>0</v>
      </c>
      <c r="W9" s="362">
        <f>'6. DL finanšu_analīze'!V9*(1+'8. DL jut. analize-Fin.'!$F9)</f>
        <v>0</v>
      </c>
      <c r="X9" s="362">
        <f>'6. DL finanšu_analīze'!W9*(1+'8. DL jut. analize-Fin.'!$F9)</f>
        <v>0</v>
      </c>
      <c r="Y9" s="362">
        <f>'6. DL finanšu_analīze'!X9*(1+'8. DL jut. analize-Fin.'!$F9)</f>
        <v>0</v>
      </c>
      <c r="Z9" s="362">
        <f>'6. DL finanšu_analīze'!Y9*(1+'8. DL jut. analize-Fin.'!$F9)</f>
        <v>0</v>
      </c>
      <c r="AA9" s="362">
        <f>'6. DL finanšu_analīze'!Z9*(1+'8. DL jut. analize-Fin.'!$F9)</f>
        <v>0</v>
      </c>
      <c r="AB9" s="362">
        <f>'6. DL finanšu_analīze'!AA9*(1+'8. DL jut. analize-Fin.'!$F9)</f>
        <v>0</v>
      </c>
      <c r="AC9" s="362">
        <f>'6. DL finanšu_analīze'!AB9*(1+'8. DL jut. analize-Fin.'!$F9)</f>
        <v>0</v>
      </c>
      <c r="AD9" s="362">
        <f>'6. DL finanšu_analīze'!AC9*(1+'8. DL jut. analize-Fin.'!$F9)</f>
        <v>0</v>
      </c>
      <c r="AE9" s="362">
        <f>'6. DL finanšu_analīze'!AD9*(1+'8. DL jut. analize-Fin.'!$F9)</f>
        <v>0</v>
      </c>
      <c r="AF9" s="362">
        <f>'6. DL finanšu_analīze'!AE9*(1+'8. DL jut. analize-Fin.'!$F9)</f>
        <v>0</v>
      </c>
      <c r="AG9" s="362">
        <f>'6. DL finanšu_analīze'!AF9*(1+'8. DL jut. analize-Fin.'!$F9)</f>
        <v>0</v>
      </c>
      <c r="AH9" s="362">
        <f>'6. DL finanšu_analīze'!AG9*(1+'8. DL jut. analize-Fin.'!$F9)</f>
        <v>0</v>
      </c>
      <c r="AI9" s="362">
        <f>'6. DL finanšu_analīze'!AH9*(1+'8. DL jut. analize-Fin.'!$F9)</f>
        <v>0</v>
      </c>
      <c r="AJ9" s="362">
        <f>'6. DL finanšu_analīze'!AI9*(1+'8. DL jut. analize-Fin.'!$F9)</f>
        <v>0</v>
      </c>
      <c r="AK9" s="362">
        <f>'6. DL finanšu_analīze'!AJ9*(1+'8. DL jut. analize-Fin.'!$F9)</f>
        <v>0</v>
      </c>
      <c r="AL9" s="362">
        <f>'6. DL finanšu_analīze'!AK9*(1+'8. DL jut. analize-Fin.'!$F9)</f>
        <v>0</v>
      </c>
    </row>
    <row r="10" spans="1:38">
      <c r="A10" s="363"/>
      <c r="B10" s="29" t="s">
        <v>107</v>
      </c>
      <c r="C10" s="29" t="s">
        <v>252</v>
      </c>
      <c r="D10" s="29"/>
      <c r="E10" s="364" t="s">
        <v>138</v>
      </c>
      <c r="F10" s="42">
        <v>0</v>
      </c>
      <c r="G10" s="331">
        <f t="shared" si="0"/>
        <v>0</v>
      </c>
      <c r="H10" s="331">
        <f t="shared" si="1"/>
        <v>0</v>
      </c>
      <c r="I10" s="362">
        <f>'6. DL finanšu_analīze'!H10*(1+'8. DL jut. analize-Fin.'!$F10)</f>
        <v>0</v>
      </c>
      <c r="J10" s="362">
        <f>'6. DL finanšu_analīze'!I10*(1+'8. DL jut. analize-Fin.'!$F10)</f>
        <v>0</v>
      </c>
      <c r="K10" s="362">
        <f>'6. DL finanšu_analīze'!J10*(1+'8. DL jut. analize-Fin.'!$F10)</f>
        <v>0</v>
      </c>
      <c r="L10" s="362">
        <f>'6. DL finanšu_analīze'!K10*(1+'8. DL jut. analize-Fin.'!$F10)</f>
        <v>0</v>
      </c>
      <c r="M10" s="362">
        <f>'6. DL finanšu_analīze'!L10*(1+'8. DL jut. analize-Fin.'!$F10)</f>
        <v>0</v>
      </c>
      <c r="N10" s="362">
        <f>'6. DL finanšu_analīze'!M10*(1+'8. DL jut. analize-Fin.'!$F10)</f>
        <v>0</v>
      </c>
      <c r="O10" s="362">
        <f>'6. DL finanšu_analīze'!N10*(1+'8. DL jut. analize-Fin.'!$F10)</f>
        <v>0</v>
      </c>
      <c r="P10" s="362">
        <f>'6. DL finanšu_analīze'!O10*(1+'8. DL jut. analize-Fin.'!$F10)</f>
        <v>0</v>
      </c>
      <c r="Q10" s="362">
        <f>'6. DL finanšu_analīze'!P10*(1+'8. DL jut. analize-Fin.'!$F10)</f>
        <v>0</v>
      </c>
      <c r="R10" s="362">
        <f>'6. DL finanšu_analīze'!Q10*(1+'8. DL jut. analize-Fin.'!$F10)</f>
        <v>0</v>
      </c>
      <c r="S10" s="362">
        <f>'6. DL finanšu_analīze'!R10*(1+'8. DL jut. analize-Fin.'!$F10)</f>
        <v>0</v>
      </c>
      <c r="T10" s="362">
        <f>'6. DL finanšu_analīze'!S10*(1+'8. DL jut. analize-Fin.'!$F10)</f>
        <v>0</v>
      </c>
      <c r="U10" s="362">
        <f>'6. DL finanšu_analīze'!T10*(1+'8. DL jut. analize-Fin.'!$F10)</f>
        <v>0</v>
      </c>
      <c r="V10" s="362">
        <f>'6. DL finanšu_analīze'!U10*(1+'8. DL jut. analize-Fin.'!$F10)</f>
        <v>0</v>
      </c>
      <c r="W10" s="362">
        <f>'6. DL finanšu_analīze'!V10*(1+'8. DL jut. analize-Fin.'!$F10)</f>
        <v>0</v>
      </c>
      <c r="X10" s="362">
        <f>'6. DL finanšu_analīze'!W10*(1+'8. DL jut. analize-Fin.'!$F10)</f>
        <v>0</v>
      </c>
      <c r="Y10" s="362">
        <f>'6. DL finanšu_analīze'!X10*(1+'8. DL jut. analize-Fin.'!$F10)</f>
        <v>0</v>
      </c>
      <c r="Z10" s="362">
        <f>'6. DL finanšu_analīze'!Y10*(1+'8. DL jut. analize-Fin.'!$F10)</f>
        <v>0</v>
      </c>
      <c r="AA10" s="362">
        <f>'6. DL finanšu_analīze'!Z10*(1+'8. DL jut. analize-Fin.'!$F10)</f>
        <v>0</v>
      </c>
      <c r="AB10" s="362">
        <f>'6. DL finanšu_analīze'!AA10*(1+'8. DL jut. analize-Fin.'!$F10)</f>
        <v>0</v>
      </c>
      <c r="AC10" s="362">
        <f>'6. DL finanšu_analīze'!AB10*(1+'8. DL jut. analize-Fin.'!$F10)</f>
        <v>0</v>
      </c>
      <c r="AD10" s="362">
        <f>'6. DL finanšu_analīze'!AC10*(1+'8. DL jut. analize-Fin.'!$F10)</f>
        <v>0</v>
      </c>
      <c r="AE10" s="362">
        <f>'6. DL finanšu_analīze'!AD10*(1+'8. DL jut. analize-Fin.'!$F10)</f>
        <v>0</v>
      </c>
      <c r="AF10" s="362">
        <f>'6. DL finanšu_analīze'!AE10*(1+'8. DL jut. analize-Fin.'!$F10)</f>
        <v>0</v>
      </c>
      <c r="AG10" s="362">
        <f>'6. DL finanšu_analīze'!AF10*(1+'8. DL jut. analize-Fin.'!$F10)</f>
        <v>0</v>
      </c>
      <c r="AH10" s="362">
        <f>'6. DL finanšu_analīze'!AG10*(1+'8. DL jut. analize-Fin.'!$F10)</f>
        <v>0</v>
      </c>
      <c r="AI10" s="362">
        <f>'6. DL finanšu_analīze'!AH10*(1+'8. DL jut. analize-Fin.'!$F10)</f>
        <v>0</v>
      </c>
      <c r="AJ10" s="362">
        <f>'6. DL finanšu_analīze'!AI10*(1+'8. DL jut. analize-Fin.'!$F10)</f>
        <v>0</v>
      </c>
      <c r="AK10" s="362">
        <f>'6. DL finanšu_analīze'!AJ10*(1+'8. DL jut. analize-Fin.'!$F10)</f>
        <v>0</v>
      </c>
      <c r="AL10" s="362">
        <f>'6. DL finanšu_analīze'!AK10*(1+'8. DL jut. analize-Fin.'!$F10)</f>
        <v>0</v>
      </c>
    </row>
    <row r="11" spans="1:38">
      <c r="A11" s="363"/>
      <c r="B11" s="29" t="s">
        <v>109</v>
      </c>
      <c r="C11" s="29" t="s">
        <v>305</v>
      </c>
      <c r="D11" s="29"/>
      <c r="E11" s="364" t="s">
        <v>138</v>
      </c>
      <c r="F11" s="42">
        <v>0</v>
      </c>
      <c r="G11" s="331">
        <f t="shared" si="0"/>
        <v>0</v>
      </c>
      <c r="H11" s="331">
        <f t="shared" si="1"/>
        <v>0</v>
      </c>
      <c r="I11" s="362">
        <f>'6. DL finanšu_analīze'!H11*(1+'8. DL jut. analize-Fin.'!$F11)</f>
        <v>0</v>
      </c>
      <c r="J11" s="362">
        <f>'6. DL finanšu_analīze'!I11*(1+'8. DL jut. analize-Fin.'!$F11)</f>
        <v>0</v>
      </c>
      <c r="K11" s="362">
        <f>'6. DL finanšu_analīze'!J11*(1+'8. DL jut. analize-Fin.'!$F11)</f>
        <v>0</v>
      </c>
      <c r="L11" s="362">
        <f>'6. DL finanšu_analīze'!K11*(1+'8. DL jut. analize-Fin.'!$F11)</f>
        <v>0</v>
      </c>
      <c r="M11" s="362">
        <f>'6. DL finanšu_analīze'!L11*(1+'8. DL jut. analize-Fin.'!$F11)</f>
        <v>0</v>
      </c>
      <c r="N11" s="362">
        <f>'6. DL finanšu_analīze'!M11*(1+'8. DL jut. analize-Fin.'!$F11)</f>
        <v>0</v>
      </c>
      <c r="O11" s="362">
        <f>'6. DL finanšu_analīze'!N11*(1+'8. DL jut. analize-Fin.'!$F11)</f>
        <v>0</v>
      </c>
      <c r="P11" s="362">
        <f>'6. DL finanšu_analīze'!O11*(1+'8. DL jut. analize-Fin.'!$F11)</f>
        <v>0</v>
      </c>
      <c r="Q11" s="362">
        <f>'6. DL finanšu_analīze'!P11*(1+'8. DL jut. analize-Fin.'!$F11)</f>
        <v>0</v>
      </c>
      <c r="R11" s="362">
        <f>'6. DL finanšu_analīze'!Q11*(1+'8. DL jut. analize-Fin.'!$F11)</f>
        <v>0</v>
      </c>
      <c r="S11" s="362">
        <f>'6. DL finanšu_analīze'!R11*(1+'8. DL jut. analize-Fin.'!$F11)</f>
        <v>0</v>
      </c>
      <c r="T11" s="362">
        <f>'6. DL finanšu_analīze'!S11*(1+'8. DL jut. analize-Fin.'!$F11)</f>
        <v>0</v>
      </c>
      <c r="U11" s="362">
        <f>'6. DL finanšu_analīze'!T11*(1+'8. DL jut. analize-Fin.'!$F11)</f>
        <v>0</v>
      </c>
      <c r="V11" s="362">
        <f>'6. DL finanšu_analīze'!U11*(1+'8. DL jut. analize-Fin.'!$F11)</f>
        <v>0</v>
      </c>
      <c r="W11" s="362">
        <f>'6. DL finanšu_analīze'!V11*(1+'8. DL jut. analize-Fin.'!$F11)</f>
        <v>0</v>
      </c>
      <c r="X11" s="362">
        <f>'6. DL finanšu_analīze'!W11*(1+'8. DL jut. analize-Fin.'!$F11)</f>
        <v>0</v>
      </c>
      <c r="Y11" s="362">
        <f>'6. DL finanšu_analīze'!X11*(1+'8. DL jut. analize-Fin.'!$F11)</f>
        <v>0</v>
      </c>
      <c r="Z11" s="362">
        <f>'6. DL finanšu_analīze'!Y11*(1+'8. DL jut. analize-Fin.'!$F11)</f>
        <v>0</v>
      </c>
      <c r="AA11" s="362">
        <f>'6. DL finanšu_analīze'!Z11*(1+'8. DL jut. analize-Fin.'!$F11)</f>
        <v>0</v>
      </c>
      <c r="AB11" s="362">
        <f>'6. DL finanšu_analīze'!AA11*(1+'8. DL jut. analize-Fin.'!$F11)</f>
        <v>0</v>
      </c>
      <c r="AC11" s="362">
        <f>'6. DL finanšu_analīze'!AB11*(1+'8. DL jut. analize-Fin.'!$F11)</f>
        <v>0</v>
      </c>
      <c r="AD11" s="362">
        <f>'6. DL finanšu_analīze'!AC11*(1+'8. DL jut. analize-Fin.'!$F11)</f>
        <v>0</v>
      </c>
      <c r="AE11" s="362">
        <f>'6. DL finanšu_analīze'!AD11*(1+'8. DL jut. analize-Fin.'!$F11)</f>
        <v>0</v>
      </c>
      <c r="AF11" s="362">
        <f>'6. DL finanšu_analīze'!AE11*(1+'8. DL jut. analize-Fin.'!$F11)</f>
        <v>0</v>
      </c>
      <c r="AG11" s="362">
        <f>'6. DL finanšu_analīze'!AF11*(1+'8. DL jut. analize-Fin.'!$F11)</f>
        <v>0</v>
      </c>
      <c r="AH11" s="362">
        <f>'6. DL finanšu_analīze'!AG11*(1+'8. DL jut. analize-Fin.'!$F11)</f>
        <v>0</v>
      </c>
      <c r="AI11" s="362">
        <f>'6. DL finanšu_analīze'!AH11*(1+'8. DL jut. analize-Fin.'!$F11)</f>
        <v>0</v>
      </c>
      <c r="AJ11" s="362">
        <f>'6. DL finanšu_analīze'!AI11*(1+'8. DL jut. analize-Fin.'!$F11)</f>
        <v>0</v>
      </c>
      <c r="AK11" s="362">
        <f>'6. DL finanšu_analīze'!AJ11*(1+'8. DL jut. analize-Fin.'!$F11)</f>
        <v>0</v>
      </c>
      <c r="AL11" s="362">
        <f>'6. DL finanšu_analīze'!AK11*(1+'8. DL jut. analize-Fin.'!$F11)</f>
        <v>0</v>
      </c>
    </row>
    <row r="12" spans="1:38">
      <c r="A12" s="363"/>
      <c r="B12" s="29" t="s">
        <v>112</v>
      </c>
      <c r="C12" s="29" t="s">
        <v>306</v>
      </c>
      <c r="D12" s="29"/>
      <c r="E12" s="364" t="s">
        <v>138</v>
      </c>
      <c r="F12" s="42">
        <v>0</v>
      </c>
      <c r="G12" s="331">
        <f t="shared" si="0"/>
        <v>-2307385.7131901886</v>
      </c>
      <c r="H12" s="331">
        <f t="shared" si="1"/>
        <v>-2511333.6590770199</v>
      </c>
      <c r="I12" s="362">
        <f>'6. DL finanšu_analīze'!H12*(1+'8. DL jut. analize-Fin.'!$F12)</f>
        <v>-62356.69357910339</v>
      </c>
      <c r="J12" s="362">
        <f>'6. DL finanšu_analīze'!I12*(1+'8. DL jut. analize-Fin.'!$F12)</f>
        <v>-806825.12262447923</v>
      </c>
      <c r="K12" s="362">
        <f>'6. DL finanšu_analīze'!J12*(1+'8. DL jut. analize-Fin.'!$F12)</f>
        <v>-688849.82262447942</v>
      </c>
      <c r="L12" s="362">
        <f>'6. DL finanšu_analīze'!K12*(1+'8. DL jut. analize-Fin.'!$F12)</f>
        <v>-510897.32262447895</v>
      </c>
      <c r="M12" s="362">
        <f>'6. DL finanšu_analīze'!L12*(1+'8. DL jut. analize-Fin.'!$F12)</f>
        <v>-442404.69762447895</v>
      </c>
      <c r="N12" s="362">
        <f>'6. DL finanšu_analīze'!M12*(1+'8. DL jut. analize-Fin.'!$F12)</f>
        <v>0</v>
      </c>
      <c r="O12" s="362">
        <f>'6. DL finanšu_analīze'!N12*(1+'8. DL jut. analize-Fin.'!$F12)</f>
        <v>0</v>
      </c>
      <c r="P12" s="362">
        <f>'6. DL finanšu_analīze'!O12*(1+'8. DL jut. analize-Fin.'!$F12)</f>
        <v>0</v>
      </c>
      <c r="Q12" s="362">
        <f>'6. DL finanšu_analīze'!P12*(1+'8. DL jut. analize-Fin.'!$F12)</f>
        <v>0</v>
      </c>
      <c r="R12" s="362">
        <f>'6. DL finanšu_analīze'!Q12*(1+'8. DL jut. analize-Fin.'!$F12)</f>
        <v>0</v>
      </c>
      <c r="S12" s="362">
        <f>'6. DL finanšu_analīze'!R12*(1+'8. DL jut. analize-Fin.'!$F12)</f>
        <v>0</v>
      </c>
      <c r="T12" s="362">
        <f>'6. DL finanšu_analīze'!S12*(1+'8. DL jut. analize-Fin.'!$F12)</f>
        <v>0</v>
      </c>
      <c r="U12" s="362">
        <f>'6. DL finanšu_analīze'!T12*(1+'8. DL jut. analize-Fin.'!$F12)</f>
        <v>0</v>
      </c>
      <c r="V12" s="362">
        <f>'6. DL finanšu_analīze'!U12*(1+'8. DL jut. analize-Fin.'!$F12)</f>
        <v>0</v>
      </c>
      <c r="W12" s="362">
        <f>'6. DL finanšu_analīze'!V12*(1+'8. DL jut. analize-Fin.'!$F12)</f>
        <v>0</v>
      </c>
      <c r="X12" s="362">
        <f>'6. DL finanšu_analīze'!W12*(1+'8. DL jut. analize-Fin.'!$F12)</f>
        <v>0</v>
      </c>
      <c r="Y12" s="362">
        <f>'6. DL finanšu_analīze'!X12*(1+'8. DL jut. analize-Fin.'!$F12)</f>
        <v>0</v>
      </c>
      <c r="Z12" s="362">
        <f>'6. DL finanšu_analīze'!Y12*(1+'8. DL jut. analize-Fin.'!$F12)</f>
        <v>0</v>
      </c>
      <c r="AA12" s="362">
        <f>'6. DL finanšu_analīze'!Z12*(1+'8. DL jut. analize-Fin.'!$F12)</f>
        <v>0</v>
      </c>
      <c r="AB12" s="362">
        <f>'6. DL finanšu_analīze'!AA12*(1+'8. DL jut. analize-Fin.'!$F12)</f>
        <v>0</v>
      </c>
      <c r="AC12" s="362">
        <f>'6. DL finanšu_analīze'!AB12*(1+'8. DL jut. analize-Fin.'!$F12)</f>
        <v>0</v>
      </c>
      <c r="AD12" s="362">
        <f>'6. DL finanšu_analīze'!AC12*(1+'8. DL jut. analize-Fin.'!$F12)</f>
        <v>0</v>
      </c>
      <c r="AE12" s="362">
        <f>'6. DL finanšu_analīze'!AD12*(1+'8. DL jut. analize-Fin.'!$F12)</f>
        <v>0</v>
      </c>
      <c r="AF12" s="362">
        <f>'6. DL finanšu_analīze'!AE12*(1+'8. DL jut. analize-Fin.'!$F12)</f>
        <v>0</v>
      </c>
      <c r="AG12" s="362">
        <f>'6. DL finanšu_analīze'!AF12*(1+'8. DL jut. analize-Fin.'!$F12)</f>
        <v>0</v>
      </c>
      <c r="AH12" s="362">
        <f>'6. DL finanšu_analīze'!AG12*(1+'8. DL jut. analize-Fin.'!$F12)</f>
        <v>0</v>
      </c>
      <c r="AI12" s="362">
        <f>'6. DL finanšu_analīze'!AH12*(1+'8. DL jut. analize-Fin.'!$F12)</f>
        <v>0</v>
      </c>
      <c r="AJ12" s="362">
        <f>'6. DL finanšu_analīze'!AI12*(1+'8. DL jut. analize-Fin.'!$F12)</f>
        <v>0</v>
      </c>
      <c r="AK12" s="362">
        <f>'6. DL finanšu_analīze'!AJ12*(1+'8. DL jut. analize-Fin.'!$F12)</f>
        <v>0</v>
      </c>
      <c r="AL12" s="362">
        <f>'6. DL finanšu_analīze'!AK12*(1+'8. DL jut. analize-Fin.'!$F12)</f>
        <v>0</v>
      </c>
    </row>
    <row r="13" spans="1:38">
      <c r="A13" s="265"/>
      <c r="B13" s="203" t="s">
        <v>114</v>
      </c>
      <c r="C13" s="203" t="s">
        <v>207</v>
      </c>
      <c r="D13" s="203"/>
      <c r="E13" s="396" t="s">
        <v>138</v>
      </c>
      <c r="F13" s="205"/>
      <c r="G13" s="339">
        <f t="shared" si="0"/>
        <v>-9001140.6272251904</v>
      </c>
      <c r="H13" s="339">
        <f t="shared" si="1"/>
        <v>-11673199.845217669</v>
      </c>
      <c r="I13" s="397">
        <f>SUM(I7:I12)</f>
        <v>-62356.69357910339</v>
      </c>
      <c r="J13" s="397">
        <f t="shared" ref="J13:AL13" si="2">SUM(J7:J12)</f>
        <v>-806825.12262447923</v>
      </c>
      <c r="K13" s="397">
        <f t="shared" si="2"/>
        <v>-688849.82262447942</v>
      </c>
      <c r="L13" s="397">
        <f t="shared" si="2"/>
        <v>-510897.32262447895</v>
      </c>
      <c r="M13" s="397">
        <f t="shared" si="2"/>
        <v>-442404.69762447895</v>
      </c>
      <c r="N13" s="397">
        <f t="shared" si="2"/>
        <v>-1230469.6554114248</v>
      </c>
      <c r="O13" s="397">
        <f t="shared" si="2"/>
        <v>-1255710.9951124133</v>
      </c>
      <c r="P13" s="397">
        <f t="shared" si="2"/>
        <v>-1281470.4324858696</v>
      </c>
      <c r="Q13" s="397">
        <f t="shared" si="2"/>
        <v>-1307758.6081736903</v>
      </c>
      <c r="R13" s="397">
        <f t="shared" si="2"/>
        <v>-1334586.3814830675</v>
      </c>
      <c r="S13" s="397">
        <f t="shared" si="2"/>
        <v>-1361964.8348826964</v>
      </c>
      <c r="T13" s="397">
        <f t="shared" si="2"/>
        <v>-1389905.2785914869</v>
      </c>
      <c r="U13" s="397">
        <f t="shared" si="2"/>
        <v>0</v>
      </c>
      <c r="V13" s="397">
        <f t="shared" si="2"/>
        <v>0</v>
      </c>
      <c r="W13" s="397">
        <f t="shared" si="2"/>
        <v>0</v>
      </c>
      <c r="X13" s="397">
        <f t="shared" si="2"/>
        <v>0</v>
      </c>
      <c r="Y13" s="397">
        <f t="shared" si="2"/>
        <v>0</v>
      </c>
      <c r="Z13" s="397">
        <f t="shared" si="2"/>
        <v>0</v>
      </c>
      <c r="AA13" s="397">
        <f t="shared" si="2"/>
        <v>0</v>
      </c>
      <c r="AB13" s="397">
        <f t="shared" si="2"/>
        <v>0</v>
      </c>
      <c r="AC13" s="397">
        <f t="shared" si="2"/>
        <v>0</v>
      </c>
      <c r="AD13" s="397">
        <f t="shared" si="2"/>
        <v>0</v>
      </c>
      <c r="AE13" s="397">
        <f t="shared" si="2"/>
        <v>0</v>
      </c>
      <c r="AF13" s="397">
        <f t="shared" si="2"/>
        <v>0</v>
      </c>
      <c r="AG13" s="397">
        <f t="shared" si="2"/>
        <v>0</v>
      </c>
      <c r="AH13" s="397">
        <f t="shared" si="2"/>
        <v>0</v>
      </c>
      <c r="AI13" s="397">
        <f t="shared" si="2"/>
        <v>0</v>
      </c>
      <c r="AJ13" s="397">
        <f t="shared" si="2"/>
        <v>0</v>
      </c>
      <c r="AK13" s="397">
        <f t="shared" si="2"/>
        <v>0</v>
      </c>
      <c r="AL13" s="397">
        <f t="shared" si="2"/>
        <v>0</v>
      </c>
    </row>
    <row r="14" spans="1:38">
      <c r="A14" s="29"/>
      <c r="B14" s="29"/>
      <c r="C14" s="29"/>
      <c r="D14" s="29"/>
      <c r="E14" s="33"/>
      <c r="F14" s="33"/>
      <c r="G14" s="33"/>
      <c r="H14" s="33"/>
      <c r="I14" s="33"/>
      <c r="J14" s="369"/>
      <c r="K14" s="325"/>
      <c r="L14" s="369"/>
      <c r="M14" s="325"/>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row>
    <row r="15" spans="1:38" ht="15" customHeight="1">
      <c r="A15" s="268">
        <v>2</v>
      </c>
      <c r="B15" s="269" t="s">
        <v>288</v>
      </c>
      <c r="C15" s="269"/>
      <c r="D15" s="269"/>
      <c r="E15" s="269"/>
      <c r="F15" s="269"/>
      <c r="G15" s="588" t="s">
        <v>322</v>
      </c>
      <c r="H15" s="589"/>
      <c r="I15" s="589" t="s">
        <v>323</v>
      </c>
      <c r="J15" s="589"/>
      <c r="K15" s="589" t="s">
        <v>324</v>
      </c>
      <c r="L15" s="590"/>
      <c r="M15" s="270"/>
      <c r="N15" s="270"/>
      <c r="O15" s="270"/>
      <c r="P15" s="270"/>
      <c r="Q15" s="270"/>
      <c r="R15" s="270"/>
      <c r="S15" s="270"/>
      <c r="T15" s="270"/>
      <c r="U15" s="270"/>
      <c r="V15" s="270"/>
      <c r="W15" s="270"/>
      <c r="X15" s="270"/>
      <c r="Y15" s="270"/>
      <c r="Z15" s="270"/>
      <c r="AA15" s="270"/>
      <c r="AB15" s="270"/>
      <c r="AC15" s="270"/>
      <c r="AD15" s="270"/>
      <c r="AE15" s="270"/>
      <c r="AF15" s="270"/>
      <c r="AG15" s="270"/>
      <c r="AH15" s="270"/>
      <c r="AI15" s="270"/>
      <c r="AJ15" s="270"/>
      <c r="AK15" s="270"/>
      <c r="AL15" s="270"/>
    </row>
    <row r="16" spans="1:38">
      <c r="A16" s="358"/>
      <c r="B16" s="359" t="s">
        <v>199</v>
      </c>
      <c r="C16" s="359" t="s">
        <v>307</v>
      </c>
      <c r="D16" s="359"/>
      <c r="E16" s="370"/>
      <c r="F16" s="326"/>
      <c r="G16" s="398">
        <f>'6. DL finanšu_analīze'!I16</f>
        <v>-9001140.6272251904</v>
      </c>
      <c r="H16" s="326"/>
      <c r="I16" s="371">
        <f>G13</f>
        <v>-9001140.6272251904</v>
      </c>
      <c r="K16" s="586">
        <f>I16/G16-1</f>
        <v>0</v>
      </c>
      <c r="L16" s="587"/>
      <c r="M16" s="29"/>
      <c r="N16" s="29"/>
      <c r="O16" s="29"/>
      <c r="P16" s="29"/>
      <c r="Q16" s="372"/>
      <c r="R16" s="29"/>
      <c r="S16" s="29"/>
      <c r="T16" s="29"/>
      <c r="U16" s="29"/>
      <c r="V16" s="29"/>
      <c r="W16" s="29"/>
      <c r="X16" s="29"/>
      <c r="Y16" s="29"/>
      <c r="Z16" s="29"/>
      <c r="AA16" s="29"/>
      <c r="AB16" s="29"/>
      <c r="AC16" s="29"/>
      <c r="AD16" s="29"/>
      <c r="AE16" s="29"/>
      <c r="AF16" s="29"/>
      <c r="AG16" s="29"/>
      <c r="AH16" s="29"/>
      <c r="AI16" s="29"/>
      <c r="AJ16" s="29"/>
      <c r="AK16" s="29"/>
      <c r="AL16" s="29"/>
    </row>
    <row r="17" spans="1:43">
      <c r="A17" s="268"/>
      <c r="B17" s="269"/>
      <c r="C17" s="269"/>
      <c r="D17" s="269"/>
      <c r="E17" s="269"/>
      <c r="F17" s="269"/>
      <c r="G17" s="269"/>
      <c r="H17" s="269"/>
      <c r="I17" s="269"/>
      <c r="J17" s="270"/>
      <c r="K17" s="270"/>
      <c r="L17" s="270"/>
      <c r="M17" s="270"/>
      <c r="N17" s="270"/>
      <c r="O17" s="270"/>
      <c r="P17" s="270"/>
      <c r="Q17" s="270"/>
      <c r="R17" s="270"/>
      <c r="S17" s="270"/>
      <c r="T17" s="270"/>
      <c r="U17" s="270"/>
      <c r="V17" s="270"/>
      <c r="W17" s="270"/>
      <c r="X17" s="270"/>
      <c r="Y17" s="270"/>
      <c r="Z17" s="270"/>
      <c r="AA17" s="270"/>
      <c r="AB17" s="270"/>
      <c r="AC17" s="270"/>
      <c r="AD17" s="270"/>
      <c r="AE17" s="270"/>
      <c r="AF17" s="270"/>
      <c r="AG17" s="270"/>
      <c r="AH17" s="270"/>
      <c r="AI17" s="270"/>
      <c r="AJ17" s="270"/>
      <c r="AK17" s="270"/>
      <c r="AL17" s="270"/>
    </row>
    <row r="18" spans="1:43" s="226" customFormat="1" ht="24.95" customHeight="1">
      <c r="A18" s="584" t="s">
        <v>310</v>
      </c>
      <c r="B18" s="584"/>
      <c r="C18" s="584"/>
      <c r="D18" s="584"/>
      <c r="E18" s="584"/>
      <c r="F18" s="584"/>
      <c r="G18" s="584"/>
      <c r="H18" s="375"/>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row>
    <row r="19" spans="1:43" s="226" customFormat="1" ht="12.75" customHeight="1">
      <c r="A19" s="376"/>
      <c r="B19" s="288"/>
      <c r="C19" s="192"/>
      <c r="D19" s="198"/>
      <c r="E19" s="199"/>
      <c r="F19" s="199"/>
      <c r="G19" s="322" t="s">
        <v>259</v>
      </c>
      <c r="H19" s="323"/>
      <c r="I19" s="290">
        <f t="shared" ref="I19:AL19" si="3">I5</f>
        <v>1</v>
      </c>
      <c r="J19" s="290">
        <f t="shared" si="3"/>
        <v>2</v>
      </c>
      <c r="K19" s="290">
        <f t="shared" si="3"/>
        <v>3</v>
      </c>
      <c r="L19" s="290">
        <f t="shared" si="3"/>
        <v>4</v>
      </c>
      <c r="M19" s="290">
        <f t="shared" si="3"/>
        <v>5</v>
      </c>
      <c r="N19" s="290">
        <f t="shared" si="3"/>
        <v>6</v>
      </c>
      <c r="O19" s="290">
        <f t="shared" si="3"/>
        <v>7</v>
      </c>
      <c r="P19" s="290">
        <f t="shared" si="3"/>
        <v>8</v>
      </c>
      <c r="Q19" s="290">
        <f t="shared" si="3"/>
        <v>9</v>
      </c>
      <c r="R19" s="290">
        <f t="shared" si="3"/>
        <v>10</v>
      </c>
      <c r="S19" s="290">
        <f t="shared" si="3"/>
        <v>11</v>
      </c>
      <c r="T19" s="290">
        <f t="shared" si="3"/>
        <v>12</v>
      </c>
      <c r="U19" s="290">
        <f t="shared" si="3"/>
        <v>13</v>
      </c>
      <c r="V19" s="290">
        <f t="shared" si="3"/>
        <v>14</v>
      </c>
      <c r="W19" s="290">
        <f t="shared" si="3"/>
        <v>15</v>
      </c>
      <c r="X19" s="290">
        <f t="shared" si="3"/>
        <v>16</v>
      </c>
      <c r="Y19" s="290">
        <f t="shared" si="3"/>
        <v>17</v>
      </c>
      <c r="Z19" s="290">
        <f t="shared" si="3"/>
        <v>18</v>
      </c>
      <c r="AA19" s="290">
        <f t="shared" si="3"/>
        <v>19</v>
      </c>
      <c r="AB19" s="290">
        <f t="shared" si="3"/>
        <v>20</v>
      </c>
      <c r="AC19" s="290">
        <f t="shared" si="3"/>
        <v>21</v>
      </c>
      <c r="AD19" s="290">
        <f t="shared" si="3"/>
        <v>22</v>
      </c>
      <c r="AE19" s="290">
        <f t="shared" si="3"/>
        <v>23</v>
      </c>
      <c r="AF19" s="290">
        <f t="shared" si="3"/>
        <v>24</v>
      </c>
      <c r="AG19" s="290">
        <f t="shared" si="3"/>
        <v>25</v>
      </c>
      <c r="AH19" s="290">
        <f t="shared" si="3"/>
        <v>26</v>
      </c>
      <c r="AI19" s="290">
        <f t="shared" si="3"/>
        <v>27</v>
      </c>
      <c r="AJ19" s="290">
        <f t="shared" si="3"/>
        <v>28</v>
      </c>
      <c r="AK19" s="290">
        <f t="shared" si="3"/>
        <v>29</v>
      </c>
      <c r="AL19" s="290">
        <f t="shared" si="3"/>
        <v>30</v>
      </c>
      <c r="AM19" s="29"/>
    </row>
    <row r="20" spans="1:43" s="226" customFormat="1" ht="13.9">
      <c r="A20" s="356">
        <v>3</v>
      </c>
      <c r="B20" s="314" t="s">
        <v>196</v>
      </c>
      <c r="C20" s="314"/>
      <c r="D20" s="203"/>
      <c r="E20" s="204" t="s">
        <v>194</v>
      </c>
      <c r="F20" s="204"/>
      <c r="G20" s="357" t="s">
        <v>195</v>
      </c>
      <c r="H20" s="357" t="s">
        <v>195</v>
      </c>
      <c r="I20" s="291">
        <f t="shared" ref="I20:AL20" si="4">I6</f>
        <v>2025</v>
      </c>
      <c r="J20" s="291">
        <f t="shared" si="4"/>
        <v>2026</v>
      </c>
      <c r="K20" s="291">
        <f t="shared" si="4"/>
        <v>2027</v>
      </c>
      <c r="L20" s="291">
        <f t="shared" si="4"/>
        <v>2028</v>
      </c>
      <c r="M20" s="291">
        <f t="shared" si="4"/>
        <v>2029</v>
      </c>
      <c r="N20" s="291">
        <f t="shared" si="4"/>
        <v>2030</v>
      </c>
      <c r="O20" s="291">
        <f t="shared" si="4"/>
        <v>2031</v>
      </c>
      <c r="P20" s="291">
        <f t="shared" si="4"/>
        <v>2032</v>
      </c>
      <c r="Q20" s="291">
        <f t="shared" si="4"/>
        <v>2033</v>
      </c>
      <c r="R20" s="291">
        <f t="shared" si="4"/>
        <v>2034</v>
      </c>
      <c r="S20" s="291">
        <f t="shared" si="4"/>
        <v>2035</v>
      </c>
      <c r="T20" s="291">
        <f t="shared" si="4"/>
        <v>2036</v>
      </c>
      <c r="U20" s="291">
        <f t="shared" si="4"/>
        <v>2037</v>
      </c>
      <c r="V20" s="291">
        <f t="shared" si="4"/>
        <v>2038</v>
      </c>
      <c r="W20" s="291">
        <f t="shared" si="4"/>
        <v>2039</v>
      </c>
      <c r="X20" s="291">
        <f t="shared" si="4"/>
        <v>2040</v>
      </c>
      <c r="Y20" s="291">
        <f t="shared" si="4"/>
        <v>2041</v>
      </c>
      <c r="Z20" s="291">
        <f t="shared" si="4"/>
        <v>2042</v>
      </c>
      <c r="AA20" s="291">
        <f t="shared" si="4"/>
        <v>2043</v>
      </c>
      <c r="AB20" s="291">
        <f t="shared" si="4"/>
        <v>2044</v>
      </c>
      <c r="AC20" s="291">
        <f t="shared" si="4"/>
        <v>2045</v>
      </c>
      <c r="AD20" s="291">
        <f t="shared" si="4"/>
        <v>2046</v>
      </c>
      <c r="AE20" s="291">
        <f t="shared" si="4"/>
        <v>2047</v>
      </c>
      <c r="AF20" s="291">
        <f t="shared" si="4"/>
        <v>2048</v>
      </c>
      <c r="AG20" s="291">
        <f t="shared" si="4"/>
        <v>2049</v>
      </c>
      <c r="AH20" s="291">
        <f t="shared" si="4"/>
        <v>2050</v>
      </c>
      <c r="AI20" s="291">
        <f t="shared" si="4"/>
        <v>2051</v>
      </c>
      <c r="AJ20" s="291">
        <f t="shared" si="4"/>
        <v>2052</v>
      </c>
      <c r="AK20" s="291">
        <f t="shared" si="4"/>
        <v>2053</v>
      </c>
      <c r="AL20" s="291">
        <f t="shared" si="4"/>
        <v>2054</v>
      </c>
      <c r="AM20" s="29"/>
      <c r="AN20" s="267"/>
      <c r="AO20" s="267"/>
      <c r="AP20" s="267"/>
      <c r="AQ20" s="267"/>
    </row>
    <row r="21" spans="1:43" s="29" customFormat="1" ht="13.9">
      <c r="A21" s="358"/>
      <c r="B21" s="377" t="s">
        <v>225</v>
      </c>
      <c r="C21" s="359" t="s">
        <v>241</v>
      </c>
      <c r="D21" s="359"/>
      <c r="E21" s="378" t="s">
        <v>138</v>
      </c>
      <c r="F21" s="42">
        <v>0</v>
      </c>
      <c r="G21" s="379">
        <f t="shared" ref="G21:G25" si="5">I21+NPV($E$3,J21:AL21)</f>
        <v>0</v>
      </c>
      <c r="H21" s="331">
        <f>SUM(I21:AL21)</f>
        <v>0</v>
      </c>
      <c r="I21" s="362">
        <f>'6. DL finanšu_analīze'!H22*(1+'8. DL jut. analize-Fin.'!$F21)</f>
        <v>0</v>
      </c>
      <c r="J21" s="362">
        <f>'6. DL finanšu_analīze'!I22*(1+'8. DL jut. analize-Fin.'!$F21)</f>
        <v>0</v>
      </c>
      <c r="K21" s="362">
        <f>'6. DL finanšu_analīze'!J22*(1+'8. DL jut. analize-Fin.'!$F21)</f>
        <v>0</v>
      </c>
      <c r="L21" s="362">
        <f>'6. DL finanšu_analīze'!K22*(1+'8. DL jut. analize-Fin.'!$F21)</f>
        <v>0</v>
      </c>
      <c r="M21" s="362">
        <f>'6. DL finanšu_analīze'!L22*(1+'8. DL jut. analize-Fin.'!$F21)</f>
        <v>0</v>
      </c>
      <c r="N21" s="362">
        <f>'6. DL finanšu_analīze'!M22*(1+'8. DL jut. analize-Fin.'!$F21)</f>
        <v>0</v>
      </c>
      <c r="O21" s="362">
        <f>'6. DL finanšu_analīze'!N22*(1+'8. DL jut. analize-Fin.'!$F21)</f>
        <v>0</v>
      </c>
      <c r="P21" s="362">
        <f>'6. DL finanšu_analīze'!O22*(1+'8. DL jut. analize-Fin.'!$F21)</f>
        <v>0</v>
      </c>
      <c r="Q21" s="362">
        <f>'6. DL finanšu_analīze'!P22*(1+'8. DL jut. analize-Fin.'!$F21)</f>
        <v>0</v>
      </c>
      <c r="R21" s="362">
        <f>'6. DL finanšu_analīze'!Q22*(1+'8. DL jut. analize-Fin.'!$F21)</f>
        <v>0</v>
      </c>
      <c r="S21" s="362">
        <f>'6. DL finanšu_analīze'!R22*(1+'8. DL jut. analize-Fin.'!$F21)</f>
        <v>0</v>
      </c>
      <c r="T21" s="362">
        <f>'6. DL finanšu_analīze'!S22*(1+'8. DL jut. analize-Fin.'!$F21)</f>
        <v>0</v>
      </c>
      <c r="U21" s="362">
        <f>'6. DL finanšu_analīze'!T22*(1+'8. DL jut. analize-Fin.'!$F21)</f>
        <v>0</v>
      </c>
      <c r="V21" s="362">
        <f>'6. DL finanšu_analīze'!U22*(1+'8. DL jut. analize-Fin.'!$F21)</f>
        <v>0</v>
      </c>
      <c r="W21" s="362">
        <f>'6. DL finanšu_analīze'!V22*(1+'8. DL jut. analize-Fin.'!$F21)</f>
        <v>0</v>
      </c>
      <c r="X21" s="362">
        <f>'6. DL finanšu_analīze'!W22*(1+'8. DL jut. analize-Fin.'!$F21)</f>
        <v>0</v>
      </c>
      <c r="Y21" s="362">
        <f>'6. DL finanšu_analīze'!X22*(1+'8. DL jut. analize-Fin.'!$F21)</f>
        <v>0</v>
      </c>
      <c r="Z21" s="362">
        <f>'6. DL finanšu_analīze'!Y22*(1+'8. DL jut. analize-Fin.'!$F21)</f>
        <v>0</v>
      </c>
      <c r="AA21" s="362">
        <f>'6. DL finanšu_analīze'!Z22*(1+'8. DL jut. analize-Fin.'!$F21)</f>
        <v>0</v>
      </c>
      <c r="AB21" s="362">
        <f>'6. DL finanšu_analīze'!AA22*(1+'8. DL jut. analize-Fin.'!$F21)</f>
        <v>0</v>
      </c>
      <c r="AC21" s="362">
        <f>'6. DL finanšu_analīze'!AB22*(1+'8. DL jut. analize-Fin.'!$F21)</f>
        <v>0</v>
      </c>
      <c r="AD21" s="362">
        <f>'6. DL finanšu_analīze'!AC22*(1+'8. DL jut. analize-Fin.'!$F21)</f>
        <v>0</v>
      </c>
      <c r="AE21" s="362">
        <f>'6. DL finanšu_analīze'!AD22*(1+'8. DL jut. analize-Fin.'!$F21)</f>
        <v>0</v>
      </c>
      <c r="AF21" s="362">
        <f>'6. DL finanšu_analīze'!AE22*(1+'8. DL jut. analize-Fin.'!$F21)</f>
        <v>0</v>
      </c>
      <c r="AG21" s="362">
        <f>'6. DL finanšu_analīze'!AF22*(1+'8. DL jut. analize-Fin.'!$F21)</f>
        <v>0</v>
      </c>
      <c r="AH21" s="362">
        <f>'6. DL finanšu_analīze'!AG22*(1+'8. DL jut. analize-Fin.'!$F21)</f>
        <v>0</v>
      </c>
      <c r="AI21" s="362">
        <f>'6. DL finanšu_analīze'!AH22*(1+'8. DL jut. analize-Fin.'!$F21)</f>
        <v>0</v>
      </c>
      <c r="AJ21" s="362">
        <f>'6. DL finanšu_analīze'!AI22*(1+'8. DL jut. analize-Fin.'!$F21)</f>
        <v>0</v>
      </c>
      <c r="AK21" s="362">
        <f>'6. DL finanšu_analīze'!AJ22*(1+'8. DL jut. analize-Fin.'!$F21)</f>
        <v>0</v>
      </c>
      <c r="AL21" s="362">
        <f>'6. DL finanšu_analīze'!AK22*(1+'8. DL jut. analize-Fin.'!$F21)</f>
        <v>0</v>
      </c>
      <c r="AM21" s="381" t="e">
        <v>#REF!</v>
      </c>
      <c r="AN21" s="382"/>
    </row>
    <row r="22" spans="1:43" s="29" customFormat="1" ht="13.9">
      <c r="A22" s="363"/>
      <c r="B22" s="383" t="s">
        <v>231</v>
      </c>
      <c r="C22" s="29" t="s">
        <v>304</v>
      </c>
      <c r="E22" s="33" t="s">
        <v>138</v>
      </c>
      <c r="F22" s="42">
        <v>0</v>
      </c>
      <c r="G22" s="379">
        <f t="shared" si="5"/>
        <v>-6693754.9140350008</v>
      </c>
      <c r="H22" s="331">
        <f t="shared" ref="H22:H25" si="6">SUM(I22:AL22)</f>
        <v>-9161866.186140649</v>
      </c>
      <c r="I22" s="362">
        <f>'6. DL finanšu_analīze'!H23*(1+'8. DL jut. analize-Fin.'!$F22)</f>
        <v>0</v>
      </c>
      <c r="J22" s="362">
        <f>'6. DL finanšu_analīze'!I23*(1+'8. DL jut. analize-Fin.'!$F22)</f>
        <v>0</v>
      </c>
      <c r="K22" s="362">
        <f>'6. DL finanšu_analīze'!J23*(1+'8. DL jut. analize-Fin.'!$F22)</f>
        <v>0</v>
      </c>
      <c r="L22" s="362">
        <f>'6. DL finanšu_analīze'!K23*(1+'8. DL jut. analize-Fin.'!$F22)</f>
        <v>0</v>
      </c>
      <c r="M22" s="362">
        <f>'6. DL finanšu_analīze'!L23*(1+'8. DL jut. analize-Fin.'!$F22)</f>
        <v>0</v>
      </c>
      <c r="N22" s="362">
        <f>'6. DL finanšu_analīze'!M23*(1+'8. DL jut. analize-Fin.'!$F22)</f>
        <v>-1230469.6554114248</v>
      </c>
      <c r="O22" s="362">
        <f>'6. DL finanšu_analīze'!N23*(1+'8. DL jut. analize-Fin.'!$F22)</f>
        <v>-1255710.9951124133</v>
      </c>
      <c r="P22" s="362">
        <f>'6. DL finanšu_analīze'!O23*(1+'8. DL jut. analize-Fin.'!$F22)</f>
        <v>-1281470.4324858696</v>
      </c>
      <c r="Q22" s="362">
        <f>'6. DL finanšu_analīze'!P23*(1+'8. DL jut. analize-Fin.'!$F22)</f>
        <v>-1307758.6081736903</v>
      </c>
      <c r="R22" s="362">
        <f>'6. DL finanšu_analīze'!Q23*(1+'8. DL jut. analize-Fin.'!$F22)</f>
        <v>-1334586.3814830675</v>
      </c>
      <c r="S22" s="362">
        <f>'6. DL finanšu_analīze'!R23*(1+'8. DL jut. analize-Fin.'!$F22)</f>
        <v>-1361964.8348826964</v>
      </c>
      <c r="T22" s="362">
        <f>'6. DL finanšu_analīze'!S23*(1+'8. DL jut. analize-Fin.'!$F22)</f>
        <v>-1389905.2785914869</v>
      </c>
      <c r="U22" s="362">
        <f>'6. DL finanšu_analīze'!T23*(1+'8. DL jut. analize-Fin.'!$F22)</f>
        <v>0</v>
      </c>
      <c r="V22" s="362">
        <f>'6. DL finanšu_analīze'!U23*(1+'8. DL jut. analize-Fin.'!$F22)</f>
        <v>0</v>
      </c>
      <c r="W22" s="362">
        <f>'6. DL finanšu_analīze'!V23*(1+'8. DL jut. analize-Fin.'!$F22)</f>
        <v>0</v>
      </c>
      <c r="X22" s="362">
        <f>'6. DL finanšu_analīze'!W23*(1+'8. DL jut. analize-Fin.'!$F22)</f>
        <v>0</v>
      </c>
      <c r="Y22" s="362">
        <f>'6. DL finanšu_analīze'!X23*(1+'8. DL jut. analize-Fin.'!$F22)</f>
        <v>0</v>
      </c>
      <c r="Z22" s="362">
        <f>'6. DL finanšu_analīze'!Y23*(1+'8. DL jut. analize-Fin.'!$F22)</f>
        <v>0</v>
      </c>
      <c r="AA22" s="362">
        <f>'6. DL finanšu_analīze'!Z23*(1+'8. DL jut. analize-Fin.'!$F22)</f>
        <v>0</v>
      </c>
      <c r="AB22" s="362">
        <f>'6. DL finanšu_analīze'!AA23*(1+'8. DL jut. analize-Fin.'!$F22)</f>
        <v>0</v>
      </c>
      <c r="AC22" s="362">
        <f>'6. DL finanšu_analīze'!AB23*(1+'8. DL jut. analize-Fin.'!$F22)</f>
        <v>0</v>
      </c>
      <c r="AD22" s="362">
        <f>'6. DL finanšu_analīze'!AC23*(1+'8. DL jut. analize-Fin.'!$F22)</f>
        <v>0</v>
      </c>
      <c r="AE22" s="362">
        <f>'6. DL finanšu_analīze'!AD23*(1+'8. DL jut. analize-Fin.'!$F22)</f>
        <v>0</v>
      </c>
      <c r="AF22" s="362">
        <f>'6. DL finanšu_analīze'!AE23*(1+'8. DL jut. analize-Fin.'!$F22)</f>
        <v>0</v>
      </c>
      <c r="AG22" s="362">
        <f>'6. DL finanšu_analīze'!AF23*(1+'8. DL jut. analize-Fin.'!$F22)</f>
        <v>0</v>
      </c>
      <c r="AH22" s="362">
        <f>'6. DL finanšu_analīze'!AG23*(1+'8. DL jut. analize-Fin.'!$F22)</f>
        <v>0</v>
      </c>
      <c r="AI22" s="362">
        <f>'6. DL finanšu_analīze'!AH23*(1+'8. DL jut. analize-Fin.'!$F22)</f>
        <v>0</v>
      </c>
      <c r="AJ22" s="362">
        <f>'6. DL finanšu_analīze'!AI23*(1+'8. DL jut. analize-Fin.'!$F22)</f>
        <v>0</v>
      </c>
      <c r="AK22" s="362">
        <f>'6. DL finanšu_analīze'!AJ23*(1+'8. DL jut. analize-Fin.'!$F22)</f>
        <v>0</v>
      </c>
      <c r="AL22" s="362">
        <f>'6. DL finanšu_analīze'!AK23*(1+'8. DL jut. analize-Fin.'!$F22)</f>
        <v>0</v>
      </c>
      <c r="AM22" s="381" t="e">
        <v>#REF!</v>
      </c>
    </row>
    <row r="23" spans="1:43" s="341" customFormat="1" ht="13.9">
      <c r="A23" s="324"/>
      <c r="B23" s="383" t="s">
        <v>270</v>
      </c>
      <c r="C23" s="383" t="s">
        <v>325</v>
      </c>
      <c r="D23" s="41"/>
      <c r="E23" s="385" t="s">
        <v>138</v>
      </c>
      <c r="F23" s="42">
        <v>0</v>
      </c>
      <c r="G23" s="379">
        <f t="shared" si="5"/>
        <v>-15382571.421267923</v>
      </c>
      <c r="H23" s="331">
        <f t="shared" si="6"/>
        <v>-16742224.393846799</v>
      </c>
      <c r="I23" s="362">
        <f>'6. DL finanšu_analīze'!H24*(1+'8. DL jut. analize-Fin.'!$F23)</f>
        <v>-415711.29052735586</v>
      </c>
      <c r="J23" s="362">
        <f>'6. DL finanšu_analīze'!I24*(1+'8. DL jut. analize-Fin.'!$F23)</f>
        <v>-5378834.15082986</v>
      </c>
      <c r="K23" s="362">
        <f>'6. DL finanšu_analīze'!J24*(1+'8. DL jut. analize-Fin.'!$F23)</f>
        <v>-4592332.1508298609</v>
      </c>
      <c r="L23" s="362">
        <f>'6. DL finanšu_analīze'!K24*(1+'8. DL jut. analize-Fin.'!$F23)</f>
        <v>-3405982.1508298605</v>
      </c>
      <c r="M23" s="362">
        <f>'6. DL finanšu_analīze'!L24*(1+'8. DL jut. analize-Fin.'!$F23)</f>
        <v>-2949364.6508298605</v>
      </c>
      <c r="N23" s="362">
        <f>'6. DL finanšu_analīze'!M24*(1+'8. DL jut. analize-Fin.'!$F23)</f>
        <v>0</v>
      </c>
      <c r="O23" s="362">
        <f>'6. DL finanšu_analīze'!N24*(1+'8. DL jut. analize-Fin.'!$F23)</f>
        <v>0</v>
      </c>
      <c r="P23" s="362">
        <f>'6. DL finanšu_analīze'!O24*(1+'8. DL jut. analize-Fin.'!$F23)</f>
        <v>0</v>
      </c>
      <c r="Q23" s="362">
        <f>'6. DL finanšu_analīze'!P24*(1+'8. DL jut. analize-Fin.'!$F23)</f>
        <v>0</v>
      </c>
      <c r="R23" s="362">
        <f>'6. DL finanšu_analīze'!Q24*(1+'8. DL jut. analize-Fin.'!$F23)</f>
        <v>0</v>
      </c>
      <c r="S23" s="362">
        <f>'6. DL finanšu_analīze'!R24*(1+'8. DL jut. analize-Fin.'!$F23)</f>
        <v>0</v>
      </c>
      <c r="T23" s="362">
        <f>'6. DL finanšu_analīze'!S24*(1+'8. DL jut. analize-Fin.'!$F23)</f>
        <v>0</v>
      </c>
      <c r="U23" s="362">
        <f>'6. DL finanšu_analīze'!T24*(1+'8. DL jut. analize-Fin.'!$F23)</f>
        <v>0</v>
      </c>
      <c r="V23" s="362">
        <f>'6. DL finanšu_analīze'!U24*(1+'8. DL jut. analize-Fin.'!$F23)</f>
        <v>0</v>
      </c>
      <c r="W23" s="362">
        <f>'6. DL finanšu_analīze'!V24*(1+'8. DL jut. analize-Fin.'!$F23)</f>
        <v>0</v>
      </c>
      <c r="X23" s="362">
        <f>'6. DL finanšu_analīze'!W24*(1+'8. DL jut. analize-Fin.'!$F23)</f>
        <v>0</v>
      </c>
      <c r="Y23" s="362">
        <f>'6. DL finanšu_analīze'!X24*(1+'8. DL jut. analize-Fin.'!$F23)</f>
        <v>0</v>
      </c>
      <c r="Z23" s="362">
        <f>'6. DL finanšu_analīze'!Y24*(1+'8. DL jut. analize-Fin.'!$F23)</f>
        <v>0</v>
      </c>
      <c r="AA23" s="362">
        <f>'6. DL finanšu_analīze'!Z24*(1+'8. DL jut. analize-Fin.'!$F23)</f>
        <v>0</v>
      </c>
      <c r="AB23" s="362">
        <f>'6. DL finanšu_analīze'!AA24*(1+'8. DL jut. analize-Fin.'!$F23)</f>
        <v>0</v>
      </c>
      <c r="AC23" s="362">
        <f>'6. DL finanšu_analīze'!AB24*(1+'8. DL jut. analize-Fin.'!$F23)</f>
        <v>0</v>
      </c>
      <c r="AD23" s="362">
        <f>'6. DL finanšu_analīze'!AC24*(1+'8. DL jut. analize-Fin.'!$F23)</f>
        <v>0</v>
      </c>
      <c r="AE23" s="362">
        <f>'6. DL finanšu_analīze'!AD24*(1+'8. DL jut. analize-Fin.'!$F23)</f>
        <v>0</v>
      </c>
      <c r="AF23" s="362">
        <f>'6. DL finanšu_analīze'!AE24*(1+'8. DL jut. analize-Fin.'!$F23)</f>
        <v>0</v>
      </c>
      <c r="AG23" s="362">
        <f>'6. DL finanšu_analīze'!AF24*(1+'8. DL jut. analize-Fin.'!$F23)</f>
        <v>0</v>
      </c>
      <c r="AH23" s="362">
        <f>'6. DL finanšu_analīze'!AG24*(1+'8. DL jut. analize-Fin.'!$F23)</f>
        <v>0</v>
      </c>
      <c r="AI23" s="362">
        <f>'6. DL finanšu_analīze'!AH24*(1+'8. DL jut. analize-Fin.'!$F23)</f>
        <v>0</v>
      </c>
      <c r="AJ23" s="362">
        <f>'6. DL finanšu_analīze'!AI24*(1+'8. DL jut. analize-Fin.'!$F23)</f>
        <v>0</v>
      </c>
      <c r="AK23" s="362">
        <f>'6. DL finanšu_analīze'!AJ24*(1+'8. DL jut. analize-Fin.'!$F23)</f>
        <v>0</v>
      </c>
      <c r="AL23" s="362">
        <f>'6. DL finanšu_analīze'!AK24*(1+'8. DL jut. analize-Fin.'!$F23)</f>
        <v>0</v>
      </c>
      <c r="AN23" s="387"/>
    </row>
    <row r="24" spans="1:43" s="325" customFormat="1" ht="13.9">
      <c r="A24" s="388"/>
      <c r="B24" s="29" t="s">
        <v>271</v>
      </c>
      <c r="C24" s="383" t="s">
        <v>237</v>
      </c>
      <c r="D24" s="383"/>
      <c r="E24" s="33" t="s">
        <v>138</v>
      </c>
      <c r="F24" s="42">
        <v>0</v>
      </c>
      <c r="G24" s="379">
        <f t="shared" si="5"/>
        <v>0</v>
      </c>
      <c r="H24" s="331">
        <f t="shared" si="6"/>
        <v>0</v>
      </c>
      <c r="I24" s="362">
        <f>'6. DL finanšu_analīze'!H26*(1+'8. DL jut. analize-Fin.'!$F24)</f>
        <v>0</v>
      </c>
      <c r="J24" s="362">
        <f>'6. DL finanšu_analīze'!I26*(1+'8. DL jut. analize-Fin.'!$F24)</f>
        <v>0</v>
      </c>
      <c r="K24" s="362">
        <f>'6. DL finanšu_analīze'!J26*(1+'8. DL jut. analize-Fin.'!$F24)</f>
        <v>0</v>
      </c>
      <c r="L24" s="362">
        <f>'6. DL finanšu_analīze'!K26*(1+'8. DL jut. analize-Fin.'!$F24)</f>
        <v>0</v>
      </c>
      <c r="M24" s="362">
        <f>'6. DL finanšu_analīze'!L26*(1+'8. DL jut. analize-Fin.'!$F24)</f>
        <v>0</v>
      </c>
      <c r="N24" s="362">
        <f>'6. DL finanšu_analīze'!M26*(1+'8. DL jut. analize-Fin.'!$F24)</f>
        <v>0</v>
      </c>
      <c r="O24" s="362">
        <f>'6. DL finanšu_analīze'!N26*(1+'8. DL jut. analize-Fin.'!$F24)</f>
        <v>0</v>
      </c>
      <c r="P24" s="362">
        <f>'6. DL finanšu_analīze'!O26*(1+'8. DL jut. analize-Fin.'!$F24)</f>
        <v>0</v>
      </c>
      <c r="Q24" s="362">
        <f>'6. DL finanšu_analīze'!P26*(1+'8. DL jut. analize-Fin.'!$F24)</f>
        <v>0</v>
      </c>
      <c r="R24" s="362">
        <f>'6. DL finanšu_analīze'!Q26*(1+'8. DL jut. analize-Fin.'!$F24)</f>
        <v>0</v>
      </c>
      <c r="S24" s="362">
        <f>'6. DL finanšu_analīze'!R26*(1+'8. DL jut. analize-Fin.'!$F24)</f>
        <v>0</v>
      </c>
      <c r="T24" s="362">
        <f>'6. DL finanšu_analīze'!S26*(1+'8. DL jut. analize-Fin.'!$F24)</f>
        <v>0</v>
      </c>
      <c r="U24" s="362">
        <f>'6. DL finanšu_analīze'!T26*(1+'8. DL jut. analize-Fin.'!$F24)</f>
        <v>0</v>
      </c>
      <c r="V24" s="362">
        <f>'6. DL finanšu_analīze'!U26*(1+'8. DL jut. analize-Fin.'!$F24)</f>
        <v>0</v>
      </c>
      <c r="W24" s="362">
        <f>'6. DL finanšu_analīze'!V26*(1+'8. DL jut. analize-Fin.'!$F24)</f>
        <v>0</v>
      </c>
      <c r="X24" s="362">
        <f>'6. DL finanšu_analīze'!W26*(1+'8. DL jut. analize-Fin.'!$F24)</f>
        <v>0</v>
      </c>
      <c r="Y24" s="362">
        <f>'6. DL finanšu_analīze'!X26*(1+'8. DL jut. analize-Fin.'!$F24)</f>
        <v>0</v>
      </c>
      <c r="Z24" s="362">
        <f>'6. DL finanšu_analīze'!Y26*(1+'8. DL jut. analize-Fin.'!$F24)</f>
        <v>0</v>
      </c>
      <c r="AA24" s="362">
        <f>'6. DL finanšu_analīze'!Z26*(1+'8. DL jut. analize-Fin.'!$F24)</f>
        <v>0</v>
      </c>
      <c r="AB24" s="362">
        <f>'6. DL finanšu_analīze'!AA26*(1+'8. DL jut. analize-Fin.'!$F24)</f>
        <v>0</v>
      </c>
      <c r="AC24" s="362">
        <f>'6. DL finanšu_analīze'!AB26*(1+'8. DL jut. analize-Fin.'!$F24)</f>
        <v>0</v>
      </c>
      <c r="AD24" s="362">
        <f>'6. DL finanšu_analīze'!AC26*(1+'8. DL jut. analize-Fin.'!$F24)</f>
        <v>0</v>
      </c>
      <c r="AE24" s="362">
        <f>'6. DL finanšu_analīze'!AD26*(1+'8. DL jut. analize-Fin.'!$F24)</f>
        <v>0</v>
      </c>
      <c r="AF24" s="362">
        <f>'6. DL finanšu_analīze'!AE26*(1+'8. DL jut. analize-Fin.'!$F24)</f>
        <v>0</v>
      </c>
      <c r="AG24" s="362">
        <f>'6. DL finanšu_analīze'!AF26*(1+'8. DL jut. analize-Fin.'!$F24)</f>
        <v>0</v>
      </c>
      <c r="AH24" s="362">
        <f>'6. DL finanšu_analīze'!AG26*(1+'8. DL jut. analize-Fin.'!$F24)</f>
        <v>0</v>
      </c>
      <c r="AI24" s="362">
        <f>'6. DL finanšu_analīze'!AH26*(1+'8. DL jut. analize-Fin.'!$F24)</f>
        <v>0</v>
      </c>
      <c r="AJ24" s="362">
        <f>'6. DL finanšu_analīze'!AI26*(1+'8. DL jut. analize-Fin.'!$F24)</f>
        <v>0</v>
      </c>
      <c r="AK24" s="362">
        <f>'6. DL finanšu_analīze'!AJ26*(1+'8. DL jut. analize-Fin.'!$F24)</f>
        <v>0</v>
      </c>
      <c r="AL24" s="362">
        <f>'6. DL finanšu_analīze'!AK26*(1+'8. DL jut. analize-Fin.'!$F24)</f>
        <v>0</v>
      </c>
      <c r="AM24" s="389"/>
    </row>
    <row r="25" spans="1:43" s="325" customFormat="1" ht="13.9">
      <c r="A25" s="399"/>
      <c r="B25" s="203" t="s">
        <v>272</v>
      </c>
      <c r="C25" s="203" t="s">
        <v>207</v>
      </c>
      <c r="D25" s="203"/>
      <c r="E25" s="205" t="s">
        <v>138</v>
      </c>
      <c r="F25" s="205"/>
      <c r="G25" s="400">
        <f t="shared" si="5"/>
        <v>-22076326.335302919</v>
      </c>
      <c r="H25" s="339">
        <f t="shared" si="6"/>
        <v>-25904090.579987448</v>
      </c>
      <c r="I25" s="401">
        <f>I21+I22+I23+I24</f>
        <v>-415711.29052735586</v>
      </c>
      <c r="J25" s="401">
        <f t="shared" ref="J25:AL25" si="7">J21+J22+J23+J24</f>
        <v>-5378834.15082986</v>
      </c>
      <c r="K25" s="401">
        <f>K21+K22+K23+K24</f>
        <v>-4592332.1508298609</v>
      </c>
      <c r="L25" s="401">
        <f>L21+L22+L23+L24</f>
        <v>-3405982.1508298605</v>
      </c>
      <c r="M25" s="401">
        <f t="shared" si="7"/>
        <v>-2949364.6508298605</v>
      </c>
      <c r="N25" s="401">
        <f t="shared" si="7"/>
        <v>-1230469.6554114248</v>
      </c>
      <c r="O25" s="401">
        <f t="shared" si="7"/>
        <v>-1255710.9951124133</v>
      </c>
      <c r="P25" s="401">
        <f t="shared" si="7"/>
        <v>-1281470.4324858696</v>
      </c>
      <c r="Q25" s="401">
        <f t="shared" si="7"/>
        <v>-1307758.6081736903</v>
      </c>
      <c r="R25" s="401">
        <f t="shared" si="7"/>
        <v>-1334586.3814830675</v>
      </c>
      <c r="S25" s="401">
        <f t="shared" si="7"/>
        <v>-1361964.8348826964</v>
      </c>
      <c r="T25" s="401">
        <f t="shared" si="7"/>
        <v>-1389905.2785914869</v>
      </c>
      <c r="U25" s="401">
        <f t="shared" si="7"/>
        <v>0</v>
      </c>
      <c r="V25" s="401">
        <f t="shared" si="7"/>
        <v>0</v>
      </c>
      <c r="W25" s="401">
        <f t="shared" si="7"/>
        <v>0</v>
      </c>
      <c r="X25" s="401">
        <f t="shared" si="7"/>
        <v>0</v>
      </c>
      <c r="Y25" s="401">
        <f t="shared" si="7"/>
        <v>0</v>
      </c>
      <c r="Z25" s="401">
        <f t="shared" si="7"/>
        <v>0</v>
      </c>
      <c r="AA25" s="401">
        <f t="shared" si="7"/>
        <v>0</v>
      </c>
      <c r="AB25" s="401">
        <f t="shared" si="7"/>
        <v>0</v>
      </c>
      <c r="AC25" s="401">
        <f t="shared" si="7"/>
        <v>0</v>
      </c>
      <c r="AD25" s="401">
        <f t="shared" si="7"/>
        <v>0</v>
      </c>
      <c r="AE25" s="401">
        <f t="shared" si="7"/>
        <v>0</v>
      </c>
      <c r="AF25" s="401">
        <f t="shared" si="7"/>
        <v>0</v>
      </c>
      <c r="AG25" s="401">
        <f t="shared" si="7"/>
        <v>0</v>
      </c>
      <c r="AH25" s="401">
        <f t="shared" si="7"/>
        <v>0</v>
      </c>
      <c r="AI25" s="401">
        <f t="shared" si="7"/>
        <v>0</v>
      </c>
      <c r="AJ25" s="401">
        <f t="shared" si="7"/>
        <v>0</v>
      </c>
      <c r="AK25" s="401">
        <f t="shared" si="7"/>
        <v>0</v>
      </c>
      <c r="AL25" s="401">
        <f t="shared" si="7"/>
        <v>0</v>
      </c>
      <c r="AM25" s="389"/>
    </row>
    <row r="26" spans="1:43">
      <c r="A26" s="29"/>
      <c r="B26" s="29"/>
      <c r="C26" s="29"/>
      <c r="D26" s="29"/>
      <c r="E26" s="33"/>
      <c r="F26" s="33"/>
      <c r="G26" s="33"/>
      <c r="H26" s="33"/>
      <c r="I26" s="33"/>
      <c r="J26" s="369"/>
      <c r="K26" s="325"/>
      <c r="L26" s="369"/>
      <c r="M26" s="325"/>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row>
    <row r="27" spans="1:43">
      <c r="A27" s="268">
        <v>4</v>
      </c>
      <c r="B27" s="269" t="s">
        <v>288</v>
      </c>
      <c r="C27" s="269"/>
      <c r="D27" s="269"/>
      <c r="E27" s="269"/>
      <c r="F27" s="269"/>
      <c r="G27" s="588" t="s">
        <v>322</v>
      </c>
      <c r="H27" s="589"/>
      <c r="I27" s="589" t="s">
        <v>323</v>
      </c>
      <c r="J27" s="589"/>
      <c r="K27" s="589" t="s">
        <v>324</v>
      </c>
      <c r="L27" s="59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c r="AL27" s="270"/>
    </row>
    <row r="28" spans="1:43">
      <c r="A28" s="358"/>
      <c r="B28" s="359" t="s">
        <v>236</v>
      </c>
      <c r="C28" s="359" t="str">
        <f>'6. DL finanšu_analīze'!C30</f>
        <v>Investīciju finansiālais neto tagadnes ienesīgums (FNPVc)</v>
      </c>
      <c r="D28" s="359"/>
      <c r="E28" s="370"/>
      <c r="F28" s="326"/>
      <c r="G28" s="398">
        <f>'6. DL finanšu_analīze'!I30</f>
        <v>-22076326.335302919</v>
      </c>
      <c r="H28" s="326"/>
      <c r="I28" s="371">
        <f>G25</f>
        <v>-22076326.335302919</v>
      </c>
      <c r="K28" s="586">
        <f>I28/G28-1</f>
        <v>0</v>
      </c>
      <c r="L28" s="587"/>
      <c r="M28" s="29"/>
      <c r="N28" s="29"/>
      <c r="O28" s="29"/>
      <c r="P28" s="29"/>
      <c r="Q28" s="372"/>
      <c r="R28" s="29"/>
      <c r="S28" s="29"/>
      <c r="T28" s="29"/>
      <c r="U28" s="29"/>
      <c r="V28" s="29"/>
      <c r="W28" s="29"/>
      <c r="X28" s="29"/>
      <c r="Y28" s="29"/>
      <c r="Z28" s="29"/>
      <c r="AA28" s="29"/>
      <c r="AB28" s="29"/>
      <c r="AC28" s="29"/>
      <c r="AD28" s="29"/>
      <c r="AE28" s="29"/>
      <c r="AF28" s="29"/>
      <c r="AG28" s="29"/>
      <c r="AH28" s="29"/>
      <c r="AI28" s="29"/>
      <c r="AJ28" s="29"/>
      <c r="AK28" s="29"/>
      <c r="AL28" s="29"/>
    </row>
    <row r="29" spans="1:43">
      <c r="A29" s="268"/>
      <c r="B29" s="269"/>
      <c r="C29" s="269"/>
      <c r="D29" s="269"/>
      <c r="E29" s="269"/>
      <c r="F29" s="269"/>
      <c r="G29" s="269"/>
      <c r="H29" s="269"/>
      <c r="I29" s="269"/>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row>
  </sheetData>
  <sheetProtection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dimension ref="A1:X288"/>
  <sheetViews>
    <sheetView topLeftCell="A260" zoomScale="80" zoomScaleNormal="80" workbookViewId="0">
      <selection activeCell="R195" sqref="R195"/>
    </sheetView>
  </sheetViews>
  <sheetFormatPr defaultColWidth="9.140625" defaultRowHeight="13.9"/>
  <cols>
    <col min="1" max="1" width="47.5703125" style="4" customWidth="1"/>
    <col min="2" max="2" width="16.42578125" style="4" customWidth="1"/>
    <col min="3" max="3" width="3.28515625" style="4" customWidth="1"/>
    <col min="4" max="4" width="16.42578125" style="4" customWidth="1"/>
    <col min="5" max="5" width="3.5703125" style="4" customWidth="1"/>
    <col min="6" max="6" width="16.42578125" style="4" customWidth="1"/>
    <col min="7" max="7" width="3.5703125" style="4" customWidth="1"/>
    <col min="8" max="8" width="16.42578125" style="4" customWidth="1"/>
    <col min="9" max="9" width="3.5703125" style="4" customWidth="1"/>
    <col min="10" max="10" width="16.42578125" style="4" customWidth="1"/>
    <col min="11" max="11" width="3.5703125" style="4" customWidth="1"/>
    <col min="12" max="12" width="16.42578125" style="4" customWidth="1"/>
    <col min="13" max="13" width="3.5703125" style="4" customWidth="1"/>
    <col min="14" max="14" width="16.42578125" style="4" customWidth="1"/>
    <col min="15" max="15" width="3.5703125" style="4" customWidth="1"/>
    <col min="16" max="16" width="16.42578125" style="4" customWidth="1"/>
    <col min="17" max="17" width="3.5703125" style="4" customWidth="1"/>
    <col min="18" max="18" width="16.42578125" style="4" customWidth="1"/>
    <col min="19" max="19" width="3.5703125" style="4" customWidth="1"/>
    <col min="20" max="20" width="22.7109375" style="4" customWidth="1"/>
    <col min="21" max="21" width="20" style="4" customWidth="1"/>
    <col min="22" max="22" width="9.140625" style="4"/>
    <col min="23" max="23" width="10.85546875" style="4" customWidth="1"/>
    <col min="24" max="16384" width="9.140625" style="4"/>
  </cols>
  <sheetData>
    <row r="1" spans="1:23" s="1" customFormat="1" ht="27" customHeight="1">
      <c r="A1" s="593" t="s">
        <v>326</v>
      </c>
      <c r="B1" s="593"/>
      <c r="C1" s="593"/>
      <c r="D1" s="593"/>
      <c r="E1" s="402"/>
      <c r="F1" s="2"/>
      <c r="G1" s="2"/>
      <c r="H1" s="2"/>
      <c r="I1" s="2"/>
      <c r="J1" s="2"/>
      <c r="K1" s="2"/>
      <c r="L1" s="2"/>
      <c r="M1" s="2"/>
      <c r="N1" s="2"/>
      <c r="O1" s="2"/>
      <c r="P1" s="2"/>
      <c r="Q1" s="2"/>
      <c r="R1" s="2"/>
      <c r="S1" s="2"/>
      <c r="T1" s="2"/>
      <c r="U1" s="2"/>
    </row>
    <row r="2" spans="1:23" ht="24.95" customHeight="1">
      <c r="A2" s="403" t="s">
        <v>327</v>
      </c>
      <c r="B2" s="3"/>
      <c r="C2" s="3"/>
      <c r="D2" s="3"/>
      <c r="E2" s="3"/>
      <c r="F2" s="2"/>
      <c r="G2" s="2"/>
      <c r="H2" s="2"/>
      <c r="I2" s="2"/>
      <c r="J2" s="2"/>
      <c r="K2" s="2"/>
      <c r="L2" s="2"/>
      <c r="M2" s="2"/>
      <c r="N2" s="2"/>
      <c r="O2" s="2"/>
      <c r="P2" s="2"/>
      <c r="Q2" s="2"/>
      <c r="R2" s="2"/>
      <c r="S2" s="2"/>
      <c r="T2" s="2"/>
      <c r="U2" s="2"/>
    </row>
    <row r="3" spans="1:23">
      <c r="A3" s="404" t="s">
        <v>328</v>
      </c>
      <c r="B3" s="405">
        <f>'4.DL Finansiālā ilgtspēja'!E4</f>
        <v>2025</v>
      </c>
      <c r="C3" s="405"/>
      <c r="D3" s="405">
        <f>IF(OR(B3&gt;='Dati par projektu'!$C$17,B3="X"),"X",B3+1)</f>
        <v>2026</v>
      </c>
      <c r="E3" s="405"/>
      <c r="F3" s="405">
        <f>IF(OR(D3&gt;='Dati par projektu'!$C$17,D3="X"),"X",D3+1)</f>
        <v>2027</v>
      </c>
      <c r="G3" s="405"/>
      <c r="H3" s="405">
        <f>IF(OR(F3&gt;='Dati par projektu'!$C$17,F3="X"),"X",F3+1)</f>
        <v>2028</v>
      </c>
      <c r="I3" s="405"/>
      <c r="J3" s="405">
        <f>IF(OR(H3&gt;='Dati par projektu'!$C$17,H3="X"),"X",H3+1)</f>
        <v>2029</v>
      </c>
      <c r="K3" s="405"/>
      <c r="L3" s="405" t="str">
        <f>IF(OR(J3&gt;='Dati par projektu'!$C$17,J3="X"),"X",J3+1)</f>
        <v>X</v>
      </c>
      <c r="M3" s="405"/>
      <c r="N3" s="405" t="str">
        <f>IF(OR(L3&gt;='Dati par projektu'!$C$17,L3="X"),"X",L3+1)</f>
        <v>X</v>
      </c>
      <c r="O3" s="405"/>
      <c r="P3" s="405" t="str">
        <f>IF(OR(N3&gt;='Dati par projektu'!$C$17,N3="X"),"X",N3+1)</f>
        <v>X</v>
      </c>
      <c r="Q3" s="405"/>
      <c r="R3" s="405" t="str">
        <f>IF(OR(P3&gt;='Dati par projektu'!$C$17,P3="X"),"X",P3+1)</f>
        <v>X</v>
      </c>
      <c r="S3" s="405"/>
      <c r="T3" s="405"/>
      <c r="U3" s="405"/>
    </row>
    <row r="4" spans="1:23" ht="12.75" customHeight="1">
      <c r="A4" s="406"/>
      <c r="B4" s="406" t="s">
        <v>329</v>
      </c>
      <c r="C4" s="406"/>
      <c r="D4" s="406" t="s">
        <v>329</v>
      </c>
      <c r="E4" s="406"/>
      <c r="F4" s="406" t="s">
        <v>329</v>
      </c>
      <c r="G4" s="406"/>
      <c r="H4" s="406" t="s">
        <v>329</v>
      </c>
      <c r="I4" s="406"/>
      <c r="J4" s="406" t="s">
        <v>329</v>
      </c>
      <c r="K4" s="406"/>
      <c r="L4" s="406" t="s">
        <v>329</v>
      </c>
      <c r="M4" s="406"/>
      <c r="N4" s="406" t="s">
        <v>329</v>
      </c>
      <c r="O4" s="406"/>
      <c r="P4" s="406" t="s">
        <v>329</v>
      </c>
      <c r="Q4" s="406"/>
      <c r="R4" s="406" t="s">
        <v>329</v>
      </c>
      <c r="S4" s="406"/>
      <c r="T4" s="406" t="s">
        <v>195</v>
      </c>
      <c r="U4" s="406" t="s">
        <v>139</v>
      </c>
    </row>
    <row r="5" spans="1:23">
      <c r="A5" s="58" t="str">
        <f>'9. DL PI Fin.plans'!A5</f>
        <v>Eiropas Reģionālās attīstības fonds</v>
      </c>
      <c r="B5" s="407">
        <f>SUM(B29,B45,B61,B77,B93,B109,B125,B141,B159,B175,B191,B207,B225,B257,B241,B273)</f>
        <v>353354.59694825247</v>
      </c>
      <c r="C5" s="407"/>
      <c r="D5" s="407">
        <f>SUM(D29,D45,D61,D77,D93,D109,D125,D141,D159,D175,D191,D207,D225,D257,D241,D273)</f>
        <v>4572009.0282053808</v>
      </c>
      <c r="E5" s="407"/>
      <c r="F5" s="407">
        <f>SUM(F29,F45,F61,F77,F93,F109,F125,F141,F159,F175,F191,F207,F225,F257,F241,F273)</f>
        <v>3903482.3282053815</v>
      </c>
      <c r="G5" s="407"/>
      <c r="H5" s="407">
        <f>SUM(H29,H45,H61,H77,H93,H109,H125,H141,H159,H175,H191,H207,H225,H257,H241,H273)</f>
        <v>2895084.8282053815</v>
      </c>
      <c r="I5" s="407"/>
      <c r="J5" s="407">
        <f>SUM(J29,J45,J61,J77,J93,J109,J125,J141,J159,J175,J191,J207,J225,J257,J241,J273)</f>
        <v>2506959.9532053815</v>
      </c>
      <c r="K5" s="407"/>
      <c r="L5" s="407">
        <f>SUM(L29,L45,L61,L77,L93,L109,L125,L141,L159,L175,L191,L207,L225,L257,L241,L273)</f>
        <v>0</v>
      </c>
      <c r="M5" s="407"/>
      <c r="N5" s="407">
        <f>SUM(N29,N45,N61,N77,N93,N109,N125,N141,N159,N175,N191,N207,N225,N257,N241,N273)</f>
        <v>0</v>
      </c>
      <c r="O5" s="407"/>
      <c r="P5" s="407">
        <f>SUM(P29,P45,P61,P77,P93,P109,P125,P141,P159,P175,P191,P207,P225,P257,P241,P273)</f>
        <v>0</v>
      </c>
      <c r="Q5" s="407"/>
      <c r="R5" s="407">
        <f>SUM(R29,R45,R61,R77,R93,R109,R125,R141,R159,R175,R191,R207,R225,R257,R241,R273)</f>
        <v>0</v>
      </c>
      <c r="S5" s="407"/>
      <c r="T5" s="408">
        <f>SUM(B5:R5)</f>
        <v>14230890.734769776</v>
      </c>
      <c r="U5" s="409">
        <f>T5/$T$12</f>
        <v>0.84999999999999987</v>
      </c>
    </row>
    <row r="6" spans="1:23">
      <c r="A6" s="410" t="s">
        <v>246</v>
      </c>
      <c r="B6" s="407">
        <f>SUM(B30,B46,B62,B78,B94,B110,B126,B142,B160,B176,B192,B208,B226,B258,B242,B274)</f>
        <v>62356.69357910339</v>
      </c>
      <c r="C6" s="407"/>
      <c r="D6" s="407">
        <f>SUM(D30,D46,D62,D78,D94,D110,D126,D142,D160,D176,D192,D208,D226,D258,D242,D274)</f>
        <v>806825.12262447923</v>
      </c>
      <c r="E6" s="407"/>
      <c r="F6" s="407">
        <f>SUM(F30,F46,F62,F78,F94,F110,F126,F142,F160,F176,F192,F208,F226,F258,F242,F274)</f>
        <v>688849.82262447942</v>
      </c>
      <c r="G6" s="407"/>
      <c r="H6" s="407">
        <f>SUM(H30,H46,H62,H78,H94,H110,H126,H142,H160,H176,H192,H208,H226,H258,H242,H274)</f>
        <v>510897.32262447895</v>
      </c>
      <c r="I6" s="407"/>
      <c r="J6" s="407">
        <f>SUM(J30,J46,J62,J78,J94,J110,J126,J142,J160,J176,J192,J208,J226,J258,J242,J274)</f>
        <v>442404.69762447895</v>
      </c>
      <c r="K6" s="407"/>
      <c r="L6" s="407">
        <f>SUM(L30,L46,L62,L78,L94,L110,L126,L142,L160,L176,L192,L208,L226,L258,L242,L274)</f>
        <v>0</v>
      </c>
      <c r="M6" s="407"/>
      <c r="N6" s="407">
        <f>SUM(N30,N46,N62,N78,N94,N110,N126,N142,N160,N176,N192,N208,N226,N258,N242,N274)</f>
        <v>0</v>
      </c>
      <c r="O6" s="407"/>
      <c r="P6" s="407">
        <f>SUM(P30,P46,P62,P78,P94,P110,P126,P142,P160,P176,P192,P208,P226,P258,P242,P274)</f>
        <v>0</v>
      </c>
      <c r="Q6" s="407"/>
      <c r="R6" s="407">
        <f>SUM(R30,R46,R62,R78,R94,R110,R126,R142,R160,R176,R192,R208,R226,R258,R242,R274)</f>
        <v>0</v>
      </c>
      <c r="S6" s="407"/>
      <c r="T6" s="408">
        <f t="shared" ref="T6:T16" si="0">SUM(B6:R6)</f>
        <v>2511333.6590770199</v>
      </c>
      <c r="U6" s="409">
        <f t="shared" ref="U6:U12" si="1">T6/$T$12</f>
        <v>0.15</v>
      </c>
    </row>
    <row r="7" spans="1:23">
      <c r="A7" s="410" t="s">
        <v>247</v>
      </c>
      <c r="B7" s="407">
        <f>SUM(B31,B47,B63,B79,B95,B111,B127,B143,B161,B177,B193,B209,B227,B259,B243,B275)</f>
        <v>0</v>
      </c>
      <c r="C7" s="407"/>
      <c r="D7" s="407">
        <f>SUM(D31,D47,D63,D79,D95,D111,D127,D143,D161,D177,D193,D209,D227,D259,D243,D275)</f>
        <v>0</v>
      </c>
      <c r="E7" s="407"/>
      <c r="F7" s="407">
        <f>SUM(F31,F47,F63,F79,F95,F111,F127,F143,F161,F177,F193,F209,F227,F259,F243,F275)</f>
        <v>0</v>
      </c>
      <c r="G7" s="407"/>
      <c r="H7" s="407">
        <f>SUM(H31,H47,H63,H79,H95,H111,H127,H143,H161,H177,H193,H209,H227,H259,H243,H275)</f>
        <v>0</v>
      </c>
      <c r="I7" s="407"/>
      <c r="J7" s="407">
        <f>SUM(J31,J47,J63,J79,J95,J111,J127,J143,J161,J177,J193,J209,J227,J259,J243,J275)</f>
        <v>0</v>
      </c>
      <c r="K7" s="407"/>
      <c r="L7" s="407">
        <f>SUM(L31,L47,L63,L79,L95,L111,L127,L143,L161,L177,L193,L209,L227,L259,L243,L275)</f>
        <v>0</v>
      </c>
      <c r="M7" s="407"/>
      <c r="N7" s="407">
        <f>SUM(N31,N47,N63,N79,N95,N111,N127,N143,N161,N177,N193,N209,N227,N259,N243,N275)</f>
        <v>0</v>
      </c>
      <c r="O7" s="407"/>
      <c r="P7" s="407">
        <f>SUM(P31,P47,P63,P79,P95,P111,P127,P143,P161,P177,P193,P209,P227,P259,P243,P275)</f>
        <v>0</v>
      </c>
      <c r="Q7" s="407"/>
      <c r="R7" s="407">
        <f>SUM(R31,R47,R63,R79,R95,R111,R127,R143,R161,R177,R193,R209,R227,R259,R243,R275)</f>
        <v>0</v>
      </c>
      <c r="S7" s="407"/>
      <c r="T7" s="408">
        <f>SUM(B7:R7)</f>
        <v>0</v>
      </c>
      <c r="U7" s="409">
        <f t="shared" si="1"/>
        <v>0</v>
      </c>
    </row>
    <row r="8" spans="1:23">
      <c r="A8" s="410" t="s">
        <v>330</v>
      </c>
      <c r="B8" s="407">
        <f>SUM(B32,B48,B64,B80,B96,B112,B128,B144,B162,B178,B194,B210,B228,B260,B244,B276)</f>
        <v>0</v>
      </c>
      <c r="C8" s="407"/>
      <c r="D8" s="407">
        <f>SUM(D32,D48,D64,D80,D96,D112,D128,D144,D162,D178,D194,D210,D228,D260,D244,D276)</f>
        <v>0</v>
      </c>
      <c r="E8" s="407"/>
      <c r="F8" s="407">
        <f>SUM(F32,F48,F64,F80,F96,F112,F128,F144,F162,F178,F194,F210,F228,F260,F244,F276)</f>
        <v>0</v>
      </c>
      <c r="G8" s="407"/>
      <c r="H8" s="407">
        <f>SUM(H32,H48,H64,H80,H96,H112,H128,H144,H162,H178,H194,H210,H228,H260,H244,H276)</f>
        <v>0</v>
      </c>
      <c r="I8" s="407"/>
      <c r="J8" s="407">
        <f>SUM(J32,J48,J64,J80,J96,J112,J128,J144,J162,J178,J194,J210,J228,J260,J244,J276)</f>
        <v>0</v>
      </c>
      <c r="K8" s="407"/>
      <c r="L8" s="407">
        <f>SUM(L32,L48,L64,L80,L96,L112,L128,L144,L162,L178,L194,L210,L228,L260,L244,L276)</f>
        <v>0</v>
      </c>
      <c r="M8" s="407"/>
      <c r="N8" s="407">
        <f>SUM(N32,N48,N64,N80,N96,N112,N128,N144,N162,N178,N194,N210,N228,N260,N244,N276)</f>
        <v>0</v>
      </c>
      <c r="O8" s="407"/>
      <c r="P8" s="407">
        <f>SUM(P32,P48,P64,P80,P96,P112,P128,P144,P162,P178,P194,P210,P228,P260,P244,P276)</f>
        <v>0</v>
      </c>
      <c r="Q8" s="407"/>
      <c r="R8" s="407">
        <f>SUM(R32,R48,R64,R80,R96,R112,R128,R144,R162,R178,R194,R210,R228,R260,R244,R276)</f>
        <v>0</v>
      </c>
      <c r="S8" s="407"/>
      <c r="T8" s="408">
        <f t="shared" si="0"/>
        <v>0</v>
      </c>
      <c r="U8" s="409">
        <f t="shared" si="1"/>
        <v>0</v>
      </c>
    </row>
    <row r="9" spans="1:23" s="3" customFormat="1">
      <c r="A9" s="410" t="s">
        <v>331</v>
      </c>
      <c r="B9" s="407">
        <f>SUM(B33,B49,B65,B81,B97,B113,B129,B145,B163,B179,B195,B211,B229,B261,B245,B277)</f>
        <v>0</v>
      </c>
      <c r="C9" s="407"/>
      <c r="D9" s="407">
        <f>SUM(D33,D49,D65,D81,D97,D113,D129,D145,D163,D179,D195,D211,D229,D261,D245,D277)</f>
        <v>0</v>
      </c>
      <c r="E9" s="407"/>
      <c r="F9" s="407">
        <f>SUM(F33,F49,F65,F81,F97,F113,F129,F145,F163,F179,F195,F211,F229,F261,F245,F277)</f>
        <v>0</v>
      </c>
      <c r="G9" s="407"/>
      <c r="H9" s="407">
        <f>SUM(H33,H49,H65,H81,H97,H113,H129,H145,H163,H179,H195,H211,H229,H261,H245,H277)</f>
        <v>0</v>
      </c>
      <c r="I9" s="407"/>
      <c r="J9" s="407">
        <f>SUM(J33,J49,J65,J81,J97,J113,J129,J145,J163,J179,J195,J211,J229,J261,J245,J277)</f>
        <v>0</v>
      </c>
      <c r="K9" s="407"/>
      <c r="L9" s="407">
        <f>SUM(L33,L49,L65,L81,L97,L113,L129,L145,L163,L179,L195,L211,L229,L261,L245,L277)</f>
        <v>0</v>
      </c>
      <c r="M9" s="407"/>
      <c r="N9" s="407">
        <f>SUM(N33,N49,N65,N81,N97,N113,N129,N145,N163,N179,N195,N211,N229,N261,N245,N277)</f>
        <v>0</v>
      </c>
      <c r="O9" s="407"/>
      <c r="P9" s="407">
        <f>SUM(P33,P49,P65,P81,P97,P113,P129,P145,P163,P179,P195,P211,P229,P261,P245,P277)</f>
        <v>0</v>
      </c>
      <c r="Q9" s="407"/>
      <c r="R9" s="407">
        <f>SUM(R33,R49,R65,R81,R97,R113,R129,R145,R163,R179,R195,R211,R229,R261,R245,R277)</f>
        <v>0</v>
      </c>
      <c r="S9" s="407"/>
      <c r="T9" s="408">
        <f t="shared" si="0"/>
        <v>0</v>
      </c>
      <c r="U9" s="409">
        <f t="shared" si="1"/>
        <v>0</v>
      </c>
    </row>
    <row r="10" spans="1:23" ht="15" customHeight="1">
      <c r="A10" s="411" t="s">
        <v>332</v>
      </c>
      <c r="B10" s="311">
        <f>SUM(B5:B9)</f>
        <v>415711.29052735586</v>
      </c>
      <c r="C10" s="230"/>
      <c r="D10" s="230">
        <f>SUM(D5:D9)</f>
        <v>5378834.15082986</v>
      </c>
      <c r="E10" s="230"/>
      <c r="F10" s="230">
        <f>SUM(F5:F9)</f>
        <v>4592332.1508298609</v>
      </c>
      <c r="G10" s="230"/>
      <c r="H10" s="230">
        <f t="shared" ref="H10:R10" si="2">SUM(H5:H9)</f>
        <v>3405982.1508298605</v>
      </c>
      <c r="I10" s="230"/>
      <c r="J10" s="230">
        <f t="shared" si="2"/>
        <v>2949364.6508298605</v>
      </c>
      <c r="K10" s="230"/>
      <c r="L10" s="230">
        <f t="shared" si="2"/>
        <v>0</v>
      </c>
      <c r="M10" s="230"/>
      <c r="N10" s="230">
        <f t="shared" si="2"/>
        <v>0</v>
      </c>
      <c r="O10" s="230"/>
      <c r="P10" s="230">
        <f t="shared" si="2"/>
        <v>0</v>
      </c>
      <c r="Q10" s="230"/>
      <c r="R10" s="230">
        <f t="shared" si="2"/>
        <v>0</v>
      </c>
      <c r="S10" s="230"/>
      <c r="T10" s="412">
        <f t="shared" si="0"/>
        <v>16742224.393846799</v>
      </c>
      <c r="U10" s="413">
        <f t="shared" si="1"/>
        <v>1</v>
      </c>
    </row>
    <row r="11" spans="1:23" ht="15" customHeight="1">
      <c r="A11" s="410" t="s">
        <v>333</v>
      </c>
      <c r="B11" s="407">
        <f>SUM(B35,B51,B67,B83,B99,B115,B131,B147,B165,B181,B197,B213,B231,B263,B247,B279)</f>
        <v>0</v>
      </c>
      <c r="C11" s="407"/>
      <c r="D11" s="407">
        <f t="shared" ref="D11:R11" si="3">SUM(D35,D51,D67,D83,D99,D115,D131,D147,D165,D181,D197,D213,D231,D263,D247,D279)</f>
        <v>0</v>
      </c>
      <c r="E11" s="407"/>
      <c r="F11" s="407">
        <f t="shared" si="3"/>
        <v>0</v>
      </c>
      <c r="G11" s="407"/>
      <c r="H11" s="407">
        <f t="shared" si="3"/>
        <v>0</v>
      </c>
      <c r="I11" s="407"/>
      <c r="J11" s="407">
        <f t="shared" si="3"/>
        <v>0</v>
      </c>
      <c r="K11" s="407"/>
      <c r="L11" s="407">
        <f t="shared" si="3"/>
        <v>0</v>
      </c>
      <c r="M11" s="407"/>
      <c r="N11" s="407">
        <f t="shared" si="3"/>
        <v>0</v>
      </c>
      <c r="O11" s="407"/>
      <c r="P11" s="407">
        <f t="shared" si="3"/>
        <v>0</v>
      </c>
      <c r="Q11" s="407"/>
      <c r="R11" s="407">
        <f t="shared" si="3"/>
        <v>0</v>
      </c>
      <c r="S11" s="407"/>
      <c r="T11" s="408">
        <f t="shared" si="0"/>
        <v>0</v>
      </c>
      <c r="U11" s="409">
        <f t="shared" si="1"/>
        <v>0</v>
      </c>
    </row>
    <row r="12" spans="1:23">
      <c r="A12" s="411" t="s">
        <v>334</v>
      </c>
      <c r="B12" s="414">
        <f>B10+B11</f>
        <v>415711.29052735586</v>
      </c>
      <c r="C12" s="230"/>
      <c r="D12" s="230">
        <f>D10+D11</f>
        <v>5378834.15082986</v>
      </c>
      <c r="E12" s="230"/>
      <c r="F12" s="230">
        <f>F10+F11</f>
        <v>4592332.1508298609</v>
      </c>
      <c r="G12" s="230"/>
      <c r="H12" s="230">
        <f>H10+H11</f>
        <v>3405982.1508298605</v>
      </c>
      <c r="I12" s="230"/>
      <c r="J12" s="230">
        <f>J10+J11</f>
        <v>2949364.6508298605</v>
      </c>
      <c r="K12" s="230"/>
      <c r="L12" s="230">
        <f>L10+L11</f>
        <v>0</v>
      </c>
      <c r="M12" s="230"/>
      <c r="N12" s="230">
        <f>N10+N11</f>
        <v>0</v>
      </c>
      <c r="O12" s="230"/>
      <c r="P12" s="230">
        <f>P10+P11</f>
        <v>0</v>
      </c>
      <c r="Q12" s="230"/>
      <c r="R12" s="230">
        <f>R10+R11</f>
        <v>0</v>
      </c>
      <c r="S12" s="230"/>
      <c r="T12" s="412">
        <f>SUM(B12:R12)</f>
        <v>16742224.393846799</v>
      </c>
      <c r="U12" s="413">
        <f t="shared" si="1"/>
        <v>1</v>
      </c>
      <c r="W12" s="4" t="str">
        <f>IF(T12='10. DL PI Budz.kops.'!C23,"Dati pareizi","Kļūda")</f>
        <v>Kļūda</v>
      </c>
    </row>
    <row r="13" spans="1:23">
      <c r="A13" s="410" t="s">
        <v>335</v>
      </c>
      <c r="B13" s="407">
        <f>SUM(B37,B53,B69,B85,B101,B117,B133,B149,B167,B183,B199,B215,B233,B265,B249,B281)</f>
        <v>0</v>
      </c>
      <c r="C13" s="407"/>
      <c r="D13" s="407">
        <f>SUM(D37,D53,D69,D85,D101,D117,D133,D149,D167,D183,D199,D215,D233,D265,D249,D281)</f>
        <v>0</v>
      </c>
      <c r="E13" s="407"/>
      <c r="F13" s="407">
        <f>SUM(F37,F53,F69,F85,F101,F117,F133,F149,F167,F183,F199,F215,F233,F265,F249,F281)</f>
        <v>0</v>
      </c>
      <c r="G13" s="407"/>
      <c r="H13" s="407">
        <f>SUM(H37,H53,H69,H85,H101,H117,H133,H149,H167,H183,H199,H215,H233,H265,H249,H281)</f>
        <v>0</v>
      </c>
      <c r="I13" s="407"/>
      <c r="J13" s="407">
        <f>SUM(J37,J53,J69,J85,J101,J117,J133,J149,J167,J183,J199,J215,J233,J265,J249,J281)</f>
        <v>0</v>
      </c>
      <c r="K13" s="407"/>
      <c r="L13" s="407">
        <f>SUM(L37,L53,L69,L85,L101,L117,L133,L149,L167,L183,L199,L215,L233,L265,L249,L281)</f>
        <v>0</v>
      </c>
      <c r="M13" s="407"/>
      <c r="N13" s="407">
        <f>SUM(N37,N53,N69,N85,N101,N117,N133,N149,N167,N183,N199,N215,N233,N265,N249,N281)</f>
        <v>0</v>
      </c>
      <c r="O13" s="407"/>
      <c r="P13" s="407">
        <f>SUM(P37,P53,P69,P85,P101,P117,P133,P149,P167,P183,P199,P215,P233,P265,P249,P281)</f>
        <v>0</v>
      </c>
      <c r="Q13" s="407"/>
      <c r="R13" s="407">
        <f>SUM(R37,R53,R69,R85,R101,R117,R133,R149,R167,R183,R199,R215,R233,R265,R249,R281)</f>
        <v>0</v>
      </c>
      <c r="S13" s="407"/>
      <c r="T13" s="408">
        <f t="shared" ref="T13" si="4">SUM(B13:R13)</f>
        <v>0</v>
      </c>
      <c r="U13" s="415" t="s">
        <v>336</v>
      </c>
    </row>
    <row r="14" spans="1:23">
      <c r="A14" s="410" t="s">
        <v>337</v>
      </c>
      <c r="B14" s="407">
        <f>SUM(B38,B54,B70,B86,B102,B118,B134,B150,B168,B184,B200,B216,B234,B266,B250,B282)</f>
        <v>0</v>
      </c>
      <c r="C14" s="407"/>
      <c r="D14" s="407">
        <f>SUM(D38,D54,D70,D86,D102,D118,D134,D150,D168,D184,D200,D216,D234,D266,D250,D282)</f>
        <v>0</v>
      </c>
      <c r="E14" s="407"/>
      <c r="F14" s="407">
        <f>SUM(F38,F54,F70,F86,F102,F118,F134,F150,F168,F184,F200,F216,F234,F266,F250,F282)</f>
        <v>0</v>
      </c>
      <c r="G14" s="407"/>
      <c r="H14" s="407">
        <f>SUM(H38,H54,H70,H86,H102,H118,H134,H150,H168,H184,H200,H216,H234,H266,H250,H282)</f>
        <v>0</v>
      </c>
      <c r="I14" s="407"/>
      <c r="J14" s="407">
        <f>SUM(J38,J54,J70,J86,J102,J118,J134,J150,J168,J184,J200,J216,J234,J266,J250,J282)</f>
        <v>0</v>
      </c>
      <c r="K14" s="407"/>
      <c r="L14" s="407">
        <f>SUM(L38,L54,L70,L86,L102,L118,L134,L150,L168,L184,L200,L216,L234,L266,L250,L282)</f>
        <v>0</v>
      </c>
      <c r="M14" s="407"/>
      <c r="N14" s="407">
        <f>SUM(N38,N54,N70,N86,N102,N118,N134,N150,N168,N184,N200,N216,N234,N266,N250,N282)</f>
        <v>0</v>
      </c>
      <c r="O14" s="407"/>
      <c r="P14" s="407">
        <f>SUM(P38,P54,P70,P86,P102,P118,P134,P150,P168,P184,P200,P216,P234,P266,P250,P282)</f>
        <v>0</v>
      </c>
      <c r="Q14" s="407"/>
      <c r="R14" s="407">
        <f>SUM(R38,R54,R70,R86,R102,R118,R134,R150,R168,R184,R200,R216,R234,R266,R250,R282)</f>
        <v>0</v>
      </c>
      <c r="S14" s="407"/>
      <c r="T14" s="408">
        <f t="shared" si="0"/>
        <v>0</v>
      </c>
      <c r="U14" s="415" t="s">
        <v>336</v>
      </c>
    </row>
    <row r="15" spans="1:23" s="43" customFormat="1">
      <c r="A15" s="411" t="s">
        <v>338</v>
      </c>
      <c r="B15" s="311">
        <f>SUM(B13:B14)</f>
        <v>0</v>
      </c>
      <c r="C15" s="230"/>
      <c r="D15" s="230">
        <f t="shared" ref="D15:R15" si="5">SUM(D13:D14)</f>
        <v>0</v>
      </c>
      <c r="E15" s="230"/>
      <c r="F15" s="230">
        <f t="shared" si="5"/>
        <v>0</v>
      </c>
      <c r="G15" s="230"/>
      <c r="H15" s="230">
        <f t="shared" si="5"/>
        <v>0</v>
      </c>
      <c r="I15" s="230"/>
      <c r="J15" s="230">
        <f t="shared" si="5"/>
        <v>0</v>
      </c>
      <c r="K15" s="230"/>
      <c r="L15" s="230">
        <f t="shared" si="5"/>
        <v>0</v>
      </c>
      <c r="M15" s="230"/>
      <c r="N15" s="230">
        <f t="shared" si="5"/>
        <v>0</v>
      </c>
      <c r="O15" s="230"/>
      <c r="P15" s="230">
        <f t="shared" si="5"/>
        <v>0</v>
      </c>
      <c r="Q15" s="230"/>
      <c r="R15" s="230">
        <f t="shared" si="5"/>
        <v>0</v>
      </c>
      <c r="S15" s="230"/>
      <c r="T15" s="412">
        <f t="shared" si="0"/>
        <v>0</v>
      </c>
      <c r="U15" s="415" t="s">
        <v>336</v>
      </c>
      <c r="W15" s="4" t="str">
        <f>IF(T15='10. DL PI Budz.kops.'!D23,"Dati pareizi","Kļūda")</f>
        <v>Dati pareizi</v>
      </c>
    </row>
    <row r="16" spans="1:23" ht="14.45">
      <c r="A16" s="416" t="s">
        <v>339</v>
      </c>
      <c r="B16" s="417">
        <f t="shared" ref="B16:R16" si="6">B12+B15</f>
        <v>415711.29052735586</v>
      </c>
      <c r="C16" s="418"/>
      <c r="D16" s="418">
        <f t="shared" si="6"/>
        <v>5378834.15082986</v>
      </c>
      <c r="E16" s="418"/>
      <c r="F16" s="418">
        <f t="shared" si="6"/>
        <v>4592332.1508298609</v>
      </c>
      <c r="G16" s="418"/>
      <c r="H16" s="418">
        <f t="shared" si="6"/>
        <v>3405982.1508298605</v>
      </c>
      <c r="I16" s="418"/>
      <c r="J16" s="418">
        <f t="shared" si="6"/>
        <v>2949364.6508298605</v>
      </c>
      <c r="K16" s="418"/>
      <c r="L16" s="418">
        <f t="shared" si="6"/>
        <v>0</v>
      </c>
      <c r="M16" s="418"/>
      <c r="N16" s="418">
        <f t="shared" si="6"/>
        <v>0</v>
      </c>
      <c r="O16" s="418"/>
      <c r="P16" s="418">
        <f t="shared" si="6"/>
        <v>0</v>
      </c>
      <c r="Q16" s="418"/>
      <c r="R16" s="418">
        <f t="shared" si="6"/>
        <v>0</v>
      </c>
      <c r="S16" s="418"/>
      <c r="T16" s="419">
        <f t="shared" si="0"/>
        <v>16742224.393846799</v>
      </c>
      <c r="U16" s="415" t="s">
        <v>336</v>
      </c>
    </row>
    <row r="17" spans="1:23" ht="14.45">
      <c r="A17" s="44"/>
      <c r="B17" s="420"/>
      <c r="C17" s="420"/>
      <c r="F17" s="421"/>
      <c r="G17" s="420"/>
      <c r="H17" s="420"/>
      <c r="I17" s="420"/>
      <c r="J17" s="420"/>
      <c r="K17" s="420"/>
      <c r="L17" s="420"/>
      <c r="M17" s="420"/>
      <c r="N17" s="420"/>
      <c r="O17" s="420"/>
      <c r="P17" s="420"/>
      <c r="Q17" s="420"/>
      <c r="R17" s="420"/>
      <c r="S17" s="420"/>
      <c r="T17" s="420"/>
      <c r="U17" s="420"/>
    </row>
    <row r="18" spans="1:23" ht="14.45">
      <c r="A18" s="420"/>
      <c r="B18" s="422"/>
      <c r="C18" s="422"/>
      <c r="D18" s="422"/>
      <c r="E18" s="422"/>
      <c r="F18" s="422"/>
      <c r="G18" s="422"/>
      <c r="H18" s="422"/>
      <c r="I18" s="422"/>
      <c r="J18" s="422"/>
      <c r="K18" s="422"/>
      <c r="L18" s="422"/>
      <c r="M18" s="422"/>
      <c r="N18" s="422"/>
      <c r="O18" s="422"/>
      <c r="P18" s="422"/>
      <c r="Q18" s="422"/>
      <c r="R18" s="422"/>
      <c r="S18" s="422"/>
      <c r="T18" s="422"/>
      <c r="U18" s="420"/>
    </row>
    <row r="19" spans="1:23" ht="14.45">
      <c r="A19" s="423"/>
      <c r="B19" s="422"/>
      <c r="C19" s="424"/>
      <c r="D19" s="594"/>
      <c r="E19" s="594"/>
      <c r="F19" s="594"/>
      <c r="G19" s="594"/>
      <c r="H19" s="594"/>
      <c r="I19" s="594"/>
      <c r="J19" s="594"/>
      <c r="K19" s="594"/>
      <c r="L19" s="594"/>
      <c r="M19" s="594"/>
      <c r="N19" s="594"/>
      <c r="O19" s="594"/>
      <c r="P19" s="594"/>
      <c r="Q19" s="594"/>
      <c r="R19" s="594"/>
      <c r="S19" s="594"/>
      <c r="T19" s="594"/>
      <c r="U19" s="594"/>
    </row>
    <row r="20" spans="1:23" ht="15" thickBot="1">
      <c r="A20" s="425"/>
      <c r="B20" s="426"/>
      <c r="C20" s="424"/>
      <c r="D20" s="595"/>
      <c r="E20" s="595"/>
      <c r="F20" s="595"/>
      <c r="G20" s="595"/>
      <c r="H20" s="595"/>
      <c r="I20" s="595"/>
      <c r="J20" s="595"/>
      <c r="K20" s="595"/>
      <c r="L20" s="595"/>
      <c r="M20" s="595"/>
      <c r="N20" s="595"/>
      <c r="O20" s="595"/>
      <c r="P20" s="595"/>
      <c r="Q20" s="595"/>
      <c r="R20" s="595"/>
      <c r="S20" s="595"/>
      <c r="T20" s="595"/>
      <c r="U20" s="595"/>
    </row>
    <row r="21" spans="1:23" ht="30" customHeight="1" thickTop="1" thickBot="1">
      <c r="A21" s="427" t="s">
        <v>340</v>
      </c>
      <c r="B21" s="428">
        <f>'9. DL PI Fin.plans'!B21</f>
        <v>0</v>
      </c>
      <c r="C21" s="429"/>
      <c r="D21" s="596" t="s">
        <v>341</v>
      </c>
      <c r="E21" s="596"/>
      <c r="F21" s="596"/>
      <c r="G21" s="596"/>
      <c r="H21" s="596"/>
      <c r="I21" s="596"/>
      <c r="J21" s="596"/>
      <c r="K21" s="596"/>
      <c r="L21" s="596"/>
      <c r="M21" s="596"/>
      <c r="N21" s="596"/>
      <c r="O21" s="596"/>
      <c r="P21" s="596"/>
      <c r="Q21" s="596"/>
      <c r="R21" s="596"/>
      <c r="S21" s="596"/>
      <c r="T21" s="596"/>
      <c r="U21" s="596"/>
    </row>
    <row r="22" spans="1:23" ht="12.75" customHeight="1" thickTop="1">
      <c r="A22" s="430"/>
      <c r="B22" s="430"/>
      <c r="C22" s="430"/>
      <c r="D22" s="430"/>
      <c r="E22" s="430"/>
      <c r="F22" s="430"/>
      <c r="G22" s="430"/>
      <c r="H22" s="430"/>
      <c r="I22" s="430"/>
      <c r="J22" s="430"/>
      <c r="K22" s="430"/>
      <c r="L22" s="430"/>
      <c r="M22" s="430"/>
      <c r="N22" s="430"/>
      <c r="O22" s="430"/>
      <c r="P22" s="430"/>
      <c r="Q22" s="430"/>
      <c r="R22" s="430"/>
      <c r="S22" s="430"/>
      <c r="T22" s="430"/>
      <c r="U22" s="430"/>
    </row>
    <row r="23" spans="1:23" ht="12.75" customHeight="1">
      <c r="A23" s="430"/>
      <c r="B23" s="430">
        <f>IF($B$21=0,1,IF($B$21&gt;B27,0,IF($B$21=B27,2,1)))</f>
        <v>1</v>
      </c>
      <c r="C23" s="430"/>
      <c r="D23" s="430">
        <f t="shared" ref="D23" si="7">IF($B$21=0,1,IF($B$21&gt;D27,0,IF($B$21=D27,2,1)))</f>
        <v>1</v>
      </c>
      <c r="E23" s="430"/>
      <c r="F23" s="430">
        <f t="shared" ref="F23" si="8">IF($B$21=0,1,IF($B$21&gt;F27,0,IF($B$21=F27,2,1)))</f>
        <v>1</v>
      </c>
      <c r="G23" s="430"/>
      <c r="H23" s="430">
        <f t="shared" ref="H23" si="9">IF($B$21=0,1,IF($B$21&gt;H27,0,IF($B$21=H27,2,1)))</f>
        <v>1</v>
      </c>
      <c r="I23" s="430"/>
      <c r="J23" s="430">
        <f t="shared" ref="J23" si="10">IF($B$21=0,1,IF($B$21&gt;J27,0,IF($B$21=J27,2,1)))</f>
        <v>1</v>
      </c>
      <c r="K23" s="430"/>
      <c r="L23" s="430">
        <f t="shared" ref="L23" si="11">IF($B$21=0,1,IF($B$21&gt;L27,0,IF($B$21=L27,2,1)))</f>
        <v>1</v>
      </c>
      <c r="M23" s="430"/>
      <c r="N23" s="430">
        <f t="shared" ref="N23" si="12">IF($B$21=0,1,IF($B$21&gt;N27,0,IF($B$21=N27,2,1)))</f>
        <v>1</v>
      </c>
      <c r="O23" s="430"/>
      <c r="P23" s="430">
        <f t="shared" ref="P23" si="13">IF($B$21=0,1,IF($B$21&gt;P27,0,IF($B$21=P27,2,1)))</f>
        <v>1</v>
      </c>
      <c r="Q23" s="430"/>
      <c r="R23" s="430">
        <f t="shared" ref="R23" si="14">IF($B$21=0,1,IF($B$21&gt;R27,0,IF($B$21=R27,2,1)))</f>
        <v>1</v>
      </c>
      <c r="S23" s="430"/>
      <c r="T23" s="430"/>
      <c r="U23" s="430"/>
    </row>
    <row r="24" spans="1:23" ht="12.75" customHeight="1">
      <c r="A24" s="430"/>
      <c r="B24" s="430"/>
      <c r="C24" s="430"/>
      <c r="D24" s="430"/>
      <c r="E24" s="430"/>
      <c r="F24" s="430"/>
      <c r="G24" s="430"/>
      <c r="H24" s="430"/>
      <c r="I24" s="430"/>
      <c r="J24" s="430"/>
      <c r="K24" s="430"/>
      <c r="L24" s="430"/>
      <c r="M24" s="430"/>
      <c r="N24" s="430"/>
      <c r="O24" s="430"/>
      <c r="P24" s="430"/>
      <c r="Q24" s="430"/>
      <c r="R24" s="430"/>
      <c r="S24" s="430"/>
      <c r="T24" s="430"/>
      <c r="U24" s="430"/>
    </row>
    <row r="25" spans="1:23" ht="21">
      <c r="A25" s="403" t="s">
        <v>342</v>
      </c>
      <c r="B25" s="420"/>
      <c r="C25" s="420"/>
      <c r="F25" s="420"/>
      <c r="G25" s="420"/>
      <c r="H25" s="420"/>
      <c r="I25" s="420"/>
      <c r="N25" s="420"/>
      <c r="O25" s="420"/>
      <c r="P25" s="420"/>
      <c r="Q25" s="420"/>
      <c r="R25" s="420"/>
      <c r="S25" s="420"/>
      <c r="T25" s="431"/>
      <c r="U25" s="420"/>
    </row>
    <row r="26" spans="1:23" ht="24" customHeight="1">
      <c r="A26" s="432" t="s">
        <v>100</v>
      </c>
      <c r="B26" s="433" t="str">
        <f>'Dati par projektu'!$C$4</f>
        <v>Biedrība "Augstākās izglītības un zinātnes informācijas teholoģijas koplietošanas centrs"</v>
      </c>
      <c r="C26" s="434"/>
      <c r="D26" s="434"/>
      <c r="E26" s="434"/>
      <c r="F26" s="433" t="str">
        <f>'Dati par projektu'!$C$5</f>
        <v>Tiešās pārvaldes iestāde</v>
      </c>
      <c r="G26" s="434"/>
      <c r="H26" s="435"/>
      <c r="I26" s="435"/>
      <c r="J26" s="435" t="s">
        <v>343</v>
      </c>
      <c r="K26" s="436"/>
      <c r="L26" s="437">
        <f>'1.1.A. Iesniedzējs'!C24</f>
        <v>0.85</v>
      </c>
      <c r="M26" s="435"/>
      <c r="N26" s="438" t="s">
        <v>344</v>
      </c>
      <c r="O26" s="438"/>
      <c r="P26" s="438"/>
      <c r="Q26" s="438"/>
      <c r="R26" s="438"/>
      <c r="S26" s="438"/>
      <c r="T26" s="438"/>
      <c r="U26" s="438"/>
      <c r="W26" s="4">
        <f>IF(F26=Dati!$J$3,1,IF(F26=Dati!$J$4,2,IF(F26=Dati!$J$5,3,0)))</f>
        <v>2</v>
      </c>
    </row>
    <row r="27" spans="1:23">
      <c r="A27" s="404" t="s">
        <v>328</v>
      </c>
      <c r="B27" s="405">
        <f>B$3</f>
        <v>2025</v>
      </c>
      <c r="C27" s="405"/>
      <c r="D27" s="405">
        <f>D$3</f>
        <v>2026</v>
      </c>
      <c r="E27" s="405"/>
      <c r="F27" s="405">
        <f>F$3</f>
        <v>2027</v>
      </c>
      <c r="G27" s="405"/>
      <c r="H27" s="405">
        <f>H$3</f>
        <v>2028</v>
      </c>
      <c r="I27" s="405"/>
      <c r="J27" s="405">
        <f>J$3</f>
        <v>2029</v>
      </c>
      <c r="K27" s="405"/>
      <c r="L27" s="405" t="str">
        <f>L$3</f>
        <v>X</v>
      </c>
      <c r="M27" s="405"/>
      <c r="N27" s="405" t="str">
        <f>N$3</f>
        <v>X</v>
      </c>
      <c r="O27" s="405"/>
      <c r="P27" s="405" t="str">
        <f>P$3</f>
        <v>X</v>
      </c>
      <c r="Q27" s="405"/>
      <c r="R27" s="405" t="str">
        <f>R$3</f>
        <v>X</v>
      </c>
      <c r="S27" s="405"/>
      <c r="T27" s="405"/>
      <c r="U27" s="405"/>
    </row>
    <row r="28" spans="1:23">
      <c r="A28" s="439"/>
      <c r="B28" s="406" t="s">
        <v>329</v>
      </c>
      <c r="C28" s="406"/>
      <c r="D28" s="406" t="s">
        <v>329</v>
      </c>
      <c r="E28" s="406"/>
      <c r="F28" s="406" t="s">
        <v>329</v>
      </c>
      <c r="G28" s="406"/>
      <c r="H28" s="406" t="s">
        <v>329</v>
      </c>
      <c r="I28" s="406"/>
      <c r="J28" s="406" t="s">
        <v>329</v>
      </c>
      <c r="K28" s="406"/>
      <c r="L28" s="406" t="s">
        <v>329</v>
      </c>
      <c r="M28" s="406"/>
      <c r="N28" s="406" t="s">
        <v>329</v>
      </c>
      <c r="O28" s="406"/>
      <c r="P28" s="406" t="s">
        <v>329</v>
      </c>
      <c r="Q28" s="406"/>
      <c r="R28" s="406" t="s">
        <v>329</v>
      </c>
      <c r="S28" s="406"/>
      <c r="T28" s="406" t="s">
        <v>195</v>
      </c>
      <c r="U28" s="406" t="s">
        <v>139</v>
      </c>
    </row>
    <row r="29" spans="1:23" ht="12.75" customHeight="1">
      <c r="A29" s="440" t="str">
        <f>A$5</f>
        <v>Eiropas Reģionālās attīstības fonds</v>
      </c>
      <c r="B29" s="441">
        <f>B36*$L$26</f>
        <v>353354.59694825247</v>
      </c>
      <c r="C29" s="441"/>
      <c r="D29" s="441">
        <f t="shared" ref="D29:R29" si="15">D36*$L$26</f>
        <v>4572009.0282053808</v>
      </c>
      <c r="E29" s="441"/>
      <c r="F29" s="441">
        <f t="shared" si="15"/>
        <v>3903482.3282053815</v>
      </c>
      <c r="G29" s="441"/>
      <c r="H29" s="441">
        <f t="shared" si="15"/>
        <v>2895084.8282053815</v>
      </c>
      <c r="I29" s="441"/>
      <c r="J29" s="441">
        <f t="shared" si="15"/>
        <v>2506959.9532053815</v>
      </c>
      <c r="K29" s="441"/>
      <c r="L29" s="441">
        <f t="shared" si="15"/>
        <v>0</v>
      </c>
      <c r="M29" s="441"/>
      <c r="N29" s="441">
        <f t="shared" si="15"/>
        <v>0</v>
      </c>
      <c r="O29" s="441"/>
      <c r="P29" s="441">
        <f t="shared" si="15"/>
        <v>0</v>
      </c>
      <c r="Q29" s="441"/>
      <c r="R29" s="441">
        <f t="shared" si="15"/>
        <v>0</v>
      </c>
      <c r="S29" s="441"/>
      <c r="T29" s="408">
        <f t="shared" ref="T29:T40" si="16">SUM(B29:R29)</f>
        <v>14230890.734769776</v>
      </c>
      <c r="U29" s="409">
        <f>T29/T$36</f>
        <v>0.84999999999999987</v>
      </c>
    </row>
    <row r="30" spans="1:23" ht="12.75" customHeight="1">
      <c r="A30" s="410" t="str">
        <f>A$6</f>
        <v>Attiecināmais valsts budžeta finansējums</v>
      </c>
      <c r="B30" s="441">
        <f>IF($W26=2,B36-B29,0)</f>
        <v>62356.69357910339</v>
      </c>
      <c r="C30" s="441"/>
      <c r="D30" s="441">
        <f t="shared" ref="D30:R30" si="17">IF($W26=2,D36-D29,0)</f>
        <v>806825.12262447923</v>
      </c>
      <c r="E30" s="441"/>
      <c r="F30" s="441">
        <f t="shared" si="17"/>
        <v>688849.82262447942</v>
      </c>
      <c r="G30" s="441"/>
      <c r="H30" s="441">
        <f t="shared" si="17"/>
        <v>510897.32262447895</v>
      </c>
      <c r="I30" s="441"/>
      <c r="J30" s="441">
        <f t="shared" si="17"/>
        <v>442404.69762447895</v>
      </c>
      <c r="K30" s="441"/>
      <c r="L30" s="441">
        <f t="shared" si="17"/>
        <v>0</v>
      </c>
      <c r="M30" s="441"/>
      <c r="N30" s="441">
        <f t="shared" si="17"/>
        <v>0</v>
      </c>
      <c r="O30" s="441"/>
      <c r="P30" s="441">
        <f t="shared" si="17"/>
        <v>0</v>
      </c>
      <c r="Q30" s="441"/>
      <c r="R30" s="441">
        <f t="shared" si="17"/>
        <v>0</v>
      </c>
      <c r="S30" s="441"/>
      <c r="T30" s="408">
        <f t="shared" si="16"/>
        <v>2511333.6590770199</v>
      </c>
      <c r="U30" s="409">
        <f t="shared" ref="U30:U36" si="18">T30/T$36</f>
        <v>0.15</v>
      </c>
    </row>
    <row r="31" spans="1:23" ht="12.75" customHeight="1">
      <c r="A31" s="410" t="str">
        <f>A$7</f>
        <v>Valsts budžeta dotācija pašvaldībām</v>
      </c>
      <c r="B31" s="442">
        <f>IF($W26=1,(B29/0.85*0.15+B29)*0.15*'Dati par projektu'!$C$8,0)</f>
        <v>0</v>
      </c>
      <c r="C31" s="442"/>
      <c r="D31" s="442">
        <f>IF($W26=1,(D29/0.85*0.15+D29)*0.15*'Dati par projektu'!$C$8,0)</f>
        <v>0</v>
      </c>
      <c r="E31" s="442"/>
      <c r="F31" s="442">
        <f>IF($W26=1,(F29/0.85*0.15+F29)*0.15*'Dati par projektu'!$C$8,0)</f>
        <v>0</v>
      </c>
      <c r="G31" s="442"/>
      <c r="H31" s="442">
        <f>IF($W26=1,(H29/0.85*0.15+H29)*0.15*'Dati par projektu'!$C$8,0)</f>
        <v>0</v>
      </c>
      <c r="I31" s="442"/>
      <c r="J31" s="442">
        <f>IF($W26=1,(J29/0.85*0.15+J29)*0.15*'Dati par projektu'!$C$8,0)</f>
        <v>0</v>
      </c>
      <c r="K31" s="442"/>
      <c r="L31" s="442">
        <f>IF($W26=1,(L29/0.85*0.15+L29)*0.15*'Dati par projektu'!$C$8,0)</f>
        <v>0</v>
      </c>
      <c r="M31" s="442"/>
      <c r="N31" s="442">
        <f>IF($W26=1,(N29/0.85*0.15+N29)*0.15*'Dati par projektu'!$C$8,0)</f>
        <v>0</v>
      </c>
      <c r="O31" s="442"/>
      <c r="P31" s="442">
        <f>IF($W26=1,(P29/0.85*0.15+P29)*0.15*'Dati par projektu'!$C$8,0)</f>
        <v>0</v>
      </c>
      <c r="Q31" s="442"/>
      <c r="R31" s="442">
        <f>IF($W26=1,(R29/0.85*0.15+R29)*0.15*'Dati par projektu'!$C$8,0)</f>
        <v>0</v>
      </c>
      <c r="S31" s="442"/>
      <c r="T31" s="408">
        <f t="shared" si="16"/>
        <v>0</v>
      </c>
      <c r="U31" s="409">
        <f t="shared" si="18"/>
        <v>0</v>
      </c>
    </row>
    <row r="32" spans="1:23" ht="12.75" customHeight="1">
      <c r="A32" s="410" t="str">
        <f>A$8</f>
        <v>Pašvaldības finansējums</v>
      </c>
      <c r="B32" s="442">
        <f>IF($W$26=1,B36-B29-B31,0)</f>
        <v>0</v>
      </c>
      <c r="C32" s="442"/>
      <c r="D32" s="442">
        <f t="shared" ref="D32:R32" si="19">IF($W$26=1,D36-D29-D31,0)</f>
        <v>0</v>
      </c>
      <c r="E32" s="442"/>
      <c r="F32" s="442">
        <f t="shared" si="19"/>
        <v>0</v>
      </c>
      <c r="G32" s="442"/>
      <c r="H32" s="442">
        <f t="shared" si="19"/>
        <v>0</v>
      </c>
      <c r="I32" s="442"/>
      <c r="J32" s="442">
        <f t="shared" si="19"/>
        <v>0</v>
      </c>
      <c r="K32" s="442"/>
      <c r="L32" s="442">
        <f t="shared" si="19"/>
        <v>0</v>
      </c>
      <c r="M32" s="442"/>
      <c r="N32" s="442">
        <f t="shared" si="19"/>
        <v>0</v>
      </c>
      <c r="O32" s="442"/>
      <c r="P32" s="442">
        <f t="shared" si="19"/>
        <v>0</v>
      </c>
      <c r="Q32" s="442"/>
      <c r="R32" s="442">
        <f t="shared" si="19"/>
        <v>0</v>
      </c>
      <c r="S32" s="442"/>
      <c r="T32" s="408">
        <f t="shared" si="16"/>
        <v>0</v>
      </c>
      <c r="U32" s="409">
        <f t="shared" si="18"/>
        <v>0</v>
      </c>
    </row>
    <row r="33" spans="1:23" s="3" customFormat="1" ht="12.75" customHeight="1">
      <c r="A33" s="410" t="str">
        <f>A$9</f>
        <v>Cits publiskais finansējums</v>
      </c>
      <c r="B33" s="442"/>
      <c r="C33" s="442"/>
      <c r="D33" s="442"/>
      <c r="E33" s="442"/>
      <c r="F33" s="442"/>
      <c r="G33" s="442"/>
      <c r="H33" s="442"/>
      <c r="I33" s="442"/>
      <c r="J33" s="442"/>
      <c r="K33" s="442"/>
      <c r="L33" s="442"/>
      <c r="M33" s="442"/>
      <c r="N33" s="442"/>
      <c r="O33" s="442"/>
      <c r="P33" s="442"/>
      <c r="Q33" s="442"/>
      <c r="R33" s="442"/>
      <c r="S33" s="442"/>
      <c r="T33" s="408">
        <f t="shared" si="16"/>
        <v>0</v>
      </c>
      <c r="U33" s="409">
        <f t="shared" si="18"/>
        <v>0</v>
      </c>
    </row>
    <row r="34" spans="1:23" ht="12.75" customHeight="1">
      <c r="A34" s="411" t="str">
        <f>A$10</f>
        <v>Publiskās attiecināmās izmaksas</v>
      </c>
      <c r="B34" s="311">
        <f>SUM(B29:B33)</f>
        <v>415711.29052735586</v>
      </c>
      <c r="C34" s="311"/>
      <c r="D34" s="311">
        <f t="shared" ref="D34:R34" si="20">SUM(D29:D33)</f>
        <v>5378834.15082986</v>
      </c>
      <c r="E34" s="311"/>
      <c r="F34" s="311">
        <f t="shared" si="20"/>
        <v>4592332.1508298609</v>
      </c>
      <c r="G34" s="311"/>
      <c r="H34" s="311">
        <f t="shared" si="20"/>
        <v>3405982.1508298605</v>
      </c>
      <c r="I34" s="311"/>
      <c r="J34" s="311">
        <f t="shared" si="20"/>
        <v>2949364.6508298605</v>
      </c>
      <c r="K34" s="311"/>
      <c r="L34" s="311">
        <f t="shared" si="20"/>
        <v>0</v>
      </c>
      <c r="M34" s="311"/>
      <c r="N34" s="311">
        <f t="shared" si="20"/>
        <v>0</v>
      </c>
      <c r="O34" s="311"/>
      <c r="P34" s="311">
        <f t="shared" si="20"/>
        <v>0</v>
      </c>
      <c r="Q34" s="311"/>
      <c r="R34" s="311">
        <f t="shared" si="20"/>
        <v>0</v>
      </c>
      <c r="S34" s="311"/>
      <c r="T34" s="412">
        <f t="shared" si="16"/>
        <v>16742224.393846799</v>
      </c>
      <c r="U34" s="413">
        <f t="shared" si="18"/>
        <v>1</v>
      </c>
    </row>
    <row r="35" spans="1:23" ht="12.75" customHeight="1">
      <c r="A35" s="410" t="str">
        <f>A$11</f>
        <v>Privātās attiecināmās izmaksas</v>
      </c>
      <c r="B35" s="442"/>
      <c r="C35" s="442"/>
      <c r="D35" s="442"/>
      <c r="E35" s="442"/>
      <c r="F35" s="442"/>
      <c r="G35" s="442"/>
      <c r="H35" s="442"/>
      <c r="I35" s="442"/>
      <c r="J35" s="442"/>
      <c r="K35" s="442"/>
      <c r="L35" s="442"/>
      <c r="M35" s="442"/>
      <c r="N35" s="442"/>
      <c r="O35" s="442"/>
      <c r="P35" s="442"/>
      <c r="Q35" s="442"/>
      <c r="R35" s="442"/>
      <c r="S35" s="442"/>
      <c r="T35" s="408">
        <f t="shared" si="16"/>
        <v>0</v>
      </c>
      <c r="U35" s="409">
        <f t="shared" si="18"/>
        <v>0</v>
      </c>
    </row>
    <row r="36" spans="1:23" ht="12.75" customHeight="1">
      <c r="A36" s="411" t="str">
        <f>A$12</f>
        <v>Kopējās attiecināmās izmaksas</v>
      </c>
      <c r="B36" s="311">
        <f>IF(B23=2,'1.1.A. Iesniedzējs'!H24,'1.1.A. Iesniedzējs'!H24*B23)</f>
        <v>415711.29052735586</v>
      </c>
      <c r="C36" s="311"/>
      <c r="D36" s="311">
        <f>IF(D23=2,'1.1.A. Iesniedzējs'!J24+'1.1.A. Iesniedzējs'!H24,'1.1.A. Iesniedzējs'!J24*D23)</f>
        <v>5378834.15082986</v>
      </c>
      <c r="E36" s="311"/>
      <c r="F36" s="311">
        <f>IF(F23=2,'1.1.A. Iesniedzējs'!L24+'1.1.A. Iesniedzējs'!J24+'1.1.A. Iesniedzējs'!H24,'1.1.A. Iesniedzējs'!L24*F23)</f>
        <v>4592332.1508298609</v>
      </c>
      <c r="G36" s="311"/>
      <c r="H36" s="311">
        <f>IF(H23=2,'1.1.A. Iesniedzējs'!N24+'1.1.A. Iesniedzējs'!L24+'1.1.A. Iesniedzējs'!J24+'1.1.A. Iesniedzējs'!H24,'1.1.A. Iesniedzējs'!N24*H23)</f>
        <v>3405982.1508298605</v>
      </c>
      <c r="I36" s="311"/>
      <c r="J36" s="311">
        <f>IF(J23=2,'1.1.A. Iesniedzējs'!P24,'1.1.A. Iesniedzējs'!P24*J23)</f>
        <v>2949364.6508298605</v>
      </c>
      <c r="K36" s="311"/>
      <c r="L36" s="311">
        <f>IF(L23=2,'1.1.A. Iesniedzējs'!R24,'1.1.A. Iesniedzējs'!R24*L23)</f>
        <v>0</v>
      </c>
      <c r="M36" s="311"/>
      <c r="N36" s="311">
        <f>IF(N23=2,'1.1.A. Iesniedzējs'!T24,'1.1.A. Iesniedzējs'!T24*N23)</f>
        <v>0</v>
      </c>
      <c r="O36" s="311"/>
      <c r="P36" s="311">
        <f>IF(P23=2,'1.1.A. Iesniedzējs'!V24,'1.1.A. Iesniedzējs'!V24*P23)</f>
        <v>0</v>
      </c>
      <c r="Q36" s="311"/>
      <c r="R36" s="311">
        <f>IF(R23=2,'1.1.A. Iesniedzējs'!X24,'1.1.A. Iesniedzējs'!X24*R23)</f>
        <v>0</v>
      </c>
      <c r="S36" s="311"/>
      <c r="T36" s="412">
        <f t="shared" si="16"/>
        <v>16742224.393846799</v>
      </c>
      <c r="U36" s="413">
        <f t="shared" si="18"/>
        <v>1</v>
      </c>
    </row>
    <row r="37" spans="1:23" ht="12.75" customHeight="1">
      <c r="A37" s="410" t="str">
        <f>A$13</f>
        <v>Publiskās neattiecināmās izmaksas</v>
      </c>
      <c r="B37" s="442">
        <f>IF(B23=2,'1.1.A. Iesniedzējs'!I24,'1.1.A. Iesniedzējs'!I24*B23)</f>
        <v>0</v>
      </c>
      <c r="C37" s="442"/>
      <c r="D37" s="442">
        <f>IF(D23=2,'1.1.A. Iesniedzējs'!K24+'1.1.A. Iesniedzējs'!I24,'1.1.A. Iesniedzējs'!K24*D23)</f>
        <v>0</v>
      </c>
      <c r="E37" s="442"/>
      <c r="F37" s="442">
        <f>IF(F23=2,'1.1.A. Iesniedzējs'!M24+'1.1.A. Iesniedzējs'!K24+'1.1.A. Iesniedzējs'!I24,'1.1.A. Iesniedzējs'!M24*F23)</f>
        <v>0</v>
      </c>
      <c r="G37" s="442"/>
      <c r="H37" s="442">
        <f>IF(H23=2,'1.1.A. Iesniedzējs'!O24+'1.1.A. Iesniedzējs'!M24+'1.1.A. Iesniedzējs'!K24+'1.1.A. Iesniedzējs'!I24,'1.1.A. Iesniedzējs'!O24*H23)</f>
        <v>0</v>
      </c>
      <c r="I37" s="442"/>
      <c r="J37" s="442">
        <f>IF(J23=2,'1.1.A. Iesniedzējs'!Q24,'1.1.A. Iesniedzējs'!Q24*J23)</f>
        <v>0</v>
      </c>
      <c r="K37" s="442"/>
      <c r="L37" s="442">
        <f>IF(L23=2,'1.1.A. Iesniedzējs'!S24,'1.1.A. Iesniedzējs'!S24*L23)</f>
        <v>0</v>
      </c>
      <c r="M37" s="442"/>
      <c r="N37" s="442">
        <f>IF(N23=2,'1.1.A. Iesniedzējs'!U24,'1.1.A. Iesniedzējs'!U24*N23)</f>
        <v>0</v>
      </c>
      <c r="O37" s="442"/>
      <c r="P37" s="442">
        <f>IF(P23=2,'1.1.A. Iesniedzējs'!W24,'1.1.A. Iesniedzējs'!W24*P23)</f>
        <v>0</v>
      </c>
      <c r="Q37" s="442"/>
      <c r="R37" s="442">
        <f>IF(R23=2,'1.1.A. Iesniedzējs'!Y24,'1.1.A. Iesniedzējs'!Y24*R23)</f>
        <v>0</v>
      </c>
      <c r="S37" s="442"/>
      <c r="T37" s="408">
        <f t="shared" ref="T37" si="21">SUM(B37:R37)</f>
        <v>0</v>
      </c>
      <c r="U37" s="443" t="s">
        <v>336</v>
      </c>
    </row>
    <row r="38" spans="1:23" ht="12.75" customHeight="1">
      <c r="A38" s="410" t="str">
        <f>A$14</f>
        <v>Privātās neattiecināmās izmaksas</v>
      </c>
      <c r="B38" s="444"/>
      <c r="C38" s="444"/>
      <c r="D38" s="444"/>
      <c r="E38" s="444"/>
      <c r="F38" s="444"/>
      <c r="G38" s="444"/>
      <c r="H38" s="444"/>
      <c r="I38" s="444"/>
      <c r="J38" s="444"/>
      <c r="K38" s="444"/>
      <c r="L38" s="444"/>
      <c r="M38" s="444"/>
      <c r="N38" s="444"/>
      <c r="O38" s="444"/>
      <c r="P38" s="444"/>
      <c r="Q38" s="444"/>
      <c r="R38" s="444"/>
      <c r="S38" s="444"/>
      <c r="T38" s="408">
        <f t="shared" si="16"/>
        <v>0</v>
      </c>
      <c r="U38" s="443" t="s">
        <v>336</v>
      </c>
    </row>
    <row r="39" spans="1:23" ht="12.75" customHeight="1">
      <c r="A39" s="411" t="str">
        <f>A$15</f>
        <v>Neattiecināmās izmaksas kopā</v>
      </c>
      <c r="B39" s="311">
        <f>SUM(B37:B38)</f>
        <v>0</v>
      </c>
      <c r="C39" s="311"/>
      <c r="D39" s="311">
        <f t="shared" ref="D39:R39" si="22">SUM(D37:D38)</f>
        <v>0</v>
      </c>
      <c r="E39" s="311"/>
      <c r="F39" s="311">
        <f t="shared" si="22"/>
        <v>0</v>
      </c>
      <c r="G39" s="311"/>
      <c r="H39" s="311">
        <f t="shared" si="22"/>
        <v>0</v>
      </c>
      <c r="I39" s="311"/>
      <c r="J39" s="311">
        <f t="shared" si="22"/>
        <v>0</v>
      </c>
      <c r="K39" s="311"/>
      <c r="L39" s="311">
        <f t="shared" si="22"/>
        <v>0</v>
      </c>
      <c r="M39" s="311"/>
      <c r="N39" s="311">
        <f t="shared" si="22"/>
        <v>0</v>
      </c>
      <c r="O39" s="311"/>
      <c r="P39" s="311">
        <f t="shared" si="22"/>
        <v>0</v>
      </c>
      <c r="Q39" s="311"/>
      <c r="R39" s="311">
        <f t="shared" si="22"/>
        <v>0</v>
      </c>
      <c r="S39" s="311"/>
      <c r="T39" s="412">
        <f t="shared" si="16"/>
        <v>0</v>
      </c>
      <c r="U39" s="443" t="s">
        <v>336</v>
      </c>
    </row>
    <row r="40" spans="1:23" ht="12.75" customHeight="1">
      <c r="A40" s="416" t="str">
        <f>A$16</f>
        <v>Kopējās izmaksas</v>
      </c>
      <c r="B40" s="417">
        <f>B36+B39</f>
        <v>415711.29052735586</v>
      </c>
      <c r="C40" s="417"/>
      <c r="D40" s="417">
        <f t="shared" ref="D40:R40" si="23">D36+D39</f>
        <v>5378834.15082986</v>
      </c>
      <c r="E40" s="417"/>
      <c r="F40" s="417">
        <f t="shared" si="23"/>
        <v>4592332.1508298609</v>
      </c>
      <c r="G40" s="417"/>
      <c r="H40" s="417">
        <f t="shared" si="23"/>
        <v>3405982.1508298605</v>
      </c>
      <c r="I40" s="417"/>
      <c r="J40" s="417">
        <f t="shared" si="23"/>
        <v>2949364.6508298605</v>
      </c>
      <c r="K40" s="417"/>
      <c r="L40" s="417">
        <f t="shared" si="23"/>
        <v>0</v>
      </c>
      <c r="M40" s="417"/>
      <c r="N40" s="417">
        <f t="shared" si="23"/>
        <v>0</v>
      </c>
      <c r="O40" s="417"/>
      <c r="P40" s="417">
        <f t="shared" si="23"/>
        <v>0</v>
      </c>
      <c r="Q40" s="417"/>
      <c r="R40" s="417">
        <f t="shared" si="23"/>
        <v>0</v>
      </c>
      <c r="S40" s="417"/>
      <c r="T40" s="419">
        <f t="shared" si="16"/>
        <v>16742224.393846799</v>
      </c>
      <c r="U40" s="443" t="s">
        <v>336</v>
      </c>
    </row>
    <row r="41" spans="1:23" ht="12.75" customHeight="1">
      <c r="A41" s="430"/>
      <c r="B41" s="430"/>
      <c r="C41" s="430"/>
      <c r="D41" s="430"/>
      <c r="E41" s="430"/>
      <c r="F41" s="430"/>
      <c r="G41" s="430"/>
      <c r="H41" s="430"/>
      <c r="I41" s="430"/>
      <c r="J41" s="430"/>
      <c r="K41" s="430"/>
      <c r="L41" s="430"/>
      <c r="M41" s="430"/>
      <c r="N41" s="430"/>
      <c r="O41" s="430"/>
      <c r="P41" s="430"/>
      <c r="Q41" s="430"/>
      <c r="R41" s="430"/>
      <c r="S41" s="430"/>
      <c r="T41" s="430"/>
      <c r="U41" s="430"/>
    </row>
    <row r="42" spans="1:23" ht="24" customHeight="1">
      <c r="A42" s="432" t="s">
        <v>100</v>
      </c>
      <c r="B42" s="433" t="str">
        <f>'Dati par projektu'!$C$4</f>
        <v>Biedrība "Augstākās izglītības un zinātnes informācijas teholoģijas koplietošanas centrs"</v>
      </c>
      <c r="C42" s="434"/>
      <c r="D42" s="434"/>
      <c r="E42" s="434"/>
      <c r="F42" s="433" t="str">
        <f>'Dati par projektu'!$C$5</f>
        <v>Tiešās pārvaldes iestāde</v>
      </c>
      <c r="G42" s="434"/>
      <c r="H42" s="435"/>
      <c r="I42" s="434"/>
      <c r="J42" s="435" t="s">
        <v>343</v>
      </c>
      <c r="K42" s="434"/>
      <c r="L42" s="437">
        <f>'11. DL 4.pielikums'!$E$43</f>
        <v>0</v>
      </c>
      <c r="M42" s="434"/>
      <c r="N42" s="438" t="s">
        <v>345</v>
      </c>
      <c r="O42" s="434"/>
      <c r="P42" s="435"/>
      <c r="Q42" s="434"/>
      <c r="R42" s="435"/>
      <c r="S42" s="434"/>
      <c r="T42" s="435"/>
      <c r="U42" s="435"/>
      <c r="W42" s="4">
        <f>IF(F42=Dati!$J$3,1,IF(F42=Dati!$J$4,2,IF(F42=Dati!$J$5,3,0)))</f>
        <v>2</v>
      </c>
    </row>
    <row r="43" spans="1:23" ht="12.75" customHeight="1">
      <c r="A43" s="404" t="s">
        <v>328</v>
      </c>
      <c r="B43" s="405">
        <f>B$3</f>
        <v>2025</v>
      </c>
      <c r="C43" s="405"/>
      <c r="D43" s="405">
        <f>D$3</f>
        <v>2026</v>
      </c>
      <c r="E43" s="405"/>
      <c r="F43" s="405">
        <f>F$3</f>
        <v>2027</v>
      </c>
      <c r="G43" s="405"/>
      <c r="H43" s="405">
        <f>H$3</f>
        <v>2028</v>
      </c>
      <c r="I43" s="405"/>
      <c r="J43" s="405">
        <f>J$3</f>
        <v>2029</v>
      </c>
      <c r="K43" s="405"/>
      <c r="L43" s="405" t="str">
        <f>L$3</f>
        <v>X</v>
      </c>
      <c r="M43" s="405"/>
      <c r="N43" s="405" t="str">
        <f>N$3</f>
        <v>X</v>
      </c>
      <c r="O43" s="405"/>
      <c r="P43" s="405" t="str">
        <f>P$3</f>
        <v>X</v>
      </c>
      <c r="Q43" s="405"/>
      <c r="R43" s="405" t="str">
        <f>R$3</f>
        <v>X</v>
      </c>
      <c r="S43" s="405"/>
      <c r="T43" s="405"/>
      <c r="U43" s="405"/>
    </row>
    <row r="44" spans="1:23">
      <c r="A44" s="439"/>
      <c r="B44" s="406" t="s">
        <v>329</v>
      </c>
      <c r="C44" s="406"/>
      <c r="D44" s="406" t="s">
        <v>329</v>
      </c>
      <c r="E44" s="406"/>
      <c r="F44" s="406" t="s">
        <v>329</v>
      </c>
      <c r="G44" s="406"/>
      <c r="H44" s="406" t="s">
        <v>329</v>
      </c>
      <c r="I44" s="406"/>
      <c r="J44" s="406" t="s">
        <v>329</v>
      </c>
      <c r="K44" s="406"/>
      <c r="L44" s="406" t="s">
        <v>329</v>
      </c>
      <c r="M44" s="406"/>
      <c r="N44" s="406" t="s">
        <v>329</v>
      </c>
      <c r="O44" s="406"/>
      <c r="P44" s="406" t="s">
        <v>329</v>
      </c>
      <c r="Q44" s="406"/>
      <c r="R44" s="406" t="s">
        <v>329</v>
      </c>
      <c r="S44" s="406"/>
      <c r="T44" s="406" t="s">
        <v>195</v>
      </c>
      <c r="U44" s="406" t="s">
        <v>139</v>
      </c>
    </row>
    <row r="45" spans="1:23" ht="12.75" customHeight="1">
      <c r="A45" s="440" t="str">
        <f>A$5</f>
        <v>Eiropas Reģionālās attīstības fonds</v>
      </c>
      <c r="B45" s="441">
        <f>B52*$L$42</f>
        <v>0</v>
      </c>
      <c r="C45" s="441"/>
      <c r="D45" s="441">
        <f t="shared" ref="D45:R45" si="24">D52*$L$42</f>
        <v>0</v>
      </c>
      <c r="E45" s="441"/>
      <c r="F45" s="441">
        <f t="shared" si="24"/>
        <v>0</v>
      </c>
      <c r="G45" s="441"/>
      <c r="H45" s="441">
        <f t="shared" si="24"/>
        <v>0</v>
      </c>
      <c r="I45" s="441"/>
      <c r="J45" s="441">
        <f t="shared" si="24"/>
        <v>0</v>
      </c>
      <c r="K45" s="441"/>
      <c r="L45" s="441">
        <f t="shared" si="24"/>
        <v>0</v>
      </c>
      <c r="M45" s="441"/>
      <c r="N45" s="441">
        <f t="shared" si="24"/>
        <v>0</v>
      </c>
      <c r="O45" s="441"/>
      <c r="P45" s="441">
        <f t="shared" si="24"/>
        <v>0</v>
      </c>
      <c r="Q45" s="441"/>
      <c r="R45" s="441">
        <f t="shared" si="24"/>
        <v>0</v>
      </c>
      <c r="S45" s="441"/>
      <c r="T45" s="408">
        <f t="shared" ref="T45:T55" si="25">SUM(B45:R45)</f>
        <v>0</v>
      </c>
      <c r="U45" s="409" t="e">
        <f>T45/T$52</f>
        <v>#DIV/0!</v>
      </c>
    </row>
    <row r="46" spans="1:23" ht="12.75" customHeight="1">
      <c r="A46" s="410" t="str">
        <f>A$6</f>
        <v>Attiecināmais valsts budžeta finansējums</v>
      </c>
      <c r="B46" s="441">
        <f>IF($W42=2,B52-B45,0)</f>
        <v>0</v>
      </c>
      <c r="C46" s="441"/>
      <c r="D46" s="441">
        <f t="shared" ref="D46:P46" si="26">IF($W42=2,D52-D45,0)</f>
        <v>0</v>
      </c>
      <c r="E46" s="441"/>
      <c r="F46" s="441">
        <f t="shared" si="26"/>
        <v>0</v>
      </c>
      <c r="G46" s="441"/>
      <c r="H46" s="441">
        <f t="shared" si="26"/>
        <v>0</v>
      </c>
      <c r="I46" s="441"/>
      <c r="J46" s="441">
        <f t="shared" si="26"/>
        <v>0</v>
      </c>
      <c r="K46" s="441"/>
      <c r="L46" s="441">
        <f t="shared" si="26"/>
        <v>0</v>
      </c>
      <c r="M46" s="441"/>
      <c r="N46" s="441">
        <f t="shared" si="26"/>
        <v>0</v>
      </c>
      <c r="O46" s="441"/>
      <c r="P46" s="441">
        <f t="shared" si="26"/>
        <v>0</v>
      </c>
      <c r="Q46" s="441"/>
      <c r="R46" s="441">
        <f>IF($W42=2,R52-R45,0)</f>
        <v>0</v>
      </c>
      <c r="S46" s="441"/>
      <c r="T46" s="408">
        <f t="shared" si="25"/>
        <v>0</v>
      </c>
      <c r="U46" s="409" t="e">
        <f t="shared" ref="U46:U52" si="27">T46/T$52</f>
        <v>#DIV/0!</v>
      </c>
    </row>
    <row r="47" spans="1:23" ht="12.75" customHeight="1">
      <c r="A47" s="410" t="str">
        <f>A$7</f>
        <v>Valsts budžeta dotācija pašvaldībām</v>
      </c>
      <c r="B47" s="442">
        <f>IF($W42=1,(B45/0.85*0.15+B45)*0.15*'Dati par projektu'!$C$8,0)</f>
        <v>0</v>
      </c>
      <c r="C47" s="442"/>
      <c r="D47" s="442">
        <f>IF($W42=1,(D45/0.85*0.15+D45)*0.15*'Dati par projektu'!$C$8,0)</f>
        <v>0</v>
      </c>
      <c r="E47" s="442"/>
      <c r="F47" s="442">
        <f>IF($W42=1,(F45/0.85*0.15+F45)*0.15*'Dati par projektu'!$C$8,0)</f>
        <v>0</v>
      </c>
      <c r="G47" s="442"/>
      <c r="H47" s="442">
        <f>IF($W42=1,(H45/0.85*0.15+H45)*0.15*'Dati par projektu'!$C$8,0)</f>
        <v>0</v>
      </c>
      <c r="I47" s="442"/>
      <c r="J47" s="442">
        <f>IF($W42=1,(J45/0.85*0.15+J45)*0.15*'Dati par projektu'!$C$8,0)</f>
        <v>0</v>
      </c>
      <c r="K47" s="442"/>
      <c r="L47" s="442">
        <f>IF($W42=1,(L45/0.85*0.15+L45)*0.15*'Dati par projektu'!$C$8,0)</f>
        <v>0</v>
      </c>
      <c r="M47" s="442"/>
      <c r="N47" s="442">
        <f>IF($W42=1,(N45/0.85*0.15+N45)*0.15*'Dati par projektu'!$C$8,0)</f>
        <v>0</v>
      </c>
      <c r="O47" s="442"/>
      <c r="P47" s="442">
        <f>IF($W42=1,(P45/0.85*0.15+P45)*0.15*'Dati par projektu'!$C$8,0)</f>
        <v>0</v>
      </c>
      <c r="Q47" s="442"/>
      <c r="R47" s="442">
        <f>IF($W42=1,(R45/0.85*0.15+R45)*0.15*'Dati par projektu'!$C$8,0)</f>
        <v>0</v>
      </c>
      <c r="S47" s="442"/>
      <c r="T47" s="408">
        <f t="shared" si="25"/>
        <v>0</v>
      </c>
      <c r="U47" s="409" t="e">
        <f t="shared" si="27"/>
        <v>#DIV/0!</v>
      </c>
    </row>
    <row r="48" spans="1:23" ht="12.75" customHeight="1">
      <c r="A48" s="410" t="str">
        <f>A$8</f>
        <v>Pašvaldības finansējums</v>
      </c>
      <c r="B48" s="442">
        <f>IF($W42=1,B52-B45-B47-B51,0)</f>
        <v>0</v>
      </c>
      <c r="C48" s="442"/>
      <c r="D48" s="442">
        <f t="shared" ref="D48:R48" si="28">IF($W42=1,D52-D45-D47-D51,0)</f>
        <v>0</v>
      </c>
      <c r="E48" s="442"/>
      <c r="F48" s="442">
        <f t="shared" si="28"/>
        <v>0</v>
      </c>
      <c r="G48" s="442"/>
      <c r="H48" s="442">
        <f t="shared" si="28"/>
        <v>0</v>
      </c>
      <c r="I48" s="442"/>
      <c r="J48" s="442">
        <f t="shared" si="28"/>
        <v>0</v>
      </c>
      <c r="K48" s="442"/>
      <c r="L48" s="442">
        <f t="shared" si="28"/>
        <v>0</v>
      </c>
      <c r="M48" s="442"/>
      <c r="N48" s="442">
        <f t="shared" si="28"/>
        <v>0</v>
      </c>
      <c r="O48" s="442"/>
      <c r="P48" s="442">
        <f t="shared" si="28"/>
        <v>0</v>
      </c>
      <c r="Q48" s="442"/>
      <c r="R48" s="442">
        <f t="shared" si="28"/>
        <v>0</v>
      </c>
      <c r="S48" s="442"/>
      <c r="T48" s="408">
        <f t="shared" si="25"/>
        <v>0</v>
      </c>
      <c r="U48" s="409" t="e">
        <f t="shared" si="27"/>
        <v>#DIV/0!</v>
      </c>
    </row>
    <row r="49" spans="1:23" s="3" customFormat="1" ht="12.75" customHeight="1">
      <c r="A49" s="410" t="str">
        <f>A$9</f>
        <v>Cits publiskais finansējums</v>
      </c>
      <c r="B49" s="442"/>
      <c r="C49" s="442"/>
      <c r="D49" s="442"/>
      <c r="E49" s="442"/>
      <c r="F49" s="442"/>
      <c r="G49" s="442"/>
      <c r="H49" s="442"/>
      <c r="I49" s="442"/>
      <c r="J49" s="442"/>
      <c r="K49" s="442"/>
      <c r="L49" s="442"/>
      <c r="M49" s="442"/>
      <c r="N49" s="442"/>
      <c r="O49" s="442"/>
      <c r="P49" s="442"/>
      <c r="Q49" s="442"/>
      <c r="R49" s="442"/>
      <c r="S49" s="442"/>
      <c r="T49" s="408">
        <f t="shared" si="25"/>
        <v>0</v>
      </c>
      <c r="U49" s="409" t="e">
        <f>T49/T$52</f>
        <v>#DIV/0!</v>
      </c>
    </row>
    <row r="50" spans="1:23" ht="12.75" customHeight="1">
      <c r="A50" s="411" t="str">
        <f>A$10</f>
        <v>Publiskās attiecināmās izmaksas</v>
      </c>
      <c r="B50" s="311">
        <f>SUM(B45:B49)</f>
        <v>0</v>
      </c>
      <c r="C50" s="311"/>
      <c r="D50" s="311">
        <f t="shared" ref="D50:R50" si="29">SUM(D45:D49)</f>
        <v>0</v>
      </c>
      <c r="E50" s="311"/>
      <c r="F50" s="311">
        <f t="shared" si="29"/>
        <v>0</v>
      </c>
      <c r="G50" s="311"/>
      <c r="H50" s="311">
        <f t="shared" si="29"/>
        <v>0</v>
      </c>
      <c r="I50" s="311"/>
      <c r="J50" s="311">
        <f t="shared" si="29"/>
        <v>0</v>
      </c>
      <c r="K50" s="311"/>
      <c r="L50" s="311">
        <f t="shared" si="29"/>
        <v>0</v>
      </c>
      <c r="M50" s="311"/>
      <c r="N50" s="311">
        <f t="shared" si="29"/>
        <v>0</v>
      </c>
      <c r="O50" s="311"/>
      <c r="P50" s="311">
        <f t="shared" si="29"/>
        <v>0</v>
      </c>
      <c r="Q50" s="311"/>
      <c r="R50" s="311">
        <f t="shared" si="29"/>
        <v>0</v>
      </c>
      <c r="S50" s="311"/>
      <c r="T50" s="412">
        <f t="shared" si="25"/>
        <v>0</v>
      </c>
      <c r="U50" s="413" t="e">
        <f t="shared" si="27"/>
        <v>#DIV/0!</v>
      </c>
    </row>
    <row r="51" spans="1:23" ht="12.75" customHeight="1">
      <c r="A51" s="410" t="str">
        <f>A$11</f>
        <v>Privātās attiecināmās izmaksas</v>
      </c>
      <c r="B51" s="442">
        <f>B52*0.85-B45</f>
        <v>0</v>
      </c>
      <c r="C51" s="442"/>
      <c r="D51" s="442">
        <f t="shared" ref="D51:R51" si="30">D52*0.85-D45</f>
        <v>0</v>
      </c>
      <c r="E51" s="442"/>
      <c r="F51" s="442">
        <f t="shared" si="30"/>
        <v>0</v>
      </c>
      <c r="G51" s="442"/>
      <c r="H51" s="442">
        <f t="shared" si="30"/>
        <v>0</v>
      </c>
      <c r="I51" s="442"/>
      <c r="J51" s="442">
        <f t="shared" si="30"/>
        <v>0</v>
      </c>
      <c r="K51" s="442"/>
      <c r="L51" s="442">
        <f t="shared" si="30"/>
        <v>0</v>
      </c>
      <c r="M51" s="442"/>
      <c r="N51" s="442">
        <f t="shared" si="30"/>
        <v>0</v>
      </c>
      <c r="O51" s="442"/>
      <c r="P51" s="442">
        <f t="shared" si="30"/>
        <v>0</v>
      </c>
      <c r="Q51" s="442"/>
      <c r="R51" s="442">
        <f t="shared" si="30"/>
        <v>0</v>
      </c>
      <c r="S51" s="442"/>
      <c r="T51" s="408">
        <f t="shared" si="25"/>
        <v>0</v>
      </c>
      <c r="U51" s="409" t="e">
        <f t="shared" si="27"/>
        <v>#DIV/0!</v>
      </c>
    </row>
    <row r="52" spans="1:23" ht="12.75" customHeight="1">
      <c r="A52" s="411" t="str">
        <f>A$12</f>
        <v>Kopējās attiecināmās izmaksas</v>
      </c>
      <c r="B52" s="311">
        <f>IF(B23=2,'1.1.B. Iesniedzējs'!H27,'1.1.B. Iesniedzējs'!H27*B23)</f>
        <v>0</v>
      </c>
      <c r="C52" s="311"/>
      <c r="D52" s="311">
        <f>IF(D23=2,'1.1.B. Iesniedzējs'!J27+'1.1.B. Iesniedzējs'!H27,'1.1.B. Iesniedzējs'!J27*D23)</f>
        <v>0</v>
      </c>
      <c r="E52" s="311"/>
      <c r="F52" s="311">
        <f>IF(F23=2,'1.1.B. Iesniedzējs'!L27+'1.1.B. Iesniedzējs'!J27+'1.1.B. Iesniedzējs'!H27,'1.1.B. Iesniedzējs'!L27*F23)</f>
        <v>0</v>
      </c>
      <c r="G52" s="311"/>
      <c r="H52" s="311">
        <f>IF(H23=2,'1.1.B. Iesniedzējs'!N27+'1.1.B. Iesniedzējs'!L27+'1.1.B. Iesniedzējs'!J27+'1.1.B. Iesniedzējs'!H27,'1.1.B. Iesniedzējs'!N27*H23)</f>
        <v>0</v>
      </c>
      <c r="I52" s="311"/>
      <c r="J52" s="311">
        <f>IF(J23=2,'1.1.B. Iesniedzējs'!P27,'1.1.B. Iesniedzējs'!P27*J23)</f>
        <v>0</v>
      </c>
      <c r="K52" s="311"/>
      <c r="L52" s="311">
        <f>IF(L23=2,'1.1.B. Iesniedzējs'!R27,'1.1.B. Iesniedzējs'!R27*L23)</f>
        <v>0</v>
      </c>
      <c r="M52" s="311"/>
      <c r="N52" s="311">
        <f>IF(N23=2,'1.1.B. Iesniedzējs'!T27,'1.1.B. Iesniedzējs'!T27*N23)</f>
        <v>0</v>
      </c>
      <c r="O52" s="311"/>
      <c r="P52" s="311">
        <f>IF(P23=2,'1.1.B. Iesniedzējs'!V27,'1.1.B. Iesniedzējs'!V27*P23)</f>
        <v>0</v>
      </c>
      <c r="Q52" s="311"/>
      <c r="R52" s="311">
        <f>IF(R23=2,'1.1.B. Iesniedzējs'!X27,'1.1.B. Iesniedzējs'!X27*R23)</f>
        <v>0</v>
      </c>
      <c r="S52" s="311"/>
      <c r="T52" s="412">
        <f>SUM(B52:R52)</f>
        <v>0</v>
      </c>
      <c r="U52" s="413" t="e">
        <f t="shared" si="27"/>
        <v>#DIV/0!</v>
      </c>
    </row>
    <row r="53" spans="1:23" ht="12.75" customHeight="1">
      <c r="A53" s="410" t="str">
        <f>A$13</f>
        <v>Publiskās neattiecināmās izmaksas</v>
      </c>
      <c r="B53" s="444"/>
      <c r="C53" s="444"/>
      <c r="D53" s="444"/>
      <c r="E53" s="444"/>
      <c r="F53" s="444"/>
      <c r="G53" s="444"/>
      <c r="H53" s="444"/>
      <c r="I53" s="444"/>
      <c r="J53" s="444"/>
      <c r="K53" s="444"/>
      <c r="L53" s="444"/>
      <c r="M53" s="444"/>
      <c r="N53" s="444"/>
      <c r="O53" s="444"/>
      <c r="P53" s="444"/>
      <c r="Q53" s="444"/>
      <c r="R53" s="444"/>
      <c r="S53" s="444"/>
      <c r="T53" s="408">
        <f t="shared" si="25"/>
        <v>0</v>
      </c>
      <c r="U53" s="443" t="s">
        <v>336</v>
      </c>
    </row>
    <row r="54" spans="1:23" ht="12.75" customHeight="1">
      <c r="A54" s="410" t="str">
        <f>A$14</f>
        <v>Privātās neattiecināmās izmaksas</v>
      </c>
      <c r="B54" s="311">
        <f>IF(B23=2,'1.1.B. Iesniedzējs'!I27,'1.1.B. Iesniedzējs'!I27*B23)</f>
        <v>0</v>
      </c>
      <c r="C54" s="311"/>
      <c r="D54" s="311">
        <f>IF(D23=2,'1.1.B. Iesniedzējs'!K27+'1.1.B. Iesniedzējs'!I27,'1.1.B. Iesniedzējs'!K27*D23)</f>
        <v>0</v>
      </c>
      <c r="E54" s="311"/>
      <c r="F54" s="311">
        <f>IF(F23=2,'1.1.B. Iesniedzējs'!M27+'1.1.B. Iesniedzējs'!K27+'1.1.B. Iesniedzējs'!I27,'1.1.B. Iesniedzējs'!M27*F23)</f>
        <v>0</v>
      </c>
      <c r="G54" s="311"/>
      <c r="H54" s="311">
        <f>IF(H23=2,'1.1.B. Iesniedzējs'!O27+'1.1.B. Iesniedzējs'!M27+'1.1.B. Iesniedzējs'!K27+'1.1.B. Iesniedzējs'!I27,'1.1.B. Iesniedzējs'!O27*H23)</f>
        <v>0</v>
      </c>
      <c r="I54" s="311"/>
      <c r="J54" s="311">
        <f>IF(J23=2,'1.1.B. Iesniedzējs'!Q27,'1.1.B. Iesniedzējs'!Q27*J23)</f>
        <v>0</v>
      </c>
      <c r="K54" s="311"/>
      <c r="L54" s="311">
        <f>IF(L23=2,'1.1.B. Iesniedzējs'!S27,'1.1.B. Iesniedzējs'!S27*L23)</f>
        <v>0</v>
      </c>
      <c r="M54" s="311"/>
      <c r="N54" s="311">
        <f>IF(N23=2,'1.1.B. Iesniedzējs'!U27,'1.1.B. Iesniedzējs'!U27*N23)</f>
        <v>0</v>
      </c>
      <c r="O54" s="311"/>
      <c r="P54" s="311">
        <f>IF(P23=2,'1.1.B. Iesniedzējs'!W27,'1.1.B. Iesniedzējs'!W27*P23)</f>
        <v>0</v>
      </c>
      <c r="Q54" s="311"/>
      <c r="R54" s="311">
        <f>IF(R23=2,'1.1.B. Iesniedzējs'!Y27,'1.1.B. Iesniedzējs'!Y27*R23)</f>
        <v>0</v>
      </c>
      <c r="S54" s="311"/>
      <c r="T54" s="408">
        <f t="shared" si="25"/>
        <v>0</v>
      </c>
      <c r="U54" s="443" t="s">
        <v>336</v>
      </c>
    </row>
    <row r="55" spans="1:23" ht="12.75" customHeight="1">
      <c r="A55" s="411" t="str">
        <f>A$15</f>
        <v>Neattiecināmās izmaksas kopā</v>
      </c>
      <c r="B55" s="311">
        <f>SUM(B53:B54)</f>
        <v>0</v>
      </c>
      <c r="C55" s="311"/>
      <c r="D55" s="311">
        <f t="shared" ref="D55:R55" si="31">SUM(D53:D54)</f>
        <v>0</v>
      </c>
      <c r="E55" s="311"/>
      <c r="F55" s="311">
        <f t="shared" si="31"/>
        <v>0</v>
      </c>
      <c r="G55" s="311"/>
      <c r="H55" s="311">
        <f t="shared" si="31"/>
        <v>0</v>
      </c>
      <c r="I55" s="311"/>
      <c r="J55" s="311">
        <f t="shared" si="31"/>
        <v>0</v>
      </c>
      <c r="K55" s="311"/>
      <c r="L55" s="311">
        <f t="shared" si="31"/>
        <v>0</v>
      </c>
      <c r="M55" s="311"/>
      <c r="N55" s="311">
        <f t="shared" si="31"/>
        <v>0</v>
      </c>
      <c r="O55" s="311"/>
      <c r="P55" s="311">
        <f t="shared" si="31"/>
        <v>0</v>
      </c>
      <c r="Q55" s="311"/>
      <c r="R55" s="311">
        <f t="shared" si="31"/>
        <v>0</v>
      </c>
      <c r="S55" s="311"/>
      <c r="T55" s="412">
        <f t="shared" si="25"/>
        <v>0</v>
      </c>
      <c r="U55" s="443" t="s">
        <v>336</v>
      </c>
    </row>
    <row r="56" spans="1:23" ht="12.75" customHeight="1">
      <c r="A56" s="416" t="str">
        <f>A$16</f>
        <v>Kopējās izmaksas</v>
      </c>
      <c r="B56" s="417">
        <f>B52+B55</f>
        <v>0</v>
      </c>
      <c r="C56" s="417"/>
      <c r="D56" s="417">
        <f t="shared" ref="D56:R56" si="32">D52+D55</f>
        <v>0</v>
      </c>
      <c r="E56" s="417"/>
      <c r="F56" s="417">
        <f t="shared" si="32"/>
        <v>0</v>
      </c>
      <c r="G56" s="417"/>
      <c r="H56" s="417">
        <f t="shared" si="32"/>
        <v>0</v>
      </c>
      <c r="I56" s="417"/>
      <c r="J56" s="417">
        <f t="shared" si="32"/>
        <v>0</v>
      </c>
      <c r="K56" s="417"/>
      <c r="L56" s="417">
        <f t="shared" si="32"/>
        <v>0</v>
      </c>
      <c r="M56" s="417"/>
      <c r="N56" s="417">
        <f t="shared" si="32"/>
        <v>0</v>
      </c>
      <c r="O56" s="417"/>
      <c r="P56" s="417">
        <f t="shared" si="32"/>
        <v>0</v>
      </c>
      <c r="Q56" s="417"/>
      <c r="R56" s="417">
        <f t="shared" si="32"/>
        <v>0</v>
      </c>
      <c r="S56" s="417"/>
      <c r="T56" s="412">
        <f>SUM(B56:R56)</f>
        <v>0</v>
      </c>
      <c r="U56" s="443" t="s">
        <v>336</v>
      </c>
    </row>
    <row r="57" spans="1:23" ht="12.75" customHeight="1">
      <c r="A57" s="430"/>
      <c r="B57" s="430"/>
      <c r="C57" s="430"/>
      <c r="D57" s="430"/>
      <c r="E57" s="430"/>
      <c r="F57" s="430"/>
      <c r="G57" s="430"/>
      <c r="H57" s="430"/>
      <c r="I57" s="430"/>
      <c r="J57" s="430"/>
      <c r="K57" s="430"/>
      <c r="L57" s="430"/>
      <c r="M57" s="430"/>
      <c r="N57" s="430"/>
      <c r="O57" s="430"/>
      <c r="P57" s="430"/>
      <c r="Q57" s="430"/>
      <c r="R57" s="430"/>
      <c r="S57" s="430"/>
      <c r="T57" s="430"/>
      <c r="U57" s="430"/>
    </row>
    <row r="58" spans="1:23" ht="24" customHeight="1">
      <c r="A58" s="432" t="s">
        <v>100</v>
      </c>
      <c r="B58" s="433" t="str">
        <f>'Dati par projektu'!$C$4</f>
        <v>Biedrība "Augstākās izglītības un zinātnes informācijas teholoģijas koplietošanas centrs"</v>
      </c>
      <c r="C58" s="434"/>
      <c r="D58" s="434"/>
      <c r="E58" s="434"/>
      <c r="F58" s="433" t="str">
        <f>'Dati par projektu'!$C$5</f>
        <v>Tiešās pārvaldes iestāde</v>
      </c>
      <c r="G58" s="434"/>
      <c r="H58" s="435"/>
      <c r="I58" s="434"/>
      <c r="J58" s="435" t="s">
        <v>343</v>
      </c>
      <c r="K58" s="434"/>
      <c r="L58" s="437">
        <f>'1.1.B. Iesniedzējs'!C14</f>
        <v>1</v>
      </c>
      <c r="M58" s="434"/>
      <c r="N58" s="438" t="s">
        <v>346</v>
      </c>
      <c r="O58" s="434"/>
      <c r="P58" s="435"/>
      <c r="Q58" s="434"/>
      <c r="R58" s="435"/>
      <c r="S58" s="434"/>
      <c r="T58" s="435"/>
      <c r="U58" s="435"/>
      <c r="W58" s="4">
        <f>IF(F58=Dati!$J$3,1,IF(F58=Dati!$J$4,2,IF(F58=Dati!$J$5,3,0)))</f>
        <v>2</v>
      </c>
    </row>
    <row r="59" spans="1:23">
      <c r="A59" s="404" t="s">
        <v>328</v>
      </c>
      <c r="B59" s="405">
        <f>B$3</f>
        <v>2025</v>
      </c>
      <c r="C59" s="405"/>
      <c r="D59" s="405">
        <f>D$3</f>
        <v>2026</v>
      </c>
      <c r="E59" s="405"/>
      <c r="F59" s="405">
        <f>F$3</f>
        <v>2027</v>
      </c>
      <c r="G59" s="405"/>
      <c r="H59" s="405">
        <f>H$3</f>
        <v>2028</v>
      </c>
      <c r="I59" s="405"/>
      <c r="J59" s="405">
        <f>J$3</f>
        <v>2029</v>
      </c>
      <c r="K59" s="405"/>
      <c r="L59" s="405" t="str">
        <f>L$3</f>
        <v>X</v>
      </c>
      <c r="M59" s="405"/>
      <c r="N59" s="405" t="str">
        <f>N$3</f>
        <v>X</v>
      </c>
      <c r="O59" s="405"/>
      <c r="P59" s="405" t="str">
        <f>P$3</f>
        <v>X</v>
      </c>
      <c r="Q59" s="405"/>
      <c r="R59" s="405" t="str">
        <f>R$3</f>
        <v>X</v>
      </c>
      <c r="S59" s="405"/>
      <c r="T59" s="405"/>
      <c r="U59" s="405"/>
    </row>
    <row r="60" spans="1:23">
      <c r="A60" s="439"/>
      <c r="B60" s="406" t="s">
        <v>329</v>
      </c>
      <c r="C60" s="406"/>
      <c r="D60" s="406" t="s">
        <v>329</v>
      </c>
      <c r="E60" s="406"/>
      <c r="F60" s="406" t="s">
        <v>329</v>
      </c>
      <c r="G60" s="406"/>
      <c r="H60" s="406" t="s">
        <v>329</v>
      </c>
      <c r="I60" s="406"/>
      <c r="J60" s="406" t="s">
        <v>329</v>
      </c>
      <c r="K60" s="406"/>
      <c r="L60" s="406" t="s">
        <v>329</v>
      </c>
      <c r="M60" s="406"/>
      <c r="N60" s="406" t="s">
        <v>329</v>
      </c>
      <c r="O60" s="406"/>
      <c r="P60" s="406" t="s">
        <v>329</v>
      </c>
      <c r="Q60" s="406"/>
      <c r="R60" s="406" t="s">
        <v>329</v>
      </c>
      <c r="S60" s="406"/>
      <c r="T60" s="406" t="s">
        <v>195</v>
      </c>
      <c r="U60" s="406" t="s">
        <v>139</v>
      </c>
    </row>
    <row r="61" spans="1:23" ht="12.75" customHeight="1">
      <c r="A61" s="440" t="str">
        <f>A$5</f>
        <v>Eiropas Reģionālās attīstības fonds</v>
      </c>
      <c r="B61" s="441">
        <f>B68*$L$58</f>
        <v>0</v>
      </c>
      <c r="C61" s="441"/>
      <c r="D61" s="441">
        <f t="shared" ref="D61:R61" si="33">D68*$L$58</f>
        <v>0</v>
      </c>
      <c r="E61" s="441"/>
      <c r="F61" s="441">
        <f t="shared" si="33"/>
        <v>0</v>
      </c>
      <c r="G61" s="441"/>
      <c r="H61" s="441">
        <f t="shared" si="33"/>
        <v>0</v>
      </c>
      <c r="I61" s="441"/>
      <c r="J61" s="441">
        <f t="shared" si="33"/>
        <v>0</v>
      </c>
      <c r="K61" s="441"/>
      <c r="L61" s="441">
        <f t="shared" si="33"/>
        <v>0</v>
      </c>
      <c r="M61" s="441"/>
      <c r="N61" s="441">
        <f t="shared" si="33"/>
        <v>0</v>
      </c>
      <c r="O61" s="441"/>
      <c r="P61" s="441">
        <f t="shared" si="33"/>
        <v>0</v>
      </c>
      <c r="Q61" s="441"/>
      <c r="R61" s="441">
        <f t="shared" si="33"/>
        <v>0</v>
      </c>
      <c r="S61" s="441"/>
      <c r="T61" s="408">
        <f t="shared" ref="T61:T67" si="34">SUM(B61:R61)</f>
        <v>0</v>
      </c>
      <c r="U61" s="409" t="e">
        <f>T61/$T$68</f>
        <v>#DIV/0!</v>
      </c>
    </row>
    <row r="62" spans="1:23" ht="12.75" customHeight="1">
      <c r="A62" s="410" t="str">
        <f>A$6</f>
        <v>Attiecināmais valsts budžeta finansējums</v>
      </c>
      <c r="B62" s="441"/>
      <c r="C62" s="441"/>
      <c r="D62" s="441"/>
      <c r="E62" s="441"/>
      <c r="F62" s="441"/>
      <c r="G62" s="441"/>
      <c r="H62" s="441"/>
      <c r="I62" s="441"/>
      <c r="J62" s="441"/>
      <c r="K62" s="441"/>
      <c r="L62" s="441"/>
      <c r="M62" s="441"/>
      <c r="N62" s="441"/>
      <c r="O62" s="441"/>
      <c r="P62" s="441"/>
      <c r="Q62" s="441"/>
      <c r="R62" s="441"/>
      <c r="S62" s="441"/>
      <c r="T62" s="408">
        <f t="shared" si="34"/>
        <v>0</v>
      </c>
      <c r="U62" s="409" t="e">
        <f t="shared" ref="U62:U68" si="35">T62/$T$68</f>
        <v>#DIV/0!</v>
      </c>
    </row>
    <row r="63" spans="1:23" ht="12.75" customHeight="1">
      <c r="A63" s="410" t="str">
        <f>A$7</f>
        <v>Valsts budžeta dotācija pašvaldībām</v>
      </c>
      <c r="B63" s="442"/>
      <c r="C63" s="442"/>
      <c r="D63" s="442"/>
      <c r="E63" s="442"/>
      <c r="F63" s="442"/>
      <c r="G63" s="442"/>
      <c r="H63" s="442"/>
      <c r="I63" s="442"/>
      <c r="J63" s="442"/>
      <c r="K63" s="442"/>
      <c r="L63" s="442"/>
      <c r="M63" s="442"/>
      <c r="N63" s="442"/>
      <c r="O63" s="442"/>
      <c r="P63" s="442"/>
      <c r="Q63" s="442"/>
      <c r="R63" s="442"/>
      <c r="S63" s="442"/>
      <c r="T63" s="408">
        <f t="shared" si="34"/>
        <v>0</v>
      </c>
      <c r="U63" s="409" t="e">
        <f t="shared" si="35"/>
        <v>#DIV/0!</v>
      </c>
    </row>
    <row r="64" spans="1:23" ht="12.75" customHeight="1">
      <c r="A64" s="410" t="str">
        <f>A$8</f>
        <v>Pašvaldības finansējums</v>
      </c>
      <c r="B64" s="442"/>
      <c r="C64" s="442"/>
      <c r="D64" s="442"/>
      <c r="E64" s="442"/>
      <c r="F64" s="442"/>
      <c r="G64" s="442"/>
      <c r="H64" s="442"/>
      <c r="I64" s="442"/>
      <c r="J64" s="442"/>
      <c r="K64" s="442"/>
      <c r="L64" s="442"/>
      <c r="M64" s="442"/>
      <c r="N64" s="442"/>
      <c r="O64" s="442"/>
      <c r="P64" s="442"/>
      <c r="Q64" s="442"/>
      <c r="R64" s="442"/>
      <c r="S64" s="442"/>
      <c r="T64" s="408">
        <f t="shared" si="34"/>
        <v>0</v>
      </c>
      <c r="U64" s="409" t="e">
        <f t="shared" si="35"/>
        <v>#DIV/0!</v>
      </c>
    </row>
    <row r="65" spans="1:23" s="3" customFormat="1" ht="12.75" customHeight="1">
      <c r="A65" s="410" t="str">
        <f>A$9</f>
        <v>Cits publiskais finansējums</v>
      </c>
      <c r="B65" s="442"/>
      <c r="C65" s="442"/>
      <c r="D65" s="442"/>
      <c r="E65" s="442"/>
      <c r="F65" s="442"/>
      <c r="G65" s="442"/>
      <c r="H65" s="442"/>
      <c r="I65" s="442"/>
      <c r="J65" s="442"/>
      <c r="K65" s="442"/>
      <c r="L65" s="442"/>
      <c r="M65" s="442"/>
      <c r="N65" s="442"/>
      <c r="O65" s="442"/>
      <c r="P65" s="442"/>
      <c r="Q65" s="442"/>
      <c r="R65" s="442"/>
      <c r="S65" s="442"/>
      <c r="T65" s="408">
        <f t="shared" si="34"/>
        <v>0</v>
      </c>
      <c r="U65" s="409" t="e">
        <f t="shared" si="35"/>
        <v>#DIV/0!</v>
      </c>
    </row>
    <row r="66" spans="1:23" ht="12.75" customHeight="1">
      <c r="A66" s="411" t="str">
        <f>A$10</f>
        <v>Publiskās attiecināmās izmaksas</v>
      </c>
      <c r="B66" s="311">
        <f>SUM(B61:B65)</f>
        <v>0</v>
      </c>
      <c r="C66" s="311"/>
      <c r="D66" s="311">
        <f>SUM(D61:D65)</f>
        <v>0</v>
      </c>
      <c r="E66" s="311"/>
      <c r="F66" s="311">
        <f t="shared" ref="F66:R66" si="36">SUM(F61:F65)</f>
        <v>0</v>
      </c>
      <c r="G66" s="311"/>
      <c r="H66" s="311">
        <f t="shared" si="36"/>
        <v>0</v>
      </c>
      <c r="I66" s="311"/>
      <c r="J66" s="311">
        <f t="shared" si="36"/>
        <v>0</v>
      </c>
      <c r="K66" s="311"/>
      <c r="L66" s="311">
        <f t="shared" si="36"/>
        <v>0</v>
      </c>
      <c r="M66" s="311"/>
      <c r="N66" s="311">
        <f t="shared" si="36"/>
        <v>0</v>
      </c>
      <c r="O66" s="311"/>
      <c r="P66" s="311">
        <f t="shared" si="36"/>
        <v>0</v>
      </c>
      <c r="Q66" s="311"/>
      <c r="R66" s="311">
        <f t="shared" si="36"/>
        <v>0</v>
      </c>
      <c r="S66" s="311"/>
      <c r="T66" s="412">
        <f>SUM(B66:R66)</f>
        <v>0</v>
      </c>
      <c r="U66" s="409" t="e">
        <f t="shared" si="35"/>
        <v>#DIV/0!</v>
      </c>
    </row>
    <row r="67" spans="1:23" ht="12.75" customHeight="1">
      <c r="A67" s="410" t="str">
        <f>A$11</f>
        <v>Privātās attiecināmās izmaksas</v>
      </c>
      <c r="B67" s="442"/>
      <c r="C67" s="442"/>
      <c r="D67" s="442"/>
      <c r="E67" s="442"/>
      <c r="F67" s="442"/>
      <c r="G67" s="442"/>
      <c r="H67" s="442"/>
      <c r="I67" s="442"/>
      <c r="J67" s="442"/>
      <c r="K67" s="442"/>
      <c r="L67" s="442"/>
      <c r="M67" s="442"/>
      <c r="N67" s="442"/>
      <c r="O67" s="442"/>
      <c r="P67" s="442"/>
      <c r="Q67" s="442"/>
      <c r="R67" s="442"/>
      <c r="S67" s="442"/>
      <c r="T67" s="408">
        <f t="shared" si="34"/>
        <v>0</v>
      </c>
      <c r="U67" s="409" t="e">
        <f t="shared" si="35"/>
        <v>#DIV/0!</v>
      </c>
    </row>
    <row r="68" spans="1:23" ht="12.75" customHeight="1">
      <c r="A68" s="411" t="str">
        <f>A$12</f>
        <v>Kopējās attiecināmās izmaksas</v>
      </c>
      <c r="B68" s="311">
        <f>IF(B$23=2,'1.1.B. Iesniedzējs'!H28,'1.1.B. Iesniedzējs'!H28*B$23)</f>
        <v>0</v>
      </c>
      <c r="C68" s="311"/>
      <c r="D68" s="311">
        <f>IF(D$23=2,'1.1.B. Iesniedzējs'!J28+'1.1.B. Iesniedzējs'!H28,'1.1.B. Iesniedzējs'!J28*D$23)</f>
        <v>0</v>
      </c>
      <c r="E68" s="311"/>
      <c r="F68" s="311">
        <f>IF(F$23=2,'1.1.B. Iesniedzējs'!L28+'1.1.B. Iesniedzējs'!J28+'1.1.B. Iesniedzējs'!H28,'1.1.B. Iesniedzējs'!L28*F$23)</f>
        <v>0</v>
      </c>
      <c r="G68" s="311"/>
      <c r="H68" s="311">
        <f>IF(H$23=2,'1.1.B. Iesniedzējs'!N28+'1.1.B. Iesniedzējs'!L28+'1.1.B. Iesniedzējs'!J28+'1.1.B. Iesniedzējs'!H28,'1.1.B. Iesniedzējs'!N28*H$23)</f>
        <v>0</v>
      </c>
      <c r="I68" s="311"/>
      <c r="J68" s="311">
        <f>IF(J$23=2,'1.1.B. Iesniedzējs'!P28,'1.1.B. Iesniedzējs'!P28*J$23)</f>
        <v>0</v>
      </c>
      <c r="K68" s="311"/>
      <c r="L68" s="311">
        <f>IF(L$23=2,'1.1.B. Iesniedzējs'!R28,'1.1.B. Iesniedzējs'!R28*L$23)</f>
        <v>0</v>
      </c>
      <c r="M68" s="311"/>
      <c r="N68" s="311">
        <f>IF(N$23=2,'1.1.B. Iesniedzējs'!T28,'1.1.B. Iesniedzējs'!T28*N$23)</f>
        <v>0</v>
      </c>
      <c r="O68" s="311"/>
      <c r="P68" s="311">
        <f>IF(P$23=2,'1.1.B. Iesniedzējs'!V28,'1.1.B. Iesniedzējs'!V28*P$23)</f>
        <v>0</v>
      </c>
      <c r="Q68" s="311"/>
      <c r="R68" s="311">
        <f>IF(R$23=2,'1.1.B. Iesniedzējs'!X28,'1.1.B. Iesniedzējs'!X28*R$23)</f>
        <v>0</v>
      </c>
      <c r="S68" s="311"/>
      <c r="T68" s="412">
        <f>SUM(B68:R68)</f>
        <v>0</v>
      </c>
      <c r="U68" s="409" t="e">
        <f t="shared" si="35"/>
        <v>#DIV/0!</v>
      </c>
    </row>
    <row r="69" spans="1:23" ht="12.75" customHeight="1">
      <c r="A69" s="410" t="str">
        <f>A$13</f>
        <v>Publiskās neattiecināmās izmaksas</v>
      </c>
      <c r="B69" s="444"/>
      <c r="C69" s="444"/>
      <c r="D69" s="444"/>
      <c r="E69" s="444"/>
      <c r="F69" s="444"/>
      <c r="G69" s="444"/>
      <c r="H69" s="444"/>
      <c r="I69" s="444"/>
      <c r="J69" s="444"/>
      <c r="K69" s="444"/>
      <c r="L69" s="444"/>
      <c r="M69" s="444"/>
      <c r="N69" s="444"/>
      <c r="O69" s="444"/>
      <c r="P69" s="444"/>
      <c r="Q69" s="444"/>
      <c r="R69" s="444"/>
      <c r="S69" s="444"/>
      <c r="T69" s="408">
        <f t="shared" ref="T69:T71" si="37">SUM(B69:R69)</f>
        <v>0</v>
      </c>
      <c r="U69" s="443" t="s">
        <v>336</v>
      </c>
    </row>
    <row r="70" spans="1:23" ht="12.75" customHeight="1">
      <c r="A70" s="410" t="str">
        <f>A$14</f>
        <v>Privātās neattiecināmās izmaksas</v>
      </c>
      <c r="B70" s="441">
        <f>IF(B$23=2,'1.1.B. Iesniedzējs'!I28,'1.1.B. Iesniedzējs'!I28*B$23)</f>
        <v>0</v>
      </c>
      <c r="C70" s="441"/>
      <c r="D70" s="441">
        <f>IF(D$23=2,'1.1.B. Iesniedzējs'!K28+'1.1.B. Iesniedzējs'!I28,'1.1.B. Iesniedzējs'!K28*D$23)</f>
        <v>0</v>
      </c>
      <c r="E70" s="441"/>
      <c r="F70" s="441">
        <f>IF(F$23=2,'1.1.B. Iesniedzējs'!M28+'1.1.B. Iesniedzējs'!K28+'1.1.B. Iesniedzējs'!I28,'1.1.B. Iesniedzējs'!M28*F$23)</f>
        <v>0</v>
      </c>
      <c r="G70" s="441"/>
      <c r="H70" s="441">
        <f>IF(H$23=2,'1.1.B. Iesniedzējs'!O28+'1.1.B. Iesniedzējs'!M28+'1.1.B. Iesniedzējs'!K28+'1.1.B. Iesniedzējs'!I28,'1.1.B. Iesniedzējs'!O28*H$23)</f>
        <v>0</v>
      </c>
      <c r="I70" s="441"/>
      <c r="J70" s="441">
        <f>IF(J$23=2,'1.1.B. Iesniedzējs'!Q28,'1.1.B. Iesniedzējs'!Q28*J$23)</f>
        <v>0</v>
      </c>
      <c r="K70" s="441"/>
      <c r="L70" s="441">
        <f>IF(L$23=2,'1.1.B. Iesniedzējs'!S28,'1.1.B. Iesniedzējs'!S28*L$23)</f>
        <v>0</v>
      </c>
      <c r="M70" s="441"/>
      <c r="N70" s="441">
        <f>IF(N$23=2,'1.1.B. Iesniedzējs'!U28,'1.1.B. Iesniedzējs'!U28*N$23)</f>
        <v>0</v>
      </c>
      <c r="O70" s="441"/>
      <c r="P70" s="441">
        <f>IF(P$23=2,'1.1.B. Iesniedzējs'!W28,'1.1.B. Iesniedzējs'!W28*P$23)</f>
        <v>0</v>
      </c>
      <c r="Q70" s="441"/>
      <c r="R70" s="441">
        <f>IF(R$23=2,'1.1.B. Iesniedzējs'!Y28,'1.1.B. Iesniedzējs'!Y28*R$23)</f>
        <v>0</v>
      </c>
      <c r="S70" s="442"/>
      <c r="T70" s="408">
        <f t="shared" si="37"/>
        <v>0</v>
      </c>
      <c r="U70" s="443" t="s">
        <v>336</v>
      </c>
    </row>
    <row r="71" spans="1:23" ht="12.75" customHeight="1">
      <c r="A71" s="411" t="str">
        <f>A$15</f>
        <v>Neattiecināmās izmaksas kopā</v>
      </c>
      <c r="B71" s="311">
        <f>SUM(B69:B70)</f>
        <v>0</v>
      </c>
      <c r="C71" s="311"/>
      <c r="D71" s="311">
        <f t="shared" ref="D71:R71" si="38">SUM(D69:D70)</f>
        <v>0</v>
      </c>
      <c r="E71" s="311"/>
      <c r="F71" s="311">
        <f t="shared" si="38"/>
        <v>0</v>
      </c>
      <c r="G71" s="311"/>
      <c r="H71" s="311">
        <f t="shared" si="38"/>
        <v>0</v>
      </c>
      <c r="I71" s="311"/>
      <c r="J71" s="311">
        <f t="shared" si="38"/>
        <v>0</v>
      </c>
      <c r="K71" s="311"/>
      <c r="L71" s="311">
        <f t="shared" si="38"/>
        <v>0</v>
      </c>
      <c r="M71" s="311"/>
      <c r="N71" s="311">
        <f t="shared" si="38"/>
        <v>0</v>
      </c>
      <c r="O71" s="311"/>
      <c r="P71" s="311">
        <f t="shared" si="38"/>
        <v>0</v>
      </c>
      <c r="Q71" s="311"/>
      <c r="R71" s="311">
        <f t="shared" si="38"/>
        <v>0</v>
      </c>
      <c r="S71" s="311"/>
      <c r="T71" s="412">
        <f t="shared" si="37"/>
        <v>0</v>
      </c>
      <c r="U71" s="443" t="s">
        <v>336</v>
      </c>
    </row>
    <row r="72" spans="1:23" ht="12.75" customHeight="1">
      <c r="A72" s="416" t="str">
        <f>A$16</f>
        <v>Kopējās izmaksas</v>
      </c>
      <c r="B72" s="417">
        <f>B68+B71</f>
        <v>0</v>
      </c>
      <c r="C72" s="417"/>
      <c r="D72" s="417">
        <f t="shared" ref="D72:R72" si="39">D68+D71</f>
        <v>0</v>
      </c>
      <c r="E72" s="417"/>
      <c r="F72" s="417">
        <f t="shared" si="39"/>
        <v>0</v>
      </c>
      <c r="G72" s="417"/>
      <c r="H72" s="417">
        <f t="shared" si="39"/>
        <v>0</v>
      </c>
      <c r="I72" s="417"/>
      <c r="J72" s="417">
        <f t="shared" si="39"/>
        <v>0</v>
      </c>
      <c r="K72" s="417"/>
      <c r="L72" s="417">
        <f t="shared" si="39"/>
        <v>0</v>
      </c>
      <c r="M72" s="417"/>
      <c r="N72" s="417">
        <f t="shared" si="39"/>
        <v>0</v>
      </c>
      <c r="O72" s="417"/>
      <c r="P72" s="417">
        <f t="shared" si="39"/>
        <v>0</v>
      </c>
      <c r="Q72" s="417"/>
      <c r="R72" s="417">
        <f t="shared" si="39"/>
        <v>0</v>
      </c>
      <c r="S72" s="417"/>
      <c r="T72" s="412">
        <f>SUM(B72:R72)</f>
        <v>0</v>
      </c>
      <c r="U72" s="443" t="s">
        <v>336</v>
      </c>
    </row>
    <row r="73" spans="1:23" ht="12.75" customHeight="1">
      <c r="A73" s="430"/>
      <c r="B73" s="430"/>
      <c r="C73" s="430"/>
      <c r="D73" s="430"/>
      <c r="E73" s="430"/>
      <c r="F73" s="430"/>
      <c r="G73" s="430"/>
      <c r="H73" s="430"/>
      <c r="I73" s="430"/>
      <c r="J73" s="430"/>
      <c r="K73" s="430"/>
      <c r="L73" s="430"/>
      <c r="M73" s="430"/>
      <c r="N73" s="430"/>
      <c r="O73" s="430"/>
      <c r="P73" s="430"/>
      <c r="Q73" s="430"/>
      <c r="R73" s="430"/>
      <c r="S73" s="430"/>
      <c r="T73" s="430"/>
      <c r="U73" s="430"/>
    </row>
    <row r="74" spans="1:23" ht="24" customHeight="1">
      <c r="A74" s="432" t="s">
        <v>100</v>
      </c>
      <c r="B74" s="433" t="str">
        <f>'Dati par projektu'!$C$4</f>
        <v>Biedrība "Augstākās izglītības un zinātnes informācijas teholoģijas koplietošanas centrs"</v>
      </c>
      <c r="C74" s="434"/>
      <c r="D74" s="434"/>
      <c r="E74" s="434"/>
      <c r="F74" s="433" t="str">
        <f>'Dati par projektu'!$C$5</f>
        <v>Tiešās pārvaldes iestāde</v>
      </c>
      <c r="G74" s="434"/>
      <c r="H74" s="435"/>
      <c r="I74" s="434"/>
      <c r="J74" s="435" t="s">
        <v>343</v>
      </c>
      <c r="K74" s="434"/>
      <c r="L74" s="437">
        <f>'1.1.C. Iesniedzējs'!C24</f>
        <v>0.85</v>
      </c>
      <c r="M74" s="434"/>
      <c r="N74" s="438" t="s">
        <v>347</v>
      </c>
      <c r="O74" s="434"/>
      <c r="P74" s="435"/>
      <c r="Q74" s="434"/>
      <c r="R74" s="435"/>
      <c r="S74" s="434"/>
      <c r="T74" s="435"/>
      <c r="U74" s="435"/>
      <c r="W74" s="4">
        <f>IF(F74=Dati!$J$3,1,IF(F74=Dati!$J$4,2,IF(F74=Dati!$J$5,3,0)))</f>
        <v>2</v>
      </c>
    </row>
    <row r="75" spans="1:23">
      <c r="A75" s="404" t="s">
        <v>328</v>
      </c>
      <c r="B75" s="405">
        <f>B$3</f>
        <v>2025</v>
      </c>
      <c r="C75" s="405"/>
      <c r="D75" s="405">
        <f>D$3</f>
        <v>2026</v>
      </c>
      <c r="E75" s="405"/>
      <c r="F75" s="405">
        <f>F$3</f>
        <v>2027</v>
      </c>
      <c r="G75" s="405"/>
      <c r="H75" s="405">
        <f>H$3</f>
        <v>2028</v>
      </c>
      <c r="I75" s="405"/>
      <c r="J75" s="405">
        <f>J$3</f>
        <v>2029</v>
      </c>
      <c r="K75" s="405"/>
      <c r="L75" s="405" t="str">
        <f>L$3</f>
        <v>X</v>
      </c>
      <c r="M75" s="405"/>
      <c r="N75" s="405" t="str">
        <f>N$3</f>
        <v>X</v>
      </c>
      <c r="O75" s="405"/>
      <c r="P75" s="405" t="str">
        <f>P$3</f>
        <v>X</v>
      </c>
      <c r="Q75" s="405"/>
      <c r="R75" s="405" t="str">
        <f>R$3</f>
        <v>X</v>
      </c>
      <c r="S75" s="405"/>
      <c r="T75" s="405"/>
      <c r="U75" s="405"/>
    </row>
    <row r="76" spans="1:23">
      <c r="A76" s="439"/>
      <c r="B76" s="406" t="s">
        <v>329</v>
      </c>
      <c r="C76" s="406"/>
      <c r="D76" s="406" t="s">
        <v>329</v>
      </c>
      <c r="E76" s="406"/>
      <c r="F76" s="406" t="s">
        <v>329</v>
      </c>
      <c r="G76" s="406"/>
      <c r="H76" s="406" t="s">
        <v>329</v>
      </c>
      <c r="I76" s="406"/>
      <c r="J76" s="406" t="s">
        <v>329</v>
      </c>
      <c r="K76" s="406"/>
      <c r="L76" s="406" t="s">
        <v>329</v>
      </c>
      <c r="M76" s="406"/>
      <c r="N76" s="406" t="s">
        <v>329</v>
      </c>
      <c r="O76" s="406"/>
      <c r="P76" s="406" t="s">
        <v>329</v>
      </c>
      <c r="Q76" s="406"/>
      <c r="R76" s="406" t="s">
        <v>329</v>
      </c>
      <c r="S76" s="406"/>
      <c r="T76" s="406" t="s">
        <v>195</v>
      </c>
      <c r="U76" s="406" t="s">
        <v>139</v>
      </c>
    </row>
    <row r="77" spans="1:23" ht="12.75" customHeight="1">
      <c r="A77" s="440" t="str">
        <f>A$5</f>
        <v>Eiropas Reģionālās attīstības fonds</v>
      </c>
      <c r="B77" s="441">
        <f>B84*$L$74</f>
        <v>0</v>
      </c>
      <c r="C77" s="441"/>
      <c r="D77" s="441">
        <f t="shared" ref="D77:R77" si="40">D84*$L$74</f>
        <v>0</v>
      </c>
      <c r="E77" s="441"/>
      <c r="F77" s="441">
        <f t="shared" si="40"/>
        <v>0</v>
      </c>
      <c r="G77" s="441"/>
      <c r="H77" s="441">
        <f t="shared" si="40"/>
        <v>0</v>
      </c>
      <c r="I77" s="441"/>
      <c r="J77" s="441">
        <f t="shared" si="40"/>
        <v>0</v>
      </c>
      <c r="K77" s="441"/>
      <c r="L77" s="441">
        <f t="shared" si="40"/>
        <v>0</v>
      </c>
      <c r="M77" s="441"/>
      <c r="N77" s="441">
        <f t="shared" si="40"/>
        <v>0</v>
      </c>
      <c r="O77" s="441"/>
      <c r="P77" s="441">
        <f t="shared" si="40"/>
        <v>0</v>
      </c>
      <c r="Q77" s="441"/>
      <c r="R77" s="441">
        <f t="shared" si="40"/>
        <v>0</v>
      </c>
      <c r="S77" s="441"/>
      <c r="T77" s="408">
        <f t="shared" ref="T77:T83" si="41">SUM(B77:R77)</f>
        <v>0</v>
      </c>
      <c r="U77" s="409" t="e">
        <f>T77/$T$84</f>
        <v>#DIV/0!</v>
      </c>
    </row>
    <row r="78" spans="1:23" ht="12.75" customHeight="1">
      <c r="A78" s="410" t="str">
        <f>A$6</f>
        <v>Attiecināmais valsts budžeta finansējums</v>
      </c>
      <c r="B78" s="441">
        <f>IF($W74=2,B84-B77,0)</f>
        <v>0</v>
      </c>
      <c r="C78" s="441"/>
      <c r="D78" s="441">
        <f t="shared" ref="D78:R78" si="42">IF($W74=2,D84-D77,0)</f>
        <v>0</v>
      </c>
      <c r="E78" s="441"/>
      <c r="F78" s="441">
        <f t="shared" si="42"/>
        <v>0</v>
      </c>
      <c r="G78" s="441"/>
      <c r="H78" s="441">
        <f t="shared" si="42"/>
        <v>0</v>
      </c>
      <c r="I78" s="441"/>
      <c r="J78" s="441">
        <f t="shared" si="42"/>
        <v>0</v>
      </c>
      <c r="K78" s="441"/>
      <c r="L78" s="441">
        <f t="shared" si="42"/>
        <v>0</v>
      </c>
      <c r="M78" s="441"/>
      <c r="N78" s="441">
        <f t="shared" si="42"/>
        <v>0</v>
      </c>
      <c r="O78" s="441"/>
      <c r="P78" s="441">
        <f t="shared" si="42"/>
        <v>0</v>
      </c>
      <c r="Q78" s="441"/>
      <c r="R78" s="441">
        <f t="shared" si="42"/>
        <v>0</v>
      </c>
      <c r="S78" s="441"/>
      <c r="T78" s="408">
        <f t="shared" si="41"/>
        <v>0</v>
      </c>
      <c r="U78" s="409" t="e">
        <f t="shared" ref="U78:U84" si="43">T78/$T$84</f>
        <v>#DIV/0!</v>
      </c>
    </row>
    <row r="79" spans="1:23" ht="12.75" customHeight="1">
      <c r="A79" s="410" t="str">
        <f>A$7</f>
        <v>Valsts budžeta dotācija pašvaldībām</v>
      </c>
      <c r="B79" s="442">
        <f>IF($W74=1,(B77/0.85*0.15+B77)*0.15*'Dati par projektu'!$C$8,0)</f>
        <v>0</v>
      </c>
      <c r="C79" s="442"/>
      <c r="D79" s="442">
        <f>IF($W74=1,(D77/0.85*0.15+D77)*0.15*'Dati par projektu'!$C$8,0)</f>
        <v>0</v>
      </c>
      <c r="E79" s="442"/>
      <c r="F79" s="442">
        <f>IF($W74=1,(F77/0.85*0.15+F77)*0.15*'Dati par projektu'!$C$8,0)</f>
        <v>0</v>
      </c>
      <c r="G79" s="442"/>
      <c r="H79" s="442">
        <f>IF($W74=1,(H77/0.85*0.15+H77)*0.15*'Dati par projektu'!$C$8,0)</f>
        <v>0</v>
      </c>
      <c r="I79" s="442"/>
      <c r="J79" s="442">
        <f>IF($W74=1,(J77/0.85*0.15+J77)*0.15*'Dati par projektu'!$C$8,0)</f>
        <v>0</v>
      </c>
      <c r="K79" s="442"/>
      <c r="L79" s="442">
        <f>IF($W74=1,(L77/0.85*0.15+L77)*0.15*'Dati par projektu'!$C$8,0)</f>
        <v>0</v>
      </c>
      <c r="M79" s="442"/>
      <c r="N79" s="442">
        <f>IF($W74=1,(N77/0.85*0.15+N77)*0.15*'Dati par projektu'!$C$8,0)</f>
        <v>0</v>
      </c>
      <c r="O79" s="442"/>
      <c r="P79" s="442">
        <f>IF($W74=1,(P77/0.85*0.15+P77)*0.15*'Dati par projektu'!$C$8,0)</f>
        <v>0</v>
      </c>
      <c r="Q79" s="442"/>
      <c r="R79" s="442">
        <f>IF($W74=1,(R77/0.85*0.15+R77)*0.15*'Dati par projektu'!$C$8,0)</f>
        <v>0</v>
      </c>
      <c r="S79" s="442"/>
      <c r="T79" s="408">
        <f t="shared" si="41"/>
        <v>0</v>
      </c>
      <c r="U79" s="409" t="e">
        <f t="shared" si="43"/>
        <v>#DIV/0!</v>
      </c>
    </row>
    <row r="80" spans="1:23" ht="12.75" customHeight="1">
      <c r="A80" s="410" t="str">
        <f>A$8</f>
        <v>Pašvaldības finansējums</v>
      </c>
      <c r="B80" s="442">
        <f>IF($W74=1,B84-B77-B79-B83,0)</f>
        <v>0</v>
      </c>
      <c r="C80" s="442"/>
      <c r="D80" s="442">
        <f t="shared" ref="D80:R80" si="44">IF($W74=1,D84-D77-D79-D83,0)</f>
        <v>0</v>
      </c>
      <c r="E80" s="442"/>
      <c r="F80" s="442">
        <f t="shared" si="44"/>
        <v>0</v>
      </c>
      <c r="G80" s="442"/>
      <c r="H80" s="442">
        <f t="shared" si="44"/>
        <v>0</v>
      </c>
      <c r="I80" s="442"/>
      <c r="J80" s="442">
        <f t="shared" si="44"/>
        <v>0</v>
      </c>
      <c r="K80" s="442"/>
      <c r="L80" s="442">
        <f t="shared" si="44"/>
        <v>0</v>
      </c>
      <c r="M80" s="442"/>
      <c r="N80" s="442">
        <f t="shared" si="44"/>
        <v>0</v>
      </c>
      <c r="O80" s="442"/>
      <c r="P80" s="442">
        <f t="shared" si="44"/>
        <v>0</v>
      </c>
      <c r="Q80" s="442"/>
      <c r="R80" s="442">
        <f t="shared" si="44"/>
        <v>0</v>
      </c>
      <c r="S80" s="442"/>
      <c r="T80" s="408">
        <f t="shared" si="41"/>
        <v>0</v>
      </c>
      <c r="U80" s="409" t="e">
        <f t="shared" si="43"/>
        <v>#DIV/0!</v>
      </c>
    </row>
    <row r="81" spans="1:23" s="3" customFormat="1" ht="12.75" customHeight="1">
      <c r="A81" s="410" t="str">
        <f>A$9</f>
        <v>Cits publiskais finansējums</v>
      </c>
      <c r="B81" s="442"/>
      <c r="C81" s="442"/>
      <c r="D81" s="442"/>
      <c r="E81" s="442"/>
      <c r="F81" s="442"/>
      <c r="G81" s="442"/>
      <c r="H81" s="442"/>
      <c r="I81" s="442"/>
      <c r="J81" s="442"/>
      <c r="K81" s="442"/>
      <c r="L81" s="442"/>
      <c r="M81" s="442"/>
      <c r="N81" s="442"/>
      <c r="O81" s="442"/>
      <c r="P81" s="442"/>
      <c r="Q81" s="442"/>
      <c r="R81" s="442"/>
      <c r="S81" s="442"/>
      <c r="T81" s="408">
        <f t="shared" si="41"/>
        <v>0</v>
      </c>
      <c r="U81" s="409" t="e">
        <f t="shared" si="43"/>
        <v>#DIV/0!</v>
      </c>
    </row>
    <row r="82" spans="1:23" ht="12.75" customHeight="1">
      <c r="A82" s="411" t="str">
        <f>A$10</f>
        <v>Publiskās attiecināmās izmaksas</v>
      </c>
      <c r="B82" s="311">
        <f>SUM(B77:B81)</f>
        <v>0</v>
      </c>
      <c r="C82" s="311"/>
      <c r="D82" s="311">
        <f t="shared" ref="D82:R82" si="45">SUM(D77:D81)</f>
        <v>0</v>
      </c>
      <c r="E82" s="311"/>
      <c r="F82" s="311">
        <f t="shared" si="45"/>
        <v>0</v>
      </c>
      <c r="G82" s="311"/>
      <c r="H82" s="311">
        <f t="shared" si="45"/>
        <v>0</v>
      </c>
      <c r="I82" s="311"/>
      <c r="J82" s="311">
        <f t="shared" si="45"/>
        <v>0</v>
      </c>
      <c r="K82" s="311"/>
      <c r="L82" s="311">
        <f t="shared" si="45"/>
        <v>0</v>
      </c>
      <c r="M82" s="311"/>
      <c r="N82" s="311">
        <f t="shared" si="45"/>
        <v>0</v>
      </c>
      <c r="O82" s="311"/>
      <c r="P82" s="311">
        <f t="shared" si="45"/>
        <v>0</v>
      </c>
      <c r="Q82" s="311"/>
      <c r="R82" s="311">
        <f t="shared" si="45"/>
        <v>0</v>
      </c>
      <c r="S82" s="311"/>
      <c r="T82" s="412">
        <f t="shared" si="41"/>
        <v>0</v>
      </c>
      <c r="U82" s="409" t="e">
        <f t="shared" si="43"/>
        <v>#DIV/0!</v>
      </c>
    </row>
    <row r="83" spans="1:23" ht="12.75" customHeight="1">
      <c r="A83" s="410" t="str">
        <f>A$11</f>
        <v>Privātās attiecināmās izmaksas</v>
      </c>
      <c r="B83" s="442"/>
      <c r="C83" s="442"/>
      <c r="D83" s="442"/>
      <c r="E83" s="442"/>
      <c r="F83" s="442"/>
      <c r="G83" s="442"/>
      <c r="H83" s="442"/>
      <c r="I83" s="442"/>
      <c r="J83" s="442"/>
      <c r="K83" s="442"/>
      <c r="L83" s="442"/>
      <c r="M83" s="442"/>
      <c r="N83" s="442"/>
      <c r="O83" s="442"/>
      <c r="P83" s="442"/>
      <c r="Q83" s="442"/>
      <c r="R83" s="442"/>
      <c r="S83" s="442"/>
      <c r="T83" s="408">
        <f t="shared" si="41"/>
        <v>0</v>
      </c>
      <c r="U83" s="409" t="e">
        <f t="shared" si="43"/>
        <v>#DIV/0!</v>
      </c>
    </row>
    <row r="84" spans="1:23" ht="12.75" customHeight="1">
      <c r="A84" s="411" t="str">
        <f>A$12</f>
        <v>Kopējās attiecināmās izmaksas</v>
      </c>
      <c r="B84" s="311">
        <f>IF(B23=2,'1.1.C. Iesniedzējs'!H24,'1.1.C. Iesniedzējs'!H24*B23)</f>
        <v>0</v>
      </c>
      <c r="C84" s="311"/>
      <c r="D84" s="311">
        <f>IF(D23=2,'1.1.C. Iesniedzējs'!J24+'1.1.C. Iesniedzējs'!H24,'1.1.C. Iesniedzējs'!J24*D23)</f>
        <v>0</v>
      </c>
      <c r="E84" s="311"/>
      <c r="F84" s="311">
        <f>IF(F23=2,'1.1.C. Iesniedzējs'!L24+'1.1.C. Iesniedzējs'!J24+'1.1.C. Iesniedzējs'!H24,'1.1.C. Iesniedzējs'!L24*F23)</f>
        <v>0</v>
      </c>
      <c r="G84" s="311"/>
      <c r="H84" s="311">
        <f>IF(H23=2,'1.1.C. Iesniedzējs'!N24+'1.1.C. Iesniedzējs'!L24+'1.1.C. Iesniedzējs'!J24+'1.1.C. Iesniedzējs'!H24,'1.1.C. Iesniedzējs'!N24*H23)</f>
        <v>0</v>
      </c>
      <c r="I84" s="311"/>
      <c r="J84" s="311">
        <f>IF(J23=2,'1.1.C. Iesniedzējs'!P24,'1.1.C. Iesniedzējs'!P24*J23)</f>
        <v>0</v>
      </c>
      <c r="K84" s="311"/>
      <c r="L84" s="311">
        <f>IF(L23=2,'1.1.C. Iesniedzējs'!R24,'1.1.C. Iesniedzējs'!R24*L23)</f>
        <v>0</v>
      </c>
      <c r="M84" s="311"/>
      <c r="N84" s="311">
        <f>IF(N23=2,'1.1.C. Iesniedzējs'!T24,'1.1.C. Iesniedzējs'!T24*N23)</f>
        <v>0</v>
      </c>
      <c r="O84" s="311"/>
      <c r="P84" s="311">
        <f>IF(P23=2,'1.1.C. Iesniedzējs'!V24,'1.1.C. Iesniedzējs'!V24*P23)</f>
        <v>0</v>
      </c>
      <c r="Q84" s="311"/>
      <c r="R84" s="311">
        <f>IF(R23=2,'1.1.C. Iesniedzējs'!X24,'1.1.C. Iesniedzējs'!X24*R23)</f>
        <v>0</v>
      </c>
      <c r="S84" s="311"/>
      <c r="T84" s="412">
        <f>SUM(B84:R84)</f>
        <v>0</v>
      </c>
      <c r="U84" s="409" t="e">
        <f t="shared" si="43"/>
        <v>#DIV/0!</v>
      </c>
    </row>
    <row r="85" spans="1:23" ht="12.75" customHeight="1">
      <c r="A85" s="410" t="str">
        <f>A$13</f>
        <v>Publiskās neattiecināmās izmaksas</v>
      </c>
      <c r="B85" s="442">
        <f>IF($W74=1,IF(B23=2,'1.1.C. Iesniedzējs'!I24,'1.1.C. Iesniedzējs'!I24*B23),0)</f>
        <v>0</v>
      </c>
      <c r="C85" s="442"/>
      <c r="D85" s="442">
        <f>IF($W74=1,IF(D23=2,'1.1.C. Iesniedzējs'!K24+'1.1.C. Iesniedzējs'!I24,'1.1.C. Iesniedzējs'!K24*D23),0)</f>
        <v>0</v>
      </c>
      <c r="E85" s="442"/>
      <c r="F85" s="442">
        <f>IF($W74=1,IF(F23=2,'1.1.C. Iesniedzējs'!M24+'1.1.C. Iesniedzējs'!K24+'1.1.C. Iesniedzējs'!I24,'1.1.C. Iesniedzējs'!M24*F23),0)</f>
        <v>0</v>
      </c>
      <c r="G85" s="442"/>
      <c r="H85" s="442">
        <f>IF($W74=1,IF(H23=2,'1.1.C. Iesniedzējs'!O24+'1.1.C. Iesniedzējs'!M24+'1.1.C. Iesniedzējs'!K24+'1.1.C. Iesniedzējs'!I24,'1.1.C. Iesniedzējs'!O24*H23),0)</f>
        <v>0</v>
      </c>
      <c r="I85" s="442"/>
      <c r="J85" s="442">
        <f>IF($W74=1,IF(J23=2,'1.1.C. Iesniedzējs'!Q24,'1.1.C. Iesniedzējs'!Q24*J23),0)</f>
        <v>0</v>
      </c>
      <c r="K85" s="442"/>
      <c r="L85" s="442">
        <f>IF($W74=1,IF(L23=2,'1.1.C. Iesniedzējs'!S24,'1.1.C. Iesniedzējs'!S24*L23),0)</f>
        <v>0</v>
      </c>
      <c r="M85" s="442"/>
      <c r="N85" s="442">
        <f>IF($W74=1,IF(N23=2,'1.1.C. Iesniedzējs'!U24,'1.1.C. Iesniedzējs'!U24*N23),0)</f>
        <v>0</v>
      </c>
      <c r="O85" s="442"/>
      <c r="P85" s="442">
        <f>IF($W74=1,IF(P23=2,'1.1.C. Iesniedzējs'!W24,'1.1.C. Iesniedzējs'!W24*P23),0)</f>
        <v>0</v>
      </c>
      <c r="Q85" s="442"/>
      <c r="R85" s="442">
        <f>IF($W74=1,IF(R23=2,'1.1.C. Iesniedzējs'!Y24,'1.1.C. Iesniedzējs'!Y24*R23),0)</f>
        <v>0</v>
      </c>
      <c r="S85" s="442"/>
      <c r="T85" s="408">
        <f t="shared" ref="T85:T87" si="46">SUM(B85:R85)</f>
        <v>0</v>
      </c>
      <c r="U85" s="443" t="s">
        <v>336</v>
      </c>
    </row>
    <row r="86" spans="1:23" ht="12.75" customHeight="1">
      <c r="A86" s="410" t="str">
        <f>A$14</f>
        <v>Privātās neattiecināmās izmaksas</v>
      </c>
      <c r="B86" s="442">
        <f>IF($W74=3,IF(B23=2,'1.1.C. Iesniedzējs'!I25,'1.1.C. Iesniedzējs'!I25*B23),0)</f>
        <v>0</v>
      </c>
      <c r="C86" s="442"/>
      <c r="D86" s="442">
        <f>IF($W74=3,IF(D23=2,'1.1.C. Iesniedzējs'!K25+'1.1.C. Iesniedzējs'!I25,'1.1.C. Iesniedzējs'!K25*D23),0)</f>
        <v>0</v>
      </c>
      <c r="E86" s="442"/>
      <c r="F86" s="442">
        <f>IF($W74=3,IF(F23=2,'1.1.C. Iesniedzējs'!M25+'1.1.C. Iesniedzējs'!K25+'1.1.C. Iesniedzējs'!I25,'1.1.C. Iesniedzējs'!M25*F23),0)</f>
        <v>0</v>
      </c>
      <c r="G86" s="442"/>
      <c r="H86" s="442">
        <f>IF($W74=3,IF(H23=2,'1.1.C. Iesniedzējs'!O25+'1.1.C. Iesniedzējs'!M25+'1.1.C. Iesniedzējs'!K25+'1.1.C. Iesniedzējs'!I25,'1.1.C. Iesniedzējs'!O25*H23),0)</f>
        <v>0</v>
      </c>
      <c r="I86" s="442"/>
      <c r="J86" s="442">
        <f>IF($W74=3,IF(J23=2,'1.1.C. Iesniedzējs'!Q25,'1.1.C. Iesniedzējs'!Q25*J23),0)</f>
        <v>0</v>
      </c>
      <c r="K86" s="442"/>
      <c r="L86" s="442">
        <f>IF($W74=3,IF(L23=2,'1.1.C. Iesniedzējs'!S25,'1.1.C. Iesniedzējs'!S25*L23),0)</f>
        <v>0</v>
      </c>
      <c r="M86" s="442"/>
      <c r="N86" s="442">
        <f>IF($W74=3,IF(N23=2,'1.1.C. Iesniedzējs'!U25,'1.1.C. Iesniedzējs'!U25*N23),0)</f>
        <v>0</v>
      </c>
      <c r="O86" s="442"/>
      <c r="P86" s="442">
        <f>IF($W74=3,IF(P23=2,'1.1.C. Iesniedzējs'!W25,'1.1.C. Iesniedzējs'!W25*P23),0)</f>
        <v>0</v>
      </c>
      <c r="Q86" s="442"/>
      <c r="R86" s="442">
        <f>IF($W74=3,IF(R23=2,'1.1.C. Iesniedzējs'!Y25,'1.1.C. Iesniedzējs'!Y25*R23),0)</f>
        <v>0</v>
      </c>
      <c r="S86" s="442"/>
      <c r="T86" s="408">
        <f t="shared" si="46"/>
        <v>0</v>
      </c>
      <c r="U86" s="443" t="s">
        <v>336</v>
      </c>
    </row>
    <row r="87" spans="1:23" ht="12.75" customHeight="1">
      <c r="A87" s="411" t="str">
        <f>A$15</f>
        <v>Neattiecināmās izmaksas kopā</v>
      </c>
      <c r="B87" s="311">
        <f>SUM(B85:B86)</f>
        <v>0</v>
      </c>
      <c r="C87" s="311"/>
      <c r="D87" s="311">
        <f t="shared" ref="D87:R87" si="47">SUM(D84:D86)</f>
        <v>0</v>
      </c>
      <c r="E87" s="311"/>
      <c r="F87" s="311">
        <f t="shared" si="47"/>
        <v>0</v>
      </c>
      <c r="G87" s="311"/>
      <c r="H87" s="311">
        <f t="shared" si="47"/>
        <v>0</v>
      </c>
      <c r="I87" s="311"/>
      <c r="J87" s="311">
        <f t="shared" si="47"/>
        <v>0</v>
      </c>
      <c r="K87" s="311"/>
      <c r="L87" s="311">
        <f t="shared" si="47"/>
        <v>0</v>
      </c>
      <c r="M87" s="311"/>
      <c r="N87" s="311">
        <f t="shared" si="47"/>
        <v>0</v>
      </c>
      <c r="O87" s="311"/>
      <c r="P87" s="311">
        <f t="shared" si="47"/>
        <v>0</v>
      </c>
      <c r="Q87" s="311"/>
      <c r="R87" s="311">
        <f t="shared" si="47"/>
        <v>0</v>
      </c>
      <c r="S87" s="311"/>
      <c r="T87" s="412">
        <f t="shared" si="46"/>
        <v>0</v>
      </c>
      <c r="U87" s="443" t="s">
        <v>336</v>
      </c>
    </row>
    <row r="88" spans="1:23" ht="12.75" customHeight="1">
      <c r="A88" s="416" t="str">
        <f>A$16</f>
        <v>Kopējās izmaksas</v>
      </c>
      <c r="B88" s="417">
        <f>B84+B87</f>
        <v>0</v>
      </c>
      <c r="C88" s="417"/>
      <c r="D88" s="417">
        <f t="shared" ref="D88:R88" si="48">D83+D87</f>
        <v>0</v>
      </c>
      <c r="E88" s="417"/>
      <c r="F88" s="417">
        <f t="shared" si="48"/>
        <v>0</v>
      </c>
      <c r="G88" s="417"/>
      <c r="H88" s="417">
        <f t="shared" si="48"/>
        <v>0</v>
      </c>
      <c r="I88" s="417"/>
      <c r="J88" s="417">
        <f t="shared" si="48"/>
        <v>0</v>
      </c>
      <c r="K88" s="417"/>
      <c r="L88" s="417">
        <f t="shared" si="48"/>
        <v>0</v>
      </c>
      <c r="M88" s="417"/>
      <c r="N88" s="417">
        <f t="shared" si="48"/>
        <v>0</v>
      </c>
      <c r="O88" s="417"/>
      <c r="P88" s="417">
        <f t="shared" si="48"/>
        <v>0</v>
      </c>
      <c r="Q88" s="417"/>
      <c r="R88" s="417">
        <f t="shared" si="48"/>
        <v>0</v>
      </c>
      <c r="S88" s="417"/>
      <c r="T88" s="412">
        <f>SUM(B88:R88)</f>
        <v>0</v>
      </c>
      <c r="U88" s="443" t="s">
        <v>336</v>
      </c>
    </row>
    <row r="89" spans="1:23" ht="12.75" customHeight="1">
      <c r="A89" s="430"/>
      <c r="B89" s="430"/>
      <c r="C89" s="430"/>
      <c r="D89" s="430"/>
      <c r="E89" s="430"/>
      <c r="F89" s="430"/>
      <c r="G89" s="430"/>
      <c r="H89" s="430"/>
      <c r="I89" s="430"/>
      <c r="J89" s="430"/>
      <c r="K89" s="430"/>
      <c r="L89" s="430"/>
      <c r="M89" s="430"/>
      <c r="N89" s="430"/>
      <c r="O89" s="430"/>
      <c r="P89" s="430"/>
      <c r="Q89" s="430"/>
      <c r="R89" s="430"/>
      <c r="S89" s="430"/>
      <c r="T89" s="430"/>
      <c r="U89" s="430"/>
    </row>
    <row r="90" spans="1:23" ht="24" customHeight="1">
      <c r="A90" s="445" t="s">
        <v>348</v>
      </c>
      <c r="B90" s="433">
        <f>'1.2.1.A. Partneris-1'!C3</f>
        <v>0</v>
      </c>
      <c r="C90" s="434"/>
      <c r="D90" s="434"/>
      <c r="E90" s="434"/>
      <c r="F90" s="433">
        <f>'1.2.1.A. Partneris-1'!H3</f>
        <v>0</v>
      </c>
      <c r="G90" s="434"/>
      <c r="H90" s="435"/>
      <c r="I90" s="434"/>
      <c r="J90" s="435" t="s">
        <v>343</v>
      </c>
      <c r="K90" s="434"/>
      <c r="L90" s="437">
        <f>'1.2.1.A. Partneris-1'!C24</f>
        <v>0.85</v>
      </c>
      <c r="M90" s="434"/>
      <c r="N90" s="438" t="s">
        <v>349</v>
      </c>
      <c r="O90" s="434"/>
      <c r="P90" s="435"/>
      <c r="Q90" s="434"/>
      <c r="R90" s="435"/>
      <c r="S90" s="434"/>
      <c r="T90" s="435"/>
      <c r="U90" s="435"/>
      <c r="W90" s="4">
        <f>IF(F90=Dati!$J$3,1,IF(F90=Dati!$J$4,2,IF(F90=Dati!$J$5,3,0)))</f>
        <v>0</v>
      </c>
    </row>
    <row r="91" spans="1:23">
      <c r="A91" s="404" t="s">
        <v>328</v>
      </c>
      <c r="B91" s="405">
        <f>B$3</f>
        <v>2025</v>
      </c>
      <c r="C91" s="405"/>
      <c r="D91" s="405">
        <f>D$3</f>
        <v>2026</v>
      </c>
      <c r="E91" s="405"/>
      <c r="F91" s="405">
        <f>F$3</f>
        <v>2027</v>
      </c>
      <c r="G91" s="405"/>
      <c r="H91" s="405">
        <f>H$3</f>
        <v>2028</v>
      </c>
      <c r="I91" s="405"/>
      <c r="J91" s="405">
        <f>J$3</f>
        <v>2029</v>
      </c>
      <c r="K91" s="405"/>
      <c r="L91" s="405" t="str">
        <f>L$3</f>
        <v>X</v>
      </c>
      <c r="M91" s="405"/>
      <c r="N91" s="405" t="str">
        <f>N$3</f>
        <v>X</v>
      </c>
      <c r="O91" s="405"/>
      <c r="P91" s="405" t="str">
        <f>P$3</f>
        <v>X</v>
      </c>
      <c r="Q91" s="405"/>
      <c r="R91" s="405" t="str">
        <f>R$3</f>
        <v>X</v>
      </c>
      <c r="S91" s="405"/>
      <c r="T91" s="405"/>
      <c r="U91" s="405"/>
    </row>
    <row r="92" spans="1:23">
      <c r="A92" s="439"/>
      <c r="B92" s="406" t="s">
        <v>329</v>
      </c>
      <c r="C92" s="406"/>
      <c r="D92" s="406" t="s">
        <v>329</v>
      </c>
      <c r="E92" s="406"/>
      <c r="F92" s="406" t="s">
        <v>329</v>
      </c>
      <c r="G92" s="406"/>
      <c r="H92" s="406" t="s">
        <v>329</v>
      </c>
      <c r="I92" s="406"/>
      <c r="J92" s="406" t="s">
        <v>329</v>
      </c>
      <c r="K92" s="406"/>
      <c r="L92" s="406" t="s">
        <v>329</v>
      </c>
      <c r="M92" s="406"/>
      <c r="N92" s="406" t="s">
        <v>329</v>
      </c>
      <c r="O92" s="406"/>
      <c r="P92" s="406" t="s">
        <v>329</v>
      </c>
      <c r="Q92" s="406"/>
      <c r="R92" s="406" t="s">
        <v>329</v>
      </c>
      <c r="S92" s="406"/>
      <c r="T92" s="406" t="s">
        <v>195</v>
      </c>
      <c r="U92" s="406" t="s">
        <v>139</v>
      </c>
    </row>
    <row r="93" spans="1:23" ht="12.75" customHeight="1">
      <c r="A93" s="440" t="str">
        <f>A$5</f>
        <v>Eiropas Reģionālās attīstības fonds</v>
      </c>
      <c r="B93" s="441">
        <f>B100*$L$90</f>
        <v>0</v>
      </c>
      <c r="C93" s="441"/>
      <c r="D93" s="441">
        <f t="shared" ref="D93:R93" si="49">D100*$L$90</f>
        <v>0</v>
      </c>
      <c r="E93" s="441"/>
      <c r="F93" s="441">
        <f t="shared" si="49"/>
        <v>0</v>
      </c>
      <c r="G93" s="441"/>
      <c r="H93" s="441">
        <f t="shared" si="49"/>
        <v>0</v>
      </c>
      <c r="I93" s="441"/>
      <c r="J93" s="441">
        <f t="shared" si="49"/>
        <v>0</v>
      </c>
      <c r="K93" s="441"/>
      <c r="L93" s="441">
        <f t="shared" si="49"/>
        <v>0</v>
      </c>
      <c r="M93" s="441"/>
      <c r="N93" s="441">
        <f t="shared" si="49"/>
        <v>0</v>
      </c>
      <c r="O93" s="441"/>
      <c r="P93" s="441">
        <f t="shared" si="49"/>
        <v>0</v>
      </c>
      <c r="Q93" s="441"/>
      <c r="R93" s="441">
        <f t="shared" si="49"/>
        <v>0</v>
      </c>
      <c r="S93" s="441"/>
      <c r="T93" s="408">
        <f t="shared" ref="T93:T100" si="50">SUM(B93:R93)</f>
        <v>0</v>
      </c>
      <c r="U93" s="409" t="e">
        <f>T93/$T$100</f>
        <v>#DIV/0!</v>
      </c>
    </row>
    <row r="94" spans="1:23" ht="12.75" customHeight="1">
      <c r="A94" s="410" t="str">
        <f>A$6</f>
        <v>Attiecināmais valsts budžeta finansējums</v>
      </c>
      <c r="B94" s="441">
        <f>IF($W90=2,B100-B93,0)</f>
        <v>0</v>
      </c>
      <c r="C94" s="441"/>
      <c r="D94" s="441">
        <f t="shared" ref="D94:R94" si="51">IF($W90=2,D100-D93,0)</f>
        <v>0</v>
      </c>
      <c r="E94" s="441"/>
      <c r="F94" s="441">
        <f t="shared" si="51"/>
        <v>0</v>
      </c>
      <c r="G94" s="441"/>
      <c r="H94" s="441">
        <f t="shared" si="51"/>
        <v>0</v>
      </c>
      <c r="I94" s="441"/>
      <c r="J94" s="441">
        <f t="shared" si="51"/>
        <v>0</v>
      </c>
      <c r="K94" s="441"/>
      <c r="L94" s="441">
        <f t="shared" si="51"/>
        <v>0</v>
      </c>
      <c r="M94" s="441"/>
      <c r="N94" s="441">
        <f t="shared" si="51"/>
        <v>0</v>
      </c>
      <c r="O94" s="441"/>
      <c r="P94" s="441">
        <f t="shared" si="51"/>
        <v>0</v>
      </c>
      <c r="Q94" s="441"/>
      <c r="R94" s="441">
        <f t="shared" si="51"/>
        <v>0</v>
      </c>
      <c r="S94" s="441"/>
      <c r="T94" s="408">
        <f t="shared" si="50"/>
        <v>0</v>
      </c>
      <c r="U94" s="409" t="e">
        <f t="shared" ref="U94:U100" si="52">T94/$T$100</f>
        <v>#DIV/0!</v>
      </c>
    </row>
    <row r="95" spans="1:23" ht="12.75" customHeight="1">
      <c r="A95" s="410" t="str">
        <f>A$7</f>
        <v>Valsts budžeta dotācija pašvaldībām</v>
      </c>
      <c r="B95" s="442">
        <f>IF($W90=1,(B93/0.85*0.15+B93)*0.15*'1.2.1.A. Partneris-1'!$O$3,0)</f>
        <v>0</v>
      </c>
      <c r="C95" s="442"/>
      <c r="D95" s="442">
        <f>IF($W90=1,(D93/0.85*0.15+D93)*0.15*'1.2.1.A. Partneris-1'!$O$3,0)</f>
        <v>0</v>
      </c>
      <c r="E95" s="442"/>
      <c r="F95" s="442">
        <f>IF($W90=1,(F93/0.85*0.15+F93)*0.15*'1.2.1.A. Partneris-1'!$O$3,0)</f>
        <v>0</v>
      </c>
      <c r="G95" s="442"/>
      <c r="H95" s="442">
        <f>IF($W90=1,(H93/0.85*0.15+H93)*0.15*'1.2.1.A. Partneris-1'!$O$3,0)</f>
        <v>0</v>
      </c>
      <c r="I95" s="442"/>
      <c r="J95" s="442">
        <f>IF($W90=1,(J93/0.85*0.15+J93)*0.15*'1.2.1.A. Partneris-1'!$O$3,0)</f>
        <v>0</v>
      </c>
      <c r="K95" s="442"/>
      <c r="L95" s="442">
        <f>IF($W90=1,(L93/0.85*0.15+L93)*0.15*'1.2.1.A. Partneris-1'!$O$3,0)</f>
        <v>0</v>
      </c>
      <c r="M95" s="442"/>
      <c r="N95" s="442">
        <f>IF($W90=1,(N93/0.85*0.15+N93)*0.15*'1.2.1.A. Partneris-1'!$O$3,0)</f>
        <v>0</v>
      </c>
      <c r="O95" s="442"/>
      <c r="P95" s="442">
        <f>IF($W90=1,(P93/0.85*0.15+P93)*0.15*'1.2.1.A. Partneris-1'!$O$3,0)</f>
        <v>0</v>
      </c>
      <c r="Q95" s="442"/>
      <c r="R95" s="442">
        <f>IF($W90=1,(R93/0.85*0.15+R93)*0.15*'1.2.1.A. Partneris-1'!$O$3,0)</f>
        <v>0</v>
      </c>
      <c r="S95" s="442"/>
      <c r="T95" s="408">
        <f t="shared" si="50"/>
        <v>0</v>
      </c>
      <c r="U95" s="409" t="e">
        <f t="shared" si="52"/>
        <v>#DIV/0!</v>
      </c>
    </row>
    <row r="96" spans="1:23" ht="12.75" customHeight="1">
      <c r="A96" s="410" t="str">
        <f>A$8</f>
        <v>Pašvaldības finansējums</v>
      </c>
      <c r="B96" s="442">
        <f>IF($W90=1,B100-B93-B95,0)</f>
        <v>0</v>
      </c>
      <c r="C96" s="442"/>
      <c r="D96" s="442">
        <f t="shared" ref="D96:R96" si="53">IF($W90=1,D100-D93-D95,0)</f>
        <v>0</v>
      </c>
      <c r="E96" s="442"/>
      <c r="F96" s="442">
        <f t="shared" si="53"/>
        <v>0</v>
      </c>
      <c r="G96" s="442"/>
      <c r="H96" s="442">
        <f t="shared" si="53"/>
        <v>0</v>
      </c>
      <c r="I96" s="442"/>
      <c r="J96" s="442">
        <f t="shared" si="53"/>
        <v>0</v>
      </c>
      <c r="K96" s="442"/>
      <c r="L96" s="442">
        <f t="shared" si="53"/>
        <v>0</v>
      </c>
      <c r="M96" s="442"/>
      <c r="N96" s="442">
        <f t="shared" si="53"/>
        <v>0</v>
      </c>
      <c r="O96" s="442"/>
      <c r="P96" s="442">
        <f t="shared" si="53"/>
        <v>0</v>
      </c>
      <c r="Q96" s="442"/>
      <c r="R96" s="442">
        <f t="shared" si="53"/>
        <v>0</v>
      </c>
      <c r="S96" s="442"/>
      <c r="T96" s="408">
        <f t="shared" si="50"/>
        <v>0</v>
      </c>
      <c r="U96" s="409" t="e">
        <f t="shared" si="52"/>
        <v>#DIV/0!</v>
      </c>
    </row>
    <row r="97" spans="1:23" s="3" customFormat="1" ht="12.75" customHeight="1">
      <c r="A97" s="410" t="str">
        <f>A$9</f>
        <v>Cits publiskais finansējums</v>
      </c>
      <c r="B97" s="442"/>
      <c r="C97" s="442"/>
      <c r="D97" s="442"/>
      <c r="E97" s="442"/>
      <c r="F97" s="442"/>
      <c r="G97" s="442"/>
      <c r="H97" s="442"/>
      <c r="I97" s="442"/>
      <c r="J97" s="442"/>
      <c r="K97" s="442"/>
      <c r="L97" s="442"/>
      <c r="M97" s="442"/>
      <c r="N97" s="442"/>
      <c r="O97" s="442"/>
      <c r="P97" s="442"/>
      <c r="Q97" s="442"/>
      <c r="R97" s="442"/>
      <c r="S97" s="442"/>
      <c r="T97" s="408">
        <f t="shared" si="50"/>
        <v>0</v>
      </c>
      <c r="U97" s="409" t="e">
        <f t="shared" si="52"/>
        <v>#DIV/0!</v>
      </c>
    </row>
    <row r="98" spans="1:23" ht="12.75" customHeight="1">
      <c r="A98" s="411" t="str">
        <f>A$10</f>
        <v>Publiskās attiecināmās izmaksas</v>
      </c>
      <c r="B98" s="311">
        <f>SUM(B93:B97)</f>
        <v>0</v>
      </c>
      <c r="C98" s="311"/>
      <c r="D98" s="311">
        <f t="shared" ref="D98:R98" si="54">SUM(D93:D97)</f>
        <v>0</v>
      </c>
      <c r="E98" s="311"/>
      <c r="F98" s="311">
        <f t="shared" si="54"/>
        <v>0</v>
      </c>
      <c r="G98" s="311"/>
      <c r="H98" s="311">
        <f t="shared" si="54"/>
        <v>0</v>
      </c>
      <c r="I98" s="311"/>
      <c r="J98" s="311">
        <f t="shared" si="54"/>
        <v>0</v>
      </c>
      <c r="K98" s="311"/>
      <c r="L98" s="311">
        <f t="shared" si="54"/>
        <v>0</v>
      </c>
      <c r="M98" s="311"/>
      <c r="N98" s="311">
        <f t="shared" si="54"/>
        <v>0</v>
      </c>
      <c r="O98" s="311"/>
      <c r="P98" s="311">
        <f t="shared" si="54"/>
        <v>0</v>
      </c>
      <c r="Q98" s="311"/>
      <c r="R98" s="311">
        <f t="shared" si="54"/>
        <v>0</v>
      </c>
      <c r="S98" s="311"/>
      <c r="T98" s="412">
        <f t="shared" si="50"/>
        <v>0</v>
      </c>
      <c r="U98" s="409" t="e">
        <f t="shared" si="52"/>
        <v>#DIV/0!</v>
      </c>
    </row>
    <row r="99" spans="1:23" ht="12.75" customHeight="1">
      <c r="A99" s="410" t="str">
        <f>A$11</f>
        <v>Privātās attiecināmās izmaksas</v>
      </c>
      <c r="B99" s="442"/>
      <c r="C99" s="442"/>
      <c r="D99" s="442"/>
      <c r="E99" s="442"/>
      <c r="F99" s="442"/>
      <c r="G99" s="442"/>
      <c r="H99" s="442"/>
      <c r="I99" s="442"/>
      <c r="J99" s="442"/>
      <c r="K99" s="442"/>
      <c r="L99" s="442"/>
      <c r="M99" s="442"/>
      <c r="N99" s="442"/>
      <c r="O99" s="442"/>
      <c r="P99" s="442"/>
      <c r="Q99" s="442"/>
      <c r="R99" s="442"/>
      <c r="S99" s="442"/>
      <c r="T99" s="408">
        <f t="shared" si="50"/>
        <v>0</v>
      </c>
      <c r="U99" s="409" t="e">
        <f t="shared" si="52"/>
        <v>#DIV/0!</v>
      </c>
    </row>
    <row r="100" spans="1:23" ht="12.75" customHeight="1">
      <c r="A100" s="411" t="str">
        <f>A$12</f>
        <v>Kopējās attiecināmās izmaksas</v>
      </c>
      <c r="B100" s="311">
        <f>IF(B23=2,'1.2.1.A. Partneris-1'!H24,'1.2.1.A. Partneris-1'!H24*B23)</f>
        <v>0</v>
      </c>
      <c r="C100" s="311"/>
      <c r="D100" s="311">
        <f>IF(D23=2,'1.2.1.A. Partneris-1'!J24+'1.2.1.A. Partneris-1'!H24,'1.2.1.A. Partneris-1'!J24*D23)</f>
        <v>0</v>
      </c>
      <c r="E100" s="311"/>
      <c r="F100" s="311">
        <f>IF(F23=2,'1.2.1.A. Partneris-1'!L24+'1.2.1.A. Partneris-1'!J24+'1.2.1.A. Partneris-1'!H24,'1.2.1.A. Partneris-1'!L24*F23)</f>
        <v>0</v>
      </c>
      <c r="G100" s="311"/>
      <c r="H100" s="311">
        <f>IF(H23=2,'1.2.1.A. Partneris-1'!N24+'1.2.1.A. Partneris-1'!L24+'1.2.1.A. Partneris-1'!J24+'1.2.1.A. Partneris-1'!H24,'1.2.1.A. Partneris-1'!N24*H23)</f>
        <v>0</v>
      </c>
      <c r="I100" s="311"/>
      <c r="J100" s="311">
        <f>IF(J23=2,'1.2.1.A. Partneris-1'!P24,'1.2.1.A. Partneris-1'!P24*J23)</f>
        <v>0</v>
      </c>
      <c r="K100" s="311"/>
      <c r="L100" s="311">
        <f>IF(L23=2,'1.2.1.A. Partneris-1'!R24,'1.2.1.A. Partneris-1'!R24*L23)</f>
        <v>0</v>
      </c>
      <c r="M100" s="311"/>
      <c r="N100" s="311">
        <f>IF(N23=2,'1.2.1.A. Partneris-1'!T24,'1.2.1.A. Partneris-1'!T24*N23)</f>
        <v>0</v>
      </c>
      <c r="O100" s="311"/>
      <c r="P100" s="311">
        <f>IF(P23=2,'1.2.1.A. Partneris-1'!V24,'1.2.1.A. Partneris-1'!V24*P23)</f>
        <v>0</v>
      </c>
      <c r="Q100" s="311"/>
      <c r="R100" s="311">
        <f>IF(R23=2,'1.2.1.A. Partneris-1'!X24,'1.2.1.A. Partneris-1'!X24*R23)</f>
        <v>0</v>
      </c>
      <c r="S100" s="311"/>
      <c r="T100" s="412">
        <f t="shared" si="50"/>
        <v>0</v>
      </c>
      <c r="U100" s="409" t="e">
        <f t="shared" si="52"/>
        <v>#DIV/0!</v>
      </c>
    </row>
    <row r="101" spans="1:23" ht="12.75" customHeight="1">
      <c r="A101" s="410" t="str">
        <f>A$13</f>
        <v>Publiskās neattiecināmās izmaksas</v>
      </c>
      <c r="B101" s="442">
        <f>IF(B23=2,'1.2.1.A. Partneris-1'!I24,'1.2.1.A. Partneris-1'!I24*B23)</f>
        <v>0</v>
      </c>
      <c r="C101" s="442"/>
      <c r="D101" s="442">
        <f>IF(D23=2,'1.2.1.A. Partneris-1'!K24+'1.2.1.A. Partneris-1'!I24,'1.2.1.A. Partneris-1'!K24*D23)</f>
        <v>0</v>
      </c>
      <c r="E101" s="442"/>
      <c r="F101" s="442">
        <f>IF(F23=2,'1.2.1.A. Partneris-1'!M24+'1.2.1.A. Partneris-1'!K24+'1.2.1.A. Partneris-1'!I24,'1.2.1.A. Partneris-1'!M24*F23)</f>
        <v>0</v>
      </c>
      <c r="G101" s="442"/>
      <c r="H101" s="442">
        <f>IF(H23=2,'1.2.1.A. Partneris-1'!O24+'1.2.1.A. Partneris-1'!M24+'1.2.1.A. Partneris-1'!K24+'1.2.1.A. Partneris-1'!I24,'1.2.1.A. Partneris-1'!O24*H23)</f>
        <v>0</v>
      </c>
      <c r="I101" s="442"/>
      <c r="J101" s="442">
        <f>IF(J23=2,'1.2.1.A. Partneris-1'!Q24,'1.2.1.A. Partneris-1'!Q24*J23)</f>
        <v>0</v>
      </c>
      <c r="K101" s="442"/>
      <c r="L101" s="442">
        <f>IF(L23=2,'1.2.1.A. Partneris-1'!S24,'1.2.1.A. Partneris-1'!S24*L23)</f>
        <v>0</v>
      </c>
      <c r="M101" s="442"/>
      <c r="N101" s="442">
        <f>IF(N23=2,'1.2.1.A. Partneris-1'!U24,'1.2.1.A. Partneris-1'!U24*N23)</f>
        <v>0</v>
      </c>
      <c r="O101" s="442"/>
      <c r="P101" s="442">
        <f>IF(P23=2,'1.2.1.A. Partneris-1'!W24,'1.2.1.A. Partneris-1'!W24*P23)</f>
        <v>0</v>
      </c>
      <c r="Q101" s="442"/>
      <c r="R101" s="442">
        <f>IF(R23=2,'1.2.1.A. Partneris-1'!Y24,'1.2.1.A. Partneris-1'!Y24*R23)</f>
        <v>0</v>
      </c>
      <c r="S101" s="442"/>
      <c r="T101" s="408">
        <f t="shared" ref="T101" si="55">SUM(B101:R101)</f>
        <v>0</v>
      </c>
      <c r="U101" s="443" t="s">
        <v>336</v>
      </c>
    </row>
    <row r="102" spans="1:23" ht="12.75" customHeight="1">
      <c r="A102" s="410" t="str">
        <f>A$14</f>
        <v>Privātās neattiecināmās izmaksas</v>
      </c>
      <c r="B102" s="444"/>
      <c r="C102" s="444"/>
      <c r="D102" s="444"/>
      <c r="E102" s="444"/>
      <c r="F102" s="444"/>
      <c r="G102" s="444"/>
      <c r="H102" s="444"/>
      <c r="I102" s="444"/>
      <c r="J102" s="444"/>
      <c r="K102" s="444"/>
      <c r="L102" s="444"/>
      <c r="M102" s="444"/>
      <c r="N102" s="444"/>
      <c r="O102" s="444"/>
      <c r="P102" s="444"/>
      <c r="Q102" s="444"/>
      <c r="R102" s="444"/>
      <c r="S102" s="444"/>
      <c r="T102" s="408">
        <f t="shared" ref="T102:T104" si="56">SUM(B102:R102)</f>
        <v>0</v>
      </c>
      <c r="U102" s="443" t="s">
        <v>336</v>
      </c>
    </row>
    <row r="103" spans="1:23" ht="12.75" customHeight="1">
      <c r="A103" s="411" t="str">
        <f>A$15</f>
        <v>Neattiecināmās izmaksas kopā</v>
      </c>
      <c r="B103" s="311">
        <f>SUM(B101:B102)</f>
        <v>0</v>
      </c>
      <c r="C103" s="311"/>
      <c r="D103" s="311">
        <f t="shared" ref="D103:R103" si="57">SUM(D101:D102)</f>
        <v>0</v>
      </c>
      <c r="E103" s="311"/>
      <c r="F103" s="311">
        <f t="shared" si="57"/>
        <v>0</v>
      </c>
      <c r="G103" s="311"/>
      <c r="H103" s="311">
        <f t="shared" si="57"/>
        <v>0</v>
      </c>
      <c r="I103" s="311"/>
      <c r="J103" s="311">
        <f t="shared" si="57"/>
        <v>0</v>
      </c>
      <c r="K103" s="311"/>
      <c r="L103" s="311">
        <f t="shared" si="57"/>
        <v>0</v>
      </c>
      <c r="M103" s="311"/>
      <c r="N103" s="311">
        <f t="shared" si="57"/>
        <v>0</v>
      </c>
      <c r="O103" s="311"/>
      <c r="P103" s="311">
        <f t="shared" si="57"/>
        <v>0</v>
      </c>
      <c r="Q103" s="311"/>
      <c r="R103" s="311">
        <f t="shared" si="57"/>
        <v>0</v>
      </c>
      <c r="S103" s="311"/>
      <c r="T103" s="412">
        <f t="shared" si="56"/>
        <v>0</v>
      </c>
      <c r="U103" s="443" t="s">
        <v>336</v>
      </c>
    </row>
    <row r="104" spans="1:23" ht="12.75" customHeight="1">
      <c r="A104" s="416" t="str">
        <f>A$16</f>
        <v>Kopējās izmaksas</v>
      </c>
      <c r="B104" s="417">
        <f>B100+B103</f>
        <v>0</v>
      </c>
      <c r="C104" s="417"/>
      <c r="D104" s="417">
        <f t="shared" ref="D104:R104" si="58">D100+D103</f>
        <v>0</v>
      </c>
      <c r="E104" s="417"/>
      <c r="F104" s="417">
        <f t="shared" si="58"/>
        <v>0</v>
      </c>
      <c r="G104" s="417"/>
      <c r="H104" s="417">
        <f t="shared" si="58"/>
        <v>0</v>
      </c>
      <c r="I104" s="417"/>
      <c r="J104" s="417">
        <f t="shared" si="58"/>
        <v>0</v>
      </c>
      <c r="K104" s="417"/>
      <c r="L104" s="417">
        <f t="shared" si="58"/>
        <v>0</v>
      </c>
      <c r="M104" s="417"/>
      <c r="N104" s="417">
        <f t="shared" si="58"/>
        <v>0</v>
      </c>
      <c r="O104" s="417"/>
      <c r="P104" s="417">
        <f t="shared" si="58"/>
        <v>0</v>
      </c>
      <c r="Q104" s="417"/>
      <c r="R104" s="417">
        <f t="shared" si="58"/>
        <v>0</v>
      </c>
      <c r="S104" s="417"/>
      <c r="T104" s="419">
        <f t="shared" si="56"/>
        <v>0</v>
      </c>
      <c r="U104" s="443" t="s">
        <v>336</v>
      </c>
    </row>
    <row r="105" spans="1:23" ht="12.75" customHeight="1">
      <c r="A105" s="430"/>
      <c r="B105" s="430"/>
      <c r="C105" s="430"/>
      <c r="D105" s="430"/>
      <c r="E105" s="430"/>
      <c r="F105" s="430"/>
      <c r="G105" s="430"/>
      <c r="H105" s="430"/>
      <c r="I105" s="430"/>
      <c r="J105" s="430"/>
      <c r="K105" s="430"/>
      <c r="L105" s="430"/>
      <c r="M105" s="430"/>
      <c r="N105" s="430"/>
      <c r="O105" s="430"/>
      <c r="P105" s="430"/>
      <c r="Q105" s="430"/>
      <c r="R105" s="430"/>
      <c r="S105" s="430"/>
      <c r="T105" s="430"/>
      <c r="U105" s="430"/>
    </row>
    <row r="106" spans="1:23" ht="24" customHeight="1">
      <c r="A106" s="445" t="s">
        <v>348</v>
      </c>
      <c r="B106" s="433">
        <f>'1.2.1.B. Partneris-1'!C3</f>
        <v>0</v>
      </c>
      <c r="C106" s="434"/>
      <c r="D106" s="434"/>
      <c r="E106" s="434"/>
      <c r="F106" s="433">
        <f>'1.2.1.B. Partneris-1'!H3</f>
        <v>0</v>
      </c>
      <c r="G106" s="434"/>
      <c r="H106" s="435"/>
      <c r="I106" s="434"/>
      <c r="J106" s="435" t="s">
        <v>343</v>
      </c>
      <c r="K106" s="434"/>
      <c r="L106" s="437">
        <f>'11. DL 4.pielikums'!$E$43</f>
        <v>0</v>
      </c>
      <c r="M106" s="434"/>
      <c r="N106" s="438" t="s">
        <v>350</v>
      </c>
      <c r="O106" s="434"/>
      <c r="P106" s="435"/>
      <c r="Q106" s="434"/>
      <c r="R106" s="435"/>
      <c r="S106" s="434"/>
      <c r="T106" s="435"/>
      <c r="U106" s="435"/>
      <c r="W106" s="4">
        <f>IF(F106=Dati!$J$3,1,IF(F106=Dati!$J$4,2,IF(F106=Dati!$J$5,3,0)))</f>
        <v>0</v>
      </c>
    </row>
    <row r="107" spans="1:23" ht="12.75" customHeight="1">
      <c r="A107" s="404" t="s">
        <v>328</v>
      </c>
      <c r="B107" s="405">
        <f>B$3</f>
        <v>2025</v>
      </c>
      <c r="C107" s="405"/>
      <c r="D107" s="405">
        <f>D$3</f>
        <v>2026</v>
      </c>
      <c r="E107" s="405"/>
      <c r="F107" s="405">
        <f>F$3</f>
        <v>2027</v>
      </c>
      <c r="G107" s="405"/>
      <c r="H107" s="405">
        <f>H$3</f>
        <v>2028</v>
      </c>
      <c r="I107" s="405"/>
      <c r="J107" s="405">
        <f>J$3</f>
        <v>2029</v>
      </c>
      <c r="K107" s="405"/>
      <c r="L107" s="405" t="str">
        <f>L$3</f>
        <v>X</v>
      </c>
      <c r="M107" s="405"/>
      <c r="N107" s="405" t="str">
        <f>N$3</f>
        <v>X</v>
      </c>
      <c r="O107" s="405"/>
      <c r="P107" s="405" t="str">
        <f>P$3</f>
        <v>X</v>
      </c>
      <c r="Q107" s="405"/>
      <c r="R107" s="405" t="str">
        <f>R$3</f>
        <v>X</v>
      </c>
      <c r="S107" s="405"/>
      <c r="T107" s="405"/>
      <c r="U107" s="405"/>
    </row>
    <row r="108" spans="1:23">
      <c r="A108" s="439"/>
      <c r="B108" s="406" t="s">
        <v>329</v>
      </c>
      <c r="C108" s="406"/>
      <c r="D108" s="406" t="s">
        <v>329</v>
      </c>
      <c r="E108" s="406"/>
      <c r="F108" s="406" t="s">
        <v>329</v>
      </c>
      <c r="G108" s="406"/>
      <c r="H108" s="406" t="s">
        <v>329</v>
      </c>
      <c r="I108" s="406"/>
      <c r="J108" s="406" t="s">
        <v>329</v>
      </c>
      <c r="K108" s="406"/>
      <c r="L108" s="406" t="s">
        <v>329</v>
      </c>
      <c r="M108" s="406"/>
      <c r="N108" s="406" t="s">
        <v>329</v>
      </c>
      <c r="O108" s="406"/>
      <c r="P108" s="406" t="s">
        <v>329</v>
      </c>
      <c r="Q108" s="406"/>
      <c r="R108" s="406" t="s">
        <v>329</v>
      </c>
      <c r="S108" s="406"/>
      <c r="T108" s="406" t="s">
        <v>195</v>
      </c>
      <c r="U108" s="406" t="s">
        <v>139</v>
      </c>
    </row>
    <row r="109" spans="1:23" ht="12.75" customHeight="1">
      <c r="A109" s="440" t="str">
        <f>A$5</f>
        <v>Eiropas Reģionālās attīstības fonds</v>
      </c>
      <c r="B109" s="441">
        <f>B116*$L$106</f>
        <v>0</v>
      </c>
      <c r="C109" s="441"/>
      <c r="D109" s="441">
        <f t="shared" ref="D109:R109" si="59">D116*$L$106</f>
        <v>0</v>
      </c>
      <c r="E109" s="441"/>
      <c r="F109" s="441">
        <f t="shared" si="59"/>
        <v>0</v>
      </c>
      <c r="G109" s="441"/>
      <c r="H109" s="441">
        <f>H116*$L$106</f>
        <v>0</v>
      </c>
      <c r="I109" s="441"/>
      <c r="J109" s="441">
        <f t="shared" si="59"/>
        <v>0</v>
      </c>
      <c r="K109" s="441"/>
      <c r="L109" s="441">
        <f t="shared" si="59"/>
        <v>0</v>
      </c>
      <c r="M109" s="441"/>
      <c r="N109" s="441">
        <f t="shared" si="59"/>
        <v>0</v>
      </c>
      <c r="O109" s="441"/>
      <c r="P109" s="441">
        <f t="shared" si="59"/>
        <v>0</v>
      </c>
      <c r="Q109" s="441"/>
      <c r="R109" s="441">
        <f t="shared" si="59"/>
        <v>0</v>
      </c>
      <c r="S109" s="441"/>
      <c r="T109" s="408">
        <f t="shared" ref="T109:T115" si="60">SUM(B109:R109)</f>
        <v>0</v>
      </c>
      <c r="U109" s="409" t="e">
        <f>T109/$T$116</f>
        <v>#DIV/0!</v>
      </c>
    </row>
    <row r="110" spans="1:23" ht="12.75" customHeight="1">
      <c r="A110" s="410" t="str">
        <f>A$6</f>
        <v>Attiecināmais valsts budžeta finansējums</v>
      </c>
      <c r="B110" s="441">
        <f>IF($W106=2,B116-B109,0)</f>
        <v>0</v>
      </c>
      <c r="C110" s="441"/>
      <c r="D110" s="441">
        <f t="shared" ref="D110:R110" si="61">IF($W106=2,D116-D109,0)</f>
        <v>0</v>
      </c>
      <c r="E110" s="441"/>
      <c r="F110" s="441">
        <f t="shared" si="61"/>
        <v>0</v>
      </c>
      <c r="G110" s="441"/>
      <c r="H110" s="441">
        <f t="shared" si="61"/>
        <v>0</v>
      </c>
      <c r="I110" s="441"/>
      <c r="J110" s="441">
        <f t="shared" si="61"/>
        <v>0</v>
      </c>
      <c r="K110" s="441"/>
      <c r="L110" s="441">
        <f t="shared" si="61"/>
        <v>0</v>
      </c>
      <c r="M110" s="441"/>
      <c r="N110" s="441">
        <f t="shared" si="61"/>
        <v>0</v>
      </c>
      <c r="O110" s="441"/>
      <c r="P110" s="441">
        <f t="shared" si="61"/>
        <v>0</v>
      </c>
      <c r="Q110" s="441"/>
      <c r="R110" s="441">
        <f t="shared" si="61"/>
        <v>0</v>
      </c>
      <c r="S110" s="441"/>
      <c r="T110" s="408">
        <f t="shared" si="60"/>
        <v>0</v>
      </c>
      <c r="U110" s="409" t="e">
        <f t="shared" ref="U110:U116" si="62">T110/$T$116</f>
        <v>#DIV/0!</v>
      </c>
    </row>
    <row r="111" spans="1:23" ht="12.75" customHeight="1">
      <c r="A111" s="410" t="str">
        <f>A$7</f>
        <v>Valsts budžeta dotācija pašvaldībām</v>
      </c>
      <c r="B111" s="442">
        <f>IF($W106=1,(B109/0.85*0.15+B109)*0.15*'1.2.1.B. Partneris-1'!$O$3,0)</f>
        <v>0</v>
      </c>
      <c r="C111" s="442"/>
      <c r="D111" s="442">
        <f>IF($W106=1,(D109/0.85*0.15+D109)*0.15*'1.2.1.B. Partneris-1'!$O$3,0)</f>
        <v>0</v>
      </c>
      <c r="E111" s="442"/>
      <c r="F111" s="442">
        <f>IF($W106=1,(F109/0.85*0.15+F109)*0.15*'1.2.1.B. Partneris-1'!$O$3,0)</f>
        <v>0</v>
      </c>
      <c r="G111" s="442"/>
      <c r="H111" s="442">
        <f>IF($W106=1,(H109/0.85*0.15+H109)*0.15*'1.2.1.B. Partneris-1'!$O$3,0)</f>
        <v>0</v>
      </c>
      <c r="I111" s="442"/>
      <c r="J111" s="442">
        <f>IF($W106=1,(J109/0.85*0.15+J109)*0.15*'1.2.1.B. Partneris-1'!$O$3,0)</f>
        <v>0</v>
      </c>
      <c r="K111" s="442"/>
      <c r="L111" s="442">
        <f>IF($W106=1,(L109/0.85*0.15+L109)*0.15*'1.2.1.B. Partneris-1'!$O$3,0)</f>
        <v>0</v>
      </c>
      <c r="M111" s="442"/>
      <c r="N111" s="442">
        <f>IF($W106=1,(N109/0.85*0.15+N109)*0.15*'1.2.1.B. Partneris-1'!$O$3,0)</f>
        <v>0</v>
      </c>
      <c r="O111" s="442"/>
      <c r="P111" s="442">
        <f>IF($W106=1,(P109/0.85*0.15+P109)*0.15*'1.2.1.B. Partneris-1'!$O$3,0)</f>
        <v>0</v>
      </c>
      <c r="Q111" s="442"/>
      <c r="R111" s="442">
        <f>IF($W106=1,(R109/0.85*0.15+R109)*0.15*'1.2.1.B. Partneris-1'!$O$3,0)</f>
        <v>0</v>
      </c>
      <c r="S111" s="442"/>
      <c r="T111" s="408">
        <f t="shared" si="60"/>
        <v>0</v>
      </c>
      <c r="U111" s="409" t="e">
        <f t="shared" si="62"/>
        <v>#DIV/0!</v>
      </c>
    </row>
    <row r="112" spans="1:23" ht="12.75" customHeight="1">
      <c r="A112" s="410" t="str">
        <f>A$8</f>
        <v>Pašvaldības finansējums</v>
      </c>
      <c r="B112" s="442">
        <f>IF($W106=1,B116-B109-B111-B115,0)</f>
        <v>0</v>
      </c>
      <c r="C112" s="442"/>
      <c r="D112" s="442">
        <f t="shared" ref="D112:R112" si="63">IF($W106=1,D116-D109-D111-D115,0)</f>
        <v>0</v>
      </c>
      <c r="E112" s="442"/>
      <c r="F112" s="442">
        <f t="shared" si="63"/>
        <v>0</v>
      </c>
      <c r="G112" s="442"/>
      <c r="H112" s="442">
        <f t="shared" si="63"/>
        <v>0</v>
      </c>
      <c r="I112" s="442"/>
      <c r="J112" s="442">
        <f t="shared" si="63"/>
        <v>0</v>
      </c>
      <c r="K112" s="442"/>
      <c r="L112" s="442">
        <f t="shared" si="63"/>
        <v>0</v>
      </c>
      <c r="M112" s="442"/>
      <c r="N112" s="442">
        <f t="shared" si="63"/>
        <v>0</v>
      </c>
      <c r="O112" s="442"/>
      <c r="P112" s="442">
        <f t="shared" si="63"/>
        <v>0</v>
      </c>
      <c r="Q112" s="442"/>
      <c r="R112" s="442">
        <f t="shared" si="63"/>
        <v>0</v>
      </c>
      <c r="S112" s="442"/>
      <c r="T112" s="408">
        <f t="shared" si="60"/>
        <v>0</v>
      </c>
      <c r="U112" s="409" t="e">
        <f>T112/$T$116</f>
        <v>#DIV/0!</v>
      </c>
    </row>
    <row r="113" spans="1:23" s="3" customFormat="1" ht="12.75" customHeight="1">
      <c r="A113" s="410" t="str">
        <f>A$9</f>
        <v>Cits publiskais finansējums</v>
      </c>
      <c r="B113" s="442"/>
      <c r="C113" s="442"/>
      <c r="D113" s="442"/>
      <c r="E113" s="442"/>
      <c r="F113" s="442"/>
      <c r="G113" s="442"/>
      <c r="H113" s="442"/>
      <c r="I113" s="442"/>
      <c r="J113" s="442"/>
      <c r="K113" s="442"/>
      <c r="L113" s="442"/>
      <c r="M113" s="442"/>
      <c r="N113" s="442"/>
      <c r="O113" s="442"/>
      <c r="P113" s="442"/>
      <c r="Q113" s="442"/>
      <c r="R113" s="442"/>
      <c r="S113" s="442"/>
      <c r="T113" s="408">
        <f t="shared" si="60"/>
        <v>0</v>
      </c>
      <c r="U113" s="409" t="e">
        <f t="shared" si="62"/>
        <v>#DIV/0!</v>
      </c>
    </row>
    <row r="114" spans="1:23" ht="12.75" customHeight="1">
      <c r="A114" s="411" t="str">
        <f>A$10</f>
        <v>Publiskās attiecināmās izmaksas</v>
      </c>
      <c r="B114" s="311">
        <f>SUM(B109:B113)</f>
        <v>0</v>
      </c>
      <c r="C114" s="311"/>
      <c r="D114" s="311">
        <f t="shared" ref="D114:R114" si="64">SUM(D109:D113)</f>
        <v>0</v>
      </c>
      <c r="E114" s="311"/>
      <c r="F114" s="311">
        <f t="shared" si="64"/>
        <v>0</v>
      </c>
      <c r="G114" s="311"/>
      <c r="H114" s="311">
        <f t="shared" si="64"/>
        <v>0</v>
      </c>
      <c r="I114" s="311"/>
      <c r="J114" s="311">
        <f t="shared" si="64"/>
        <v>0</v>
      </c>
      <c r="K114" s="311"/>
      <c r="L114" s="311">
        <f t="shared" si="64"/>
        <v>0</v>
      </c>
      <c r="M114" s="311"/>
      <c r="N114" s="311">
        <f t="shared" si="64"/>
        <v>0</v>
      </c>
      <c r="O114" s="311"/>
      <c r="P114" s="311">
        <f t="shared" si="64"/>
        <v>0</v>
      </c>
      <c r="Q114" s="311"/>
      <c r="R114" s="311">
        <f t="shared" si="64"/>
        <v>0</v>
      </c>
      <c r="S114" s="311"/>
      <c r="T114" s="412">
        <f t="shared" si="60"/>
        <v>0</v>
      </c>
      <c r="U114" s="409" t="e">
        <f t="shared" si="62"/>
        <v>#DIV/0!</v>
      </c>
    </row>
    <row r="115" spans="1:23" ht="12.75" customHeight="1">
      <c r="A115" s="410" t="str">
        <f>A$11</f>
        <v>Privātās attiecināmās izmaksas</v>
      </c>
      <c r="B115" s="442">
        <f>IF($W$106=1,B116*'11. DL 4.pielikums'!$G$35-'9. DL PI Fin.plans'!B116*$L$106,B116-B109-B110-B111-B112-B113)</f>
        <v>0</v>
      </c>
      <c r="C115" s="442"/>
      <c r="D115" s="442">
        <f>IF($W$106=1,D116*'11. DL 4.pielikums'!$G$35-'9. DL PI Fin.plans'!D116*$L$106,D116-D109-D110-D111-D112-D113)</f>
        <v>0</v>
      </c>
      <c r="E115" s="442"/>
      <c r="F115" s="442">
        <f>IF($W$106=1,F116*'11. DL 4.pielikums'!$G$35-'9. DL PI Fin.plans'!F116*$L$106,F116-F109-F110-F111-F112-F113)</f>
        <v>0</v>
      </c>
      <c r="G115" s="442"/>
      <c r="H115" s="442">
        <f>IF($W$106=1,H116*'11. DL 4.pielikums'!$G$35-'9. DL PI Fin.plans'!H116*$L$106,H116-H109-H110-H111-H112-H113)</f>
        <v>0</v>
      </c>
      <c r="I115" s="442"/>
      <c r="J115" s="442">
        <f>IF($W$106=1,J116*'11. DL 4.pielikums'!$G$35-'9. DL PI Fin.plans'!J116*$L$106,J116-J109-J110-J111-J112-J113)</f>
        <v>0</v>
      </c>
      <c r="K115" s="442"/>
      <c r="L115" s="442">
        <f>IF($W$106=1,L116*'11. DL 4.pielikums'!$G$35-'9. DL PI Fin.plans'!L116*$L$106,L116-L109-L110-L111-L112-L113)</f>
        <v>0</v>
      </c>
      <c r="M115" s="442"/>
      <c r="N115" s="442">
        <f>IF($W$106=1,N116*'11. DL 4.pielikums'!$G$35-'9. DL PI Fin.plans'!N116*$L$106,N116-N109-N110-N111-N112-N113)</f>
        <v>0</v>
      </c>
      <c r="O115" s="442"/>
      <c r="P115" s="442">
        <f>IF($W$106=1,P116*'11. DL 4.pielikums'!$G$35-'9. DL PI Fin.plans'!P116*$L$106,P116-P109-P110-P111-P112-P113)</f>
        <v>0</v>
      </c>
      <c r="Q115" s="442"/>
      <c r="R115" s="442">
        <f>IF($W$106=1,R116*'11. DL 4.pielikums'!$G$35-'9. DL PI Fin.plans'!R116*$L$106,R116-R109-R110-R111-R112-R113)</f>
        <v>0</v>
      </c>
      <c r="S115" s="442"/>
      <c r="T115" s="408">
        <f t="shared" si="60"/>
        <v>0</v>
      </c>
      <c r="U115" s="409" t="e">
        <f t="shared" si="62"/>
        <v>#DIV/0!</v>
      </c>
    </row>
    <row r="116" spans="1:23" ht="12.75" customHeight="1">
      <c r="A116" s="411" t="str">
        <f>A$12</f>
        <v>Kopējās attiecināmās izmaksas</v>
      </c>
      <c r="B116" s="311">
        <f>IF(B23=2,'1.2.1.B. Partneris-1'!H27,'1.2.1.B. Partneris-1'!H27*B23)</f>
        <v>0</v>
      </c>
      <c r="C116" s="311"/>
      <c r="D116" s="311">
        <f>IF(D23=2,'1.2.1.B. Partneris-1'!J27+'1.2.1.B. Partneris-1'!H27,'1.2.1.B. Partneris-1'!J27*D23)</f>
        <v>0</v>
      </c>
      <c r="E116" s="311"/>
      <c r="F116" s="311">
        <f>IF(F23=2,'1.2.1.B. Partneris-1'!L27+'1.2.1.B. Partneris-1'!J27+'1.2.1.B. Partneris-1'!H27,'1.2.1.B. Partneris-1'!L27*F23)</f>
        <v>0</v>
      </c>
      <c r="G116" s="311"/>
      <c r="H116" s="311">
        <f>IF(H23=2,'1.2.1.B. Partneris-1'!N27+'1.2.1.B. Partneris-1'!L27+'1.2.1.B. Partneris-1'!J27+'1.2.1.B. Partneris-1'!H27,'1.2.1.B. Partneris-1'!N27*H23)</f>
        <v>0</v>
      </c>
      <c r="I116" s="311"/>
      <c r="J116" s="311">
        <f>IF(J23=2,'1.2.1.B. Partneris-1'!P27,'1.2.1.B. Partneris-1'!P27*J23)</f>
        <v>0</v>
      </c>
      <c r="K116" s="311"/>
      <c r="L116" s="311">
        <f>IF(L23=2,'1.2.1.B. Partneris-1'!R27,'1.2.1.B. Partneris-1'!R27*L23)</f>
        <v>0</v>
      </c>
      <c r="M116" s="311"/>
      <c r="N116" s="311">
        <f>IF(N23=2,'1.2.1.B. Partneris-1'!T27,'1.2.1.B. Partneris-1'!T27*N23)</f>
        <v>0</v>
      </c>
      <c r="O116" s="311"/>
      <c r="P116" s="311">
        <f>IF(P23=2,'1.2.1.B. Partneris-1'!V27,'1.2.1.B. Partneris-1'!V27*P23)</f>
        <v>0</v>
      </c>
      <c r="Q116" s="311"/>
      <c r="R116" s="311">
        <f>IF(R23=2,'1.2.1.B. Partneris-1'!X27,'1.2.1.B. Partneris-1'!X27*R23)</f>
        <v>0</v>
      </c>
      <c r="S116" s="311"/>
      <c r="T116" s="412">
        <f>SUM(B116:R116)</f>
        <v>0</v>
      </c>
      <c r="U116" s="409" t="e">
        <f t="shared" si="62"/>
        <v>#DIV/0!</v>
      </c>
    </row>
    <row r="117" spans="1:23" ht="12.75" customHeight="1">
      <c r="A117" s="410" t="str">
        <f>A$13</f>
        <v>Publiskās neattiecināmās izmaksas</v>
      </c>
      <c r="B117" s="444"/>
      <c r="C117" s="444"/>
      <c r="D117" s="444"/>
      <c r="E117" s="444"/>
      <c r="F117" s="444"/>
      <c r="G117" s="444"/>
      <c r="H117" s="444"/>
      <c r="I117" s="444"/>
      <c r="J117" s="444"/>
      <c r="K117" s="444"/>
      <c r="L117" s="444"/>
      <c r="M117" s="444"/>
      <c r="N117" s="444"/>
      <c r="O117" s="444"/>
      <c r="P117" s="444"/>
      <c r="Q117" s="444"/>
      <c r="R117" s="444"/>
      <c r="S117" s="444"/>
      <c r="T117" s="408">
        <f t="shared" ref="T117:T119" si="65">SUM(B117:R117)</f>
        <v>0</v>
      </c>
      <c r="U117" s="443" t="s">
        <v>336</v>
      </c>
    </row>
    <row r="118" spans="1:23" ht="12.75" customHeight="1">
      <c r="A118" s="410" t="str">
        <f>A$14</f>
        <v>Privātās neattiecināmās izmaksas</v>
      </c>
      <c r="B118" s="442">
        <f>IF(B23=2,'1.2.1.B. Partneris-1'!I27,'1.2.1.B. Partneris-1'!I27*B23)</f>
        <v>0</v>
      </c>
      <c r="C118" s="442"/>
      <c r="D118" s="442">
        <f>IF(D23=2,'1.2.1.B. Partneris-1'!K27+'1.2.1.B. Partneris-1'!I27,'1.2.1.B. Partneris-1'!K27*D23)</f>
        <v>0</v>
      </c>
      <c r="E118" s="442"/>
      <c r="F118" s="442">
        <f>IF(F23=2,'1.2.1.B. Partneris-1'!M27+'1.2.1.B. Partneris-1'!K27+'1.2.1.B. Partneris-1'!I27,'1.2.1.B. Partneris-1'!M27*F23)</f>
        <v>0</v>
      </c>
      <c r="G118" s="442"/>
      <c r="H118" s="442">
        <f>IF(H23=2,'1.2.1.B. Partneris-1'!O27+'1.2.1.B. Partneris-1'!M27+'1.2.1.B. Partneris-1'!K27+'1.2.1.B. Partneris-1'!I27,'1.2.1.B. Partneris-1'!O27*H23)</f>
        <v>0</v>
      </c>
      <c r="I118" s="442"/>
      <c r="J118" s="442">
        <f>IF(J23=2,'1.2.1.B. Partneris-1'!Q27,'1.2.1.B. Partneris-1'!Q27*J23)</f>
        <v>0</v>
      </c>
      <c r="K118" s="442"/>
      <c r="L118" s="442">
        <f>IF(L23=2,'1.2.1.B. Partneris-1'!S27,'1.2.1.B. Partneris-1'!S27*L23)</f>
        <v>0</v>
      </c>
      <c r="M118" s="442"/>
      <c r="N118" s="442">
        <f>IF(N23=2,'1.2.1.B. Partneris-1'!U27,'1.2.1.B. Partneris-1'!U27*N23)</f>
        <v>0</v>
      </c>
      <c r="O118" s="442"/>
      <c r="P118" s="442">
        <f>IF(P23=2,'1.2.1.B. Partneris-1'!W27,'1.2.1.B. Partneris-1'!W27*P23)</f>
        <v>0</v>
      </c>
      <c r="Q118" s="442"/>
      <c r="R118" s="442">
        <f>IF(R23=2,'1.2.1.B. Partneris-1'!Y27,'1.2.1.B. Partneris-1'!Y27*R23)</f>
        <v>0</v>
      </c>
      <c r="S118" s="442"/>
      <c r="T118" s="408">
        <f t="shared" si="65"/>
        <v>0</v>
      </c>
      <c r="U118" s="443" t="s">
        <v>336</v>
      </c>
    </row>
    <row r="119" spans="1:23" ht="12.75" customHeight="1">
      <c r="A119" s="411" t="str">
        <f>A$15</f>
        <v>Neattiecināmās izmaksas kopā</v>
      </c>
      <c r="B119" s="311">
        <f>SUM(B117:B118)</f>
        <v>0</v>
      </c>
      <c r="C119" s="311"/>
      <c r="D119" s="311">
        <f t="shared" ref="D119:R119" si="66">SUM(D117:D118)</f>
        <v>0</v>
      </c>
      <c r="E119" s="311"/>
      <c r="F119" s="311">
        <f t="shared" si="66"/>
        <v>0</v>
      </c>
      <c r="G119" s="311"/>
      <c r="H119" s="311">
        <f t="shared" si="66"/>
        <v>0</v>
      </c>
      <c r="I119" s="311"/>
      <c r="J119" s="311">
        <f t="shared" si="66"/>
        <v>0</v>
      </c>
      <c r="K119" s="311"/>
      <c r="L119" s="311">
        <f t="shared" si="66"/>
        <v>0</v>
      </c>
      <c r="M119" s="311"/>
      <c r="N119" s="311">
        <f t="shared" si="66"/>
        <v>0</v>
      </c>
      <c r="O119" s="311"/>
      <c r="P119" s="311">
        <f t="shared" si="66"/>
        <v>0</v>
      </c>
      <c r="Q119" s="311"/>
      <c r="R119" s="311">
        <f t="shared" si="66"/>
        <v>0</v>
      </c>
      <c r="S119" s="311"/>
      <c r="T119" s="412">
        <f t="shared" si="65"/>
        <v>0</v>
      </c>
      <c r="U119" s="443" t="s">
        <v>336</v>
      </c>
    </row>
    <row r="120" spans="1:23" ht="12.75" customHeight="1">
      <c r="A120" s="416" t="str">
        <f>A$16</f>
        <v>Kopējās izmaksas</v>
      </c>
      <c r="B120" s="417">
        <f>B116+B119</f>
        <v>0</v>
      </c>
      <c r="C120" s="417"/>
      <c r="D120" s="417">
        <f t="shared" ref="D120:R120" si="67">D116+D119</f>
        <v>0</v>
      </c>
      <c r="E120" s="417"/>
      <c r="F120" s="417">
        <f t="shared" si="67"/>
        <v>0</v>
      </c>
      <c r="G120" s="417"/>
      <c r="H120" s="417">
        <f t="shared" si="67"/>
        <v>0</v>
      </c>
      <c r="I120" s="417"/>
      <c r="J120" s="417">
        <f t="shared" si="67"/>
        <v>0</v>
      </c>
      <c r="K120" s="417"/>
      <c r="L120" s="417">
        <f t="shared" si="67"/>
        <v>0</v>
      </c>
      <c r="M120" s="417"/>
      <c r="N120" s="417">
        <f t="shared" si="67"/>
        <v>0</v>
      </c>
      <c r="O120" s="417"/>
      <c r="P120" s="417">
        <f t="shared" si="67"/>
        <v>0</v>
      </c>
      <c r="Q120" s="417"/>
      <c r="R120" s="417">
        <f t="shared" si="67"/>
        <v>0</v>
      </c>
      <c r="S120" s="417"/>
      <c r="T120" s="412">
        <f>SUM(B120:R120)</f>
        <v>0</v>
      </c>
      <c r="U120" s="443" t="s">
        <v>336</v>
      </c>
    </row>
    <row r="121" spans="1:23" ht="12.75" customHeight="1">
      <c r="A121" s="430"/>
      <c r="B121" s="430"/>
      <c r="C121" s="430"/>
      <c r="D121" s="430"/>
      <c r="E121" s="430"/>
      <c r="F121" s="430"/>
      <c r="G121" s="430"/>
      <c r="H121" s="430"/>
      <c r="I121" s="430"/>
      <c r="J121" s="430"/>
      <c r="K121" s="430"/>
      <c r="L121" s="430"/>
      <c r="M121" s="430"/>
      <c r="N121" s="430"/>
      <c r="O121" s="430"/>
      <c r="P121" s="430"/>
      <c r="Q121" s="430"/>
      <c r="R121" s="430"/>
      <c r="S121" s="430"/>
      <c r="T121" s="430"/>
      <c r="U121" s="430"/>
    </row>
    <row r="122" spans="1:23" ht="24" customHeight="1">
      <c r="A122" s="445" t="s">
        <v>348</v>
      </c>
      <c r="B122" s="433">
        <f>'1.2.1.B. Partneris-1'!C3</f>
        <v>0</v>
      </c>
      <c r="C122" s="434"/>
      <c r="D122" s="434"/>
      <c r="E122" s="434"/>
      <c r="F122" s="433">
        <f>'1.2.1.B. Partneris-1'!H3</f>
        <v>0</v>
      </c>
      <c r="G122" s="434"/>
      <c r="H122" s="435"/>
      <c r="I122" s="434"/>
      <c r="J122" s="435" t="s">
        <v>343</v>
      </c>
      <c r="K122" s="434"/>
      <c r="L122" s="437">
        <f>'1.2.1.B. Partneris-1'!C14</f>
        <v>1</v>
      </c>
      <c r="M122" s="434"/>
      <c r="N122" s="438" t="s">
        <v>351</v>
      </c>
      <c r="O122" s="434"/>
      <c r="P122" s="435"/>
      <c r="Q122" s="434"/>
      <c r="R122" s="435"/>
      <c r="S122" s="434"/>
      <c r="T122" s="435"/>
      <c r="U122" s="435"/>
      <c r="W122" s="4">
        <f>IF(F122=Dati!$J$3,1,IF(F122=Dati!$J$4,2,IF(F122=Dati!$J$5,3,0)))</f>
        <v>0</v>
      </c>
    </row>
    <row r="123" spans="1:23">
      <c r="A123" s="404" t="s">
        <v>328</v>
      </c>
      <c r="B123" s="405">
        <f>B$3</f>
        <v>2025</v>
      </c>
      <c r="C123" s="405"/>
      <c r="D123" s="405">
        <f>D$3</f>
        <v>2026</v>
      </c>
      <c r="E123" s="405"/>
      <c r="F123" s="405">
        <f>F$3</f>
        <v>2027</v>
      </c>
      <c r="G123" s="405"/>
      <c r="H123" s="405">
        <f>H$3</f>
        <v>2028</v>
      </c>
      <c r="I123" s="405"/>
      <c r="J123" s="405">
        <f>J$3</f>
        <v>2029</v>
      </c>
      <c r="K123" s="405"/>
      <c r="L123" s="405" t="str">
        <f>L$3</f>
        <v>X</v>
      </c>
      <c r="M123" s="405"/>
      <c r="N123" s="405" t="str">
        <f>N$3</f>
        <v>X</v>
      </c>
      <c r="O123" s="405"/>
      <c r="P123" s="405" t="str">
        <f>P$3</f>
        <v>X</v>
      </c>
      <c r="Q123" s="405"/>
      <c r="R123" s="405" t="str">
        <f>R$3</f>
        <v>X</v>
      </c>
      <c r="S123" s="405"/>
      <c r="T123" s="405"/>
      <c r="U123" s="405"/>
    </row>
    <row r="124" spans="1:23">
      <c r="A124" s="439"/>
      <c r="B124" s="406" t="s">
        <v>329</v>
      </c>
      <c r="C124" s="406"/>
      <c r="D124" s="406" t="s">
        <v>329</v>
      </c>
      <c r="E124" s="406"/>
      <c r="F124" s="406" t="s">
        <v>329</v>
      </c>
      <c r="G124" s="406"/>
      <c r="H124" s="406" t="s">
        <v>329</v>
      </c>
      <c r="I124" s="406"/>
      <c r="J124" s="406" t="s">
        <v>329</v>
      </c>
      <c r="K124" s="406"/>
      <c r="L124" s="406" t="s">
        <v>329</v>
      </c>
      <c r="M124" s="406"/>
      <c r="N124" s="406" t="s">
        <v>329</v>
      </c>
      <c r="O124" s="406"/>
      <c r="P124" s="406" t="s">
        <v>329</v>
      </c>
      <c r="Q124" s="406"/>
      <c r="R124" s="406" t="s">
        <v>329</v>
      </c>
      <c r="S124" s="406"/>
      <c r="T124" s="406" t="s">
        <v>195</v>
      </c>
      <c r="U124" s="406" t="s">
        <v>139</v>
      </c>
    </row>
    <row r="125" spans="1:23" ht="12.75" customHeight="1">
      <c r="A125" s="440" t="str">
        <f>A$5</f>
        <v>Eiropas Reģionālās attīstības fonds</v>
      </c>
      <c r="B125" s="441">
        <f>B132*$L$122</f>
        <v>0</v>
      </c>
      <c r="C125" s="441"/>
      <c r="D125" s="441">
        <f t="shared" ref="D125:R125" si="68">D132*$L$122</f>
        <v>0</v>
      </c>
      <c r="E125" s="441"/>
      <c r="F125" s="441">
        <f t="shared" si="68"/>
        <v>0</v>
      </c>
      <c r="G125" s="441"/>
      <c r="H125" s="441">
        <f t="shared" si="68"/>
        <v>0</v>
      </c>
      <c r="I125" s="441"/>
      <c r="J125" s="441">
        <f t="shared" si="68"/>
        <v>0</v>
      </c>
      <c r="K125" s="441"/>
      <c r="L125" s="441">
        <f t="shared" si="68"/>
        <v>0</v>
      </c>
      <c r="M125" s="441"/>
      <c r="N125" s="441">
        <f t="shared" si="68"/>
        <v>0</v>
      </c>
      <c r="O125" s="441"/>
      <c r="P125" s="441">
        <f t="shared" si="68"/>
        <v>0</v>
      </c>
      <c r="Q125" s="441"/>
      <c r="R125" s="441">
        <f t="shared" si="68"/>
        <v>0</v>
      </c>
      <c r="S125" s="441"/>
      <c r="T125" s="408">
        <f t="shared" ref="T125:T131" si="69">SUM(B125:R125)</f>
        <v>0</v>
      </c>
      <c r="U125" s="409" t="e">
        <f>T125/$T$132</f>
        <v>#DIV/0!</v>
      </c>
    </row>
    <row r="126" spans="1:23" ht="12.75" customHeight="1">
      <c r="A126" s="410" t="str">
        <f>A$6</f>
        <v>Attiecināmais valsts budžeta finansējums</v>
      </c>
      <c r="B126" s="441"/>
      <c r="C126" s="441"/>
      <c r="D126" s="441"/>
      <c r="E126" s="441"/>
      <c r="F126" s="441"/>
      <c r="G126" s="441"/>
      <c r="H126" s="441"/>
      <c r="I126" s="441"/>
      <c r="J126" s="441"/>
      <c r="K126" s="441"/>
      <c r="L126" s="441"/>
      <c r="M126" s="441"/>
      <c r="N126" s="441"/>
      <c r="O126" s="441"/>
      <c r="P126" s="441"/>
      <c r="Q126" s="441"/>
      <c r="R126" s="441"/>
      <c r="S126" s="441"/>
      <c r="T126" s="408">
        <f t="shared" si="69"/>
        <v>0</v>
      </c>
      <c r="U126" s="409" t="e">
        <f t="shared" ref="U126:U132" si="70">T126/$T$132</f>
        <v>#DIV/0!</v>
      </c>
    </row>
    <row r="127" spans="1:23" ht="12.75" customHeight="1">
      <c r="A127" s="410" t="str">
        <f>A$7</f>
        <v>Valsts budžeta dotācija pašvaldībām</v>
      </c>
      <c r="B127" s="442"/>
      <c r="C127" s="442"/>
      <c r="D127" s="442"/>
      <c r="E127" s="442"/>
      <c r="F127" s="442"/>
      <c r="G127" s="442"/>
      <c r="H127" s="442"/>
      <c r="I127" s="442"/>
      <c r="J127" s="442"/>
      <c r="K127" s="442"/>
      <c r="L127" s="442"/>
      <c r="M127" s="442"/>
      <c r="N127" s="442"/>
      <c r="O127" s="442"/>
      <c r="P127" s="442"/>
      <c r="Q127" s="442"/>
      <c r="R127" s="442"/>
      <c r="S127" s="442"/>
      <c r="T127" s="408">
        <f t="shared" si="69"/>
        <v>0</v>
      </c>
      <c r="U127" s="409" t="e">
        <f t="shared" si="70"/>
        <v>#DIV/0!</v>
      </c>
    </row>
    <row r="128" spans="1:23" ht="12.75" customHeight="1">
      <c r="A128" s="410" t="str">
        <f>A$8</f>
        <v>Pašvaldības finansējums</v>
      </c>
      <c r="B128" s="442"/>
      <c r="C128" s="442"/>
      <c r="D128" s="442"/>
      <c r="E128" s="442"/>
      <c r="F128" s="442"/>
      <c r="G128" s="442"/>
      <c r="H128" s="442"/>
      <c r="I128" s="442"/>
      <c r="J128" s="442"/>
      <c r="K128" s="442"/>
      <c r="L128" s="442"/>
      <c r="M128" s="442"/>
      <c r="N128" s="442"/>
      <c r="O128" s="442"/>
      <c r="P128" s="442"/>
      <c r="Q128" s="442"/>
      <c r="R128" s="442"/>
      <c r="S128" s="442"/>
      <c r="T128" s="408">
        <f t="shared" si="69"/>
        <v>0</v>
      </c>
      <c r="U128" s="409" t="e">
        <f t="shared" si="70"/>
        <v>#DIV/0!</v>
      </c>
    </row>
    <row r="129" spans="1:24" s="3" customFormat="1" ht="12.75" customHeight="1">
      <c r="A129" s="410" t="str">
        <f>A$9</f>
        <v>Cits publiskais finansējums</v>
      </c>
      <c r="B129" s="442"/>
      <c r="C129" s="442"/>
      <c r="D129" s="442"/>
      <c r="E129" s="442"/>
      <c r="F129" s="442"/>
      <c r="G129" s="442"/>
      <c r="H129" s="442"/>
      <c r="I129" s="442"/>
      <c r="J129" s="442"/>
      <c r="K129" s="442"/>
      <c r="L129" s="442"/>
      <c r="M129" s="442"/>
      <c r="N129" s="442"/>
      <c r="O129" s="442"/>
      <c r="P129" s="442"/>
      <c r="Q129" s="442"/>
      <c r="R129" s="442"/>
      <c r="S129" s="442"/>
      <c r="T129" s="408">
        <f t="shared" si="69"/>
        <v>0</v>
      </c>
      <c r="U129" s="409" t="e">
        <f t="shared" si="70"/>
        <v>#DIV/0!</v>
      </c>
    </row>
    <row r="130" spans="1:24" ht="12.75" customHeight="1">
      <c r="A130" s="411" t="str">
        <f>A$10</f>
        <v>Publiskās attiecināmās izmaksas</v>
      </c>
      <c r="B130" s="311">
        <f>SUM(B125:B129)</f>
        <v>0</v>
      </c>
      <c r="C130" s="311"/>
      <c r="D130" s="311">
        <f t="shared" ref="D130:R130" si="71">SUM(D125:D129)</f>
        <v>0</v>
      </c>
      <c r="E130" s="311"/>
      <c r="F130" s="311">
        <f t="shared" si="71"/>
        <v>0</v>
      </c>
      <c r="G130" s="311"/>
      <c r="H130" s="311">
        <f t="shared" si="71"/>
        <v>0</v>
      </c>
      <c r="I130" s="311"/>
      <c r="J130" s="311">
        <f t="shared" si="71"/>
        <v>0</v>
      </c>
      <c r="K130" s="311"/>
      <c r="L130" s="311">
        <f t="shared" si="71"/>
        <v>0</v>
      </c>
      <c r="M130" s="311"/>
      <c r="N130" s="311">
        <f t="shared" si="71"/>
        <v>0</v>
      </c>
      <c r="O130" s="311"/>
      <c r="P130" s="311">
        <f t="shared" si="71"/>
        <v>0</v>
      </c>
      <c r="Q130" s="311"/>
      <c r="R130" s="311">
        <f t="shared" si="71"/>
        <v>0</v>
      </c>
      <c r="S130" s="311"/>
      <c r="T130" s="412">
        <f t="shared" si="69"/>
        <v>0</v>
      </c>
      <c r="U130" s="409" t="e">
        <f t="shared" si="70"/>
        <v>#DIV/0!</v>
      </c>
    </row>
    <row r="131" spans="1:24" ht="12.75" customHeight="1">
      <c r="A131" s="410" t="str">
        <f>A$11</f>
        <v>Privātās attiecināmās izmaksas</v>
      </c>
      <c r="B131" s="442"/>
      <c r="C131" s="442"/>
      <c r="D131" s="442"/>
      <c r="E131" s="442"/>
      <c r="F131" s="442"/>
      <c r="G131" s="442"/>
      <c r="H131" s="442"/>
      <c r="I131" s="442"/>
      <c r="J131" s="442"/>
      <c r="K131" s="442"/>
      <c r="L131" s="442"/>
      <c r="M131" s="442"/>
      <c r="N131" s="442"/>
      <c r="O131" s="442"/>
      <c r="P131" s="442"/>
      <c r="Q131" s="442"/>
      <c r="R131" s="442"/>
      <c r="S131" s="442"/>
      <c r="T131" s="408">
        <f t="shared" si="69"/>
        <v>0</v>
      </c>
      <c r="U131" s="409" t="e">
        <f t="shared" si="70"/>
        <v>#DIV/0!</v>
      </c>
    </row>
    <row r="132" spans="1:24" ht="12.75" customHeight="1">
      <c r="A132" s="411" t="str">
        <f>A$12</f>
        <v>Kopējās attiecināmās izmaksas</v>
      </c>
      <c r="B132" s="311">
        <f>IF(B23=2,'1.2.1.B. Partneris-1'!H28,'1.2.1.B. Partneris-1'!H28*B23)</f>
        <v>0</v>
      </c>
      <c r="C132" s="311"/>
      <c r="D132" s="311">
        <f>IF(D23=2,'1.2.1.B. Partneris-1'!J28+'1.2.1.B. Partneris-1'!H28,'1.2.1.B. Partneris-1'!J28*D23)</f>
        <v>0</v>
      </c>
      <c r="E132" s="311"/>
      <c r="F132" s="311">
        <f>IF(F23=2,'1.2.1.B. Partneris-1'!L28+'1.2.1.B. Partneris-1'!J28+'1.2.1.B. Partneris-1'!H28,'1.2.1.B. Partneris-1'!L28*F23)</f>
        <v>0</v>
      </c>
      <c r="G132" s="311"/>
      <c r="H132" s="311">
        <f>IF(H23=2,'1.2.1.B. Partneris-1'!N28+'1.2.1.B. Partneris-1'!L28+'1.2.1.B. Partneris-1'!J28+'1.2.1.B. Partneris-1'!H28,'1.2.1.B. Partneris-1'!N28*H23)</f>
        <v>0</v>
      </c>
      <c r="I132" s="311"/>
      <c r="J132" s="311">
        <f>IF(J23=2,'1.2.1.B. Partneris-1'!P28,'1.2.1.B. Partneris-1'!P28*J23)</f>
        <v>0</v>
      </c>
      <c r="K132" s="311"/>
      <c r="L132" s="311">
        <f>IF(L23=2,'1.2.1.B. Partneris-1'!R28,'1.2.1.B. Partneris-1'!R28*L23)</f>
        <v>0</v>
      </c>
      <c r="M132" s="311"/>
      <c r="N132" s="311">
        <f>IF(N23=2,'1.2.1.B. Partneris-1'!T28,'1.2.1.B. Partneris-1'!T28*N23)</f>
        <v>0</v>
      </c>
      <c r="O132" s="311"/>
      <c r="P132" s="311">
        <f>IF(P23=2,'1.2.1.B. Partneris-1'!V28,'1.2.1.B. Partneris-1'!V28*P23)</f>
        <v>0</v>
      </c>
      <c r="Q132" s="311"/>
      <c r="R132" s="311">
        <f>IF(R23=2,'1.2.1.B. Partneris-1'!X28,'1.2.1.B. Partneris-1'!X28*R23)</f>
        <v>0</v>
      </c>
      <c r="S132" s="311"/>
      <c r="T132" s="412">
        <f>SUM(B132:R132)</f>
        <v>0</v>
      </c>
      <c r="U132" s="409" t="e">
        <f t="shared" si="70"/>
        <v>#DIV/0!</v>
      </c>
    </row>
    <row r="133" spans="1:24" ht="12.75" customHeight="1">
      <c r="A133" s="410" t="str">
        <f>A$13</f>
        <v>Publiskās neattiecināmās izmaksas</v>
      </c>
      <c r="B133" s="444"/>
      <c r="C133" s="444"/>
      <c r="D133" s="444"/>
      <c r="E133" s="444"/>
      <c r="F133" s="444"/>
      <c r="G133" s="444"/>
      <c r="H133" s="444"/>
      <c r="I133" s="444"/>
      <c r="J133" s="444"/>
      <c r="K133" s="444"/>
      <c r="L133" s="444"/>
      <c r="M133" s="444"/>
      <c r="N133" s="444"/>
      <c r="O133" s="444"/>
      <c r="P133" s="444"/>
      <c r="Q133" s="444"/>
      <c r="R133" s="444"/>
      <c r="S133" s="444"/>
      <c r="T133" s="408">
        <f t="shared" ref="T133:T135" si="72">SUM(B133:R133)</f>
        <v>0</v>
      </c>
      <c r="U133" s="443" t="s">
        <v>336</v>
      </c>
    </row>
    <row r="134" spans="1:24" ht="12.75" customHeight="1">
      <c r="A134" s="410" t="str">
        <f>A$14</f>
        <v>Privātās neattiecināmās izmaksas</v>
      </c>
      <c r="B134" s="442">
        <f>IF(B23=2,'1.2.1.B. Partneris-1'!I28,'1.2.1.B. Partneris-1'!I28*B23)</f>
        <v>0</v>
      </c>
      <c r="C134" s="442"/>
      <c r="D134" s="442">
        <f>IF(D23=2,'1.2.1.B. Partneris-1'!K28+'1.2.1.B. Partneris-1'!I28,'1.2.1.B. Partneris-1'!K28*D23)</f>
        <v>0</v>
      </c>
      <c r="E134" s="442"/>
      <c r="F134" s="442">
        <f>IF(F23=2,'1.2.1.B. Partneris-1'!M28+'1.2.1.B. Partneris-1'!K28+'1.2.1.B. Partneris-1'!I28,'1.2.1.B. Partneris-1'!M28*F23)</f>
        <v>0</v>
      </c>
      <c r="G134" s="442"/>
      <c r="H134" s="442">
        <f>IF(H23=2,'1.2.1.B. Partneris-1'!O28+'1.2.1.B. Partneris-1'!M28+'1.2.1.B. Partneris-1'!K28+'1.2.1.B. Partneris-1'!I28,'1.2.1.B. Partneris-1'!O28*H23)</f>
        <v>0</v>
      </c>
      <c r="I134" s="442"/>
      <c r="J134" s="442">
        <f>IF(J23=2,'1.2.1.B. Partneris-1'!Q28,'1.2.1.B. Partneris-1'!Q28*J23)</f>
        <v>0</v>
      </c>
      <c r="K134" s="442"/>
      <c r="L134" s="442">
        <f>IF(L23=2,'1.2.1.B. Partneris-1'!S28,'1.2.1.B. Partneris-1'!S28*L23)</f>
        <v>0</v>
      </c>
      <c r="M134" s="442"/>
      <c r="N134" s="442">
        <f>IF(N23=2,'1.2.1.B. Partneris-1'!U28,'1.2.1.B. Partneris-1'!U28*N23)</f>
        <v>0</v>
      </c>
      <c r="O134" s="442"/>
      <c r="P134" s="442">
        <f>IF(P23=2,'1.2.1.B. Partneris-1'!W28,'1.2.1.B. Partneris-1'!W28*P23)</f>
        <v>0</v>
      </c>
      <c r="Q134" s="442"/>
      <c r="R134" s="442">
        <f>IF(R23=2,'1.2.1.B. Partneris-1'!Y28,'1.2.1.B. Partneris-1'!Y28*R23)</f>
        <v>0</v>
      </c>
      <c r="S134" s="442"/>
      <c r="T134" s="408">
        <f t="shared" si="72"/>
        <v>0</v>
      </c>
      <c r="U134" s="443" t="s">
        <v>336</v>
      </c>
    </row>
    <row r="135" spans="1:24" ht="12.75" customHeight="1">
      <c r="A135" s="411" t="str">
        <f>A$15</f>
        <v>Neattiecināmās izmaksas kopā</v>
      </c>
      <c r="B135" s="311">
        <f>SUM(B133:B134)</f>
        <v>0</v>
      </c>
      <c r="C135" s="311"/>
      <c r="D135" s="311">
        <f t="shared" ref="D135:R135" si="73">SUM(D133:D134)</f>
        <v>0</v>
      </c>
      <c r="E135" s="311"/>
      <c r="F135" s="311">
        <f t="shared" si="73"/>
        <v>0</v>
      </c>
      <c r="G135" s="311"/>
      <c r="H135" s="311">
        <f t="shared" si="73"/>
        <v>0</v>
      </c>
      <c r="I135" s="311"/>
      <c r="J135" s="311">
        <f t="shared" si="73"/>
        <v>0</v>
      </c>
      <c r="K135" s="311"/>
      <c r="L135" s="311">
        <f t="shared" si="73"/>
        <v>0</v>
      </c>
      <c r="M135" s="311"/>
      <c r="N135" s="311">
        <f t="shared" si="73"/>
        <v>0</v>
      </c>
      <c r="O135" s="311"/>
      <c r="P135" s="311">
        <f t="shared" si="73"/>
        <v>0</v>
      </c>
      <c r="Q135" s="311"/>
      <c r="R135" s="311">
        <f t="shared" si="73"/>
        <v>0</v>
      </c>
      <c r="S135" s="311"/>
      <c r="T135" s="412">
        <f t="shared" si="72"/>
        <v>0</v>
      </c>
      <c r="U135" s="443" t="s">
        <v>336</v>
      </c>
    </row>
    <row r="136" spans="1:24" ht="12.75" customHeight="1">
      <c r="A136" s="416" t="str">
        <f>A$16</f>
        <v>Kopējās izmaksas</v>
      </c>
      <c r="B136" s="417">
        <f>B132+B135</f>
        <v>0</v>
      </c>
      <c r="C136" s="417"/>
      <c r="D136" s="417">
        <f t="shared" ref="D136:R136" si="74">D132+D135</f>
        <v>0</v>
      </c>
      <c r="E136" s="417"/>
      <c r="F136" s="417">
        <f t="shared" si="74"/>
        <v>0</v>
      </c>
      <c r="G136" s="417"/>
      <c r="H136" s="417">
        <f t="shared" si="74"/>
        <v>0</v>
      </c>
      <c r="I136" s="417"/>
      <c r="J136" s="417">
        <f t="shared" si="74"/>
        <v>0</v>
      </c>
      <c r="K136" s="417"/>
      <c r="L136" s="417">
        <f t="shared" si="74"/>
        <v>0</v>
      </c>
      <c r="M136" s="417"/>
      <c r="N136" s="417">
        <f t="shared" si="74"/>
        <v>0</v>
      </c>
      <c r="O136" s="417"/>
      <c r="P136" s="417">
        <f t="shared" si="74"/>
        <v>0</v>
      </c>
      <c r="Q136" s="417"/>
      <c r="R136" s="417">
        <f t="shared" si="74"/>
        <v>0</v>
      </c>
      <c r="S136" s="417"/>
      <c r="T136" s="412">
        <f>SUM(B136:R136)</f>
        <v>0</v>
      </c>
      <c r="U136" s="443" t="s">
        <v>336</v>
      </c>
    </row>
    <row r="137" spans="1:24" ht="12.75" customHeight="1">
      <c r="A137" s="430"/>
      <c r="B137" s="430"/>
      <c r="C137" s="430"/>
      <c r="D137" s="430"/>
      <c r="E137" s="430"/>
      <c r="F137" s="430"/>
      <c r="G137" s="430"/>
      <c r="H137" s="430"/>
      <c r="I137" s="430"/>
      <c r="J137" s="430"/>
      <c r="K137" s="430"/>
      <c r="L137" s="430"/>
      <c r="M137" s="430"/>
      <c r="N137" s="430"/>
      <c r="O137" s="430"/>
      <c r="P137" s="430"/>
      <c r="Q137" s="430"/>
      <c r="R137" s="430"/>
      <c r="S137" s="430"/>
      <c r="T137" s="430"/>
      <c r="U137" s="430"/>
    </row>
    <row r="138" spans="1:24" ht="24" customHeight="1">
      <c r="A138" s="445" t="s">
        <v>348</v>
      </c>
      <c r="B138" s="433">
        <f>'1.2.1.C. Partneris-1'!C3</f>
        <v>0</v>
      </c>
      <c r="C138" s="434"/>
      <c r="D138" s="434"/>
      <c r="E138" s="434"/>
      <c r="F138" s="433">
        <f>'1.2.1.C. Partneris-1'!H3</f>
        <v>0</v>
      </c>
      <c r="G138" s="434"/>
      <c r="H138" s="435"/>
      <c r="I138" s="434"/>
      <c r="J138" s="435" t="s">
        <v>343</v>
      </c>
      <c r="K138" s="434"/>
      <c r="L138" s="437">
        <f>'1.2.1.C. Partneris-1'!C24</f>
        <v>0.85</v>
      </c>
      <c r="M138" s="434"/>
      <c r="N138" s="438" t="s">
        <v>352</v>
      </c>
      <c r="O138" s="434"/>
      <c r="P138" s="435"/>
      <c r="Q138" s="434"/>
      <c r="R138" s="435"/>
      <c r="S138" s="434"/>
      <c r="T138" s="435"/>
      <c r="U138" s="435"/>
      <c r="W138" s="4">
        <f>IF(F138=Dati!$J$3,1,IF(F138=Dati!$J$4,2,IF(F138=Dati!$J$5,3,0)))</f>
        <v>0</v>
      </c>
      <c r="X138" s="4">
        <f>'1.2.1.C. Partneris-1'!AA3</f>
        <v>0</v>
      </c>
    </row>
    <row r="139" spans="1:24">
      <c r="A139" s="404" t="s">
        <v>328</v>
      </c>
      <c r="B139" s="405">
        <f>B$3</f>
        <v>2025</v>
      </c>
      <c r="C139" s="405"/>
      <c r="D139" s="405">
        <f>D$3</f>
        <v>2026</v>
      </c>
      <c r="E139" s="405"/>
      <c r="F139" s="405">
        <f>F$3</f>
        <v>2027</v>
      </c>
      <c r="G139" s="405"/>
      <c r="H139" s="405">
        <f>H$3</f>
        <v>2028</v>
      </c>
      <c r="I139" s="405"/>
      <c r="J139" s="405">
        <f>J$3</f>
        <v>2029</v>
      </c>
      <c r="K139" s="405"/>
      <c r="L139" s="405" t="str">
        <f>L$3</f>
        <v>X</v>
      </c>
      <c r="M139" s="405"/>
      <c r="N139" s="405" t="str">
        <f>N$3</f>
        <v>X</v>
      </c>
      <c r="O139" s="405"/>
      <c r="P139" s="405" t="str">
        <f>P$3</f>
        <v>X</v>
      </c>
      <c r="Q139" s="405"/>
      <c r="R139" s="405" t="str">
        <f>R$3</f>
        <v>X</v>
      </c>
      <c r="S139" s="405"/>
      <c r="T139" s="405"/>
      <c r="U139" s="405"/>
    </row>
    <row r="140" spans="1:24">
      <c r="A140" s="439"/>
      <c r="B140" s="406" t="s">
        <v>329</v>
      </c>
      <c r="C140" s="406"/>
      <c r="D140" s="406" t="s">
        <v>329</v>
      </c>
      <c r="E140" s="406"/>
      <c r="F140" s="406" t="s">
        <v>329</v>
      </c>
      <c r="G140" s="406"/>
      <c r="H140" s="406" t="s">
        <v>329</v>
      </c>
      <c r="I140" s="406"/>
      <c r="J140" s="406" t="s">
        <v>329</v>
      </c>
      <c r="K140" s="406"/>
      <c r="L140" s="406" t="s">
        <v>329</v>
      </c>
      <c r="M140" s="406"/>
      <c r="N140" s="406" t="s">
        <v>329</v>
      </c>
      <c r="O140" s="406"/>
      <c r="P140" s="406" t="s">
        <v>329</v>
      </c>
      <c r="Q140" s="406"/>
      <c r="R140" s="406" t="s">
        <v>329</v>
      </c>
      <c r="S140" s="406"/>
      <c r="T140" s="406" t="s">
        <v>195</v>
      </c>
      <c r="U140" s="406" t="s">
        <v>139</v>
      </c>
    </row>
    <row r="141" spans="1:24" ht="12.75" customHeight="1">
      <c r="A141" s="440" t="str">
        <f>A$5</f>
        <v>Eiropas Reģionālās attīstības fonds</v>
      </c>
      <c r="B141" s="441">
        <f>(B148*$L$138)-B153</f>
        <v>0</v>
      </c>
      <c r="C141" s="441"/>
      <c r="D141" s="441">
        <f t="shared" ref="D141:R141" si="75">(D148*$L$138)-D153</f>
        <v>0</v>
      </c>
      <c r="E141" s="441"/>
      <c r="F141" s="441">
        <f t="shared" si="75"/>
        <v>0</v>
      </c>
      <c r="G141" s="441"/>
      <c r="H141" s="441">
        <f t="shared" si="75"/>
        <v>0</v>
      </c>
      <c r="I141" s="441"/>
      <c r="J141" s="441">
        <f t="shared" si="75"/>
        <v>0</v>
      </c>
      <c r="K141" s="441"/>
      <c r="L141" s="441">
        <f t="shared" si="75"/>
        <v>0</v>
      </c>
      <c r="M141" s="441"/>
      <c r="N141" s="441">
        <f t="shared" si="75"/>
        <v>0</v>
      </c>
      <c r="O141" s="441"/>
      <c r="P141" s="441">
        <f t="shared" si="75"/>
        <v>0</v>
      </c>
      <c r="Q141" s="441"/>
      <c r="R141" s="441">
        <f t="shared" si="75"/>
        <v>0</v>
      </c>
      <c r="S141" s="441"/>
      <c r="T141" s="408">
        <f>SUM(B141:R141)</f>
        <v>0</v>
      </c>
      <c r="U141" s="409" t="e">
        <f>T141/$T$148</f>
        <v>#DIV/0!</v>
      </c>
    </row>
    <row r="142" spans="1:24" ht="12.75" customHeight="1">
      <c r="A142" s="410" t="str">
        <f>A$6</f>
        <v>Attiecināmais valsts budžeta finansējums</v>
      </c>
      <c r="B142" s="441">
        <f>IF($W138=2,B148-B141,0)</f>
        <v>0</v>
      </c>
      <c r="C142" s="441"/>
      <c r="D142" s="441">
        <f t="shared" ref="D142:R142" si="76">IF($W138=2,D148-D141,0)</f>
        <v>0</v>
      </c>
      <c r="E142" s="441"/>
      <c r="F142" s="441">
        <f t="shared" si="76"/>
        <v>0</v>
      </c>
      <c r="G142" s="441"/>
      <c r="H142" s="441">
        <f t="shared" si="76"/>
        <v>0</v>
      </c>
      <c r="I142" s="441"/>
      <c r="J142" s="441">
        <f t="shared" si="76"/>
        <v>0</v>
      </c>
      <c r="K142" s="441"/>
      <c r="L142" s="441">
        <f t="shared" si="76"/>
        <v>0</v>
      </c>
      <c r="M142" s="441"/>
      <c r="N142" s="441">
        <f t="shared" si="76"/>
        <v>0</v>
      </c>
      <c r="O142" s="441"/>
      <c r="P142" s="441">
        <f t="shared" si="76"/>
        <v>0</v>
      </c>
      <c r="Q142" s="441"/>
      <c r="R142" s="441">
        <f t="shared" si="76"/>
        <v>0</v>
      </c>
      <c r="S142" s="441"/>
      <c r="T142" s="408">
        <f t="shared" ref="T142:T147" si="77">SUM(B142:R142)</f>
        <v>0</v>
      </c>
      <c r="U142" s="409" t="e">
        <f t="shared" ref="U142:U147" si="78">T142/$T$148</f>
        <v>#DIV/0!</v>
      </c>
    </row>
    <row r="143" spans="1:24" ht="12.75" customHeight="1">
      <c r="A143" s="410" t="str">
        <f>A$7</f>
        <v>Valsts budžeta dotācija pašvaldībām</v>
      </c>
      <c r="B143" s="442">
        <f>IF($W138=1,(B141/0.85*0.15+B141)*0.15*'1.2.1.C. Partneris-1'!$O$3,0)</f>
        <v>0</v>
      </c>
      <c r="C143" s="442"/>
      <c r="D143" s="442">
        <f>IF($W138=1,(D141/0.85*0.15+D141)*0.15*'1.2.1.C. Partneris-1'!$O$3,0)</f>
        <v>0</v>
      </c>
      <c r="E143" s="442"/>
      <c r="F143" s="442">
        <f>IF($W138=1,(F141/0.85*0.15+F141)*0.15*'1.2.1.C. Partneris-1'!$O$3,0)</f>
        <v>0</v>
      </c>
      <c r="G143" s="442"/>
      <c r="H143" s="442">
        <f>IF($W138=1,(H141/0.85*0.15+H141)*0.15*'1.2.1.C. Partneris-1'!$O$3,0)</f>
        <v>0</v>
      </c>
      <c r="I143" s="442"/>
      <c r="J143" s="442">
        <f>IF($W138=1,(J141/0.85*0.15+J141)*0.15*'1.2.1.C. Partneris-1'!$O$3,0)</f>
        <v>0</v>
      </c>
      <c r="K143" s="442"/>
      <c r="L143" s="442">
        <f>IF($W138=1,(L141/0.85*0.15+L141)*0.15*'1.2.1.C. Partneris-1'!$O$3,0)</f>
        <v>0</v>
      </c>
      <c r="M143" s="442"/>
      <c r="N143" s="442">
        <f>IF($W138=1,(N141/0.85*0.15+N141)*0.15*'1.2.1.C. Partneris-1'!$O$3,0)</f>
        <v>0</v>
      </c>
      <c r="O143" s="442"/>
      <c r="P143" s="442">
        <f>IF($W138=1,(P141/0.85*0.15+P141)*0.15*'1.2.1.C. Partneris-1'!$O$3,0)</f>
        <v>0</v>
      </c>
      <c r="Q143" s="442"/>
      <c r="R143" s="442">
        <f>IF($W138=1,(R141/0.85*0.15+R141)*0.15*'1.2.1.C. Partneris-1'!$O$3,0)</f>
        <v>0</v>
      </c>
      <c r="S143" s="442"/>
      <c r="T143" s="408">
        <f t="shared" si="77"/>
        <v>0</v>
      </c>
      <c r="U143" s="409" t="e">
        <f t="shared" si="78"/>
        <v>#DIV/0!</v>
      </c>
    </row>
    <row r="144" spans="1:24" ht="12.75" customHeight="1">
      <c r="A144" s="410" t="str">
        <f>A$8</f>
        <v>Pašvaldības finansējums</v>
      </c>
      <c r="B144" s="442">
        <f>IF($W138=1,B148-B141-B143-B147-B145,0)</f>
        <v>0</v>
      </c>
      <c r="C144" s="442"/>
      <c r="D144" s="442">
        <f t="shared" ref="D144:R144" si="79">IF($W138=1,D148-D141-D143-D147-D145,0)</f>
        <v>0</v>
      </c>
      <c r="E144" s="442"/>
      <c r="F144" s="442">
        <f t="shared" si="79"/>
        <v>0</v>
      </c>
      <c r="G144" s="442"/>
      <c r="H144" s="442">
        <f t="shared" si="79"/>
        <v>0</v>
      </c>
      <c r="I144" s="442"/>
      <c r="J144" s="442">
        <f t="shared" si="79"/>
        <v>0</v>
      </c>
      <c r="K144" s="442"/>
      <c r="L144" s="442">
        <f t="shared" si="79"/>
        <v>0</v>
      </c>
      <c r="M144" s="442"/>
      <c r="N144" s="442">
        <f t="shared" si="79"/>
        <v>0</v>
      </c>
      <c r="O144" s="442"/>
      <c r="P144" s="442">
        <f t="shared" si="79"/>
        <v>0</v>
      </c>
      <c r="Q144" s="442"/>
      <c r="R144" s="442">
        <f t="shared" si="79"/>
        <v>0</v>
      </c>
      <c r="S144" s="442"/>
      <c r="T144" s="408">
        <f t="shared" si="77"/>
        <v>0</v>
      </c>
      <c r="U144" s="409" t="e">
        <f t="shared" si="78"/>
        <v>#DIV/0!</v>
      </c>
    </row>
    <row r="145" spans="1:23" s="3" customFormat="1" ht="12.75" customHeight="1">
      <c r="A145" s="410" t="str">
        <f>A$9</f>
        <v>Cits publiskais finansējums</v>
      </c>
      <c r="B145" s="442">
        <f>IF($X$138=2,B148*(1-$L$138),0)</f>
        <v>0</v>
      </c>
      <c r="C145" s="442"/>
      <c r="D145" s="442">
        <f t="shared" ref="D145:R145" si="80">IF($X$138=2,D148*(1-$L$138),0)</f>
        <v>0</v>
      </c>
      <c r="E145" s="442"/>
      <c r="F145" s="442">
        <f t="shared" si="80"/>
        <v>0</v>
      </c>
      <c r="G145" s="442"/>
      <c r="H145" s="442">
        <f t="shared" si="80"/>
        <v>0</v>
      </c>
      <c r="I145" s="442"/>
      <c r="J145" s="442">
        <f t="shared" si="80"/>
        <v>0</v>
      </c>
      <c r="K145" s="442"/>
      <c r="L145" s="442">
        <f t="shared" si="80"/>
        <v>0</v>
      </c>
      <c r="M145" s="442"/>
      <c r="N145" s="442">
        <f t="shared" si="80"/>
        <v>0</v>
      </c>
      <c r="O145" s="442"/>
      <c r="P145" s="442">
        <f t="shared" si="80"/>
        <v>0</v>
      </c>
      <c r="Q145" s="442"/>
      <c r="R145" s="442">
        <f t="shared" si="80"/>
        <v>0</v>
      </c>
      <c r="S145" s="442"/>
      <c r="T145" s="408">
        <f t="shared" si="77"/>
        <v>0</v>
      </c>
      <c r="U145" s="409" t="e">
        <f t="shared" si="78"/>
        <v>#DIV/0!</v>
      </c>
    </row>
    <row r="146" spans="1:23" ht="12.75" customHeight="1">
      <c r="A146" s="411" t="str">
        <f>A$10</f>
        <v>Publiskās attiecināmās izmaksas</v>
      </c>
      <c r="B146" s="311">
        <f>SUM(B141:B145)</f>
        <v>0</v>
      </c>
      <c r="C146" s="311"/>
      <c r="D146" s="311">
        <f t="shared" ref="D146:R146" si="81">SUM(D141:D145)</f>
        <v>0</v>
      </c>
      <c r="E146" s="311"/>
      <c r="F146" s="311">
        <f t="shared" si="81"/>
        <v>0</v>
      </c>
      <c r="G146" s="311"/>
      <c r="H146" s="311">
        <f t="shared" si="81"/>
        <v>0</v>
      </c>
      <c r="I146" s="311"/>
      <c r="J146" s="311">
        <f t="shared" si="81"/>
        <v>0</v>
      </c>
      <c r="K146" s="311"/>
      <c r="L146" s="311">
        <f t="shared" si="81"/>
        <v>0</v>
      </c>
      <c r="M146" s="311"/>
      <c r="N146" s="311">
        <f t="shared" si="81"/>
        <v>0</v>
      </c>
      <c r="O146" s="311"/>
      <c r="P146" s="311">
        <f t="shared" si="81"/>
        <v>0</v>
      </c>
      <c r="Q146" s="311"/>
      <c r="R146" s="311">
        <f t="shared" si="81"/>
        <v>0</v>
      </c>
      <c r="S146" s="311"/>
      <c r="T146" s="412">
        <f t="shared" si="77"/>
        <v>0</v>
      </c>
      <c r="U146" s="409" t="e">
        <f>T146/$T$148</f>
        <v>#DIV/0!</v>
      </c>
    </row>
    <row r="147" spans="1:23" ht="12.75" customHeight="1">
      <c r="A147" s="410" t="str">
        <f>A$11</f>
        <v>Privātās attiecināmās izmaksas</v>
      </c>
      <c r="B147" s="442" t="b">
        <f>IF($W$138=1,0,IF($W$138=3,IF($X$138=1,B148-B146,0)))</f>
        <v>0</v>
      </c>
      <c r="C147" s="442"/>
      <c r="D147" s="442" t="b">
        <f t="shared" ref="D147:R147" si="82">IF($W$138=1,0,IF($W$138=3,IF($X$138=1,D148-D146,0)))</f>
        <v>0</v>
      </c>
      <c r="E147" s="442"/>
      <c r="F147" s="442" t="b">
        <f t="shared" si="82"/>
        <v>0</v>
      </c>
      <c r="G147" s="442"/>
      <c r="H147" s="442" t="b">
        <f t="shared" si="82"/>
        <v>0</v>
      </c>
      <c r="I147" s="442"/>
      <c r="J147" s="442" t="b">
        <f t="shared" si="82"/>
        <v>0</v>
      </c>
      <c r="K147" s="442"/>
      <c r="L147" s="442" t="b">
        <f t="shared" si="82"/>
        <v>0</v>
      </c>
      <c r="M147" s="442"/>
      <c r="N147" s="442" t="b">
        <f t="shared" si="82"/>
        <v>0</v>
      </c>
      <c r="O147" s="442"/>
      <c r="P147" s="442" t="b">
        <f t="shared" si="82"/>
        <v>0</v>
      </c>
      <c r="Q147" s="442"/>
      <c r="R147" s="442" t="b">
        <f t="shared" si="82"/>
        <v>0</v>
      </c>
      <c r="S147" s="442"/>
      <c r="T147" s="408">
        <f t="shared" si="77"/>
        <v>0</v>
      </c>
      <c r="U147" s="409" t="e">
        <f t="shared" si="78"/>
        <v>#DIV/0!</v>
      </c>
    </row>
    <row r="148" spans="1:23" ht="12.75" customHeight="1">
      <c r="A148" s="411" t="str">
        <f>A$12</f>
        <v>Kopējās attiecināmās izmaksas</v>
      </c>
      <c r="B148" s="311">
        <f>IF(B23=2,'1.2.1.C. Partneris-1'!H24,'1.2.1.C. Partneris-1'!H24*B23)</f>
        <v>0</v>
      </c>
      <c r="C148" s="311"/>
      <c r="D148" s="311">
        <f>IF(D23=2,'1.2.1.C. Partneris-1'!J24+'1.2.1.C. Partneris-1'!H24,'1.2.1.C. Partneris-1'!J24*D23)</f>
        <v>0</v>
      </c>
      <c r="E148" s="311"/>
      <c r="F148" s="311">
        <f>IF(F23=2,'1.2.1.C. Partneris-1'!L24+'1.2.1.C. Partneris-1'!J24+'1.2.1.C. Partneris-1'!H24,'1.2.1.C. Partneris-1'!L24*F23)</f>
        <v>0</v>
      </c>
      <c r="G148" s="311"/>
      <c r="H148" s="311">
        <f>IF(H23=2,'1.2.1.C. Partneris-1'!N24+'1.2.1.C. Partneris-1'!L24+'1.2.1.C. Partneris-1'!J24+'1.2.1.C. Partneris-1'!H24,'1.2.1.C. Partneris-1'!N24*H23)</f>
        <v>0</v>
      </c>
      <c r="I148" s="311"/>
      <c r="J148" s="311">
        <f>IF(J23=2,'1.2.1.C. Partneris-1'!P24,'1.2.1.C. Partneris-1'!P24*J23)</f>
        <v>0</v>
      </c>
      <c r="K148" s="311"/>
      <c r="L148" s="311">
        <f>IF(L23=2,'1.2.1.C. Partneris-1'!R24,'1.2.1.C. Partneris-1'!R24*L23)</f>
        <v>0</v>
      </c>
      <c r="M148" s="311"/>
      <c r="N148" s="311">
        <f>IF(N23=2,'1.2.1.C. Partneris-1'!T24,'1.2.1.C. Partneris-1'!T24*N23)</f>
        <v>0</v>
      </c>
      <c r="O148" s="311"/>
      <c r="P148" s="311">
        <f>IF(P23=2,'1.2.1.C. Partneris-1'!V24,'1.2.1.C. Partneris-1'!V24*P23)</f>
        <v>0</v>
      </c>
      <c r="Q148" s="311"/>
      <c r="R148" s="311">
        <f>IF(R23=2,'1.2.1.C. Partneris-1'!X24,'1.2.1.C. Partneris-1'!X24*R23)</f>
        <v>0</v>
      </c>
      <c r="S148" s="311"/>
      <c r="T148" s="412">
        <f>SUM(B148:R148)</f>
        <v>0</v>
      </c>
      <c r="U148" s="409" t="e">
        <f>T148/$T$148</f>
        <v>#DIV/0!</v>
      </c>
    </row>
    <row r="149" spans="1:23" ht="12.75" customHeight="1">
      <c r="A149" s="410" t="str">
        <f>A$13</f>
        <v>Publiskās neattiecināmās izmaksas</v>
      </c>
      <c r="B149" s="442" t="b">
        <f>IF($W138=1,B154,IF($W138=3,IF($X138=1,0,B154)))</f>
        <v>0</v>
      </c>
      <c r="C149" s="442"/>
      <c r="D149" s="442" t="b">
        <f t="shared" ref="D149:R149" si="83">IF($W138=1,D154,IF($W138=3,IF($X138=1,0,D154)))</f>
        <v>0</v>
      </c>
      <c r="E149" s="442"/>
      <c r="F149" s="442" t="b">
        <f t="shared" si="83"/>
        <v>0</v>
      </c>
      <c r="G149" s="442"/>
      <c r="H149" s="442" t="b">
        <f t="shared" si="83"/>
        <v>0</v>
      </c>
      <c r="I149" s="442"/>
      <c r="J149" s="442" t="b">
        <f t="shared" si="83"/>
        <v>0</v>
      </c>
      <c r="K149" s="442"/>
      <c r="L149" s="442" t="b">
        <f t="shared" si="83"/>
        <v>0</v>
      </c>
      <c r="M149" s="442"/>
      <c r="N149" s="442" t="b">
        <f t="shared" si="83"/>
        <v>0</v>
      </c>
      <c r="O149" s="442"/>
      <c r="P149" s="442" t="b">
        <f t="shared" si="83"/>
        <v>0</v>
      </c>
      <c r="Q149" s="442"/>
      <c r="R149" s="442" t="b">
        <f t="shared" si="83"/>
        <v>0</v>
      </c>
      <c r="S149" s="442"/>
      <c r="T149" s="408">
        <f t="shared" ref="T149:T151" si="84">SUM(B149:R149)</f>
        <v>0</v>
      </c>
      <c r="U149" s="443" t="s">
        <v>336</v>
      </c>
    </row>
    <row r="150" spans="1:23" ht="12.75" customHeight="1">
      <c r="A150" s="410" t="str">
        <f>A$14</f>
        <v>Privātās neattiecināmās izmaksas</v>
      </c>
      <c r="B150" s="442">
        <f>IF($X138=2,0,IF($X138=1,B154,IF($W138=1,0,IF($W138=3,B154,0))))</f>
        <v>0</v>
      </c>
      <c r="C150" s="442"/>
      <c r="D150" s="442">
        <f t="shared" ref="D150:R150" si="85">IF($X138=2,0,IF($X138=1,D154,IF($W138=1,0,IF($W138=3,D154,0))))</f>
        <v>0</v>
      </c>
      <c r="E150" s="442"/>
      <c r="F150" s="442">
        <f t="shared" si="85"/>
        <v>0</v>
      </c>
      <c r="G150" s="442"/>
      <c r="H150" s="442">
        <f t="shared" si="85"/>
        <v>0</v>
      </c>
      <c r="I150" s="442"/>
      <c r="J150" s="442">
        <f t="shared" si="85"/>
        <v>0</v>
      </c>
      <c r="K150" s="442"/>
      <c r="L150" s="442">
        <f t="shared" si="85"/>
        <v>0</v>
      </c>
      <c r="M150" s="442"/>
      <c r="N150" s="442">
        <f t="shared" si="85"/>
        <v>0</v>
      </c>
      <c r="O150" s="442"/>
      <c r="P150" s="442">
        <f t="shared" si="85"/>
        <v>0</v>
      </c>
      <c r="Q150" s="442"/>
      <c r="R150" s="442">
        <f t="shared" si="85"/>
        <v>0</v>
      </c>
      <c r="S150" s="442"/>
      <c r="T150" s="408">
        <f t="shared" si="84"/>
        <v>0</v>
      </c>
      <c r="U150" s="443" t="s">
        <v>336</v>
      </c>
    </row>
    <row r="151" spans="1:23" ht="12.75" customHeight="1">
      <c r="A151" s="411" t="str">
        <f>A$15</f>
        <v>Neattiecināmās izmaksas kopā</v>
      </c>
      <c r="B151" s="311">
        <f>SUM(B149:B150)</f>
        <v>0</v>
      </c>
      <c r="C151" s="311"/>
      <c r="D151" s="311">
        <f>'1.2.1.C. Partneris-1'!K24</f>
        <v>0</v>
      </c>
      <c r="E151" s="311"/>
      <c r="F151" s="311">
        <f>'1.2.1.C. Partneris-1'!M24</f>
        <v>0</v>
      </c>
      <c r="G151" s="311"/>
      <c r="H151" s="311">
        <f>'1.2.1.C. Partneris-1'!O24</f>
        <v>0</v>
      </c>
      <c r="I151" s="311"/>
      <c r="J151" s="311">
        <f>'1.2.1.C. Partneris-1'!Q24</f>
        <v>0</v>
      </c>
      <c r="K151" s="311"/>
      <c r="L151" s="311">
        <f>'1.2.1.C. Partneris-1'!S24</f>
        <v>0</v>
      </c>
      <c r="M151" s="311"/>
      <c r="N151" s="311">
        <f>'1.2.1.C. Partneris-1'!U24</f>
        <v>0</v>
      </c>
      <c r="O151" s="311"/>
      <c r="P151" s="311">
        <f>'1.2.1.C. Partneris-1'!W24</f>
        <v>0</v>
      </c>
      <c r="Q151" s="311"/>
      <c r="R151" s="311">
        <f>'1.2.1.C. Partneris-1'!Y24</f>
        <v>0</v>
      </c>
      <c r="S151" s="311"/>
      <c r="T151" s="412">
        <f t="shared" si="84"/>
        <v>0</v>
      </c>
      <c r="U151" s="443" t="s">
        <v>336</v>
      </c>
    </row>
    <row r="152" spans="1:23" ht="12.75" customHeight="1">
      <c r="A152" s="416" t="str">
        <f>A$16</f>
        <v>Kopējās izmaksas</v>
      </c>
      <c r="B152" s="417">
        <f>B148+B151</f>
        <v>0</v>
      </c>
      <c r="C152" s="417"/>
      <c r="D152" s="417">
        <f t="shared" ref="D152:R152" si="86">D148+D151</f>
        <v>0</v>
      </c>
      <c r="E152" s="417"/>
      <c r="F152" s="417">
        <f t="shared" si="86"/>
        <v>0</v>
      </c>
      <c r="G152" s="417"/>
      <c r="H152" s="417">
        <f t="shared" si="86"/>
        <v>0</v>
      </c>
      <c r="I152" s="417"/>
      <c r="J152" s="417">
        <f t="shared" si="86"/>
        <v>0</v>
      </c>
      <c r="K152" s="417"/>
      <c r="L152" s="417">
        <f t="shared" si="86"/>
        <v>0</v>
      </c>
      <c r="M152" s="417"/>
      <c r="N152" s="417">
        <f t="shared" si="86"/>
        <v>0</v>
      </c>
      <c r="O152" s="417"/>
      <c r="P152" s="417">
        <f t="shared" si="86"/>
        <v>0</v>
      </c>
      <c r="Q152" s="417"/>
      <c r="R152" s="417">
        <f t="shared" si="86"/>
        <v>0</v>
      </c>
      <c r="S152" s="417"/>
      <c r="T152" s="412">
        <f>SUM(B152:R152)</f>
        <v>0</v>
      </c>
      <c r="U152" s="443" t="s">
        <v>336</v>
      </c>
    </row>
    <row r="153" spans="1:23">
      <c r="A153" s="446" t="s">
        <v>353</v>
      </c>
      <c r="B153" s="447">
        <f>B148*$L$138*$W$20</f>
        <v>0</v>
      </c>
      <c r="C153" s="447"/>
      <c r="D153" s="447">
        <f t="shared" ref="D153:R153" si="87">D148*$L$138*$W$20</f>
        <v>0</v>
      </c>
      <c r="E153" s="447"/>
      <c r="F153" s="447">
        <f t="shared" si="87"/>
        <v>0</v>
      </c>
      <c r="G153" s="447"/>
      <c r="H153" s="447">
        <f t="shared" si="87"/>
        <v>0</v>
      </c>
      <c r="I153" s="447"/>
      <c r="J153" s="447">
        <f t="shared" si="87"/>
        <v>0</v>
      </c>
      <c r="K153" s="447"/>
      <c r="L153" s="447">
        <f t="shared" si="87"/>
        <v>0</v>
      </c>
      <c r="M153" s="447"/>
      <c r="N153" s="447">
        <f t="shared" si="87"/>
        <v>0</v>
      </c>
      <c r="O153" s="447"/>
      <c r="P153" s="447">
        <f t="shared" si="87"/>
        <v>0</v>
      </c>
      <c r="Q153" s="447"/>
      <c r="R153" s="447">
        <f t="shared" si="87"/>
        <v>0</v>
      </c>
      <c r="T153" s="447">
        <f>IF(X138=1,0,SUM(B153:R153))</f>
        <v>0</v>
      </c>
    </row>
    <row r="154" spans="1:23">
      <c r="A154" s="446" t="s">
        <v>338</v>
      </c>
      <c r="B154" s="447">
        <f>IF(B23=2,'1.2.1.C. Partneris-1'!I24,'1.2.1.C. Partneris-1'!I24*B23)</f>
        <v>0</v>
      </c>
      <c r="C154" s="447"/>
      <c r="D154" s="447">
        <f>IF(D23=2,'1.2.1.C. Partneris-1'!K24,'1.2.1.C. Partneris-1'!K24*D23)</f>
        <v>0</v>
      </c>
      <c r="E154" s="447"/>
      <c r="F154" s="447">
        <f>IF(F23=2,'1.2.1.C. Partneris-1'!M24,'1.2.1.C. Partneris-1'!M24*F23)</f>
        <v>0</v>
      </c>
      <c r="G154" s="447"/>
      <c r="H154" s="447">
        <f>IF(H23=2,'1.2.1.C. Partneris-1'!O24,'1.2.1.C. Partneris-1'!O24*H23)</f>
        <v>0</v>
      </c>
      <c r="I154" s="447"/>
      <c r="J154" s="447">
        <f>IF(J23=2,'1.2.1.C. Partneris-1'!Q24,'1.2.1.C. Partneris-1'!Q24*J23)</f>
        <v>0</v>
      </c>
      <c r="K154" s="447"/>
      <c r="L154" s="447">
        <f>IF(L23=2,'1.2.1.C. Partneris-1'!S24,'1.2.1.C. Partneris-1'!S24*L23)</f>
        <v>0</v>
      </c>
      <c r="M154" s="447"/>
      <c r="N154" s="447">
        <f>IF(N23=2,'1.2.1.C. Partneris-1'!U24,'1.2.1.C. Partneris-1'!U24*N23)</f>
        <v>0</v>
      </c>
      <c r="O154" s="447"/>
      <c r="P154" s="447">
        <f>IF(P23=2,'1.2.1.C. Partneris-1'!W24,'1.2.1.C. Partneris-1'!W24*P23)</f>
        <v>0</v>
      </c>
      <c r="Q154" s="447"/>
      <c r="R154" s="447">
        <f>IF(R23=2,'1.2.1.C. Partneris-1'!Y24,'1.2.1.C. Partneris-1'!Y24*R23)</f>
        <v>0</v>
      </c>
    </row>
    <row r="156" spans="1:23" ht="24" customHeight="1">
      <c r="A156" s="448" t="s">
        <v>354</v>
      </c>
      <c r="B156" s="433">
        <f>'1.2.2.A. Partneris-2'!C3</f>
        <v>0</v>
      </c>
      <c r="C156" s="434"/>
      <c r="D156" s="434"/>
      <c r="E156" s="434"/>
      <c r="F156" s="433">
        <f>'1.2.2.A. Partneris-2'!H3</f>
        <v>0</v>
      </c>
      <c r="G156" s="434"/>
      <c r="H156" s="435"/>
      <c r="I156" s="434"/>
      <c r="J156" s="435" t="s">
        <v>343</v>
      </c>
      <c r="K156" s="434"/>
      <c r="L156" s="437">
        <f>'1.2.2.A. Partneris-2'!C24</f>
        <v>0.85</v>
      </c>
      <c r="M156" s="434"/>
      <c r="N156" s="438" t="s">
        <v>349</v>
      </c>
      <c r="O156" s="434"/>
      <c r="P156" s="435"/>
      <c r="Q156" s="434"/>
      <c r="R156" s="435"/>
      <c r="S156" s="434"/>
      <c r="T156" s="435"/>
      <c r="U156" s="435"/>
      <c r="W156" s="4">
        <f>IF(F156=Dati!$J$3,1,IF(F156=Dati!$J$4,2,IF(F156=Dati!$J$5,3,0)))</f>
        <v>0</v>
      </c>
    </row>
    <row r="157" spans="1:23">
      <c r="A157" s="404" t="s">
        <v>328</v>
      </c>
      <c r="B157" s="405">
        <f>B$3</f>
        <v>2025</v>
      </c>
      <c r="C157" s="405"/>
      <c r="D157" s="405">
        <f>D$3</f>
        <v>2026</v>
      </c>
      <c r="E157" s="405"/>
      <c r="F157" s="405">
        <f>F$3</f>
        <v>2027</v>
      </c>
      <c r="G157" s="405"/>
      <c r="H157" s="405">
        <f>H$3</f>
        <v>2028</v>
      </c>
      <c r="I157" s="405"/>
      <c r="J157" s="405">
        <f>J$3</f>
        <v>2029</v>
      </c>
      <c r="K157" s="405"/>
      <c r="L157" s="405" t="str">
        <f>L$3</f>
        <v>X</v>
      </c>
      <c r="M157" s="405"/>
      <c r="N157" s="405" t="str">
        <f>N$3</f>
        <v>X</v>
      </c>
      <c r="O157" s="405"/>
      <c r="P157" s="405" t="str">
        <f>P$3</f>
        <v>X</v>
      </c>
      <c r="Q157" s="405"/>
      <c r="R157" s="405" t="str">
        <f>R$3</f>
        <v>X</v>
      </c>
      <c r="S157" s="405"/>
      <c r="T157" s="405"/>
      <c r="U157" s="405"/>
    </row>
    <row r="158" spans="1:23">
      <c r="A158" s="439"/>
      <c r="B158" s="406" t="s">
        <v>329</v>
      </c>
      <c r="C158" s="406"/>
      <c r="D158" s="406" t="s">
        <v>329</v>
      </c>
      <c r="E158" s="406"/>
      <c r="F158" s="406" t="s">
        <v>329</v>
      </c>
      <c r="G158" s="406"/>
      <c r="H158" s="406" t="s">
        <v>329</v>
      </c>
      <c r="I158" s="406"/>
      <c r="J158" s="406" t="s">
        <v>329</v>
      </c>
      <c r="K158" s="406"/>
      <c r="L158" s="406" t="s">
        <v>329</v>
      </c>
      <c r="M158" s="406"/>
      <c r="N158" s="406" t="s">
        <v>329</v>
      </c>
      <c r="O158" s="406"/>
      <c r="P158" s="406" t="s">
        <v>329</v>
      </c>
      <c r="Q158" s="406"/>
      <c r="R158" s="406" t="s">
        <v>329</v>
      </c>
      <c r="S158" s="406"/>
      <c r="T158" s="406" t="s">
        <v>195</v>
      </c>
      <c r="U158" s="406" t="s">
        <v>139</v>
      </c>
    </row>
    <row r="159" spans="1:23" ht="12.75" customHeight="1">
      <c r="A159" s="440" t="str">
        <f>A$5</f>
        <v>Eiropas Reģionālās attīstības fonds</v>
      </c>
      <c r="B159" s="441">
        <f>B166*$L$156</f>
        <v>0</v>
      </c>
      <c r="C159" s="441"/>
      <c r="D159" s="441">
        <f t="shared" ref="D159:R159" si="88">D166*$L$156</f>
        <v>0</v>
      </c>
      <c r="E159" s="441"/>
      <c r="F159" s="441">
        <f t="shared" si="88"/>
        <v>0</v>
      </c>
      <c r="G159" s="441"/>
      <c r="H159" s="441">
        <f t="shared" si="88"/>
        <v>0</v>
      </c>
      <c r="I159" s="441"/>
      <c r="J159" s="441">
        <f t="shared" si="88"/>
        <v>0</v>
      </c>
      <c r="K159" s="441"/>
      <c r="L159" s="441">
        <f t="shared" si="88"/>
        <v>0</v>
      </c>
      <c r="M159" s="441"/>
      <c r="N159" s="441">
        <f t="shared" si="88"/>
        <v>0</v>
      </c>
      <c r="O159" s="441"/>
      <c r="P159" s="441">
        <f t="shared" si="88"/>
        <v>0</v>
      </c>
      <c r="Q159" s="441"/>
      <c r="R159" s="441">
        <f t="shared" si="88"/>
        <v>0</v>
      </c>
      <c r="S159" s="441"/>
      <c r="T159" s="408">
        <f t="shared" ref="T159:T166" si="89">SUM(B159:R159)</f>
        <v>0</v>
      </c>
      <c r="U159" s="409" t="e">
        <f>T159/$T$166</f>
        <v>#DIV/0!</v>
      </c>
    </row>
    <row r="160" spans="1:23" ht="12.75" customHeight="1">
      <c r="A160" s="410" t="str">
        <f>A$6</f>
        <v>Attiecināmais valsts budžeta finansējums</v>
      </c>
      <c r="B160" s="441">
        <f>IF($W156=2,B166-B159,0)</f>
        <v>0</v>
      </c>
      <c r="C160" s="441"/>
      <c r="D160" s="441">
        <f t="shared" ref="D160:R160" si="90">IF($W156=2,D166-D159,0)</f>
        <v>0</v>
      </c>
      <c r="E160" s="441"/>
      <c r="F160" s="441">
        <f t="shared" si="90"/>
        <v>0</v>
      </c>
      <c r="G160" s="441"/>
      <c r="H160" s="441">
        <f t="shared" si="90"/>
        <v>0</v>
      </c>
      <c r="I160" s="441"/>
      <c r="J160" s="441">
        <f t="shared" si="90"/>
        <v>0</v>
      </c>
      <c r="K160" s="441"/>
      <c r="L160" s="441">
        <f t="shared" si="90"/>
        <v>0</v>
      </c>
      <c r="M160" s="441"/>
      <c r="N160" s="441">
        <f t="shared" si="90"/>
        <v>0</v>
      </c>
      <c r="O160" s="441"/>
      <c r="P160" s="441">
        <f t="shared" si="90"/>
        <v>0</v>
      </c>
      <c r="Q160" s="441"/>
      <c r="R160" s="441">
        <f t="shared" si="90"/>
        <v>0</v>
      </c>
      <c r="S160" s="441"/>
      <c r="T160" s="408">
        <f t="shared" si="89"/>
        <v>0</v>
      </c>
      <c r="U160" s="409" t="e">
        <f t="shared" ref="U160:U166" si="91">T160/$T$166</f>
        <v>#DIV/0!</v>
      </c>
    </row>
    <row r="161" spans="1:23" ht="12.75" customHeight="1">
      <c r="A161" s="410" t="str">
        <f>A$7</f>
        <v>Valsts budžeta dotācija pašvaldībām</v>
      </c>
      <c r="B161" s="442">
        <f>IF($W156=1,(B159/0.85*0.15+B159)*0.15*'1.2.2.A. Partneris-2'!$O$3,0)</f>
        <v>0</v>
      </c>
      <c r="C161" s="442"/>
      <c r="D161" s="442">
        <f>IF($W156=1,(D159/0.85*0.15+D159)*0.15*'1.2.2.A. Partneris-2'!$O$3,0)</f>
        <v>0</v>
      </c>
      <c r="E161" s="442"/>
      <c r="F161" s="442">
        <f>IF($W156=1,(F159/0.85*0.15+F159)*0.15*'1.2.2.A. Partneris-2'!$O$3,0)</f>
        <v>0</v>
      </c>
      <c r="G161" s="442"/>
      <c r="H161" s="442">
        <f>IF($W156=1,(H159/0.85*0.15+H159)*0.15*'1.2.2.A. Partneris-2'!$O$3,0)</f>
        <v>0</v>
      </c>
      <c r="I161" s="442"/>
      <c r="J161" s="442">
        <f>IF($W156=1,(J159/0.85*0.15+J159)*0.15*'1.2.2.A. Partneris-2'!$O$3,0)</f>
        <v>0</v>
      </c>
      <c r="K161" s="442"/>
      <c r="L161" s="442">
        <f>IF($W156=1,(L159/0.85*0.15+L159)*0.15*'1.2.2.A. Partneris-2'!$O$3,0)</f>
        <v>0</v>
      </c>
      <c r="M161" s="442"/>
      <c r="N161" s="442">
        <f>IF($W156=1,(N159/0.85*0.15+N159)*0.15*'1.2.2.A. Partneris-2'!$O$3,0)</f>
        <v>0</v>
      </c>
      <c r="O161" s="442"/>
      <c r="P161" s="442">
        <f>IF($W156=1,(P159/0.85*0.15+P159)*0.15*'1.2.2.A. Partneris-2'!$O$3,0)</f>
        <v>0</v>
      </c>
      <c r="Q161" s="442"/>
      <c r="R161" s="442">
        <f>IF($W156=1,(R159/0.85*0.15+R159)*0.15*'1.2.2.A. Partneris-2'!$O$3,0)</f>
        <v>0</v>
      </c>
      <c r="S161" s="442"/>
      <c r="T161" s="408">
        <f t="shared" si="89"/>
        <v>0</v>
      </c>
      <c r="U161" s="409" t="e">
        <f t="shared" si="91"/>
        <v>#DIV/0!</v>
      </c>
    </row>
    <row r="162" spans="1:23" ht="12.75" customHeight="1">
      <c r="A162" s="410" t="str">
        <f>A$8</f>
        <v>Pašvaldības finansējums</v>
      </c>
      <c r="B162" s="442">
        <f>IF($W156=1,B166-B159-B161,0)</f>
        <v>0</v>
      </c>
      <c r="C162" s="442"/>
      <c r="D162" s="442">
        <f t="shared" ref="D162:R162" si="92">IF($W156=1,D166-D159-D161,0)</f>
        <v>0</v>
      </c>
      <c r="E162" s="442"/>
      <c r="F162" s="442">
        <f t="shared" si="92"/>
        <v>0</v>
      </c>
      <c r="G162" s="442"/>
      <c r="H162" s="442">
        <f t="shared" si="92"/>
        <v>0</v>
      </c>
      <c r="I162" s="442"/>
      <c r="J162" s="442">
        <f t="shared" si="92"/>
        <v>0</v>
      </c>
      <c r="K162" s="442"/>
      <c r="L162" s="442">
        <f t="shared" si="92"/>
        <v>0</v>
      </c>
      <c r="M162" s="442"/>
      <c r="N162" s="442">
        <f t="shared" si="92"/>
        <v>0</v>
      </c>
      <c r="O162" s="442"/>
      <c r="P162" s="442">
        <f t="shared" si="92"/>
        <v>0</v>
      </c>
      <c r="Q162" s="442"/>
      <c r="R162" s="442">
        <f t="shared" si="92"/>
        <v>0</v>
      </c>
      <c r="S162" s="442"/>
      <c r="T162" s="408">
        <f t="shared" si="89"/>
        <v>0</v>
      </c>
      <c r="U162" s="409" t="e">
        <f t="shared" si="91"/>
        <v>#DIV/0!</v>
      </c>
    </row>
    <row r="163" spans="1:23" s="3" customFormat="1" ht="12.75" customHeight="1">
      <c r="A163" s="410" t="str">
        <f>A$9</f>
        <v>Cits publiskais finansējums</v>
      </c>
      <c r="B163" s="442"/>
      <c r="C163" s="442"/>
      <c r="D163" s="442"/>
      <c r="E163" s="442"/>
      <c r="F163" s="442"/>
      <c r="G163" s="442"/>
      <c r="H163" s="442"/>
      <c r="I163" s="442"/>
      <c r="J163" s="442"/>
      <c r="K163" s="442"/>
      <c r="L163" s="442"/>
      <c r="M163" s="442"/>
      <c r="N163" s="442"/>
      <c r="O163" s="442"/>
      <c r="P163" s="442"/>
      <c r="Q163" s="442"/>
      <c r="R163" s="442"/>
      <c r="S163" s="442"/>
      <c r="T163" s="408">
        <f t="shared" si="89"/>
        <v>0</v>
      </c>
      <c r="U163" s="409" t="e">
        <f t="shared" si="91"/>
        <v>#DIV/0!</v>
      </c>
    </row>
    <row r="164" spans="1:23" ht="12.75" customHeight="1">
      <c r="A164" s="411" t="str">
        <f>A$10</f>
        <v>Publiskās attiecināmās izmaksas</v>
      </c>
      <c r="B164" s="311">
        <f>SUM(B159:B163)</f>
        <v>0</v>
      </c>
      <c r="C164" s="311"/>
      <c r="D164" s="311">
        <f t="shared" ref="D164:R164" si="93">SUM(D159:D163)</f>
        <v>0</v>
      </c>
      <c r="E164" s="311"/>
      <c r="F164" s="311">
        <f t="shared" si="93"/>
        <v>0</v>
      </c>
      <c r="G164" s="311"/>
      <c r="H164" s="311">
        <f t="shared" si="93"/>
        <v>0</v>
      </c>
      <c r="I164" s="311"/>
      <c r="J164" s="311">
        <f t="shared" si="93"/>
        <v>0</v>
      </c>
      <c r="K164" s="311"/>
      <c r="L164" s="311">
        <f t="shared" si="93"/>
        <v>0</v>
      </c>
      <c r="M164" s="311"/>
      <c r="N164" s="311">
        <f t="shared" si="93"/>
        <v>0</v>
      </c>
      <c r="O164" s="311"/>
      <c r="P164" s="311">
        <f t="shared" si="93"/>
        <v>0</v>
      </c>
      <c r="Q164" s="311"/>
      <c r="R164" s="311">
        <f t="shared" si="93"/>
        <v>0</v>
      </c>
      <c r="S164" s="311"/>
      <c r="T164" s="412">
        <f t="shared" si="89"/>
        <v>0</v>
      </c>
      <c r="U164" s="409" t="e">
        <f t="shared" si="91"/>
        <v>#DIV/0!</v>
      </c>
    </row>
    <row r="165" spans="1:23" ht="12.75" customHeight="1">
      <c r="A165" s="410" t="str">
        <f>A$11</f>
        <v>Privātās attiecināmās izmaksas</v>
      </c>
      <c r="B165" s="442"/>
      <c r="C165" s="442"/>
      <c r="D165" s="442"/>
      <c r="E165" s="442"/>
      <c r="F165" s="442"/>
      <c r="G165" s="442"/>
      <c r="H165" s="442"/>
      <c r="I165" s="442"/>
      <c r="J165" s="442"/>
      <c r="K165" s="442"/>
      <c r="L165" s="442"/>
      <c r="M165" s="442"/>
      <c r="N165" s="442"/>
      <c r="O165" s="442"/>
      <c r="P165" s="442"/>
      <c r="Q165" s="442"/>
      <c r="R165" s="442"/>
      <c r="S165" s="442"/>
      <c r="T165" s="408">
        <f t="shared" si="89"/>
        <v>0</v>
      </c>
      <c r="U165" s="409" t="e">
        <f t="shared" si="91"/>
        <v>#DIV/0!</v>
      </c>
    </row>
    <row r="166" spans="1:23" ht="12.75" customHeight="1">
      <c r="A166" s="411" t="str">
        <f>A$12</f>
        <v>Kopējās attiecināmās izmaksas</v>
      </c>
      <c r="B166" s="311">
        <f>IF(B23=2,'1.2.2.A. Partneris-2'!H24,'1.2.2.A. Partneris-2'!H24*B23)</f>
        <v>0</v>
      </c>
      <c r="C166" s="311"/>
      <c r="D166" s="311">
        <f>IF(D23=2,'1.2.2.A. Partneris-2'!J24+'1.2.2.A. Partneris-2'!H24,'1.2.2.A. Partneris-2'!J24*D23)</f>
        <v>0</v>
      </c>
      <c r="E166" s="311"/>
      <c r="F166" s="311">
        <f>IF(F23=2,'1.2.2.A. Partneris-2'!L24+'1.2.2.A. Partneris-2'!J24+'1.2.2.A. Partneris-2'!H24,'1.2.2.A. Partneris-2'!L24*F23)</f>
        <v>0</v>
      </c>
      <c r="G166" s="311"/>
      <c r="H166" s="311">
        <f>IF(H23=2,'1.2.2.A. Partneris-2'!N24+'1.2.2.A. Partneris-2'!L24+'1.2.2.A. Partneris-2'!J24+'1.2.2.A. Partneris-2'!H24,'1.2.2.A. Partneris-2'!N24*H23)</f>
        <v>0</v>
      </c>
      <c r="I166" s="311"/>
      <c r="J166" s="311">
        <f>IF(J23=2,'1.2.2.A. Partneris-2'!P24,'1.2.2.A. Partneris-2'!P24*J23)</f>
        <v>0</v>
      </c>
      <c r="K166" s="311"/>
      <c r="L166" s="311">
        <f>IF(L23=2,'1.2.2.A. Partneris-2'!R24,'1.2.2.A. Partneris-2'!R24*L23)</f>
        <v>0</v>
      </c>
      <c r="M166" s="311"/>
      <c r="N166" s="311">
        <f>IF(N23=2,'1.2.2.A. Partneris-2'!T24,'1.2.2.A. Partneris-2'!T24*N23)</f>
        <v>0</v>
      </c>
      <c r="O166" s="311"/>
      <c r="P166" s="311">
        <f>IF(P23=2,'1.2.2.A. Partneris-2'!V24,'1.2.2.A. Partneris-2'!V24*P23)</f>
        <v>0</v>
      </c>
      <c r="Q166" s="311"/>
      <c r="R166" s="311">
        <f>IF(R23=2,'1.2.2.A. Partneris-2'!X24,'1.2.2.A. Partneris-2'!X24*R23)</f>
        <v>0</v>
      </c>
      <c r="S166" s="311"/>
      <c r="T166" s="412">
        <f t="shared" si="89"/>
        <v>0</v>
      </c>
      <c r="U166" s="409" t="e">
        <f t="shared" si="91"/>
        <v>#DIV/0!</v>
      </c>
    </row>
    <row r="167" spans="1:23" ht="12.75" customHeight="1">
      <c r="A167" s="410" t="str">
        <f>A$13</f>
        <v>Publiskās neattiecināmās izmaksas</v>
      </c>
      <c r="B167" s="442">
        <f>IF(B23=2,'1.2.2.A. Partneris-2'!I24,'1.2.2.A. Partneris-2'!I24*B23)</f>
        <v>0</v>
      </c>
      <c r="C167" s="442"/>
      <c r="D167" s="442">
        <f>IF(D23=2,'1.2.2.A. Partneris-2'!K24+'1.2.2.A. Partneris-2'!I24,'1.2.2.A. Partneris-2'!K24*D23)</f>
        <v>0</v>
      </c>
      <c r="E167" s="442"/>
      <c r="F167" s="442">
        <f>IF(F23=2,'1.2.2.A. Partneris-2'!M24+'1.2.2.A. Partneris-2'!K24+'1.2.2.A. Partneris-2'!I24,'1.2.2.A. Partneris-2'!M24*F23)</f>
        <v>0</v>
      </c>
      <c r="G167" s="442"/>
      <c r="H167" s="442">
        <f>IF(H23=2,'1.2.2.A. Partneris-2'!O24+'1.2.2.A. Partneris-2'!M24+'1.2.2.A. Partneris-2'!K24+'1.2.2.A. Partneris-2'!I24,'1.2.2.A. Partneris-2'!O24*H23)</f>
        <v>0</v>
      </c>
      <c r="I167" s="442"/>
      <c r="J167" s="442">
        <f>IF(J23=2,'1.2.2.A. Partneris-2'!Q24,'1.2.2.A. Partneris-2'!Q24*J23)</f>
        <v>0</v>
      </c>
      <c r="K167" s="442"/>
      <c r="L167" s="442">
        <f>IF(L23=2,'1.2.2.A. Partneris-2'!S24,'1.2.2.A. Partneris-2'!S24*L23)</f>
        <v>0</v>
      </c>
      <c r="M167" s="442"/>
      <c r="N167" s="442">
        <f>IF(N23=2,'1.2.2.A. Partneris-2'!U24,'1.2.2.A. Partneris-2'!U24*N23)</f>
        <v>0</v>
      </c>
      <c r="O167" s="442"/>
      <c r="P167" s="442">
        <f>IF(P23=2,'1.2.2.A. Partneris-2'!W24,'1.2.2.A. Partneris-2'!W24*P23)</f>
        <v>0</v>
      </c>
      <c r="Q167" s="442"/>
      <c r="R167" s="442">
        <f>IF(R23=2,'1.2.2.A. Partneris-2'!Y24,'1.2.2.A. Partneris-2'!Y24*R23)</f>
        <v>0</v>
      </c>
      <c r="S167" s="442"/>
      <c r="T167" s="408">
        <f t="shared" ref="T167:T170" si="94">SUM(B167:R167)</f>
        <v>0</v>
      </c>
      <c r="U167" s="443" t="s">
        <v>336</v>
      </c>
    </row>
    <row r="168" spans="1:23" ht="12.75" customHeight="1">
      <c r="A168" s="410" t="str">
        <f>A$14</f>
        <v>Privātās neattiecināmās izmaksas</v>
      </c>
      <c r="B168" s="444"/>
      <c r="C168" s="444"/>
      <c r="D168" s="444"/>
      <c r="E168" s="444"/>
      <c r="F168" s="444"/>
      <c r="G168" s="444"/>
      <c r="H168" s="444"/>
      <c r="I168" s="444"/>
      <c r="J168" s="444"/>
      <c r="K168" s="444"/>
      <c r="L168" s="444"/>
      <c r="M168" s="444"/>
      <c r="N168" s="444"/>
      <c r="O168" s="444"/>
      <c r="P168" s="444"/>
      <c r="Q168" s="444"/>
      <c r="R168" s="444"/>
      <c r="S168" s="444"/>
      <c r="T168" s="408">
        <f t="shared" si="94"/>
        <v>0</v>
      </c>
      <c r="U168" s="443" t="s">
        <v>336</v>
      </c>
    </row>
    <row r="169" spans="1:23" ht="12.75" customHeight="1">
      <c r="A169" s="411" t="str">
        <f>A$15</f>
        <v>Neattiecināmās izmaksas kopā</v>
      </c>
      <c r="B169" s="311">
        <f>SUM(B167:B168)</f>
        <v>0</v>
      </c>
      <c r="C169" s="311"/>
      <c r="D169" s="311">
        <f t="shared" ref="D169:R169" si="95">SUM(D167:D168)</f>
        <v>0</v>
      </c>
      <c r="E169" s="311"/>
      <c r="F169" s="311">
        <f t="shared" si="95"/>
        <v>0</v>
      </c>
      <c r="G169" s="311"/>
      <c r="H169" s="311">
        <f t="shared" si="95"/>
        <v>0</v>
      </c>
      <c r="I169" s="311"/>
      <c r="J169" s="311">
        <f t="shared" si="95"/>
        <v>0</v>
      </c>
      <c r="K169" s="311"/>
      <c r="L169" s="311">
        <f t="shared" si="95"/>
        <v>0</v>
      </c>
      <c r="M169" s="311"/>
      <c r="N169" s="311">
        <f t="shared" si="95"/>
        <v>0</v>
      </c>
      <c r="O169" s="311"/>
      <c r="P169" s="311">
        <f t="shared" si="95"/>
        <v>0</v>
      </c>
      <c r="Q169" s="311"/>
      <c r="R169" s="311">
        <f t="shared" si="95"/>
        <v>0</v>
      </c>
      <c r="S169" s="311"/>
      <c r="T169" s="412">
        <f t="shared" si="94"/>
        <v>0</v>
      </c>
      <c r="U169" s="443" t="s">
        <v>336</v>
      </c>
    </row>
    <row r="170" spans="1:23" ht="12.75" customHeight="1">
      <c r="A170" s="416" t="str">
        <f>A$16</f>
        <v>Kopējās izmaksas</v>
      </c>
      <c r="B170" s="417">
        <f>B166+B169</f>
        <v>0</v>
      </c>
      <c r="C170" s="417"/>
      <c r="D170" s="417">
        <f t="shared" ref="D170:R170" si="96">D166+D169</f>
        <v>0</v>
      </c>
      <c r="E170" s="417"/>
      <c r="F170" s="417">
        <f t="shared" si="96"/>
        <v>0</v>
      </c>
      <c r="G170" s="417"/>
      <c r="H170" s="417">
        <f t="shared" si="96"/>
        <v>0</v>
      </c>
      <c r="I170" s="417"/>
      <c r="J170" s="417">
        <f t="shared" si="96"/>
        <v>0</v>
      </c>
      <c r="K170" s="417"/>
      <c r="L170" s="417">
        <f t="shared" si="96"/>
        <v>0</v>
      </c>
      <c r="M170" s="417"/>
      <c r="N170" s="417">
        <f t="shared" si="96"/>
        <v>0</v>
      </c>
      <c r="O170" s="417"/>
      <c r="P170" s="417">
        <f t="shared" si="96"/>
        <v>0</v>
      </c>
      <c r="Q170" s="417"/>
      <c r="R170" s="417">
        <f t="shared" si="96"/>
        <v>0</v>
      </c>
      <c r="S170" s="417"/>
      <c r="T170" s="419">
        <f t="shared" si="94"/>
        <v>0</v>
      </c>
      <c r="U170" s="443" t="s">
        <v>336</v>
      </c>
    </row>
    <row r="171" spans="1:23" ht="12.75" customHeight="1">
      <c r="A171" s="430"/>
      <c r="B171" s="430"/>
      <c r="C171" s="430"/>
      <c r="D171" s="430"/>
      <c r="E171" s="430"/>
      <c r="F171" s="430"/>
      <c r="G171" s="430"/>
      <c r="H171" s="430"/>
      <c r="I171" s="430"/>
      <c r="J171" s="430"/>
      <c r="K171" s="430"/>
      <c r="L171" s="430"/>
      <c r="M171" s="430"/>
      <c r="N171" s="430"/>
      <c r="O171" s="430"/>
      <c r="P171" s="430"/>
      <c r="Q171" s="430"/>
      <c r="R171" s="430"/>
      <c r="S171" s="430"/>
      <c r="T171" s="430"/>
      <c r="U171" s="430"/>
    </row>
    <row r="172" spans="1:23" ht="24" customHeight="1">
      <c r="A172" s="448" t="s">
        <v>354</v>
      </c>
      <c r="B172" s="433">
        <f>'1.2.2.B. Partneris-2'!C3</f>
        <v>0</v>
      </c>
      <c r="C172" s="434"/>
      <c r="D172" s="434"/>
      <c r="E172" s="434"/>
      <c r="F172" s="433">
        <f>'1.2.2.B. Partneris-2'!H3</f>
        <v>0</v>
      </c>
      <c r="G172" s="434"/>
      <c r="H172" s="435"/>
      <c r="I172" s="434"/>
      <c r="J172" s="435" t="s">
        <v>343</v>
      </c>
      <c r="K172" s="434"/>
      <c r="L172" s="437">
        <f>'11. DL 4.pielikums'!$E$43</f>
        <v>0</v>
      </c>
      <c r="M172" s="434"/>
      <c r="N172" s="438" t="s">
        <v>350</v>
      </c>
      <c r="O172" s="434"/>
      <c r="P172" s="435"/>
      <c r="Q172" s="434"/>
      <c r="R172" s="435"/>
      <c r="S172" s="434"/>
      <c r="T172" s="435"/>
      <c r="U172" s="435"/>
      <c r="W172" s="4">
        <f>IF(F172=Dati!$J$3,1,IF(F172=Dati!$J$4,2,IF(F172=Dati!$J$5,3,0)))</f>
        <v>0</v>
      </c>
    </row>
    <row r="173" spans="1:23" ht="12.75" customHeight="1">
      <c r="A173" s="404" t="s">
        <v>328</v>
      </c>
      <c r="B173" s="405">
        <f>B$3</f>
        <v>2025</v>
      </c>
      <c r="C173" s="405"/>
      <c r="D173" s="405">
        <f>D$3</f>
        <v>2026</v>
      </c>
      <c r="E173" s="405"/>
      <c r="F173" s="405">
        <f>F$3</f>
        <v>2027</v>
      </c>
      <c r="G173" s="405"/>
      <c r="H173" s="405">
        <f>H$3</f>
        <v>2028</v>
      </c>
      <c r="I173" s="405"/>
      <c r="J173" s="405">
        <f>J$3</f>
        <v>2029</v>
      </c>
      <c r="K173" s="405"/>
      <c r="L173" s="405" t="str">
        <f>L$3</f>
        <v>X</v>
      </c>
      <c r="M173" s="405"/>
      <c r="N173" s="405" t="str">
        <f>N$3</f>
        <v>X</v>
      </c>
      <c r="O173" s="405"/>
      <c r="P173" s="405" t="str">
        <f>P$3</f>
        <v>X</v>
      </c>
      <c r="Q173" s="405"/>
      <c r="R173" s="405" t="str">
        <f>R$3</f>
        <v>X</v>
      </c>
      <c r="S173" s="405"/>
      <c r="T173" s="405"/>
      <c r="U173" s="405"/>
    </row>
    <row r="174" spans="1:23">
      <c r="A174" s="439"/>
      <c r="B174" s="406" t="s">
        <v>329</v>
      </c>
      <c r="C174" s="406"/>
      <c r="D174" s="406" t="s">
        <v>329</v>
      </c>
      <c r="E174" s="406"/>
      <c r="F174" s="406" t="s">
        <v>329</v>
      </c>
      <c r="G174" s="406"/>
      <c r="H174" s="406" t="s">
        <v>329</v>
      </c>
      <c r="I174" s="406"/>
      <c r="J174" s="406" t="s">
        <v>329</v>
      </c>
      <c r="K174" s="406"/>
      <c r="L174" s="406" t="s">
        <v>329</v>
      </c>
      <c r="M174" s="406"/>
      <c r="N174" s="406" t="s">
        <v>329</v>
      </c>
      <c r="O174" s="406"/>
      <c r="P174" s="406" t="s">
        <v>329</v>
      </c>
      <c r="Q174" s="406"/>
      <c r="R174" s="406" t="s">
        <v>329</v>
      </c>
      <c r="S174" s="406"/>
      <c r="T174" s="406" t="s">
        <v>195</v>
      </c>
      <c r="U174" s="406" t="s">
        <v>139</v>
      </c>
    </row>
    <row r="175" spans="1:23" ht="12.75" customHeight="1">
      <c r="A175" s="440" t="str">
        <f>A$5</f>
        <v>Eiropas Reģionālās attīstības fonds</v>
      </c>
      <c r="B175" s="441">
        <f>B182*$L$172</f>
        <v>0</v>
      </c>
      <c r="C175" s="441"/>
      <c r="D175" s="441">
        <f t="shared" ref="D175:R175" si="97">D182*$L$172</f>
        <v>0</v>
      </c>
      <c r="E175" s="441"/>
      <c r="F175" s="441">
        <f t="shared" si="97"/>
        <v>0</v>
      </c>
      <c r="G175" s="441"/>
      <c r="H175" s="441">
        <f t="shared" si="97"/>
        <v>0</v>
      </c>
      <c r="I175" s="441"/>
      <c r="J175" s="441">
        <f t="shared" si="97"/>
        <v>0</v>
      </c>
      <c r="K175" s="441"/>
      <c r="L175" s="441">
        <f t="shared" si="97"/>
        <v>0</v>
      </c>
      <c r="M175" s="441"/>
      <c r="N175" s="441">
        <f t="shared" si="97"/>
        <v>0</v>
      </c>
      <c r="O175" s="441"/>
      <c r="P175" s="441">
        <f t="shared" si="97"/>
        <v>0</v>
      </c>
      <c r="Q175" s="441"/>
      <c r="R175" s="441">
        <f t="shared" si="97"/>
        <v>0</v>
      </c>
      <c r="S175" s="441"/>
      <c r="T175" s="408">
        <f t="shared" ref="T175:T181" si="98">SUM(B175:R175)</f>
        <v>0</v>
      </c>
      <c r="U175" s="409" t="e">
        <f>T175/$T$182</f>
        <v>#DIV/0!</v>
      </c>
    </row>
    <row r="176" spans="1:23" ht="12.75" customHeight="1">
      <c r="A176" s="410" t="str">
        <f>A$6</f>
        <v>Attiecināmais valsts budžeta finansējums</v>
      </c>
      <c r="B176" s="441">
        <f>IF($W172=2,B182-B175,0)</f>
        <v>0</v>
      </c>
      <c r="C176" s="441"/>
      <c r="D176" s="441">
        <f t="shared" ref="D176:R176" si="99">IF($W172=2,D182-D175,0)</f>
        <v>0</v>
      </c>
      <c r="E176" s="441"/>
      <c r="F176" s="441">
        <f t="shared" si="99"/>
        <v>0</v>
      </c>
      <c r="G176" s="441"/>
      <c r="H176" s="441">
        <f t="shared" si="99"/>
        <v>0</v>
      </c>
      <c r="I176" s="441"/>
      <c r="J176" s="441">
        <f t="shared" si="99"/>
        <v>0</v>
      </c>
      <c r="K176" s="441"/>
      <c r="L176" s="441">
        <f t="shared" si="99"/>
        <v>0</v>
      </c>
      <c r="M176" s="441"/>
      <c r="N176" s="441">
        <f t="shared" si="99"/>
        <v>0</v>
      </c>
      <c r="O176" s="441"/>
      <c r="P176" s="441">
        <f t="shared" si="99"/>
        <v>0</v>
      </c>
      <c r="Q176" s="441"/>
      <c r="R176" s="441">
        <f t="shared" si="99"/>
        <v>0</v>
      </c>
      <c r="S176" s="441"/>
      <c r="T176" s="408">
        <f t="shared" si="98"/>
        <v>0</v>
      </c>
      <c r="U176" s="409" t="e">
        <f t="shared" ref="U176:U182" si="100">T176/$T$182</f>
        <v>#DIV/0!</v>
      </c>
    </row>
    <row r="177" spans="1:23" ht="12.75" customHeight="1">
      <c r="A177" s="410" t="str">
        <f>A$7</f>
        <v>Valsts budžeta dotācija pašvaldībām</v>
      </c>
      <c r="B177" s="442">
        <f>IF($W172=1,(B175/0.85*0.15+B175)*0.15*'1.2.2.B. Partneris-2'!$O$3,0)</f>
        <v>0</v>
      </c>
      <c r="C177" s="442"/>
      <c r="D177" s="442">
        <f>IF($W172=1,(D175/0.85*0.15+D175)*0.15*'1.2.2.B. Partneris-2'!$O$3,0)</f>
        <v>0</v>
      </c>
      <c r="E177" s="442"/>
      <c r="F177" s="442">
        <f>IF($W172=1,(F175/0.85*0.15+F175)*0.15*'1.2.2.B. Partneris-2'!$O$3,0)</f>
        <v>0</v>
      </c>
      <c r="G177" s="442"/>
      <c r="H177" s="442">
        <f>IF($W172=1,(H175/0.85*0.15+H175)*0.15*'1.2.2.B. Partneris-2'!$O$3,0)</f>
        <v>0</v>
      </c>
      <c r="I177" s="442"/>
      <c r="J177" s="442">
        <f>IF($W172=1,(J175/0.85*0.15+J175)*0.15*'1.2.2.B. Partneris-2'!$O$3,0)</f>
        <v>0</v>
      </c>
      <c r="K177" s="442"/>
      <c r="L177" s="442">
        <f>IF($W172=1,(L175/0.85*0.15+L175)*0.15*'1.2.2.B. Partneris-2'!$O$3,0)</f>
        <v>0</v>
      </c>
      <c r="M177" s="442"/>
      <c r="N177" s="442">
        <f>IF($W172=1,(N175/0.85*0.15+N175)*0.15*'1.2.2.B. Partneris-2'!$O$3,0)</f>
        <v>0</v>
      </c>
      <c r="O177" s="442"/>
      <c r="P177" s="442">
        <f>IF($W172=1,(P175/0.85*0.15+P175)*0.15*'1.2.2.B. Partneris-2'!$O$3,0)</f>
        <v>0</v>
      </c>
      <c r="Q177" s="442"/>
      <c r="R177" s="442">
        <f>IF($W172=1,(R175/0.85*0.15+R175)*0.15*'1.2.2.B. Partneris-2'!$O$3,0)</f>
        <v>0</v>
      </c>
      <c r="S177" s="442"/>
      <c r="T177" s="408">
        <f t="shared" si="98"/>
        <v>0</v>
      </c>
      <c r="U177" s="409" t="e">
        <f t="shared" si="100"/>
        <v>#DIV/0!</v>
      </c>
    </row>
    <row r="178" spans="1:23" ht="12.75" customHeight="1">
      <c r="A178" s="410" t="str">
        <f>A$8</f>
        <v>Pašvaldības finansējums</v>
      </c>
      <c r="B178" s="442">
        <f>IF($W172=1,B182-B175-B177-B181,0)</f>
        <v>0</v>
      </c>
      <c r="C178" s="442"/>
      <c r="D178" s="442">
        <f t="shared" ref="D178:R178" si="101">IF($W172=1,D182-D175-D177-D181,0)</f>
        <v>0</v>
      </c>
      <c r="E178" s="442"/>
      <c r="F178" s="442">
        <f t="shared" si="101"/>
        <v>0</v>
      </c>
      <c r="G178" s="442"/>
      <c r="H178" s="442">
        <f t="shared" si="101"/>
        <v>0</v>
      </c>
      <c r="I178" s="442"/>
      <c r="J178" s="442">
        <f t="shared" si="101"/>
        <v>0</v>
      </c>
      <c r="K178" s="442"/>
      <c r="L178" s="442">
        <f t="shared" si="101"/>
        <v>0</v>
      </c>
      <c r="M178" s="442"/>
      <c r="N178" s="442">
        <f t="shared" si="101"/>
        <v>0</v>
      </c>
      <c r="O178" s="442"/>
      <c r="P178" s="442">
        <f t="shared" si="101"/>
        <v>0</v>
      </c>
      <c r="Q178" s="442"/>
      <c r="R178" s="442">
        <f t="shared" si="101"/>
        <v>0</v>
      </c>
      <c r="S178" s="442"/>
      <c r="T178" s="408">
        <f t="shared" si="98"/>
        <v>0</v>
      </c>
      <c r="U178" s="409" t="e">
        <f t="shared" si="100"/>
        <v>#DIV/0!</v>
      </c>
    </row>
    <row r="179" spans="1:23" s="3" customFormat="1" ht="12.75" customHeight="1">
      <c r="A179" s="410" t="str">
        <f>A$9</f>
        <v>Cits publiskais finansējums</v>
      </c>
      <c r="B179" s="442"/>
      <c r="C179" s="442"/>
      <c r="D179" s="442"/>
      <c r="E179" s="442"/>
      <c r="F179" s="442"/>
      <c r="G179" s="442"/>
      <c r="H179" s="442"/>
      <c r="I179" s="442"/>
      <c r="J179" s="442"/>
      <c r="K179" s="442"/>
      <c r="L179" s="442"/>
      <c r="M179" s="442"/>
      <c r="N179" s="442"/>
      <c r="O179" s="442"/>
      <c r="P179" s="442"/>
      <c r="Q179" s="442"/>
      <c r="R179" s="442"/>
      <c r="S179" s="442"/>
      <c r="T179" s="408">
        <f t="shared" si="98"/>
        <v>0</v>
      </c>
      <c r="U179" s="409" t="e">
        <f t="shared" si="100"/>
        <v>#DIV/0!</v>
      </c>
    </row>
    <row r="180" spans="1:23" ht="12.75" customHeight="1">
      <c r="A180" s="411" t="str">
        <f>A$10</f>
        <v>Publiskās attiecināmās izmaksas</v>
      </c>
      <c r="B180" s="311">
        <f>SUM(B175:B179)</f>
        <v>0</v>
      </c>
      <c r="C180" s="311"/>
      <c r="D180" s="311">
        <f t="shared" ref="D180:R180" si="102">SUM(D175:D179)</f>
        <v>0</v>
      </c>
      <c r="E180" s="311"/>
      <c r="F180" s="311">
        <f t="shared" si="102"/>
        <v>0</v>
      </c>
      <c r="G180" s="311"/>
      <c r="H180" s="311">
        <f t="shared" si="102"/>
        <v>0</v>
      </c>
      <c r="I180" s="311"/>
      <c r="J180" s="311">
        <f t="shared" si="102"/>
        <v>0</v>
      </c>
      <c r="K180" s="311"/>
      <c r="L180" s="311">
        <f t="shared" si="102"/>
        <v>0</v>
      </c>
      <c r="M180" s="311"/>
      <c r="N180" s="311">
        <f t="shared" si="102"/>
        <v>0</v>
      </c>
      <c r="O180" s="311"/>
      <c r="P180" s="311">
        <f t="shared" si="102"/>
        <v>0</v>
      </c>
      <c r="Q180" s="311"/>
      <c r="R180" s="311">
        <f t="shared" si="102"/>
        <v>0</v>
      </c>
      <c r="S180" s="311"/>
      <c r="T180" s="412">
        <f t="shared" si="98"/>
        <v>0</v>
      </c>
      <c r="U180" s="409" t="e">
        <f t="shared" si="100"/>
        <v>#DIV/0!</v>
      </c>
    </row>
    <row r="181" spans="1:23" ht="12.75" customHeight="1">
      <c r="A181" s="410" t="str">
        <f>A$11</f>
        <v>Privātās attiecināmās izmaksas</v>
      </c>
      <c r="B181" s="442">
        <f>IF($W$106=1,B182*'11. DL 4.pielikums'!$G$35-'9. DL PI Fin.plans'!B182*$L$172,B182-B175-B176-B177-B178-B179)</f>
        <v>0</v>
      </c>
      <c r="C181" s="442"/>
      <c r="D181" s="442">
        <f>IF($W$106=1,D182*'11. DL 4.pielikums'!$G$35-'9. DL PI Fin.plans'!D182*$L$172,D182-D175-D176-D177-D178-D179)</f>
        <v>0</v>
      </c>
      <c r="E181" s="442"/>
      <c r="F181" s="442">
        <f>IF($W$106=1,F182*'11. DL 4.pielikums'!$G$35-'9. DL PI Fin.plans'!F182*$L$172,F182-F175-F176-F177-F178-F179)</f>
        <v>0</v>
      </c>
      <c r="G181" s="442"/>
      <c r="H181" s="442">
        <f>IF($W$106=1,H182*'11. DL 4.pielikums'!$G$35-'9. DL PI Fin.plans'!H182*$L$172,H182-H175-H176-H177-H178-H179)</f>
        <v>0</v>
      </c>
      <c r="I181" s="442"/>
      <c r="J181" s="442">
        <f>IF($W$106=1,J182*'11. DL 4.pielikums'!$G$35-'9. DL PI Fin.plans'!J182*$L$172,J182-J175-J176-J177-J178-J179)</f>
        <v>0</v>
      </c>
      <c r="K181" s="442"/>
      <c r="L181" s="442">
        <f>IF($W$106=1,L182*'11. DL 4.pielikums'!$G$35-'9. DL PI Fin.plans'!L182*$L$172,L182-L175-L176-L177-L178-L179)</f>
        <v>0</v>
      </c>
      <c r="M181" s="442"/>
      <c r="N181" s="442">
        <f>IF($W$106=1,N182*'11. DL 4.pielikums'!$G$35-'9. DL PI Fin.plans'!N182*$L$172,N182-N175-N176-N177-N178-N179)</f>
        <v>0</v>
      </c>
      <c r="O181" s="442"/>
      <c r="P181" s="442">
        <f>IF($W$106=1,P182*'11. DL 4.pielikums'!$G$35-'9. DL PI Fin.plans'!P182*$L$172,P182-P175-P176-P177-P178-P179)</f>
        <v>0</v>
      </c>
      <c r="Q181" s="442"/>
      <c r="R181" s="442">
        <f>IF($W$106=1,R182*'11. DL 4.pielikums'!$G$35-'9. DL PI Fin.plans'!R182*$L$172,R182-R175-R176-R177-R178-R179)</f>
        <v>0</v>
      </c>
      <c r="S181" s="442"/>
      <c r="T181" s="408">
        <f t="shared" si="98"/>
        <v>0</v>
      </c>
      <c r="U181" s="409" t="e">
        <f t="shared" si="100"/>
        <v>#DIV/0!</v>
      </c>
    </row>
    <row r="182" spans="1:23" ht="12.75" customHeight="1">
      <c r="A182" s="411" t="str">
        <f>A$12</f>
        <v>Kopējās attiecināmās izmaksas</v>
      </c>
      <c r="B182" s="311">
        <f>IF(B23=2,'1.2.2.B. Partneris-2'!H27,'1.2.2.B. Partneris-2'!H27*B23)</f>
        <v>0</v>
      </c>
      <c r="C182" s="311"/>
      <c r="D182" s="311">
        <f>IF(D23=2,'1.2.2.B. Partneris-2'!J27+'1.2.2.B. Partneris-2'!H27,'1.2.2.B. Partneris-2'!J27*D23)</f>
        <v>0</v>
      </c>
      <c r="E182" s="311"/>
      <c r="F182" s="311">
        <f>IF(F23=2,'1.2.2.B. Partneris-2'!L27+'1.2.2.B. Partneris-2'!J27+'1.2.2.B. Partneris-2'!H27,'1.2.2.B. Partneris-2'!L27*F23)</f>
        <v>0</v>
      </c>
      <c r="G182" s="311"/>
      <c r="H182" s="311">
        <f>IF(H23=2,'1.2.2.B. Partneris-2'!N27+'1.2.2.B. Partneris-2'!L27+'1.2.2.B. Partneris-2'!J27+'1.2.2.B. Partneris-2'!H27,'1.2.2.B. Partneris-2'!N27*H23)</f>
        <v>0</v>
      </c>
      <c r="I182" s="311"/>
      <c r="J182" s="311">
        <f>IF(J23=2,'1.2.2.B. Partneris-2'!P27,'1.2.2.B. Partneris-2'!P27*J23)</f>
        <v>0</v>
      </c>
      <c r="K182" s="311"/>
      <c r="L182" s="311">
        <f>IF(L23=2,'1.2.2.B. Partneris-2'!R27,'1.2.2.B. Partneris-2'!R27*L23)</f>
        <v>0</v>
      </c>
      <c r="M182" s="311"/>
      <c r="N182" s="311">
        <f>IF(N23=2,'1.2.2.B. Partneris-2'!T27,'1.2.2.B. Partneris-2'!T27*N23)</f>
        <v>0</v>
      </c>
      <c r="O182" s="311"/>
      <c r="P182" s="311">
        <f>IF(P23=2,'1.2.2.B. Partneris-2'!V27,'1.2.2.B. Partneris-2'!V27*P23)</f>
        <v>0</v>
      </c>
      <c r="Q182" s="311"/>
      <c r="R182" s="311">
        <f>IF(R23=2,'1.2.2.B. Partneris-2'!X27,'1.2.2.B. Partneris-2'!X27*R23)</f>
        <v>0</v>
      </c>
      <c r="S182" s="311"/>
      <c r="T182" s="412">
        <f>SUM(B182:R182)</f>
        <v>0</v>
      </c>
      <c r="U182" s="409" t="e">
        <f t="shared" si="100"/>
        <v>#DIV/0!</v>
      </c>
    </row>
    <row r="183" spans="1:23" ht="12.75" customHeight="1">
      <c r="A183" s="410" t="str">
        <f>A$13</f>
        <v>Publiskās neattiecināmās izmaksas</v>
      </c>
      <c r="B183" s="444"/>
      <c r="C183" s="444"/>
      <c r="D183" s="444"/>
      <c r="E183" s="444"/>
      <c r="F183" s="444"/>
      <c r="G183" s="444"/>
      <c r="H183" s="444"/>
      <c r="I183" s="444"/>
      <c r="J183" s="444"/>
      <c r="K183" s="444"/>
      <c r="L183" s="444"/>
      <c r="M183" s="444"/>
      <c r="N183" s="444"/>
      <c r="O183" s="444"/>
      <c r="P183" s="444"/>
      <c r="Q183" s="444"/>
      <c r="R183" s="444"/>
      <c r="S183" s="444"/>
      <c r="T183" s="408">
        <f t="shared" ref="T183:T185" si="103">SUM(B183:R183)</f>
        <v>0</v>
      </c>
      <c r="U183" s="443" t="s">
        <v>336</v>
      </c>
    </row>
    <row r="184" spans="1:23" ht="12.75" customHeight="1">
      <c r="A184" s="410" t="str">
        <f>A$14</f>
        <v>Privātās neattiecināmās izmaksas</v>
      </c>
      <c r="B184" s="442">
        <f>IF(B23=2,'1.2.2.B. Partneris-2'!I27,'1.2.2.B. Partneris-2'!I27*B23)</f>
        <v>0</v>
      </c>
      <c r="C184" s="442"/>
      <c r="D184" s="442">
        <f>IF(D23=2,'1.2.2.B. Partneris-2'!K27+'1.2.2.B. Partneris-2'!I27,'1.2.2.B. Partneris-2'!K27*D23)</f>
        <v>0</v>
      </c>
      <c r="E184" s="442"/>
      <c r="F184" s="442">
        <f>IF(F23=2,'1.2.2.B. Partneris-2'!M27+'1.2.2.B. Partneris-2'!K27+'1.2.2.B. Partneris-2'!I27,'1.2.2.B. Partneris-2'!M27*F23)</f>
        <v>0</v>
      </c>
      <c r="G184" s="442"/>
      <c r="H184" s="442">
        <f>IF(H23=2,'1.2.2.B. Partneris-2'!O27+'1.2.2.B. Partneris-2'!M27+'1.2.2.B. Partneris-2'!K27+'1.2.2.B. Partneris-2'!I27,'1.2.2.B. Partneris-2'!O27*H23)</f>
        <v>0</v>
      </c>
      <c r="I184" s="442"/>
      <c r="J184" s="442">
        <f>IF(J23=2,'1.2.2.B. Partneris-2'!Q27,'1.2.2.B. Partneris-2'!Q27*J23)</f>
        <v>0</v>
      </c>
      <c r="K184" s="442"/>
      <c r="L184" s="442">
        <f>IF(L23=2,'1.2.2.B. Partneris-2'!S27,'1.2.2.B. Partneris-2'!S27*L23)</f>
        <v>0</v>
      </c>
      <c r="M184" s="442"/>
      <c r="N184" s="442">
        <f>IF(N23=2,'1.2.2.B. Partneris-2'!U27,'1.2.2.B. Partneris-2'!U27*N23)</f>
        <v>0</v>
      </c>
      <c r="O184" s="442"/>
      <c r="P184" s="442">
        <f>IF(P23=2,'1.2.2.B. Partneris-2'!W27,'1.2.2.B. Partneris-2'!W27*P23)</f>
        <v>0</v>
      </c>
      <c r="Q184" s="442"/>
      <c r="R184" s="442">
        <f>IF(R23=2,'1.2.2.B. Partneris-2'!Y27,'1.2.2.B. Partneris-2'!Y27*R23)</f>
        <v>0</v>
      </c>
      <c r="S184" s="442"/>
      <c r="T184" s="408">
        <f t="shared" si="103"/>
        <v>0</v>
      </c>
      <c r="U184" s="443" t="s">
        <v>336</v>
      </c>
    </row>
    <row r="185" spans="1:23" ht="12.75" customHeight="1">
      <c r="A185" s="411" t="str">
        <f>A$15</f>
        <v>Neattiecināmās izmaksas kopā</v>
      </c>
      <c r="B185" s="311">
        <f>SUM(B183:B184)</f>
        <v>0</v>
      </c>
      <c r="C185" s="311"/>
      <c r="D185" s="311">
        <f t="shared" ref="D185:R185" si="104">SUM(D183:D184)</f>
        <v>0</v>
      </c>
      <c r="E185" s="311"/>
      <c r="F185" s="311">
        <f t="shared" si="104"/>
        <v>0</v>
      </c>
      <c r="G185" s="311"/>
      <c r="H185" s="311">
        <f t="shared" si="104"/>
        <v>0</v>
      </c>
      <c r="I185" s="311"/>
      <c r="J185" s="311">
        <f t="shared" si="104"/>
        <v>0</v>
      </c>
      <c r="K185" s="311"/>
      <c r="L185" s="311">
        <f t="shared" si="104"/>
        <v>0</v>
      </c>
      <c r="M185" s="311"/>
      <c r="N185" s="311">
        <f t="shared" si="104"/>
        <v>0</v>
      </c>
      <c r="O185" s="311"/>
      <c r="P185" s="311">
        <f t="shared" si="104"/>
        <v>0</v>
      </c>
      <c r="Q185" s="311"/>
      <c r="R185" s="311">
        <f t="shared" si="104"/>
        <v>0</v>
      </c>
      <c r="S185" s="311"/>
      <c r="T185" s="412">
        <f t="shared" si="103"/>
        <v>0</v>
      </c>
      <c r="U185" s="443" t="s">
        <v>336</v>
      </c>
    </row>
    <row r="186" spans="1:23" ht="12.75" customHeight="1">
      <c r="A186" s="416" t="str">
        <f>A$16</f>
        <v>Kopējās izmaksas</v>
      </c>
      <c r="B186" s="417">
        <f>B182+B185</f>
        <v>0</v>
      </c>
      <c r="C186" s="417"/>
      <c r="D186" s="417">
        <f t="shared" ref="D186:R186" si="105">D182+D185</f>
        <v>0</v>
      </c>
      <c r="E186" s="417"/>
      <c r="F186" s="417">
        <f t="shared" si="105"/>
        <v>0</v>
      </c>
      <c r="G186" s="417"/>
      <c r="H186" s="417">
        <f t="shared" si="105"/>
        <v>0</v>
      </c>
      <c r="I186" s="417"/>
      <c r="J186" s="417">
        <f t="shared" si="105"/>
        <v>0</v>
      </c>
      <c r="K186" s="417"/>
      <c r="L186" s="417">
        <f t="shared" si="105"/>
        <v>0</v>
      </c>
      <c r="M186" s="417"/>
      <c r="N186" s="417">
        <f t="shared" si="105"/>
        <v>0</v>
      </c>
      <c r="O186" s="417"/>
      <c r="P186" s="417">
        <f t="shared" si="105"/>
        <v>0</v>
      </c>
      <c r="Q186" s="417"/>
      <c r="R186" s="417">
        <f t="shared" si="105"/>
        <v>0</v>
      </c>
      <c r="S186" s="417"/>
      <c r="T186" s="412">
        <f>SUM(B186:R186)</f>
        <v>0</v>
      </c>
      <c r="U186" s="443" t="s">
        <v>336</v>
      </c>
    </row>
    <row r="187" spans="1:23" ht="12.75" customHeight="1">
      <c r="A187" s="430"/>
      <c r="B187" s="430"/>
      <c r="C187" s="430"/>
      <c r="D187" s="430"/>
      <c r="E187" s="430"/>
      <c r="F187" s="430"/>
      <c r="G187" s="430"/>
      <c r="H187" s="430"/>
      <c r="I187" s="430"/>
      <c r="J187" s="430"/>
      <c r="K187" s="430"/>
      <c r="L187" s="430"/>
      <c r="M187" s="430"/>
      <c r="N187" s="430"/>
      <c r="O187" s="430"/>
      <c r="P187" s="430"/>
      <c r="Q187" s="430"/>
      <c r="R187" s="430"/>
      <c r="S187" s="430"/>
      <c r="T187" s="430"/>
      <c r="U187" s="430"/>
    </row>
    <row r="188" spans="1:23" ht="24" customHeight="1">
      <c r="A188" s="448" t="s">
        <v>354</v>
      </c>
      <c r="B188" s="433">
        <f>'1.2.2.B. Partneris-2'!C3</f>
        <v>0</v>
      </c>
      <c r="C188" s="434"/>
      <c r="D188" s="434"/>
      <c r="E188" s="434"/>
      <c r="F188" s="433">
        <f>'1.2.2.B. Partneris-2'!H3</f>
        <v>0</v>
      </c>
      <c r="G188" s="434"/>
      <c r="H188" s="435"/>
      <c r="I188" s="434"/>
      <c r="J188" s="435" t="s">
        <v>343</v>
      </c>
      <c r="K188" s="434"/>
      <c r="L188" s="437">
        <f>'1.2.2.B. Partneris-2'!C14</f>
        <v>1</v>
      </c>
      <c r="M188" s="434"/>
      <c r="N188" s="438" t="s">
        <v>351</v>
      </c>
      <c r="O188" s="434"/>
      <c r="P188" s="435"/>
      <c r="Q188" s="434"/>
      <c r="R188" s="435"/>
      <c r="S188" s="434"/>
      <c r="T188" s="435"/>
      <c r="U188" s="435"/>
      <c r="W188" s="4">
        <f>IF(F188=Dati!$J$3,1,IF(F188=Dati!$J$4,2,IF(F188=Dati!$J$5,3,0)))</f>
        <v>0</v>
      </c>
    </row>
    <row r="189" spans="1:23">
      <c r="A189" s="404" t="s">
        <v>328</v>
      </c>
      <c r="B189" s="405">
        <f>B$3</f>
        <v>2025</v>
      </c>
      <c r="C189" s="405"/>
      <c r="D189" s="405">
        <f>D$3</f>
        <v>2026</v>
      </c>
      <c r="E189" s="405"/>
      <c r="F189" s="405">
        <f>F$3</f>
        <v>2027</v>
      </c>
      <c r="G189" s="405"/>
      <c r="H189" s="405">
        <f>H$3</f>
        <v>2028</v>
      </c>
      <c r="I189" s="405"/>
      <c r="J189" s="405">
        <f>J$3</f>
        <v>2029</v>
      </c>
      <c r="K189" s="405"/>
      <c r="L189" s="405" t="str">
        <f>L$3</f>
        <v>X</v>
      </c>
      <c r="M189" s="405"/>
      <c r="N189" s="405" t="str">
        <f>N$3</f>
        <v>X</v>
      </c>
      <c r="O189" s="405"/>
      <c r="P189" s="405" t="str">
        <f>P$3</f>
        <v>X</v>
      </c>
      <c r="Q189" s="405"/>
      <c r="R189" s="405" t="str">
        <f>R$3</f>
        <v>X</v>
      </c>
      <c r="S189" s="405"/>
      <c r="T189" s="405"/>
      <c r="U189" s="405"/>
    </row>
    <row r="190" spans="1:23">
      <c r="A190" s="439"/>
      <c r="B190" s="406" t="s">
        <v>329</v>
      </c>
      <c r="C190" s="406"/>
      <c r="D190" s="406" t="s">
        <v>329</v>
      </c>
      <c r="E190" s="406"/>
      <c r="F190" s="406" t="s">
        <v>329</v>
      </c>
      <c r="G190" s="406"/>
      <c r="H190" s="406" t="s">
        <v>329</v>
      </c>
      <c r="I190" s="406"/>
      <c r="J190" s="406" t="s">
        <v>329</v>
      </c>
      <c r="K190" s="406"/>
      <c r="L190" s="406" t="s">
        <v>329</v>
      </c>
      <c r="M190" s="406"/>
      <c r="N190" s="406" t="s">
        <v>329</v>
      </c>
      <c r="O190" s="406"/>
      <c r="P190" s="406" t="s">
        <v>329</v>
      </c>
      <c r="Q190" s="406"/>
      <c r="R190" s="406" t="s">
        <v>329</v>
      </c>
      <c r="S190" s="406"/>
      <c r="T190" s="406" t="s">
        <v>195</v>
      </c>
      <c r="U190" s="406" t="s">
        <v>139</v>
      </c>
    </row>
    <row r="191" spans="1:23" ht="12.75" customHeight="1">
      <c r="A191" s="440" t="str">
        <f>A$5</f>
        <v>Eiropas Reģionālās attīstības fonds</v>
      </c>
      <c r="B191" s="441">
        <f>B198*$L$188</f>
        <v>0</v>
      </c>
      <c r="C191" s="441"/>
      <c r="D191" s="441">
        <f>D198*$L$188</f>
        <v>0</v>
      </c>
      <c r="E191" s="441"/>
      <c r="F191" s="441">
        <f t="shared" ref="F191:R191" si="106">F198*$L$188</f>
        <v>0</v>
      </c>
      <c r="G191" s="441"/>
      <c r="H191" s="441">
        <f t="shared" si="106"/>
        <v>0</v>
      </c>
      <c r="I191" s="441"/>
      <c r="J191" s="441">
        <f t="shared" si="106"/>
        <v>0</v>
      </c>
      <c r="K191" s="441"/>
      <c r="L191" s="441">
        <f t="shared" si="106"/>
        <v>0</v>
      </c>
      <c r="M191" s="441"/>
      <c r="N191" s="441">
        <f t="shared" si="106"/>
        <v>0</v>
      </c>
      <c r="O191" s="441"/>
      <c r="P191" s="441">
        <f t="shared" si="106"/>
        <v>0</v>
      </c>
      <c r="Q191" s="441"/>
      <c r="R191" s="441">
        <f t="shared" si="106"/>
        <v>0</v>
      </c>
      <c r="S191" s="441"/>
      <c r="T191" s="408">
        <f t="shared" ref="T191:T197" si="107">SUM(B191:R191)</f>
        <v>0</v>
      </c>
      <c r="U191" s="409" t="e">
        <f>T191/$T$198</f>
        <v>#DIV/0!</v>
      </c>
    </row>
    <row r="192" spans="1:23" ht="12.75" customHeight="1">
      <c r="A192" s="410" t="str">
        <f>A$6</f>
        <v>Attiecināmais valsts budžeta finansējums</v>
      </c>
      <c r="B192" s="441"/>
      <c r="C192" s="441"/>
      <c r="D192" s="441"/>
      <c r="E192" s="441"/>
      <c r="F192" s="441"/>
      <c r="G192" s="441"/>
      <c r="H192" s="441"/>
      <c r="I192" s="441"/>
      <c r="J192" s="441"/>
      <c r="K192" s="441"/>
      <c r="L192" s="441"/>
      <c r="M192" s="441"/>
      <c r="N192" s="441"/>
      <c r="O192" s="441"/>
      <c r="P192" s="441"/>
      <c r="Q192" s="441"/>
      <c r="R192" s="441"/>
      <c r="S192" s="441"/>
      <c r="T192" s="408">
        <f t="shared" si="107"/>
        <v>0</v>
      </c>
      <c r="U192" s="409" t="e">
        <f t="shared" ref="U192:U198" si="108">T192/$T$198</f>
        <v>#DIV/0!</v>
      </c>
    </row>
    <row r="193" spans="1:24" ht="12.75" customHeight="1">
      <c r="A193" s="410" t="str">
        <f>A$7</f>
        <v>Valsts budžeta dotācija pašvaldībām</v>
      </c>
      <c r="B193" s="442"/>
      <c r="C193" s="442"/>
      <c r="D193" s="442"/>
      <c r="E193" s="442"/>
      <c r="F193" s="442"/>
      <c r="G193" s="442"/>
      <c r="H193" s="442"/>
      <c r="I193" s="442"/>
      <c r="J193" s="442"/>
      <c r="K193" s="442"/>
      <c r="L193" s="442"/>
      <c r="M193" s="442"/>
      <c r="N193" s="442"/>
      <c r="O193" s="442"/>
      <c r="P193" s="442"/>
      <c r="Q193" s="442"/>
      <c r="R193" s="442"/>
      <c r="S193" s="442"/>
      <c r="T193" s="408">
        <f t="shared" si="107"/>
        <v>0</v>
      </c>
      <c r="U193" s="409" t="e">
        <f t="shared" si="108"/>
        <v>#DIV/0!</v>
      </c>
    </row>
    <row r="194" spans="1:24" ht="12.75" customHeight="1">
      <c r="A194" s="410" t="str">
        <f>A$8</f>
        <v>Pašvaldības finansējums</v>
      </c>
      <c r="B194" s="442"/>
      <c r="C194" s="442"/>
      <c r="D194" s="442"/>
      <c r="E194" s="442"/>
      <c r="F194" s="442"/>
      <c r="G194" s="442"/>
      <c r="H194" s="442"/>
      <c r="I194" s="442"/>
      <c r="J194" s="442"/>
      <c r="K194" s="442"/>
      <c r="L194" s="442"/>
      <c r="M194" s="442"/>
      <c r="N194" s="442"/>
      <c r="O194" s="442"/>
      <c r="P194" s="442"/>
      <c r="Q194" s="442"/>
      <c r="R194" s="442"/>
      <c r="S194" s="442"/>
      <c r="T194" s="408">
        <f t="shared" si="107"/>
        <v>0</v>
      </c>
      <c r="U194" s="409" t="e">
        <f t="shared" si="108"/>
        <v>#DIV/0!</v>
      </c>
    </row>
    <row r="195" spans="1:24" s="3" customFormat="1" ht="12.75" customHeight="1">
      <c r="A195" s="410" t="str">
        <f>A$9</f>
        <v>Cits publiskais finansējums</v>
      </c>
      <c r="B195" s="442"/>
      <c r="C195" s="442"/>
      <c r="D195" s="442"/>
      <c r="E195" s="442"/>
      <c r="F195" s="442"/>
      <c r="G195" s="442"/>
      <c r="H195" s="442"/>
      <c r="I195" s="442"/>
      <c r="J195" s="442"/>
      <c r="K195" s="442"/>
      <c r="L195" s="442"/>
      <c r="M195" s="442"/>
      <c r="N195" s="442"/>
      <c r="O195" s="442"/>
      <c r="P195" s="442"/>
      <c r="Q195" s="442"/>
      <c r="R195" s="442"/>
      <c r="S195" s="442"/>
      <c r="T195" s="408">
        <f t="shared" si="107"/>
        <v>0</v>
      </c>
      <c r="U195" s="409" t="e">
        <f t="shared" si="108"/>
        <v>#DIV/0!</v>
      </c>
    </row>
    <row r="196" spans="1:24" ht="12.75" customHeight="1">
      <c r="A196" s="411" t="str">
        <f>A$10</f>
        <v>Publiskās attiecināmās izmaksas</v>
      </c>
      <c r="B196" s="311">
        <f>SUM(B191:B195)</f>
        <v>0</v>
      </c>
      <c r="C196" s="311"/>
      <c r="D196" s="311">
        <f t="shared" ref="D196:R196" si="109">SUM(D191:D195)</f>
        <v>0</v>
      </c>
      <c r="E196" s="311"/>
      <c r="F196" s="311">
        <f t="shared" si="109"/>
        <v>0</v>
      </c>
      <c r="G196" s="311"/>
      <c r="H196" s="311">
        <f t="shared" si="109"/>
        <v>0</v>
      </c>
      <c r="I196" s="311"/>
      <c r="J196" s="311">
        <f t="shared" si="109"/>
        <v>0</v>
      </c>
      <c r="K196" s="311"/>
      <c r="L196" s="311">
        <f t="shared" si="109"/>
        <v>0</v>
      </c>
      <c r="M196" s="311"/>
      <c r="N196" s="311">
        <f t="shared" si="109"/>
        <v>0</v>
      </c>
      <c r="O196" s="311"/>
      <c r="P196" s="311">
        <f t="shared" si="109"/>
        <v>0</v>
      </c>
      <c r="Q196" s="311"/>
      <c r="R196" s="311">
        <f t="shared" si="109"/>
        <v>0</v>
      </c>
      <c r="S196" s="311"/>
      <c r="T196" s="412">
        <f t="shared" si="107"/>
        <v>0</v>
      </c>
      <c r="U196" s="409" t="e">
        <f t="shared" si="108"/>
        <v>#DIV/0!</v>
      </c>
    </row>
    <row r="197" spans="1:24" ht="12.75" customHeight="1">
      <c r="A197" s="410" t="str">
        <f>A$11</f>
        <v>Privātās attiecināmās izmaksas</v>
      </c>
      <c r="B197" s="442"/>
      <c r="C197" s="442"/>
      <c r="D197" s="442"/>
      <c r="E197" s="442"/>
      <c r="F197" s="442"/>
      <c r="G197" s="442"/>
      <c r="H197" s="442"/>
      <c r="I197" s="442"/>
      <c r="J197" s="442"/>
      <c r="K197" s="442"/>
      <c r="L197" s="442"/>
      <c r="M197" s="442"/>
      <c r="N197" s="442"/>
      <c r="O197" s="442"/>
      <c r="P197" s="442"/>
      <c r="Q197" s="442"/>
      <c r="R197" s="442"/>
      <c r="S197" s="442"/>
      <c r="T197" s="408">
        <f t="shared" si="107"/>
        <v>0</v>
      </c>
      <c r="U197" s="409" t="e">
        <f t="shared" si="108"/>
        <v>#DIV/0!</v>
      </c>
    </row>
    <row r="198" spans="1:24" ht="12.75" customHeight="1">
      <c r="A198" s="411" t="str">
        <f>A$12</f>
        <v>Kopējās attiecināmās izmaksas</v>
      </c>
      <c r="B198" s="311">
        <f>IF(B23=2,'1.2.2.B. Partneris-2'!H28,'1.2.2.B. Partneris-2'!H28*B23)</f>
        <v>0</v>
      </c>
      <c r="C198" s="311"/>
      <c r="D198" s="311">
        <f>IF(D23=2,'1.2.2.B. Partneris-2'!J28+'1.2.2.B. Partneris-2'!H28,'1.2.2.B. Partneris-2'!J28*D23)</f>
        <v>0</v>
      </c>
      <c r="E198" s="311"/>
      <c r="F198" s="311">
        <f>IF(F23=2,'1.2.2.B. Partneris-2'!L28+'1.2.2.B. Partneris-2'!J28+'1.2.2.B. Partneris-2'!H28,'1.2.2.B. Partneris-2'!L28*F23)</f>
        <v>0</v>
      </c>
      <c r="G198" s="311"/>
      <c r="H198" s="311">
        <f>IF(H23=2,'1.2.2.B. Partneris-2'!N28+'1.2.2.B. Partneris-2'!L28+'1.2.2.B. Partneris-2'!J28+'1.2.2.B. Partneris-2'!H28,'1.2.2.B. Partneris-2'!N28*H23)</f>
        <v>0</v>
      </c>
      <c r="I198" s="311"/>
      <c r="J198" s="311">
        <f>IF(J23=2,'1.2.2.B. Partneris-2'!P28,'1.2.2.B. Partneris-2'!P28*J23)</f>
        <v>0</v>
      </c>
      <c r="K198" s="311"/>
      <c r="L198" s="311">
        <f>IF(L23=2,'1.2.2.B. Partneris-2'!R28,'1.2.2.B. Partneris-2'!R28*L23)</f>
        <v>0</v>
      </c>
      <c r="M198" s="311"/>
      <c r="N198" s="311">
        <f>IF(N23=2,'1.2.2.B. Partneris-2'!T28,'1.2.2.B. Partneris-2'!T28*N23)</f>
        <v>0</v>
      </c>
      <c r="O198" s="311"/>
      <c r="P198" s="311">
        <f>IF(P23=2,'1.2.2.B. Partneris-2'!V28,'1.2.2.B. Partneris-2'!V28*P23)</f>
        <v>0</v>
      </c>
      <c r="Q198" s="311"/>
      <c r="R198" s="311">
        <f>IF(R23=2,'1.2.2.B. Partneris-2'!X28,'1.2.2.B. Partneris-2'!X28*R23)</f>
        <v>0</v>
      </c>
      <c r="S198" s="311"/>
      <c r="T198" s="412">
        <f>SUM(B198:R198)</f>
        <v>0</v>
      </c>
      <c r="U198" s="409" t="e">
        <f t="shared" si="108"/>
        <v>#DIV/0!</v>
      </c>
    </row>
    <row r="199" spans="1:24" ht="12.75" customHeight="1">
      <c r="A199" s="410" t="str">
        <f>A$13</f>
        <v>Publiskās neattiecināmās izmaksas</v>
      </c>
      <c r="B199" s="444"/>
      <c r="C199" s="444"/>
      <c r="D199" s="444"/>
      <c r="E199" s="444"/>
      <c r="F199" s="444"/>
      <c r="G199" s="444"/>
      <c r="H199" s="444"/>
      <c r="I199" s="444"/>
      <c r="J199" s="444"/>
      <c r="K199" s="444"/>
      <c r="L199" s="444"/>
      <c r="M199" s="444"/>
      <c r="N199" s="444"/>
      <c r="O199" s="444"/>
      <c r="P199" s="444"/>
      <c r="Q199" s="444"/>
      <c r="R199" s="444"/>
      <c r="S199" s="444"/>
      <c r="T199" s="408">
        <f t="shared" ref="T199:T201" si="110">SUM(B199:R199)</f>
        <v>0</v>
      </c>
      <c r="U199" s="443" t="s">
        <v>336</v>
      </c>
    </row>
    <row r="200" spans="1:24" ht="12.75" customHeight="1">
      <c r="A200" s="410" t="str">
        <f>A$14</f>
        <v>Privātās neattiecināmās izmaksas</v>
      </c>
      <c r="B200" s="442">
        <f>IF(B23=2,'1.2.2.B. Partneris-2'!I28,'1.2.2.B. Partneris-2'!I28*B23)</f>
        <v>0</v>
      </c>
      <c r="C200" s="442"/>
      <c r="D200" s="442">
        <f>IF(D23=2,'1.2.2.B. Partneris-2'!K28+'1.2.2.B. Partneris-2'!I28,'1.2.2.B. Partneris-2'!K28*D23)</f>
        <v>0</v>
      </c>
      <c r="E200" s="442"/>
      <c r="F200" s="442">
        <f>IF(F23=2,'1.2.2.B. Partneris-2'!M28+'1.2.2.B. Partneris-2'!K28+'1.2.2.B. Partneris-2'!I28,'1.2.2.B. Partneris-2'!M28*F23)</f>
        <v>0</v>
      </c>
      <c r="G200" s="442"/>
      <c r="H200" s="442">
        <f>IF(H23=2,'1.2.2.B. Partneris-2'!O28+'1.2.2.B. Partneris-2'!M28+'1.2.2.B. Partneris-2'!K28+'1.2.2.B. Partneris-2'!I28,'1.2.2.B. Partneris-2'!O28*H23)</f>
        <v>0</v>
      </c>
      <c r="I200" s="442"/>
      <c r="J200" s="442">
        <f>IF(J23=2,'1.2.2.B. Partneris-2'!Q28,'1.2.2.B. Partneris-2'!Q28*J23)</f>
        <v>0</v>
      </c>
      <c r="K200" s="442"/>
      <c r="L200" s="442">
        <f>IF(L23=2,'1.2.2.B. Partneris-2'!S28,'1.2.2.B. Partneris-2'!S28*L23)</f>
        <v>0</v>
      </c>
      <c r="M200" s="442"/>
      <c r="N200" s="442">
        <f>IF(N23=2,'1.2.2.B. Partneris-2'!U28,'1.2.2.B. Partneris-2'!U28*N23)</f>
        <v>0</v>
      </c>
      <c r="O200" s="442"/>
      <c r="P200" s="442">
        <f>IF(P23=2,'1.2.2.B. Partneris-2'!W28,'1.2.2.B. Partneris-2'!W28*P23)</f>
        <v>0</v>
      </c>
      <c r="Q200" s="442"/>
      <c r="R200" s="442">
        <f>IF(R23=2,'1.2.2.B. Partneris-2'!Y28,'1.2.2.B. Partneris-2'!Y28*R23)</f>
        <v>0</v>
      </c>
      <c r="S200" s="442"/>
      <c r="T200" s="408">
        <f t="shared" si="110"/>
        <v>0</v>
      </c>
      <c r="U200" s="443" t="s">
        <v>336</v>
      </c>
    </row>
    <row r="201" spans="1:24" ht="12.75" customHeight="1">
      <c r="A201" s="411" t="str">
        <f>A$15</f>
        <v>Neattiecināmās izmaksas kopā</v>
      </c>
      <c r="B201" s="311">
        <f>SUM(B199:B200)</f>
        <v>0</v>
      </c>
      <c r="C201" s="311"/>
      <c r="D201" s="311">
        <f t="shared" ref="D201:R201" si="111">SUM(D199:D200)</f>
        <v>0</v>
      </c>
      <c r="E201" s="311"/>
      <c r="F201" s="311">
        <f t="shared" si="111"/>
        <v>0</v>
      </c>
      <c r="G201" s="311"/>
      <c r="H201" s="311">
        <f t="shared" si="111"/>
        <v>0</v>
      </c>
      <c r="I201" s="311"/>
      <c r="J201" s="311">
        <f t="shared" si="111"/>
        <v>0</v>
      </c>
      <c r="K201" s="311"/>
      <c r="L201" s="311">
        <f t="shared" si="111"/>
        <v>0</v>
      </c>
      <c r="M201" s="311"/>
      <c r="N201" s="311">
        <f t="shared" si="111"/>
        <v>0</v>
      </c>
      <c r="O201" s="311"/>
      <c r="P201" s="311">
        <f t="shared" si="111"/>
        <v>0</v>
      </c>
      <c r="Q201" s="311"/>
      <c r="R201" s="311">
        <f t="shared" si="111"/>
        <v>0</v>
      </c>
      <c r="S201" s="311"/>
      <c r="T201" s="412">
        <f t="shared" si="110"/>
        <v>0</v>
      </c>
      <c r="U201" s="443" t="s">
        <v>336</v>
      </c>
    </row>
    <row r="202" spans="1:24" ht="12.75" customHeight="1">
      <c r="A202" s="416" t="str">
        <f>A$16</f>
        <v>Kopējās izmaksas</v>
      </c>
      <c r="B202" s="417">
        <f>B198+B201</f>
        <v>0</v>
      </c>
      <c r="C202" s="417"/>
      <c r="D202" s="417">
        <f t="shared" ref="D202:R202" si="112">D198+D201</f>
        <v>0</v>
      </c>
      <c r="E202" s="417"/>
      <c r="F202" s="417">
        <f t="shared" si="112"/>
        <v>0</v>
      </c>
      <c r="G202" s="417"/>
      <c r="H202" s="417">
        <f t="shared" si="112"/>
        <v>0</v>
      </c>
      <c r="I202" s="417"/>
      <c r="J202" s="417">
        <f t="shared" si="112"/>
        <v>0</v>
      </c>
      <c r="K202" s="417"/>
      <c r="L202" s="417">
        <f t="shared" si="112"/>
        <v>0</v>
      </c>
      <c r="M202" s="417"/>
      <c r="N202" s="417">
        <f t="shared" si="112"/>
        <v>0</v>
      </c>
      <c r="O202" s="417"/>
      <c r="P202" s="417">
        <f t="shared" si="112"/>
        <v>0</v>
      </c>
      <c r="Q202" s="417"/>
      <c r="R202" s="417">
        <f t="shared" si="112"/>
        <v>0</v>
      </c>
      <c r="S202" s="417"/>
      <c r="T202" s="412">
        <f>SUM(B202:R202)</f>
        <v>0</v>
      </c>
      <c r="U202" s="443" t="s">
        <v>336</v>
      </c>
    </row>
    <row r="203" spans="1:24" ht="12.75" customHeight="1">
      <c r="A203" s="430"/>
      <c r="B203" s="430"/>
      <c r="C203" s="430"/>
      <c r="D203" s="430"/>
      <c r="E203" s="430"/>
      <c r="F203" s="430"/>
      <c r="G203" s="430"/>
      <c r="H203" s="430"/>
      <c r="I203" s="430"/>
      <c r="J203" s="430"/>
      <c r="K203" s="430"/>
      <c r="L203" s="430"/>
      <c r="M203" s="430"/>
      <c r="N203" s="430"/>
      <c r="O203" s="430"/>
      <c r="P203" s="430"/>
      <c r="Q203" s="430"/>
      <c r="R203" s="430"/>
      <c r="S203" s="430"/>
      <c r="T203" s="430"/>
      <c r="U203" s="430"/>
    </row>
    <row r="204" spans="1:24" ht="24" customHeight="1">
      <c r="A204" s="448" t="s">
        <v>354</v>
      </c>
      <c r="B204" s="433">
        <f>'1.2.2.C. Partneris-2'!C3</f>
        <v>0</v>
      </c>
      <c r="C204" s="434"/>
      <c r="D204" s="434"/>
      <c r="E204" s="434"/>
      <c r="F204" s="433">
        <f>'1.2.2.C. Partneris-2'!H3</f>
        <v>0</v>
      </c>
      <c r="G204" s="434"/>
      <c r="H204" s="435"/>
      <c r="I204" s="434"/>
      <c r="J204" s="435" t="s">
        <v>343</v>
      </c>
      <c r="K204" s="434"/>
      <c r="L204" s="437">
        <f>'1.2.2.C. Partneris-2'!C24</f>
        <v>0.85</v>
      </c>
      <c r="M204" s="434"/>
      <c r="N204" s="438" t="s">
        <v>352</v>
      </c>
      <c r="O204" s="434"/>
      <c r="P204" s="435"/>
      <c r="Q204" s="434"/>
      <c r="R204" s="435"/>
      <c r="S204" s="434"/>
      <c r="T204" s="435"/>
      <c r="U204" s="435"/>
      <c r="W204" s="4">
        <f>IF(F204=Dati!$J$3,1,IF(F204=Dati!$J$4,2,IF(F204=Dati!$J$5,3,0)))</f>
        <v>0</v>
      </c>
      <c r="X204" s="4">
        <f>'1.2.2.C. Partneris-2'!AA3</f>
        <v>0</v>
      </c>
    </row>
    <row r="205" spans="1:24">
      <c r="A205" s="404" t="s">
        <v>328</v>
      </c>
      <c r="B205" s="405">
        <f>B$3</f>
        <v>2025</v>
      </c>
      <c r="C205" s="405"/>
      <c r="D205" s="405">
        <f>D$3</f>
        <v>2026</v>
      </c>
      <c r="E205" s="405"/>
      <c r="F205" s="405">
        <f>F$3</f>
        <v>2027</v>
      </c>
      <c r="G205" s="405"/>
      <c r="H205" s="405">
        <f>H$3</f>
        <v>2028</v>
      </c>
      <c r="I205" s="405"/>
      <c r="J205" s="405">
        <f>J$3</f>
        <v>2029</v>
      </c>
      <c r="K205" s="405"/>
      <c r="L205" s="405" t="str">
        <f>L$3</f>
        <v>X</v>
      </c>
      <c r="M205" s="405"/>
      <c r="N205" s="405" t="str">
        <f>N$3</f>
        <v>X</v>
      </c>
      <c r="O205" s="405"/>
      <c r="P205" s="405" t="str">
        <f>P$3</f>
        <v>X</v>
      </c>
      <c r="Q205" s="405"/>
      <c r="R205" s="405" t="str">
        <f>R$3</f>
        <v>X</v>
      </c>
      <c r="S205" s="405"/>
      <c r="T205" s="405"/>
      <c r="U205" s="405"/>
    </row>
    <row r="206" spans="1:24">
      <c r="A206" s="439"/>
      <c r="B206" s="406" t="s">
        <v>329</v>
      </c>
      <c r="C206" s="406"/>
      <c r="D206" s="406" t="s">
        <v>329</v>
      </c>
      <c r="E206" s="406"/>
      <c r="F206" s="406" t="s">
        <v>329</v>
      </c>
      <c r="G206" s="406"/>
      <c r="H206" s="406" t="s">
        <v>329</v>
      </c>
      <c r="I206" s="406"/>
      <c r="J206" s="406" t="s">
        <v>329</v>
      </c>
      <c r="K206" s="406"/>
      <c r="L206" s="406" t="s">
        <v>329</v>
      </c>
      <c r="M206" s="406"/>
      <c r="N206" s="406" t="s">
        <v>329</v>
      </c>
      <c r="O206" s="406"/>
      <c r="P206" s="406" t="s">
        <v>329</v>
      </c>
      <c r="Q206" s="406"/>
      <c r="R206" s="406" t="s">
        <v>329</v>
      </c>
      <c r="S206" s="406"/>
      <c r="T206" s="406" t="s">
        <v>195</v>
      </c>
      <c r="U206" s="406" t="s">
        <v>139</v>
      </c>
    </row>
    <row r="207" spans="1:24" ht="12.75" customHeight="1">
      <c r="A207" s="440" t="str">
        <f>A$5</f>
        <v>Eiropas Reģionālās attīstības fonds</v>
      </c>
      <c r="B207" s="441">
        <f>(B214*$L$204)-B219</f>
        <v>0</v>
      </c>
      <c r="C207" s="441"/>
      <c r="D207" s="441">
        <f t="shared" ref="D207:R207" si="113">(D214*$L$204)-D219</f>
        <v>0</v>
      </c>
      <c r="E207" s="441"/>
      <c r="F207" s="441">
        <f t="shared" si="113"/>
        <v>0</v>
      </c>
      <c r="G207" s="441"/>
      <c r="H207" s="441">
        <f t="shared" si="113"/>
        <v>0</v>
      </c>
      <c r="I207" s="441"/>
      <c r="J207" s="441">
        <f t="shared" si="113"/>
        <v>0</v>
      </c>
      <c r="K207" s="441"/>
      <c r="L207" s="441">
        <f t="shared" si="113"/>
        <v>0</v>
      </c>
      <c r="M207" s="441"/>
      <c r="N207" s="441">
        <f t="shared" si="113"/>
        <v>0</v>
      </c>
      <c r="O207" s="441"/>
      <c r="P207" s="441">
        <f t="shared" si="113"/>
        <v>0</v>
      </c>
      <c r="Q207" s="441"/>
      <c r="R207" s="441">
        <f t="shared" si="113"/>
        <v>0</v>
      </c>
      <c r="S207" s="441"/>
      <c r="T207" s="408">
        <f>SUM(B207:R207)</f>
        <v>0</v>
      </c>
      <c r="U207" s="409" t="e">
        <f>T207/$T$214</f>
        <v>#DIV/0!</v>
      </c>
    </row>
    <row r="208" spans="1:24" ht="12.75" customHeight="1">
      <c r="A208" s="410" t="str">
        <f>A$6</f>
        <v>Attiecināmais valsts budžeta finansējums</v>
      </c>
      <c r="B208" s="441">
        <f>IF($W204=2,B214-B207,0)</f>
        <v>0</v>
      </c>
      <c r="C208" s="441"/>
      <c r="D208" s="441">
        <f t="shared" ref="D208:R208" si="114">IF($W204=2,D214-D207,0)</f>
        <v>0</v>
      </c>
      <c r="E208" s="441"/>
      <c r="F208" s="441">
        <f t="shared" si="114"/>
        <v>0</v>
      </c>
      <c r="G208" s="441"/>
      <c r="H208" s="441">
        <f t="shared" si="114"/>
        <v>0</v>
      </c>
      <c r="I208" s="441"/>
      <c r="J208" s="441">
        <f t="shared" si="114"/>
        <v>0</v>
      </c>
      <c r="K208" s="441"/>
      <c r="L208" s="441">
        <f t="shared" si="114"/>
        <v>0</v>
      </c>
      <c r="M208" s="441"/>
      <c r="N208" s="441">
        <f t="shared" si="114"/>
        <v>0</v>
      </c>
      <c r="O208" s="441"/>
      <c r="P208" s="441">
        <f t="shared" si="114"/>
        <v>0</v>
      </c>
      <c r="Q208" s="441"/>
      <c r="R208" s="441">
        <f t="shared" si="114"/>
        <v>0</v>
      </c>
      <c r="S208" s="441"/>
      <c r="T208" s="408">
        <f t="shared" ref="T208:T213" si="115">SUM(B208:R208)</f>
        <v>0</v>
      </c>
      <c r="U208" s="409" t="e">
        <f t="shared" ref="U208:U214" si="116">T208/$T$214</f>
        <v>#DIV/0!</v>
      </c>
    </row>
    <row r="209" spans="1:23" ht="12.75" customHeight="1">
      <c r="A209" s="410" t="str">
        <f>A$7</f>
        <v>Valsts budžeta dotācija pašvaldībām</v>
      </c>
      <c r="B209" s="442">
        <f>IF($W204=1,(B207/0.85*0.15+B207)*0.15*'1.2.2.C. Partneris-2'!$O$3,0)</f>
        <v>0</v>
      </c>
      <c r="C209" s="442"/>
      <c r="D209" s="442">
        <f>IF($W204=1,(D207/0.85*0.15+D207)*0.15*'1.2.2.C. Partneris-2'!$O$3,0)</f>
        <v>0</v>
      </c>
      <c r="E209" s="442"/>
      <c r="F209" s="442">
        <f>IF($W204=1,(F207/0.85*0.15+F207)*0.15*'1.2.2.C. Partneris-2'!$O$3,0)</f>
        <v>0</v>
      </c>
      <c r="G209" s="442"/>
      <c r="H209" s="442">
        <f>IF($W204=1,(H207/0.85*0.15+H207)*0.15*'1.2.2.C. Partneris-2'!$O$3,0)</f>
        <v>0</v>
      </c>
      <c r="I209" s="442"/>
      <c r="J209" s="442">
        <f>IF($W204=1,(J207/0.85*0.15+J207)*0.15*'1.2.2.C. Partneris-2'!$O$3,0)</f>
        <v>0</v>
      </c>
      <c r="K209" s="442"/>
      <c r="L209" s="442">
        <f>IF($W204=1,(L207/0.85*0.15+L207)*0.15*'1.2.2.C. Partneris-2'!$O$3,0)</f>
        <v>0</v>
      </c>
      <c r="M209" s="442"/>
      <c r="N209" s="442">
        <f>IF($W204=1,(N207/0.85*0.15+N207)*0.15*'1.2.2.C. Partneris-2'!$O$3,0)</f>
        <v>0</v>
      </c>
      <c r="O209" s="442"/>
      <c r="P209" s="442">
        <f>IF($W204=1,(P207/0.85*0.15+P207)*0.15*'1.2.2.C. Partneris-2'!$O$3,0)</f>
        <v>0</v>
      </c>
      <c r="Q209" s="442"/>
      <c r="R209" s="442">
        <f>IF($W204=1,(R207/0.85*0.15+R207)*0.15*'1.2.2.C. Partneris-2'!$O$3,0)</f>
        <v>0</v>
      </c>
      <c r="S209" s="442"/>
      <c r="T209" s="408">
        <f t="shared" si="115"/>
        <v>0</v>
      </c>
      <c r="U209" s="409" t="e">
        <f t="shared" si="116"/>
        <v>#DIV/0!</v>
      </c>
    </row>
    <row r="210" spans="1:23" ht="12.75" customHeight="1">
      <c r="A210" s="410" t="str">
        <f>A$8</f>
        <v>Pašvaldības finansējums</v>
      </c>
      <c r="B210" s="442">
        <f>IF($W204=1,B214-B207-B209-B213-B211,0)</f>
        <v>0</v>
      </c>
      <c r="C210" s="442"/>
      <c r="D210" s="442">
        <f t="shared" ref="D210:R210" si="117">IF($W204=1,D214-D207-D209-D213-D211,0)</f>
        <v>0</v>
      </c>
      <c r="E210" s="442"/>
      <c r="F210" s="442">
        <f t="shared" si="117"/>
        <v>0</v>
      </c>
      <c r="G210" s="442"/>
      <c r="H210" s="442">
        <f t="shared" si="117"/>
        <v>0</v>
      </c>
      <c r="I210" s="442"/>
      <c r="J210" s="442">
        <f t="shared" si="117"/>
        <v>0</v>
      </c>
      <c r="K210" s="442"/>
      <c r="L210" s="442">
        <f t="shared" si="117"/>
        <v>0</v>
      </c>
      <c r="M210" s="442"/>
      <c r="N210" s="442">
        <f t="shared" si="117"/>
        <v>0</v>
      </c>
      <c r="O210" s="442"/>
      <c r="P210" s="442">
        <f t="shared" si="117"/>
        <v>0</v>
      </c>
      <c r="Q210" s="442"/>
      <c r="R210" s="442">
        <f t="shared" si="117"/>
        <v>0</v>
      </c>
      <c r="S210" s="442"/>
      <c r="T210" s="408">
        <f t="shared" si="115"/>
        <v>0</v>
      </c>
      <c r="U210" s="409" t="e">
        <f t="shared" si="116"/>
        <v>#DIV/0!</v>
      </c>
    </row>
    <row r="211" spans="1:23" s="3" customFormat="1" ht="12.75" customHeight="1">
      <c r="A211" s="410" t="str">
        <f>A$9</f>
        <v>Cits publiskais finansējums</v>
      </c>
      <c r="B211" s="442">
        <f>IF($X$204=2,B214*(1-$L$204),0)</f>
        <v>0</v>
      </c>
      <c r="C211" s="442"/>
      <c r="D211" s="442">
        <f t="shared" ref="D211:R211" si="118">IF($X$204=2,D214*(1-$L$204),0)</f>
        <v>0</v>
      </c>
      <c r="E211" s="442"/>
      <c r="F211" s="442">
        <f t="shared" si="118"/>
        <v>0</v>
      </c>
      <c r="G211" s="442"/>
      <c r="H211" s="442">
        <f t="shared" si="118"/>
        <v>0</v>
      </c>
      <c r="I211" s="442"/>
      <c r="J211" s="442">
        <f t="shared" si="118"/>
        <v>0</v>
      </c>
      <c r="K211" s="442"/>
      <c r="L211" s="442">
        <f t="shared" si="118"/>
        <v>0</v>
      </c>
      <c r="M211" s="442"/>
      <c r="N211" s="442">
        <f t="shared" si="118"/>
        <v>0</v>
      </c>
      <c r="O211" s="442"/>
      <c r="P211" s="442">
        <f t="shared" si="118"/>
        <v>0</v>
      </c>
      <c r="Q211" s="442"/>
      <c r="R211" s="442">
        <f t="shared" si="118"/>
        <v>0</v>
      </c>
      <c r="S211" s="442"/>
      <c r="T211" s="408">
        <f t="shared" si="115"/>
        <v>0</v>
      </c>
      <c r="U211" s="409" t="e">
        <f t="shared" si="116"/>
        <v>#DIV/0!</v>
      </c>
    </row>
    <row r="212" spans="1:23" ht="12.75" customHeight="1">
      <c r="A212" s="411" t="str">
        <f>A$10</f>
        <v>Publiskās attiecināmās izmaksas</v>
      </c>
      <c r="B212" s="311">
        <f>SUM(B207:B211)</f>
        <v>0</v>
      </c>
      <c r="C212" s="311"/>
      <c r="D212" s="311">
        <f t="shared" ref="D212:R212" si="119">SUM(D207:D211)</f>
        <v>0</v>
      </c>
      <c r="E212" s="311"/>
      <c r="F212" s="311">
        <f t="shared" si="119"/>
        <v>0</v>
      </c>
      <c r="G212" s="311"/>
      <c r="H212" s="311">
        <f t="shared" si="119"/>
        <v>0</v>
      </c>
      <c r="I212" s="311"/>
      <c r="J212" s="311">
        <f t="shared" si="119"/>
        <v>0</v>
      </c>
      <c r="K212" s="311"/>
      <c r="L212" s="311">
        <f t="shared" si="119"/>
        <v>0</v>
      </c>
      <c r="M212" s="311"/>
      <c r="N212" s="311">
        <f t="shared" si="119"/>
        <v>0</v>
      </c>
      <c r="O212" s="311"/>
      <c r="P212" s="311">
        <f t="shared" si="119"/>
        <v>0</v>
      </c>
      <c r="Q212" s="311"/>
      <c r="R212" s="311">
        <f t="shared" si="119"/>
        <v>0</v>
      </c>
      <c r="S212" s="311"/>
      <c r="T212" s="412">
        <f t="shared" si="115"/>
        <v>0</v>
      </c>
      <c r="U212" s="409" t="e">
        <f t="shared" si="116"/>
        <v>#DIV/0!</v>
      </c>
    </row>
    <row r="213" spans="1:23" ht="12.75" customHeight="1">
      <c r="A213" s="410" t="str">
        <f>A$11</f>
        <v>Privātās attiecināmās izmaksas</v>
      </c>
      <c r="B213" s="442" t="b">
        <f>IF($W$204=1,0,IF($W$204=3,IF($X$204=1,B214-B212,0)))</f>
        <v>0</v>
      </c>
      <c r="C213" s="442"/>
      <c r="D213" s="442" t="b">
        <f t="shared" ref="D213:R213" si="120">IF($W$204=1,0,IF($W$204=3,IF($X$204=1,D214-D212,0)))</f>
        <v>0</v>
      </c>
      <c r="E213" s="442"/>
      <c r="F213" s="442" t="b">
        <f t="shared" si="120"/>
        <v>0</v>
      </c>
      <c r="G213" s="442"/>
      <c r="H213" s="442" t="b">
        <f t="shared" si="120"/>
        <v>0</v>
      </c>
      <c r="I213" s="442"/>
      <c r="J213" s="442" t="b">
        <f t="shared" si="120"/>
        <v>0</v>
      </c>
      <c r="K213" s="442"/>
      <c r="L213" s="442" t="b">
        <f t="shared" si="120"/>
        <v>0</v>
      </c>
      <c r="M213" s="442"/>
      <c r="N213" s="442" t="b">
        <f t="shared" si="120"/>
        <v>0</v>
      </c>
      <c r="O213" s="442"/>
      <c r="P213" s="442" t="b">
        <f t="shared" si="120"/>
        <v>0</v>
      </c>
      <c r="Q213" s="442"/>
      <c r="R213" s="442" t="b">
        <f t="shared" si="120"/>
        <v>0</v>
      </c>
      <c r="S213" s="442"/>
      <c r="T213" s="408">
        <f t="shared" si="115"/>
        <v>0</v>
      </c>
      <c r="U213" s="409" t="e">
        <f t="shared" si="116"/>
        <v>#DIV/0!</v>
      </c>
    </row>
    <row r="214" spans="1:23" ht="12.75" customHeight="1">
      <c r="A214" s="411" t="str">
        <f>A$12</f>
        <v>Kopējās attiecināmās izmaksas</v>
      </c>
      <c r="B214" s="311">
        <f>IF(B23=2,'1.2.2.C. Partneris-2'!H24,'1.2.2.C. Partneris-2'!H24*B23)</f>
        <v>0</v>
      </c>
      <c r="C214" s="311"/>
      <c r="D214" s="311">
        <f>IF(D23=2,'1.2.2.C. Partneris-2'!J24,'1.2.2.C. Partneris-2'!J24*D23)</f>
        <v>0</v>
      </c>
      <c r="E214" s="311"/>
      <c r="F214" s="311">
        <f>IF(F23=2,'1.2.2.C. Partneris-2'!L24,'1.2.2.C. Partneris-2'!L24*F23)</f>
        <v>0</v>
      </c>
      <c r="G214" s="311"/>
      <c r="H214" s="311">
        <f>IF(H23=2,'1.2.2.C. Partneris-2'!N24,'1.2.2.C. Partneris-2'!N24*H23)</f>
        <v>0</v>
      </c>
      <c r="I214" s="311"/>
      <c r="J214" s="311">
        <f>IF(J23=2,'1.2.2.C. Partneris-2'!P24,'1.2.2.C. Partneris-2'!P24*J23)</f>
        <v>0</v>
      </c>
      <c r="K214" s="311"/>
      <c r="L214" s="311">
        <f>IF(L23=2,'1.2.2.C. Partneris-2'!R24,'1.2.2.C. Partneris-2'!R24*L23)</f>
        <v>0</v>
      </c>
      <c r="M214" s="311"/>
      <c r="N214" s="311">
        <f>IF(N23=2,'1.2.2.C. Partneris-2'!T24,'1.2.2.C. Partneris-2'!T24*N23)</f>
        <v>0</v>
      </c>
      <c r="O214" s="311"/>
      <c r="P214" s="311">
        <f>IF(P23=2,'1.2.2.C. Partneris-2'!V24,'1.2.2.C. Partneris-2'!V24*P23)</f>
        <v>0</v>
      </c>
      <c r="Q214" s="311"/>
      <c r="R214" s="311">
        <f>IF(R23=2,'1.2.2.C. Partneris-2'!X24,'1.2.2.C. Partneris-2'!X24*R23)</f>
        <v>0</v>
      </c>
      <c r="S214" s="311"/>
      <c r="T214" s="412">
        <f>SUM(B214:R214)</f>
        <v>0</v>
      </c>
      <c r="U214" s="409" t="e">
        <f t="shared" si="116"/>
        <v>#DIV/0!</v>
      </c>
    </row>
    <row r="215" spans="1:23" ht="12.75" customHeight="1">
      <c r="A215" s="410" t="str">
        <f>A$13</f>
        <v>Publiskās neattiecināmās izmaksas</v>
      </c>
      <c r="B215" s="442" t="b">
        <f>IF($W204=1,B220,IF($W204=3,IF($X204=1,0,B220)))</f>
        <v>0</v>
      </c>
      <c r="C215" s="442"/>
      <c r="D215" s="442" t="b">
        <f t="shared" ref="D215:R215" si="121">IF($W204=1,D220,IF($W204=3,IF($X204=1,0,D220)))</f>
        <v>0</v>
      </c>
      <c r="E215" s="442"/>
      <c r="F215" s="442" t="b">
        <f t="shared" si="121"/>
        <v>0</v>
      </c>
      <c r="G215" s="442"/>
      <c r="H215" s="442" t="b">
        <f t="shared" si="121"/>
        <v>0</v>
      </c>
      <c r="I215" s="442"/>
      <c r="J215" s="442" t="b">
        <f t="shared" si="121"/>
        <v>0</v>
      </c>
      <c r="K215" s="442"/>
      <c r="L215" s="442" t="b">
        <f t="shared" si="121"/>
        <v>0</v>
      </c>
      <c r="M215" s="442" t="b">
        <f t="shared" si="121"/>
        <v>0</v>
      </c>
      <c r="N215" s="442" t="b">
        <f t="shared" si="121"/>
        <v>0</v>
      </c>
      <c r="O215" s="442"/>
      <c r="P215" s="442" t="b">
        <f t="shared" si="121"/>
        <v>0</v>
      </c>
      <c r="Q215" s="442"/>
      <c r="R215" s="442" t="b">
        <f t="shared" si="121"/>
        <v>0</v>
      </c>
      <c r="S215" s="442"/>
      <c r="T215" s="408">
        <f t="shared" ref="T215:T217" si="122">SUM(B215:R215)</f>
        <v>0</v>
      </c>
      <c r="U215" s="443" t="s">
        <v>336</v>
      </c>
    </row>
    <row r="216" spans="1:23" ht="12.75" customHeight="1">
      <c r="A216" s="410" t="str">
        <f>A$14</f>
        <v>Privātās neattiecināmās izmaksas</v>
      </c>
      <c r="B216" s="442">
        <f>IF($X204=2,0,IF($X204=1,B220,IF($W204=1,0,IF($W204=3,B220,0))))</f>
        <v>0</v>
      </c>
      <c r="C216" s="442"/>
      <c r="D216" s="442">
        <f t="shared" ref="D216:R216" si="123">IF($X204=2,0,IF($X204=1,D220,IF($W204=1,0,IF($W204=3,D220,0))))</f>
        <v>0</v>
      </c>
      <c r="E216" s="442"/>
      <c r="F216" s="442">
        <f t="shared" si="123"/>
        <v>0</v>
      </c>
      <c r="G216" s="442"/>
      <c r="H216" s="442">
        <f t="shared" si="123"/>
        <v>0</v>
      </c>
      <c r="I216" s="442"/>
      <c r="J216" s="442">
        <f t="shared" si="123"/>
        <v>0</v>
      </c>
      <c r="K216" s="442"/>
      <c r="L216" s="442">
        <f t="shared" si="123"/>
        <v>0</v>
      </c>
      <c r="M216" s="442">
        <f t="shared" si="123"/>
        <v>0</v>
      </c>
      <c r="N216" s="442">
        <f t="shared" si="123"/>
        <v>0</v>
      </c>
      <c r="O216" s="442"/>
      <c r="P216" s="442">
        <f t="shared" si="123"/>
        <v>0</v>
      </c>
      <c r="Q216" s="442"/>
      <c r="R216" s="442">
        <f t="shared" si="123"/>
        <v>0</v>
      </c>
      <c r="S216" s="442"/>
      <c r="T216" s="408">
        <f t="shared" si="122"/>
        <v>0</v>
      </c>
      <c r="U216" s="443" t="s">
        <v>336</v>
      </c>
    </row>
    <row r="217" spans="1:23" ht="12.75" customHeight="1">
      <c r="A217" s="411" t="str">
        <f>A$15</f>
        <v>Neattiecināmās izmaksas kopā</v>
      </c>
      <c r="B217" s="311">
        <f>SUM(B215:B216)</f>
        <v>0</v>
      </c>
      <c r="C217" s="311"/>
      <c r="D217" s="311">
        <f t="shared" ref="D217:R217" si="124">SUM(D215:D216)</f>
        <v>0</v>
      </c>
      <c r="E217" s="311"/>
      <c r="F217" s="311">
        <f t="shared" si="124"/>
        <v>0</v>
      </c>
      <c r="G217" s="311"/>
      <c r="H217" s="311">
        <f t="shared" si="124"/>
        <v>0</v>
      </c>
      <c r="I217" s="311"/>
      <c r="J217" s="311">
        <f t="shared" si="124"/>
        <v>0</v>
      </c>
      <c r="K217" s="311"/>
      <c r="L217" s="311">
        <f t="shared" si="124"/>
        <v>0</v>
      </c>
      <c r="M217" s="311"/>
      <c r="N217" s="311">
        <f t="shared" si="124"/>
        <v>0</v>
      </c>
      <c r="O217" s="311"/>
      <c r="P217" s="311">
        <f t="shared" si="124"/>
        <v>0</v>
      </c>
      <c r="Q217" s="311"/>
      <c r="R217" s="311">
        <f t="shared" si="124"/>
        <v>0</v>
      </c>
      <c r="S217" s="311"/>
      <c r="T217" s="412">
        <f t="shared" si="122"/>
        <v>0</v>
      </c>
      <c r="U217" s="443" t="s">
        <v>336</v>
      </c>
    </row>
    <row r="218" spans="1:23" ht="12.75" customHeight="1">
      <c r="A218" s="416" t="str">
        <f>A$16</f>
        <v>Kopējās izmaksas</v>
      </c>
      <c r="B218" s="417">
        <f>B214+B217</f>
        <v>0</v>
      </c>
      <c r="C218" s="417"/>
      <c r="D218" s="417">
        <f t="shared" ref="D218:R218" si="125">D214+D217</f>
        <v>0</v>
      </c>
      <c r="E218" s="417"/>
      <c r="F218" s="417">
        <f t="shared" si="125"/>
        <v>0</v>
      </c>
      <c r="G218" s="417"/>
      <c r="H218" s="417">
        <f t="shared" si="125"/>
        <v>0</v>
      </c>
      <c r="I218" s="417"/>
      <c r="J218" s="417">
        <f t="shared" si="125"/>
        <v>0</v>
      </c>
      <c r="K218" s="417"/>
      <c r="L218" s="417">
        <f t="shared" si="125"/>
        <v>0</v>
      </c>
      <c r="M218" s="417"/>
      <c r="N218" s="417">
        <f t="shared" si="125"/>
        <v>0</v>
      </c>
      <c r="O218" s="417"/>
      <c r="P218" s="417">
        <f t="shared" si="125"/>
        <v>0</v>
      </c>
      <c r="Q218" s="417"/>
      <c r="R218" s="417">
        <f t="shared" si="125"/>
        <v>0</v>
      </c>
      <c r="S218" s="417"/>
      <c r="T218" s="412">
        <f>SUM(B218:R218)</f>
        <v>0</v>
      </c>
      <c r="U218" s="443" t="s">
        <v>336</v>
      </c>
    </row>
    <row r="219" spans="1:23">
      <c r="A219" s="446" t="s">
        <v>353</v>
      </c>
      <c r="B219" s="447">
        <f>B214*$L$204*$W$20</f>
        <v>0</v>
      </c>
      <c r="C219" s="447"/>
      <c r="D219" s="447">
        <f t="shared" ref="D219:R219" si="126">D214*$L$204*$W$20</f>
        <v>0</v>
      </c>
      <c r="E219" s="447"/>
      <c r="F219" s="447">
        <f t="shared" si="126"/>
        <v>0</v>
      </c>
      <c r="G219" s="447"/>
      <c r="H219" s="447">
        <f t="shared" si="126"/>
        <v>0</v>
      </c>
      <c r="I219" s="447"/>
      <c r="J219" s="447">
        <f t="shared" si="126"/>
        <v>0</v>
      </c>
      <c r="K219" s="447"/>
      <c r="L219" s="447">
        <f t="shared" si="126"/>
        <v>0</v>
      </c>
      <c r="M219" s="447"/>
      <c r="N219" s="447">
        <f t="shared" si="126"/>
        <v>0</v>
      </c>
      <c r="O219" s="447"/>
      <c r="P219" s="447">
        <f t="shared" si="126"/>
        <v>0</v>
      </c>
      <c r="Q219" s="447"/>
      <c r="R219" s="447">
        <f t="shared" si="126"/>
        <v>0</v>
      </c>
      <c r="T219" s="447">
        <f>IF(X204=1,0,SUM(B219:R219))</f>
        <v>0</v>
      </c>
    </row>
    <row r="220" spans="1:23">
      <c r="A220" s="446" t="s">
        <v>338</v>
      </c>
      <c r="B220" s="447">
        <f>IF(B23=2,'1.2.2.C. Partneris-2'!I24,'1.2.2.C. Partneris-2'!I24*B23)</f>
        <v>0</v>
      </c>
      <c r="C220" s="447"/>
      <c r="D220" s="447">
        <f>IF(D23=2,'1.2.2.C. Partneris-2'!K24,'1.2.2.C. Partneris-2'!K24*D23)</f>
        <v>0</v>
      </c>
      <c r="E220" s="447"/>
      <c r="F220" s="447">
        <f>IF(F23=2,'1.2.2.C. Partneris-2'!M24,'1.2.2.C. Partneris-2'!M24*F23)</f>
        <v>0</v>
      </c>
      <c r="G220" s="447"/>
      <c r="H220" s="447">
        <f>IF(H23=2,'1.2.2.C. Partneris-2'!O24,'1.2.2.C. Partneris-2'!O24*H23)</f>
        <v>0</v>
      </c>
      <c r="I220" s="447"/>
      <c r="J220" s="447">
        <f>IF(J23=2,'1.2.2.C. Partneris-2'!Q24,'1.2.2.C. Partneris-2'!Q24*J23)</f>
        <v>0</v>
      </c>
      <c r="K220" s="447"/>
      <c r="L220" s="447">
        <f>IF(L23=2,'1.2.2.C. Partneris-2'!S24,'1.2.2.C. Partneris-2'!S24*L23)</f>
        <v>0</v>
      </c>
      <c r="M220" s="447"/>
      <c r="N220" s="447">
        <f>IF(N23=2,'1.2.2.C. Partneris-2'!U24,'1.2.2.C. Partneris-2'!U24*N23)</f>
        <v>0</v>
      </c>
      <c r="O220" s="447"/>
      <c r="P220" s="447">
        <f>IF(P23=2,'1.2.2.C. Partneris-2'!W24,'1.2.2.C. Partneris-2'!W24*P23)</f>
        <v>0</v>
      </c>
      <c r="Q220" s="447"/>
      <c r="R220" s="447">
        <f>IF(R23=2,'1.2.2.C. Partneris-2'!Y24,'1.2.2.C. Partneris-2'!Y24*R23)</f>
        <v>0</v>
      </c>
    </row>
    <row r="222" spans="1:23" ht="18.75" customHeight="1">
      <c r="A222" s="449" t="s">
        <v>355</v>
      </c>
      <c r="B222" s="433">
        <f>'1.3.1. Partneris-kom.-1'!C3</f>
        <v>0</v>
      </c>
      <c r="C222" s="434"/>
      <c r="D222" s="434"/>
      <c r="E222" s="434"/>
      <c r="F222" s="433">
        <f>'1.3.1. Partneris-kom.-1'!H3</f>
        <v>0</v>
      </c>
      <c r="G222" s="434"/>
      <c r="H222" s="435"/>
      <c r="I222" s="434"/>
      <c r="J222" s="435" t="s">
        <v>343</v>
      </c>
      <c r="K222" s="434"/>
      <c r="L222" s="437">
        <f>'1.3.1. Partneris-kom.-1'!C7</f>
        <v>0.45</v>
      </c>
      <c r="M222" s="434"/>
      <c r="N222" s="438" t="s">
        <v>356</v>
      </c>
      <c r="O222" s="434"/>
      <c r="P222" s="435"/>
      <c r="Q222" s="434"/>
      <c r="R222" s="435"/>
      <c r="S222" s="434"/>
      <c r="T222" s="435"/>
      <c r="U222" s="435"/>
      <c r="W222" s="4">
        <f>IF(F222=Dati!$J$3,1,IF(F222=Dati!$J$4,2,IF(F222=Dati!$J$5,3,0)))</f>
        <v>0</v>
      </c>
    </row>
    <row r="223" spans="1:23">
      <c r="A223" s="404" t="s">
        <v>328</v>
      </c>
      <c r="B223" s="405">
        <f>B$3</f>
        <v>2025</v>
      </c>
      <c r="C223" s="405"/>
      <c r="D223" s="405">
        <f>D$3</f>
        <v>2026</v>
      </c>
      <c r="E223" s="405"/>
      <c r="F223" s="405">
        <f>F$3</f>
        <v>2027</v>
      </c>
      <c r="G223" s="405"/>
      <c r="H223" s="405">
        <f>H$3</f>
        <v>2028</v>
      </c>
      <c r="I223" s="405"/>
      <c r="J223" s="405">
        <f>J$3</f>
        <v>2029</v>
      </c>
      <c r="K223" s="405"/>
      <c r="L223" s="405" t="str">
        <f>L$3</f>
        <v>X</v>
      </c>
      <c r="M223" s="405"/>
      <c r="N223" s="405" t="str">
        <f>N$3</f>
        <v>X</v>
      </c>
      <c r="O223" s="405"/>
      <c r="P223" s="405" t="str">
        <f>P$3</f>
        <v>X</v>
      </c>
      <c r="Q223" s="405"/>
      <c r="R223" s="405" t="str">
        <f>R$3</f>
        <v>X</v>
      </c>
      <c r="S223" s="405"/>
      <c r="T223" s="405"/>
      <c r="U223" s="405"/>
    </row>
    <row r="224" spans="1:23">
      <c r="A224" s="439"/>
      <c r="B224" s="406" t="s">
        <v>329</v>
      </c>
      <c r="C224" s="406"/>
      <c r="D224" s="406" t="s">
        <v>329</v>
      </c>
      <c r="E224" s="406"/>
      <c r="F224" s="406" t="s">
        <v>329</v>
      </c>
      <c r="G224" s="406"/>
      <c r="H224" s="406" t="s">
        <v>329</v>
      </c>
      <c r="I224" s="406"/>
      <c r="J224" s="406" t="s">
        <v>329</v>
      </c>
      <c r="K224" s="406"/>
      <c r="L224" s="406" t="s">
        <v>329</v>
      </c>
      <c r="M224" s="406"/>
      <c r="N224" s="406" t="s">
        <v>329</v>
      </c>
      <c r="O224" s="406"/>
      <c r="P224" s="406" t="s">
        <v>329</v>
      </c>
      <c r="Q224" s="406"/>
      <c r="R224" s="406" t="s">
        <v>329</v>
      </c>
      <c r="S224" s="406"/>
      <c r="T224" s="406" t="s">
        <v>195</v>
      </c>
      <c r="U224" s="406" t="s">
        <v>139</v>
      </c>
    </row>
    <row r="225" spans="1:23" ht="12.75" customHeight="1">
      <c r="A225" s="440" t="str">
        <f>A$5</f>
        <v>Eiropas Reģionālās attīstības fonds</v>
      </c>
      <c r="B225" s="441">
        <f>B232*$L$222</f>
        <v>0</v>
      </c>
      <c r="C225" s="441"/>
      <c r="D225" s="441">
        <f t="shared" ref="D225:R225" si="127">D232*$L$222</f>
        <v>0</v>
      </c>
      <c r="E225" s="441"/>
      <c r="F225" s="441">
        <f t="shared" si="127"/>
        <v>0</v>
      </c>
      <c r="G225" s="441"/>
      <c r="H225" s="441">
        <f t="shared" si="127"/>
        <v>0</v>
      </c>
      <c r="I225" s="441"/>
      <c r="J225" s="441">
        <f t="shared" si="127"/>
        <v>0</v>
      </c>
      <c r="K225" s="441"/>
      <c r="L225" s="441">
        <f t="shared" si="127"/>
        <v>0</v>
      </c>
      <c r="M225" s="441"/>
      <c r="N225" s="441">
        <f t="shared" si="127"/>
        <v>0</v>
      </c>
      <c r="O225" s="441"/>
      <c r="P225" s="441">
        <f t="shared" si="127"/>
        <v>0</v>
      </c>
      <c r="Q225" s="441"/>
      <c r="R225" s="441">
        <f t="shared" si="127"/>
        <v>0</v>
      </c>
      <c r="S225" s="441"/>
      <c r="T225" s="408">
        <f>SUM(B225:R225)</f>
        <v>0</v>
      </c>
      <c r="U225" s="409" t="e">
        <f>T225/$T$232</f>
        <v>#DIV/0!</v>
      </c>
    </row>
    <row r="226" spans="1:23" ht="12.75" customHeight="1">
      <c r="A226" s="410" t="str">
        <f>A$6</f>
        <v>Attiecināmais valsts budžeta finansējums</v>
      </c>
      <c r="B226" s="441"/>
      <c r="C226" s="441"/>
      <c r="D226" s="441"/>
      <c r="E226" s="441"/>
      <c r="F226" s="441"/>
      <c r="G226" s="441"/>
      <c r="H226" s="441"/>
      <c r="I226" s="441"/>
      <c r="J226" s="441"/>
      <c r="K226" s="441"/>
      <c r="L226" s="441"/>
      <c r="M226" s="441"/>
      <c r="N226" s="441"/>
      <c r="O226" s="441"/>
      <c r="P226" s="441"/>
      <c r="Q226" s="441"/>
      <c r="R226" s="441"/>
      <c r="S226" s="441"/>
      <c r="T226" s="408">
        <f t="shared" ref="T226:T231" si="128">SUM(B226:R226)</f>
        <v>0</v>
      </c>
      <c r="U226" s="409" t="e">
        <f t="shared" ref="U226:U232" si="129">T226/$T$232</f>
        <v>#DIV/0!</v>
      </c>
    </row>
    <row r="227" spans="1:23" ht="12.75" customHeight="1">
      <c r="A227" s="410" t="str">
        <f>A$7</f>
        <v>Valsts budžeta dotācija pašvaldībām</v>
      </c>
      <c r="B227" s="442"/>
      <c r="C227" s="442"/>
      <c r="D227" s="442"/>
      <c r="E227" s="442"/>
      <c r="F227" s="442"/>
      <c r="G227" s="442"/>
      <c r="H227" s="442"/>
      <c r="I227" s="442"/>
      <c r="J227" s="442"/>
      <c r="K227" s="442"/>
      <c r="L227" s="442"/>
      <c r="M227" s="442"/>
      <c r="N227" s="442"/>
      <c r="O227" s="442"/>
      <c r="P227" s="442"/>
      <c r="Q227" s="442"/>
      <c r="R227" s="442"/>
      <c r="S227" s="442"/>
      <c r="T227" s="408">
        <f t="shared" si="128"/>
        <v>0</v>
      </c>
      <c r="U227" s="409" t="e">
        <f t="shared" si="129"/>
        <v>#DIV/0!</v>
      </c>
    </row>
    <row r="228" spans="1:23" ht="12.75" customHeight="1">
      <c r="A228" s="410" t="str">
        <f>A$8</f>
        <v>Pašvaldības finansējums</v>
      </c>
      <c r="B228" s="442"/>
      <c r="C228" s="442"/>
      <c r="D228" s="442"/>
      <c r="E228" s="442"/>
      <c r="F228" s="442"/>
      <c r="G228" s="442"/>
      <c r="H228" s="442"/>
      <c r="I228" s="442"/>
      <c r="J228" s="442"/>
      <c r="K228" s="442"/>
      <c r="L228" s="442"/>
      <c r="M228" s="442"/>
      <c r="N228" s="442"/>
      <c r="O228" s="442"/>
      <c r="P228" s="442"/>
      <c r="Q228" s="442"/>
      <c r="R228" s="442"/>
      <c r="S228" s="442"/>
      <c r="T228" s="408">
        <f t="shared" si="128"/>
        <v>0</v>
      </c>
      <c r="U228" s="409" t="e">
        <f t="shared" si="129"/>
        <v>#DIV/0!</v>
      </c>
    </row>
    <row r="229" spans="1:23" s="3" customFormat="1" ht="12.75" customHeight="1">
      <c r="A229" s="410" t="str">
        <f>A$9</f>
        <v>Cits publiskais finansējums</v>
      </c>
      <c r="B229" s="442"/>
      <c r="C229" s="442"/>
      <c r="D229" s="442"/>
      <c r="E229" s="442"/>
      <c r="F229" s="442"/>
      <c r="G229" s="442"/>
      <c r="H229" s="442"/>
      <c r="I229" s="442"/>
      <c r="J229" s="442"/>
      <c r="K229" s="442"/>
      <c r="L229" s="442"/>
      <c r="M229" s="442"/>
      <c r="N229" s="442"/>
      <c r="O229" s="442"/>
      <c r="P229" s="442"/>
      <c r="Q229" s="442"/>
      <c r="R229" s="442"/>
      <c r="S229" s="442"/>
      <c r="T229" s="408">
        <f t="shared" si="128"/>
        <v>0</v>
      </c>
      <c r="U229" s="409" t="e">
        <f t="shared" si="129"/>
        <v>#DIV/0!</v>
      </c>
    </row>
    <row r="230" spans="1:23" ht="12.75" customHeight="1">
      <c r="A230" s="411" t="str">
        <f>A$10</f>
        <v>Publiskās attiecināmās izmaksas</v>
      </c>
      <c r="B230" s="311">
        <f>SUM(B225:B229)</f>
        <v>0</v>
      </c>
      <c r="C230" s="311"/>
      <c r="D230" s="311">
        <f t="shared" ref="D230:R230" si="130">SUM(D225:D229)</f>
        <v>0</v>
      </c>
      <c r="E230" s="311"/>
      <c r="F230" s="311">
        <f t="shared" si="130"/>
        <v>0</v>
      </c>
      <c r="G230" s="311"/>
      <c r="H230" s="311">
        <f t="shared" si="130"/>
        <v>0</v>
      </c>
      <c r="I230" s="311"/>
      <c r="J230" s="311">
        <f t="shared" si="130"/>
        <v>0</v>
      </c>
      <c r="K230" s="311"/>
      <c r="L230" s="311">
        <f t="shared" si="130"/>
        <v>0</v>
      </c>
      <c r="M230" s="311"/>
      <c r="N230" s="311">
        <f t="shared" si="130"/>
        <v>0</v>
      </c>
      <c r="O230" s="311"/>
      <c r="P230" s="311">
        <f t="shared" si="130"/>
        <v>0</v>
      </c>
      <c r="Q230" s="311"/>
      <c r="R230" s="311">
        <f t="shared" si="130"/>
        <v>0</v>
      </c>
      <c r="S230" s="311"/>
      <c r="T230" s="412">
        <f t="shared" si="128"/>
        <v>0</v>
      </c>
      <c r="U230" s="409" t="e">
        <f t="shared" si="129"/>
        <v>#DIV/0!</v>
      </c>
    </row>
    <row r="231" spans="1:23" ht="12.75" customHeight="1">
      <c r="A231" s="410" t="str">
        <f>A$11</f>
        <v>Privātās attiecināmās izmaksas</v>
      </c>
      <c r="B231" s="442">
        <f>B232-B225</f>
        <v>0</v>
      </c>
      <c r="C231" s="442"/>
      <c r="D231" s="442">
        <f t="shared" ref="D231:R231" si="131">D232-D225</f>
        <v>0</v>
      </c>
      <c r="E231" s="442"/>
      <c r="F231" s="442">
        <f t="shared" si="131"/>
        <v>0</v>
      </c>
      <c r="G231" s="442"/>
      <c r="H231" s="442">
        <f t="shared" si="131"/>
        <v>0</v>
      </c>
      <c r="I231" s="442"/>
      <c r="J231" s="442">
        <f t="shared" si="131"/>
        <v>0</v>
      </c>
      <c r="K231" s="442"/>
      <c r="L231" s="442">
        <f t="shared" si="131"/>
        <v>0</v>
      </c>
      <c r="M231" s="442"/>
      <c r="N231" s="442">
        <f t="shared" si="131"/>
        <v>0</v>
      </c>
      <c r="O231" s="442"/>
      <c r="P231" s="442">
        <f t="shared" si="131"/>
        <v>0</v>
      </c>
      <c r="Q231" s="442"/>
      <c r="R231" s="442">
        <f t="shared" si="131"/>
        <v>0</v>
      </c>
      <c r="S231" s="442"/>
      <c r="T231" s="408">
        <f t="shared" si="128"/>
        <v>0</v>
      </c>
      <c r="U231" s="409" t="e">
        <f t="shared" si="129"/>
        <v>#DIV/0!</v>
      </c>
    </row>
    <row r="232" spans="1:23" ht="12.75" customHeight="1">
      <c r="A232" s="411" t="str">
        <f>A$12</f>
        <v>Kopējās attiecināmās izmaksas</v>
      </c>
      <c r="B232" s="311">
        <f>IF(B23=2,'1.3.1. Partneris-kom.-1'!H27,'1.3.1. Partneris-kom.-1'!H27*B23)</f>
        <v>0</v>
      </c>
      <c r="C232" s="311"/>
      <c r="D232" s="311">
        <f>IF(D23=2,'1.3.1. Partneris-kom.-1'!J27+'1.3.1. Partneris-kom.-1'!H27,'1.3.1. Partneris-kom.-1'!J27*D23)</f>
        <v>0</v>
      </c>
      <c r="E232" s="311"/>
      <c r="F232" s="311">
        <f>IF(F23=2,'1.3.1. Partneris-kom.-1'!L27+'1.3.1. Partneris-kom.-1'!J27+'1.3.1. Partneris-kom.-1'!H27,'1.3.1. Partneris-kom.-1'!L27*F23)</f>
        <v>0</v>
      </c>
      <c r="G232" s="311"/>
      <c r="H232" s="311">
        <f>IF(H23=2,'1.3.1. Partneris-kom.-1'!N27+'1.3.1. Partneris-kom.-1'!L27+'1.3.1. Partneris-kom.-1'!J27+'1.3.1. Partneris-kom.-1'!H27,'1.3.1. Partneris-kom.-1'!N27*H23)</f>
        <v>0</v>
      </c>
      <c r="I232" s="311"/>
      <c r="J232" s="311">
        <f>IF(J23=2,'1.3.1. Partneris-kom.-1'!P27,'1.3.1. Partneris-kom.-1'!P27*J23)</f>
        <v>0</v>
      </c>
      <c r="K232" s="311"/>
      <c r="L232" s="311">
        <f>IF(L23=2,'1.3.1. Partneris-kom.-1'!R27,'1.3.1. Partneris-kom.-1'!R27*L23)</f>
        <v>0</v>
      </c>
      <c r="M232" s="311"/>
      <c r="N232" s="311">
        <f>IF(N23=2,'1.3.1. Partneris-kom.-1'!T27,'1.3.1. Partneris-kom.-1'!T27*N23)</f>
        <v>0</v>
      </c>
      <c r="O232" s="311"/>
      <c r="P232" s="311">
        <f>IF(P23=2,'1.3.1. Partneris-kom.-1'!V27,'1.3.1. Partneris-kom.-1'!V27*P23)</f>
        <v>0</v>
      </c>
      <c r="Q232" s="311"/>
      <c r="R232" s="311">
        <f>IF(R23=2,'1.3.1. Partneris-kom.-1'!X27,'1.3.1. Partneris-kom.-1'!X27*R23)</f>
        <v>0</v>
      </c>
      <c r="S232" s="311"/>
      <c r="T232" s="412">
        <f>SUM(B232:R232)</f>
        <v>0</v>
      </c>
      <c r="U232" s="409" t="e">
        <f t="shared" si="129"/>
        <v>#DIV/0!</v>
      </c>
    </row>
    <row r="233" spans="1:23" ht="12.75" customHeight="1">
      <c r="A233" s="410" t="str">
        <f>A$13</f>
        <v>Publiskās neattiecināmās izmaksas</v>
      </c>
      <c r="B233" s="444"/>
      <c r="C233" s="444"/>
      <c r="D233" s="444"/>
      <c r="E233" s="444"/>
      <c r="F233" s="444"/>
      <c r="G233" s="444"/>
      <c r="H233" s="444"/>
      <c r="I233" s="444"/>
      <c r="J233" s="444"/>
      <c r="K233" s="444"/>
      <c r="L233" s="444"/>
      <c r="M233" s="444"/>
      <c r="N233" s="444"/>
      <c r="O233" s="444"/>
      <c r="P233" s="444"/>
      <c r="Q233" s="444"/>
      <c r="R233" s="444"/>
      <c r="S233" s="444"/>
      <c r="T233" s="408">
        <f t="shared" ref="T233:T235" si="132">SUM(B233:R233)</f>
        <v>0</v>
      </c>
      <c r="U233" s="443" t="s">
        <v>336</v>
      </c>
    </row>
    <row r="234" spans="1:23" ht="12.75" customHeight="1">
      <c r="A234" s="410" t="str">
        <f>A$14</f>
        <v>Privātās neattiecināmās izmaksas</v>
      </c>
      <c r="B234" s="442">
        <f>IF(B23=2,'1.3.1. Partneris-kom.-1'!I27,'1.3.1. Partneris-kom.-1'!I27*B23)</f>
        <v>0</v>
      </c>
      <c r="C234" s="442"/>
      <c r="D234" s="442">
        <f>IF(D23=2,'1.3.1. Partneris-kom.-1'!K27+'1.3.1. Partneris-kom.-1'!I27,'1.3.1. Partneris-kom.-1'!K27*D23)</f>
        <v>0</v>
      </c>
      <c r="E234" s="442"/>
      <c r="F234" s="442">
        <f>IF(F23=2,'1.3.1. Partneris-kom.-1'!M27+'1.3.1. Partneris-kom.-1'!K27+'1.3.1. Partneris-kom.-1'!I27,'1.3.1. Partneris-kom.-1'!M27*F23)</f>
        <v>0</v>
      </c>
      <c r="G234" s="442"/>
      <c r="H234" s="442">
        <f>IF(H23=2,'1.3.1. Partneris-kom.-1'!O27+'1.3.1. Partneris-kom.-1'!M27+'1.3.1. Partneris-kom.-1'!K27+'1.3.1. Partneris-kom.-1'!I27,'1.3.1. Partneris-kom.-1'!O27*H23)</f>
        <v>0</v>
      </c>
      <c r="I234" s="442"/>
      <c r="J234" s="442">
        <f>IF(J23=2,'1.3.1. Partneris-kom.-1'!Q27,'1.3.1. Partneris-kom.-1'!Q27*J23)</f>
        <v>0</v>
      </c>
      <c r="K234" s="442"/>
      <c r="L234" s="442">
        <f>IF(L23=2,'1.3.1. Partneris-kom.-1'!S27,'1.3.1. Partneris-kom.-1'!S27*L23)</f>
        <v>0</v>
      </c>
      <c r="M234" s="442"/>
      <c r="N234" s="442">
        <f>IF(N23=2,'1.3.1. Partneris-kom.-1'!U27,'1.3.1. Partneris-kom.-1'!U27*N23)</f>
        <v>0</v>
      </c>
      <c r="O234" s="442"/>
      <c r="P234" s="442">
        <f>IF(P23=2,'1.3.1. Partneris-kom.-1'!W27,'1.3.1. Partneris-kom.-1'!W27*P23)</f>
        <v>0</v>
      </c>
      <c r="Q234" s="442"/>
      <c r="R234" s="442">
        <f>IF(R23=2,'1.3.1. Partneris-kom.-1'!Y27,'1.3.1. Partneris-kom.-1'!Y27*R23)</f>
        <v>0</v>
      </c>
      <c r="S234" s="442"/>
      <c r="T234" s="408">
        <f t="shared" si="132"/>
        <v>0</v>
      </c>
      <c r="U234" s="443" t="s">
        <v>336</v>
      </c>
    </row>
    <row r="235" spans="1:23" ht="12.75" customHeight="1">
      <c r="A235" s="411" t="str">
        <f>A$15</f>
        <v>Neattiecināmās izmaksas kopā</v>
      </c>
      <c r="B235" s="311">
        <f>SUM(B233:B234)</f>
        <v>0</v>
      </c>
      <c r="C235" s="311"/>
      <c r="D235" s="311">
        <f t="shared" ref="D235:R235" si="133">SUM(D233:D234)</f>
        <v>0</v>
      </c>
      <c r="E235" s="311"/>
      <c r="F235" s="311">
        <f t="shared" si="133"/>
        <v>0</v>
      </c>
      <c r="G235" s="311"/>
      <c r="H235" s="311">
        <f t="shared" si="133"/>
        <v>0</v>
      </c>
      <c r="I235" s="311"/>
      <c r="J235" s="311">
        <f t="shared" si="133"/>
        <v>0</v>
      </c>
      <c r="K235" s="311"/>
      <c r="L235" s="311">
        <f t="shared" si="133"/>
        <v>0</v>
      </c>
      <c r="M235" s="311"/>
      <c r="N235" s="311">
        <f t="shared" si="133"/>
        <v>0</v>
      </c>
      <c r="O235" s="311"/>
      <c r="P235" s="311">
        <f t="shared" si="133"/>
        <v>0</v>
      </c>
      <c r="Q235" s="311"/>
      <c r="R235" s="311">
        <f t="shared" si="133"/>
        <v>0</v>
      </c>
      <c r="S235" s="311"/>
      <c r="T235" s="412">
        <f t="shared" si="132"/>
        <v>0</v>
      </c>
      <c r="U235" s="443" t="s">
        <v>336</v>
      </c>
    </row>
    <row r="236" spans="1:23" ht="12.75" customHeight="1">
      <c r="A236" s="416" t="str">
        <f>A$16</f>
        <v>Kopējās izmaksas</v>
      </c>
      <c r="B236" s="417">
        <f>B232+B235</f>
        <v>0</v>
      </c>
      <c r="C236" s="417"/>
      <c r="D236" s="417">
        <f t="shared" ref="D236:R236" si="134">D232+D235</f>
        <v>0</v>
      </c>
      <c r="E236" s="417"/>
      <c r="F236" s="417">
        <f t="shared" si="134"/>
        <v>0</v>
      </c>
      <c r="G236" s="417"/>
      <c r="H236" s="417">
        <f t="shared" si="134"/>
        <v>0</v>
      </c>
      <c r="I236" s="417"/>
      <c r="J236" s="417">
        <f t="shared" si="134"/>
        <v>0</v>
      </c>
      <c r="K236" s="417"/>
      <c r="L236" s="417">
        <f t="shared" si="134"/>
        <v>0</v>
      </c>
      <c r="M236" s="417"/>
      <c r="N236" s="417">
        <f t="shared" si="134"/>
        <v>0</v>
      </c>
      <c r="O236" s="417"/>
      <c r="P236" s="417">
        <f t="shared" si="134"/>
        <v>0</v>
      </c>
      <c r="Q236" s="417"/>
      <c r="R236" s="417">
        <f t="shared" si="134"/>
        <v>0</v>
      </c>
      <c r="S236" s="417"/>
      <c r="T236" s="412">
        <f>SUM(B236:R236)</f>
        <v>0</v>
      </c>
      <c r="U236" s="443" t="s">
        <v>336</v>
      </c>
    </row>
    <row r="238" spans="1:23" ht="18.75" customHeight="1">
      <c r="A238" s="449" t="s">
        <v>355</v>
      </c>
      <c r="B238" s="433">
        <f>'1.3.1. Partneris-kom.-1'!C3</f>
        <v>0</v>
      </c>
      <c r="C238" s="434"/>
      <c r="D238" s="434"/>
      <c r="E238" s="434"/>
      <c r="F238" s="433">
        <f>'1.3.1. Partneris-kom.-1'!H3</f>
        <v>0</v>
      </c>
      <c r="G238" s="434"/>
      <c r="H238" s="435"/>
      <c r="I238" s="434"/>
      <c r="J238" s="435" t="s">
        <v>343</v>
      </c>
      <c r="K238" s="434"/>
      <c r="L238" s="437">
        <f>'1.3.1. Partneris-kom.-1'!C14</f>
        <v>1</v>
      </c>
      <c r="M238" s="434"/>
      <c r="N238" s="438" t="s">
        <v>357</v>
      </c>
      <c r="O238" s="434"/>
      <c r="P238" s="435"/>
      <c r="Q238" s="434"/>
      <c r="R238" s="435"/>
      <c r="S238" s="434"/>
      <c r="T238" s="435"/>
      <c r="U238" s="435"/>
      <c r="W238" s="4">
        <f>IF(F238=Dati!$J$3,1,IF(F238=Dati!$J$4,2,IF(F238=Dati!$J$5,3,0)))</f>
        <v>0</v>
      </c>
    </row>
    <row r="239" spans="1:23">
      <c r="A239" s="404" t="s">
        <v>328</v>
      </c>
      <c r="B239" s="405">
        <f>B$3</f>
        <v>2025</v>
      </c>
      <c r="C239" s="405"/>
      <c r="D239" s="405">
        <f>D$3</f>
        <v>2026</v>
      </c>
      <c r="E239" s="405"/>
      <c r="F239" s="405">
        <f>F$3</f>
        <v>2027</v>
      </c>
      <c r="G239" s="405"/>
      <c r="H239" s="405">
        <f>H$3</f>
        <v>2028</v>
      </c>
      <c r="I239" s="405"/>
      <c r="J239" s="405">
        <f>J$3</f>
        <v>2029</v>
      </c>
      <c r="K239" s="405"/>
      <c r="L239" s="405" t="str">
        <f>L$3</f>
        <v>X</v>
      </c>
      <c r="M239" s="405"/>
      <c r="N239" s="405" t="str">
        <f>N$3</f>
        <v>X</v>
      </c>
      <c r="O239" s="405"/>
      <c r="P239" s="405" t="str">
        <f>P$3</f>
        <v>X</v>
      </c>
      <c r="Q239" s="405"/>
      <c r="R239" s="405" t="str">
        <f>R$3</f>
        <v>X</v>
      </c>
      <c r="S239" s="405"/>
      <c r="T239" s="405"/>
      <c r="U239" s="405"/>
    </row>
    <row r="240" spans="1:23">
      <c r="A240" s="439"/>
      <c r="B240" s="406" t="s">
        <v>329</v>
      </c>
      <c r="C240" s="406"/>
      <c r="D240" s="406" t="s">
        <v>329</v>
      </c>
      <c r="E240" s="406"/>
      <c r="F240" s="406" t="s">
        <v>329</v>
      </c>
      <c r="G240" s="406"/>
      <c r="H240" s="406" t="s">
        <v>329</v>
      </c>
      <c r="I240" s="406"/>
      <c r="J240" s="406" t="s">
        <v>329</v>
      </c>
      <c r="K240" s="406"/>
      <c r="L240" s="406" t="s">
        <v>329</v>
      </c>
      <c r="M240" s="406"/>
      <c r="N240" s="406" t="s">
        <v>329</v>
      </c>
      <c r="O240" s="406"/>
      <c r="P240" s="406" t="s">
        <v>329</v>
      </c>
      <c r="Q240" s="406"/>
      <c r="R240" s="406" t="s">
        <v>329</v>
      </c>
      <c r="S240" s="406"/>
      <c r="T240" s="406" t="s">
        <v>195</v>
      </c>
      <c r="U240" s="406" t="s">
        <v>139</v>
      </c>
    </row>
    <row r="241" spans="1:23" ht="12.75" customHeight="1">
      <c r="A241" s="440" t="str">
        <f>A$5</f>
        <v>Eiropas Reģionālās attīstības fonds</v>
      </c>
      <c r="B241" s="441">
        <f>B248*$L$238</f>
        <v>0</v>
      </c>
      <c r="C241" s="441"/>
      <c r="D241" s="441">
        <f t="shared" ref="D241:R241" si="135">D248*$L$238</f>
        <v>0</v>
      </c>
      <c r="E241" s="441"/>
      <c r="F241" s="441">
        <f t="shared" si="135"/>
        <v>0</v>
      </c>
      <c r="G241" s="441"/>
      <c r="H241" s="441">
        <f t="shared" si="135"/>
        <v>0</v>
      </c>
      <c r="I241" s="441"/>
      <c r="J241" s="441">
        <f t="shared" si="135"/>
        <v>0</v>
      </c>
      <c r="K241" s="441"/>
      <c r="L241" s="441">
        <f t="shared" si="135"/>
        <v>0</v>
      </c>
      <c r="M241" s="441"/>
      <c r="N241" s="441">
        <f t="shared" si="135"/>
        <v>0</v>
      </c>
      <c r="O241" s="441"/>
      <c r="P241" s="441">
        <f t="shared" si="135"/>
        <v>0</v>
      </c>
      <c r="Q241" s="441"/>
      <c r="R241" s="441">
        <f t="shared" si="135"/>
        <v>0</v>
      </c>
      <c r="S241" s="441"/>
      <c r="T241" s="408">
        <f>SUM(B241:R241)</f>
        <v>0</v>
      </c>
      <c r="U241" s="409" t="e">
        <f>T241/$T$248</f>
        <v>#DIV/0!</v>
      </c>
    </row>
    <row r="242" spans="1:23" ht="12.75" customHeight="1">
      <c r="A242" s="410" t="str">
        <f>A$6</f>
        <v>Attiecināmais valsts budžeta finansējums</v>
      </c>
      <c r="B242" s="441"/>
      <c r="C242" s="441"/>
      <c r="D242" s="441"/>
      <c r="E242" s="441"/>
      <c r="F242" s="441"/>
      <c r="G242" s="441"/>
      <c r="H242" s="441"/>
      <c r="I242" s="441"/>
      <c r="J242" s="441"/>
      <c r="K242" s="441"/>
      <c r="L242" s="441"/>
      <c r="M242" s="441"/>
      <c r="N242" s="441"/>
      <c r="O242" s="441"/>
      <c r="P242" s="441"/>
      <c r="Q242" s="441"/>
      <c r="R242" s="441"/>
      <c r="S242" s="441"/>
      <c r="T242" s="408">
        <f t="shared" ref="T242:T247" si="136">SUM(B242:R242)</f>
        <v>0</v>
      </c>
      <c r="U242" s="409" t="e">
        <f t="shared" ref="U242:U248" si="137">T242/$T$248</f>
        <v>#DIV/0!</v>
      </c>
    </row>
    <row r="243" spans="1:23" ht="12.75" customHeight="1">
      <c r="A243" s="410" t="str">
        <f>A$7</f>
        <v>Valsts budžeta dotācija pašvaldībām</v>
      </c>
      <c r="B243" s="442"/>
      <c r="C243" s="442"/>
      <c r="D243" s="442"/>
      <c r="E243" s="442"/>
      <c r="F243" s="442"/>
      <c r="G243" s="442"/>
      <c r="H243" s="442"/>
      <c r="I243" s="442"/>
      <c r="J243" s="442"/>
      <c r="K243" s="442"/>
      <c r="L243" s="442"/>
      <c r="M243" s="442"/>
      <c r="N243" s="442"/>
      <c r="O243" s="442"/>
      <c r="P243" s="442"/>
      <c r="Q243" s="442"/>
      <c r="R243" s="442"/>
      <c r="S243" s="442"/>
      <c r="T243" s="408">
        <f t="shared" si="136"/>
        <v>0</v>
      </c>
      <c r="U243" s="409" t="e">
        <f t="shared" si="137"/>
        <v>#DIV/0!</v>
      </c>
    </row>
    <row r="244" spans="1:23" ht="12.75" customHeight="1">
      <c r="A244" s="410" t="str">
        <f>A$8</f>
        <v>Pašvaldības finansējums</v>
      </c>
      <c r="B244" s="442"/>
      <c r="C244" s="442"/>
      <c r="D244" s="442"/>
      <c r="E244" s="442"/>
      <c r="F244" s="442"/>
      <c r="G244" s="442"/>
      <c r="H244" s="442"/>
      <c r="I244" s="442"/>
      <c r="J244" s="442"/>
      <c r="K244" s="442"/>
      <c r="L244" s="442"/>
      <c r="M244" s="442"/>
      <c r="N244" s="442"/>
      <c r="O244" s="442"/>
      <c r="P244" s="442"/>
      <c r="Q244" s="442"/>
      <c r="R244" s="442"/>
      <c r="S244" s="442"/>
      <c r="T244" s="408">
        <f t="shared" si="136"/>
        <v>0</v>
      </c>
      <c r="U244" s="409" t="e">
        <f t="shared" si="137"/>
        <v>#DIV/0!</v>
      </c>
    </row>
    <row r="245" spans="1:23" s="3" customFormat="1" ht="12.75" customHeight="1">
      <c r="A245" s="410" t="str">
        <f>A$9</f>
        <v>Cits publiskais finansējums</v>
      </c>
      <c r="B245" s="442"/>
      <c r="C245" s="442"/>
      <c r="D245" s="442"/>
      <c r="E245" s="442"/>
      <c r="F245" s="442"/>
      <c r="G245" s="442"/>
      <c r="H245" s="442"/>
      <c r="I245" s="442"/>
      <c r="J245" s="442"/>
      <c r="K245" s="442"/>
      <c r="L245" s="442"/>
      <c r="M245" s="442"/>
      <c r="N245" s="442"/>
      <c r="O245" s="442"/>
      <c r="P245" s="442"/>
      <c r="Q245" s="442"/>
      <c r="R245" s="442"/>
      <c r="S245" s="442"/>
      <c r="T245" s="408">
        <f t="shared" si="136"/>
        <v>0</v>
      </c>
      <c r="U245" s="409" t="e">
        <f t="shared" si="137"/>
        <v>#DIV/0!</v>
      </c>
    </row>
    <row r="246" spans="1:23" ht="12.75" customHeight="1">
      <c r="A246" s="411" t="str">
        <f>A$10</f>
        <v>Publiskās attiecināmās izmaksas</v>
      </c>
      <c r="B246" s="311">
        <f>SUM(B241:B245)</f>
        <v>0</v>
      </c>
      <c r="C246" s="311"/>
      <c r="D246" s="311">
        <f t="shared" ref="D246:R246" si="138">SUM(D241:D245)</f>
        <v>0</v>
      </c>
      <c r="E246" s="311"/>
      <c r="F246" s="311">
        <f t="shared" si="138"/>
        <v>0</v>
      </c>
      <c r="G246" s="311"/>
      <c r="H246" s="311">
        <f t="shared" si="138"/>
        <v>0</v>
      </c>
      <c r="I246" s="311"/>
      <c r="J246" s="311">
        <f t="shared" si="138"/>
        <v>0</v>
      </c>
      <c r="K246" s="311"/>
      <c r="L246" s="311">
        <f t="shared" si="138"/>
        <v>0</v>
      </c>
      <c r="M246" s="311"/>
      <c r="N246" s="311">
        <f t="shared" si="138"/>
        <v>0</v>
      </c>
      <c r="O246" s="311"/>
      <c r="P246" s="311">
        <f t="shared" si="138"/>
        <v>0</v>
      </c>
      <c r="Q246" s="311"/>
      <c r="R246" s="311">
        <f t="shared" si="138"/>
        <v>0</v>
      </c>
      <c r="S246" s="311"/>
      <c r="T246" s="412">
        <f t="shared" si="136"/>
        <v>0</v>
      </c>
      <c r="U246" s="409" t="e">
        <f t="shared" si="137"/>
        <v>#DIV/0!</v>
      </c>
    </row>
    <row r="247" spans="1:23" ht="12.75" customHeight="1">
      <c r="A247" s="410" t="str">
        <f>A$11</f>
        <v>Privātās attiecināmās izmaksas</v>
      </c>
      <c r="B247" s="442">
        <f>B248*$L$238-B241</f>
        <v>0</v>
      </c>
      <c r="C247" s="442"/>
      <c r="D247" s="442">
        <f t="shared" ref="D247:R247" si="139">D248*$L$238-D241</f>
        <v>0</v>
      </c>
      <c r="E247" s="442"/>
      <c r="F247" s="442">
        <f t="shared" si="139"/>
        <v>0</v>
      </c>
      <c r="G247" s="442"/>
      <c r="H247" s="442">
        <f t="shared" si="139"/>
        <v>0</v>
      </c>
      <c r="I247" s="442"/>
      <c r="J247" s="442">
        <f t="shared" si="139"/>
        <v>0</v>
      </c>
      <c r="K247" s="442"/>
      <c r="L247" s="442">
        <f t="shared" si="139"/>
        <v>0</v>
      </c>
      <c r="M247" s="442"/>
      <c r="N247" s="442">
        <f t="shared" si="139"/>
        <v>0</v>
      </c>
      <c r="O247" s="442"/>
      <c r="P247" s="442">
        <f t="shared" si="139"/>
        <v>0</v>
      </c>
      <c r="Q247" s="442"/>
      <c r="R247" s="442">
        <f t="shared" si="139"/>
        <v>0</v>
      </c>
      <c r="S247" s="442"/>
      <c r="T247" s="408">
        <f t="shared" si="136"/>
        <v>0</v>
      </c>
      <c r="U247" s="409" t="e">
        <f t="shared" si="137"/>
        <v>#DIV/0!</v>
      </c>
    </row>
    <row r="248" spans="1:23" ht="12.75" customHeight="1">
      <c r="A248" s="411" t="str">
        <f>A$12</f>
        <v>Kopējās attiecināmās izmaksas</v>
      </c>
      <c r="B248" s="311">
        <f>IF(B23=2,'1.3.1. Partneris-kom.-1'!H28,'1.3.1. Partneris-kom.-1'!H28*B23)</f>
        <v>0</v>
      </c>
      <c r="C248" s="311"/>
      <c r="D248" s="311">
        <f>IF(D23=2,'1.3.1. Partneris-kom.-1'!J28+'1.3.1. Partneris-kom.-1'!H28,'1.3.1. Partneris-kom.-1'!J28*D23)</f>
        <v>0</v>
      </c>
      <c r="E248" s="311"/>
      <c r="F248" s="311">
        <f>IF(F23=2,'1.3.1. Partneris-kom.-1'!L28+'1.3.1. Partneris-kom.-1'!J28+'1.3.1. Partneris-kom.-1'!H28,'1.3.1. Partneris-kom.-1'!L28*F23)</f>
        <v>0</v>
      </c>
      <c r="G248" s="311"/>
      <c r="H248" s="311">
        <f>IF(H23=2,'1.3.1. Partneris-kom.-1'!N28+'1.3.1. Partneris-kom.-1'!L28+'1.3.1. Partneris-kom.-1'!J28+'1.3.1. Partneris-kom.-1'!H28,'1.3.1. Partneris-kom.-1'!N28*H23)</f>
        <v>0</v>
      </c>
      <c r="I248" s="311"/>
      <c r="J248" s="311">
        <f>IF(J23=2,'1.3.1. Partneris-kom.-1'!P28,'1.3.1. Partneris-kom.-1'!P28*J23)</f>
        <v>0</v>
      </c>
      <c r="K248" s="311"/>
      <c r="L248" s="311">
        <f>IF(L23=2,'1.3.1. Partneris-kom.-1'!R28,'1.3.1. Partneris-kom.-1'!R28*L23)</f>
        <v>0</v>
      </c>
      <c r="M248" s="311"/>
      <c r="N248" s="311">
        <f>IF(N23=2,'1.3.1. Partneris-kom.-1'!T28,'1.3.1. Partneris-kom.-1'!T28*N23)</f>
        <v>0</v>
      </c>
      <c r="O248" s="311"/>
      <c r="P248" s="311">
        <f>IF(P23=2,'1.3.1. Partneris-kom.-1'!V28,'1.3.1. Partneris-kom.-1'!V28*P23)</f>
        <v>0</v>
      </c>
      <c r="Q248" s="311"/>
      <c r="R248" s="311">
        <f>IF(R23=2,'1.3.1. Partneris-kom.-1'!X28,'1.3.1. Partneris-kom.-1'!X28*R23)</f>
        <v>0</v>
      </c>
      <c r="S248" s="311"/>
      <c r="T248" s="412">
        <f>SUM(B248:R248)</f>
        <v>0</v>
      </c>
      <c r="U248" s="409" t="e">
        <f t="shared" si="137"/>
        <v>#DIV/0!</v>
      </c>
    </row>
    <row r="249" spans="1:23" ht="12.75" customHeight="1">
      <c r="A249" s="410" t="str">
        <f>A$13</f>
        <v>Publiskās neattiecināmās izmaksas</v>
      </c>
      <c r="B249" s="444"/>
      <c r="C249" s="444"/>
      <c r="D249" s="444"/>
      <c r="E249" s="444"/>
      <c r="F249" s="444"/>
      <c r="G249" s="444"/>
      <c r="H249" s="444"/>
      <c r="I249" s="444"/>
      <c r="J249" s="444"/>
      <c r="K249" s="444"/>
      <c r="L249" s="444"/>
      <c r="M249" s="444"/>
      <c r="N249" s="444"/>
      <c r="O249" s="444"/>
      <c r="P249" s="444"/>
      <c r="Q249" s="444"/>
      <c r="R249" s="444"/>
      <c r="S249" s="444"/>
      <c r="T249" s="408">
        <f t="shared" ref="T249:T251" si="140">SUM(B249:R249)</f>
        <v>0</v>
      </c>
      <c r="U249" s="443" t="s">
        <v>336</v>
      </c>
    </row>
    <row r="250" spans="1:23" ht="12.75" customHeight="1">
      <c r="A250" s="410" t="str">
        <f>A$14</f>
        <v>Privātās neattiecināmās izmaksas</v>
      </c>
      <c r="B250" s="442">
        <f>IF(B23=2,'1.3.1. Partneris-kom.-1'!I28,'1.3.1. Partneris-kom.-1'!I28*B23)</f>
        <v>0</v>
      </c>
      <c r="C250" s="442"/>
      <c r="D250" s="442">
        <f>IF(D23=2,'1.3.1. Partneris-kom.-1'!K28+'1.3.1. Partneris-kom.-1'!I28,'1.3.1. Partneris-kom.-1'!K28*D23)</f>
        <v>0</v>
      </c>
      <c r="E250" s="442"/>
      <c r="F250" s="442">
        <f>IF(F23=2,'1.3.1. Partneris-kom.-1'!M28+'1.3.1. Partneris-kom.-1'!K28+'1.3.1. Partneris-kom.-1'!I28,'1.3.1. Partneris-kom.-1'!M28*F23)</f>
        <v>0</v>
      </c>
      <c r="G250" s="442"/>
      <c r="H250" s="442">
        <f>IF(H23=2,'1.3.1. Partneris-kom.-1'!O28+'1.3.1. Partneris-kom.-1'!M28+'1.3.1. Partneris-kom.-1'!K28+'1.3.1. Partneris-kom.-1'!I28,'1.3.1. Partneris-kom.-1'!O28*H23)</f>
        <v>0</v>
      </c>
      <c r="I250" s="442"/>
      <c r="J250" s="442">
        <f>IF(J23=2,'1.3.1. Partneris-kom.-1'!Q28,'1.3.1. Partneris-kom.-1'!Q28*J23)</f>
        <v>0</v>
      </c>
      <c r="K250" s="442"/>
      <c r="L250" s="442">
        <f>IF(L23=2,'1.3.1. Partneris-kom.-1'!S28,'1.3.1. Partneris-kom.-1'!S28*L23)</f>
        <v>0</v>
      </c>
      <c r="M250" s="442"/>
      <c r="N250" s="442">
        <f>IF(N23=2,'1.3.1. Partneris-kom.-1'!U28,'1.3.1. Partneris-kom.-1'!U28*N23)</f>
        <v>0</v>
      </c>
      <c r="O250" s="442"/>
      <c r="P250" s="442">
        <f>IF(P23=2,'1.3.1. Partneris-kom.-1'!W28,'1.3.1. Partneris-kom.-1'!W28*P23)</f>
        <v>0</v>
      </c>
      <c r="Q250" s="442"/>
      <c r="R250" s="442">
        <f>IF(R23=2,'1.3.1. Partneris-kom.-1'!Y28,'1.3.1. Partneris-kom.-1'!Y28*R23)</f>
        <v>0</v>
      </c>
      <c r="S250" s="442"/>
      <c r="T250" s="408">
        <f t="shared" si="140"/>
        <v>0</v>
      </c>
      <c r="U250" s="443" t="s">
        <v>336</v>
      </c>
    </row>
    <row r="251" spans="1:23" ht="12.75" customHeight="1">
      <c r="A251" s="411" t="str">
        <f>A$15</f>
        <v>Neattiecināmās izmaksas kopā</v>
      </c>
      <c r="B251" s="311">
        <f>SUM(B249:B250)</f>
        <v>0</v>
      </c>
      <c r="C251" s="311"/>
      <c r="D251" s="311">
        <f t="shared" ref="D251:R251" si="141">SUM(D249:D250)</f>
        <v>0</v>
      </c>
      <c r="E251" s="311"/>
      <c r="F251" s="311">
        <f t="shared" si="141"/>
        <v>0</v>
      </c>
      <c r="G251" s="311"/>
      <c r="H251" s="311">
        <f t="shared" si="141"/>
        <v>0</v>
      </c>
      <c r="I251" s="311"/>
      <c r="J251" s="311">
        <f t="shared" si="141"/>
        <v>0</v>
      </c>
      <c r="K251" s="311"/>
      <c r="L251" s="311">
        <f t="shared" si="141"/>
        <v>0</v>
      </c>
      <c r="M251" s="311"/>
      <c r="N251" s="311">
        <f t="shared" si="141"/>
        <v>0</v>
      </c>
      <c r="O251" s="311"/>
      <c r="P251" s="311">
        <f t="shared" si="141"/>
        <v>0</v>
      </c>
      <c r="Q251" s="311"/>
      <c r="R251" s="311">
        <f t="shared" si="141"/>
        <v>0</v>
      </c>
      <c r="S251" s="311"/>
      <c r="T251" s="412">
        <f t="shared" si="140"/>
        <v>0</v>
      </c>
      <c r="U251" s="443" t="s">
        <v>336</v>
      </c>
    </row>
    <row r="252" spans="1:23" ht="12.75" customHeight="1">
      <c r="A252" s="416" t="str">
        <f>A$16</f>
        <v>Kopējās izmaksas</v>
      </c>
      <c r="B252" s="417">
        <f>B248+B251</f>
        <v>0</v>
      </c>
      <c r="C252" s="417"/>
      <c r="D252" s="417">
        <f t="shared" ref="D252:R252" si="142">D248+D251</f>
        <v>0</v>
      </c>
      <c r="E252" s="417"/>
      <c r="F252" s="417">
        <f t="shared" si="142"/>
        <v>0</v>
      </c>
      <c r="G252" s="417"/>
      <c r="H252" s="417">
        <f t="shared" si="142"/>
        <v>0</v>
      </c>
      <c r="I252" s="417"/>
      <c r="J252" s="417">
        <f t="shared" si="142"/>
        <v>0</v>
      </c>
      <c r="K252" s="417"/>
      <c r="L252" s="417">
        <f t="shared" si="142"/>
        <v>0</v>
      </c>
      <c r="M252" s="417"/>
      <c r="N252" s="417">
        <f t="shared" si="142"/>
        <v>0</v>
      </c>
      <c r="O252" s="417"/>
      <c r="P252" s="417">
        <f t="shared" si="142"/>
        <v>0</v>
      </c>
      <c r="Q252" s="417"/>
      <c r="R252" s="417">
        <f t="shared" si="142"/>
        <v>0</v>
      </c>
      <c r="S252" s="417"/>
      <c r="T252" s="412">
        <f>SUM(B252:R252)</f>
        <v>0</v>
      </c>
      <c r="U252" s="443" t="s">
        <v>336</v>
      </c>
    </row>
    <row r="254" spans="1:23" ht="18.75" customHeight="1">
      <c r="A254" s="450" t="s">
        <v>358</v>
      </c>
      <c r="B254" s="433">
        <f>'1.3.2. Partneris-kom.-2'!C3</f>
        <v>0</v>
      </c>
      <c r="C254" s="434"/>
      <c r="D254" s="434"/>
      <c r="E254" s="434"/>
      <c r="F254" s="433">
        <f>'1.3.2. Partneris-kom.-2'!H3</f>
        <v>0</v>
      </c>
      <c r="G254" s="434"/>
      <c r="H254" s="435"/>
      <c r="I254" s="434"/>
      <c r="J254" s="435" t="s">
        <v>343</v>
      </c>
      <c r="K254" s="434"/>
      <c r="L254" s="437">
        <f>'1.3.2. Partneris-kom.-2'!C7</f>
        <v>0.45</v>
      </c>
      <c r="M254" s="434"/>
      <c r="N254" s="438" t="s">
        <v>356</v>
      </c>
      <c r="O254" s="434"/>
      <c r="P254" s="435"/>
      <c r="Q254" s="434"/>
      <c r="R254" s="435"/>
      <c r="S254" s="434"/>
      <c r="T254" s="435"/>
      <c r="U254" s="435"/>
      <c r="W254" s="4">
        <f>IF(F254=Dati!$J$3,1,IF(F254=Dati!$J$4,2,IF(F254=Dati!$J$5,3,0)))</f>
        <v>0</v>
      </c>
    </row>
    <row r="255" spans="1:23">
      <c r="A255" s="404" t="s">
        <v>328</v>
      </c>
      <c r="B255" s="405">
        <f>B$3</f>
        <v>2025</v>
      </c>
      <c r="C255" s="405"/>
      <c r="D255" s="405">
        <f>D$3</f>
        <v>2026</v>
      </c>
      <c r="E255" s="405"/>
      <c r="F255" s="405">
        <f>F$3</f>
        <v>2027</v>
      </c>
      <c r="G255" s="405"/>
      <c r="H255" s="405">
        <f>H$3</f>
        <v>2028</v>
      </c>
      <c r="I255" s="405"/>
      <c r="J255" s="405">
        <f>J$3</f>
        <v>2029</v>
      </c>
      <c r="K255" s="405"/>
      <c r="L255" s="405" t="str">
        <f>L$3</f>
        <v>X</v>
      </c>
      <c r="M255" s="405"/>
      <c r="N255" s="405" t="str">
        <f>N$3</f>
        <v>X</v>
      </c>
      <c r="O255" s="405"/>
      <c r="P255" s="405" t="str">
        <f>P$3</f>
        <v>X</v>
      </c>
      <c r="Q255" s="405"/>
      <c r="R255" s="405" t="str">
        <f>R$3</f>
        <v>X</v>
      </c>
      <c r="S255" s="405"/>
      <c r="T255" s="405"/>
      <c r="U255" s="405"/>
    </row>
    <row r="256" spans="1:23">
      <c r="A256" s="439"/>
      <c r="B256" s="406" t="s">
        <v>329</v>
      </c>
      <c r="C256" s="406"/>
      <c r="D256" s="406" t="s">
        <v>329</v>
      </c>
      <c r="E256" s="406"/>
      <c r="F256" s="406" t="s">
        <v>329</v>
      </c>
      <c r="G256" s="406"/>
      <c r="H256" s="406" t="s">
        <v>329</v>
      </c>
      <c r="I256" s="406"/>
      <c r="J256" s="406" t="s">
        <v>329</v>
      </c>
      <c r="K256" s="406"/>
      <c r="L256" s="406" t="s">
        <v>329</v>
      </c>
      <c r="M256" s="406"/>
      <c r="N256" s="406" t="s">
        <v>329</v>
      </c>
      <c r="O256" s="406"/>
      <c r="P256" s="406" t="s">
        <v>329</v>
      </c>
      <c r="Q256" s="406"/>
      <c r="R256" s="406" t="s">
        <v>329</v>
      </c>
      <c r="S256" s="406"/>
      <c r="T256" s="406" t="s">
        <v>195</v>
      </c>
      <c r="U256" s="406" t="s">
        <v>139</v>
      </c>
    </row>
    <row r="257" spans="1:23" ht="12.75" customHeight="1">
      <c r="A257" s="440" t="str">
        <f>A$5</f>
        <v>Eiropas Reģionālās attīstības fonds</v>
      </c>
      <c r="B257" s="441">
        <f>B264*$L$254</f>
        <v>0</v>
      </c>
      <c r="C257" s="441"/>
      <c r="D257" s="441">
        <f t="shared" ref="D257:R257" si="143">D264*$L$254</f>
        <v>0</v>
      </c>
      <c r="E257" s="441"/>
      <c r="F257" s="441">
        <f t="shared" si="143"/>
        <v>0</v>
      </c>
      <c r="G257" s="441"/>
      <c r="H257" s="441">
        <f t="shared" si="143"/>
        <v>0</v>
      </c>
      <c r="I257" s="441"/>
      <c r="J257" s="441">
        <f t="shared" si="143"/>
        <v>0</v>
      </c>
      <c r="K257" s="441"/>
      <c r="L257" s="441">
        <f t="shared" si="143"/>
        <v>0</v>
      </c>
      <c r="M257" s="441"/>
      <c r="N257" s="441">
        <f t="shared" si="143"/>
        <v>0</v>
      </c>
      <c r="O257" s="441"/>
      <c r="P257" s="441">
        <f t="shared" si="143"/>
        <v>0</v>
      </c>
      <c r="Q257" s="441"/>
      <c r="R257" s="441">
        <f t="shared" si="143"/>
        <v>0</v>
      </c>
      <c r="S257" s="441"/>
      <c r="T257" s="408">
        <f>SUM(B257:R257)</f>
        <v>0</v>
      </c>
      <c r="U257" s="409" t="e">
        <f>T257/$T$264</f>
        <v>#DIV/0!</v>
      </c>
    </row>
    <row r="258" spans="1:23" ht="12.75" customHeight="1">
      <c r="A258" s="410" t="str">
        <f>A$6</f>
        <v>Attiecināmais valsts budžeta finansējums</v>
      </c>
      <c r="B258" s="441"/>
      <c r="C258" s="441"/>
      <c r="D258" s="441"/>
      <c r="E258" s="441"/>
      <c r="F258" s="441"/>
      <c r="G258" s="441"/>
      <c r="H258" s="441"/>
      <c r="I258" s="441"/>
      <c r="J258" s="441"/>
      <c r="K258" s="441"/>
      <c r="L258" s="441"/>
      <c r="M258" s="441"/>
      <c r="N258" s="441"/>
      <c r="O258" s="441"/>
      <c r="P258" s="441"/>
      <c r="Q258" s="441"/>
      <c r="R258" s="441"/>
      <c r="S258" s="441"/>
      <c r="T258" s="408">
        <f t="shared" ref="T258:T263" si="144">SUM(B258:R258)</f>
        <v>0</v>
      </c>
      <c r="U258" s="409" t="e">
        <f t="shared" ref="U258:U264" si="145">T258/$T$264</f>
        <v>#DIV/0!</v>
      </c>
    </row>
    <row r="259" spans="1:23" ht="12.75" customHeight="1">
      <c r="A259" s="410" t="str">
        <f>A$7</f>
        <v>Valsts budžeta dotācija pašvaldībām</v>
      </c>
      <c r="B259" s="442"/>
      <c r="C259" s="442"/>
      <c r="D259" s="442"/>
      <c r="E259" s="442"/>
      <c r="F259" s="442"/>
      <c r="G259" s="442"/>
      <c r="H259" s="442"/>
      <c r="I259" s="442"/>
      <c r="J259" s="442"/>
      <c r="K259" s="442"/>
      <c r="L259" s="442"/>
      <c r="M259" s="442"/>
      <c r="N259" s="442"/>
      <c r="O259" s="442"/>
      <c r="P259" s="442"/>
      <c r="Q259" s="442"/>
      <c r="R259" s="442"/>
      <c r="S259" s="442"/>
      <c r="T259" s="408">
        <f t="shared" si="144"/>
        <v>0</v>
      </c>
      <c r="U259" s="409" t="e">
        <f t="shared" si="145"/>
        <v>#DIV/0!</v>
      </c>
    </row>
    <row r="260" spans="1:23" ht="12.75" customHeight="1">
      <c r="A260" s="410" t="str">
        <f>A$8</f>
        <v>Pašvaldības finansējums</v>
      </c>
      <c r="B260" s="442"/>
      <c r="C260" s="442"/>
      <c r="D260" s="442"/>
      <c r="E260" s="442"/>
      <c r="F260" s="442"/>
      <c r="G260" s="442"/>
      <c r="H260" s="442"/>
      <c r="I260" s="442"/>
      <c r="J260" s="442"/>
      <c r="K260" s="442"/>
      <c r="L260" s="442"/>
      <c r="M260" s="442"/>
      <c r="N260" s="442"/>
      <c r="O260" s="442"/>
      <c r="P260" s="442"/>
      <c r="Q260" s="442"/>
      <c r="R260" s="442"/>
      <c r="S260" s="442"/>
      <c r="T260" s="408">
        <f t="shared" si="144"/>
        <v>0</v>
      </c>
      <c r="U260" s="409" t="e">
        <f t="shared" si="145"/>
        <v>#DIV/0!</v>
      </c>
    </row>
    <row r="261" spans="1:23" s="3" customFormat="1" ht="12.75" customHeight="1">
      <c r="A261" s="410" t="str">
        <f>A$9</f>
        <v>Cits publiskais finansējums</v>
      </c>
      <c r="B261" s="442"/>
      <c r="C261" s="442"/>
      <c r="D261" s="442"/>
      <c r="E261" s="442"/>
      <c r="F261" s="442"/>
      <c r="G261" s="442"/>
      <c r="H261" s="442"/>
      <c r="I261" s="442"/>
      <c r="J261" s="442"/>
      <c r="K261" s="442"/>
      <c r="L261" s="442"/>
      <c r="M261" s="442"/>
      <c r="N261" s="442"/>
      <c r="O261" s="442"/>
      <c r="P261" s="442"/>
      <c r="Q261" s="442"/>
      <c r="R261" s="442"/>
      <c r="S261" s="442"/>
      <c r="T261" s="408">
        <f t="shared" si="144"/>
        <v>0</v>
      </c>
      <c r="U261" s="409" t="e">
        <f t="shared" si="145"/>
        <v>#DIV/0!</v>
      </c>
    </row>
    <row r="262" spans="1:23" ht="12.75" customHeight="1">
      <c r="A262" s="411" t="str">
        <f>A$10</f>
        <v>Publiskās attiecināmās izmaksas</v>
      </c>
      <c r="B262" s="311">
        <f>SUM(B257:B261)</f>
        <v>0</v>
      </c>
      <c r="C262" s="311"/>
      <c r="D262" s="311">
        <f t="shared" ref="D262:R262" si="146">SUM(D257:D261)</f>
        <v>0</v>
      </c>
      <c r="E262" s="311"/>
      <c r="F262" s="311">
        <f t="shared" si="146"/>
        <v>0</v>
      </c>
      <c r="G262" s="311"/>
      <c r="H262" s="311">
        <f t="shared" si="146"/>
        <v>0</v>
      </c>
      <c r="I262" s="311"/>
      <c r="J262" s="311">
        <f t="shared" si="146"/>
        <v>0</v>
      </c>
      <c r="K262" s="311"/>
      <c r="L262" s="311">
        <f t="shared" si="146"/>
        <v>0</v>
      </c>
      <c r="M262" s="311"/>
      <c r="N262" s="311">
        <f t="shared" si="146"/>
        <v>0</v>
      </c>
      <c r="O262" s="311"/>
      <c r="P262" s="311">
        <f t="shared" si="146"/>
        <v>0</v>
      </c>
      <c r="Q262" s="311"/>
      <c r="R262" s="311">
        <f t="shared" si="146"/>
        <v>0</v>
      </c>
      <c r="S262" s="311"/>
      <c r="T262" s="412">
        <f t="shared" si="144"/>
        <v>0</v>
      </c>
      <c r="U262" s="409" t="e">
        <f t="shared" si="145"/>
        <v>#DIV/0!</v>
      </c>
    </row>
    <row r="263" spans="1:23" ht="12.75" customHeight="1">
      <c r="A263" s="410" t="str">
        <f>A$11</f>
        <v>Privātās attiecināmās izmaksas</v>
      </c>
      <c r="B263" s="442">
        <f>B264-B257</f>
        <v>0</v>
      </c>
      <c r="C263" s="442"/>
      <c r="D263" s="442">
        <f t="shared" ref="D263:R263" si="147">D264-D257</f>
        <v>0</v>
      </c>
      <c r="E263" s="442"/>
      <c r="F263" s="442">
        <f t="shared" si="147"/>
        <v>0</v>
      </c>
      <c r="G263" s="442"/>
      <c r="H263" s="442">
        <f t="shared" si="147"/>
        <v>0</v>
      </c>
      <c r="I263" s="442"/>
      <c r="J263" s="442">
        <f t="shared" si="147"/>
        <v>0</v>
      </c>
      <c r="K263" s="442"/>
      <c r="L263" s="442">
        <f t="shared" si="147"/>
        <v>0</v>
      </c>
      <c r="M263" s="442"/>
      <c r="N263" s="442">
        <f t="shared" si="147"/>
        <v>0</v>
      </c>
      <c r="O263" s="442"/>
      <c r="P263" s="442">
        <f t="shared" si="147"/>
        <v>0</v>
      </c>
      <c r="Q263" s="442"/>
      <c r="R263" s="442">
        <f t="shared" si="147"/>
        <v>0</v>
      </c>
      <c r="S263" s="442"/>
      <c r="T263" s="408">
        <f t="shared" si="144"/>
        <v>0</v>
      </c>
      <c r="U263" s="409" t="e">
        <f t="shared" si="145"/>
        <v>#DIV/0!</v>
      </c>
    </row>
    <row r="264" spans="1:23" ht="12.75" customHeight="1">
      <c r="A264" s="411" t="str">
        <f>A$12</f>
        <v>Kopējās attiecināmās izmaksas</v>
      </c>
      <c r="B264" s="311">
        <f>IF(B23=2,'1.3.2. Partneris-kom.-2'!H27,'1.3.2. Partneris-kom.-2'!H27*B23)</f>
        <v>0</v>
      </c>
      <c r="C264" s="311"/>
      <c r="D264" s="311">
        <f>IF(D23=2,'1.3.2. Partneris-kom.-2'!J27+'1.3.2. Partneris-kom.-2'!H27,'1.3.2. Partneris-kom.-2'!J27*D23)</f>
        <v>0</v>
      </c>
      <c r="E264" s="311"/>
      <c r="F264" s="311">
        <f>IF(F23=2,'1.3.2. Partneris-kom.-2'!L27+'1.3.2. Partneris-kom.-2'!J27+'1.3.2. Partneris-kom.-2'!H27,'1.3.2. Partneris-kom.-2'!L27*F23)</f>
        <v>0</v>
      </c>
      <c r="G264" s="311"/>
      <c r="H264" s="311">
        <f>IF(H23=2,'1.3.2. Partneris-kom.-2'!N27+'1.3.2. Partneris-kom.-2'!L27+'1.3.2. Partneris-kom.-2'!J27+'1.3.2. Partneris-kom.-2'!H27,'1.3.2. Partneris-kom.-2'!N27*H23)</f>
        <v>0</v>
      </c>
      <c r="I264" s="311"/>
      <c r="J264" s="311">
        <f>IF(J23=2,'1.3.2. Partneris-kom.-2'!P27,'1.3.2. Partneris-kom.-2'!P27*J23)</f>
        <v>0</v>
      </c>
      <c r="K264" s="311"/>
      <c r="L264" s="311">
        <f>IF(L23=2,'1.3.2. Partneris-kom.-2'!R27,'1.3.2. Partneris-kom.-2'!R27*L23)</f>
        <v>0</v>
      </c>
      <c r="M264" s="311"/>
      <c r="N264" s="311">
        <f>IF(N23=2,'1.3.2. Partneris-kom.-2'!T27,'1.3.2. Partneris-kom.-2'!T27*N23)</f>
        <v>0</v>
      </c>
      <c r="O264" s="311"/>
      <c r="P264" s="311">
        <f>IF(P23=2,'1.3.2. Partneris-kom.-2'!V27,'1.3.2. Partneris-kom.-2'!V27*P23)</f>
        <v>0</v>
      </c>
      <c r="Q264" s="311"/>
      <c r="R264" s="311">
        <f>IF(R23=2,'1.3.2. Partneris-kom.-2'!X27,'1.3.2. Partneris-kom.-2'!X27*R23)</f>
        <v>0</v>
      </c>
      <c r="S264" s="311"/>
      <c r="T264" s="412">
        <f>SUM(B264:R264)</f>
        <v>0</v>
      </c>
      <c r="U264" s="409" t="e">
        <f t="shared" si="145"/>
        <v>#DIV/0!</v>
      </c>
    </row>
    <row r="265" spans="1:23" ht="12.75" customHeight="1">
      <c r="A265" s="410" t="str">
        <f>A$13</f>
        <v>Publiskās neattiecināmās izmaksas</v>
      </c>
      <c r="B265" s="444"/>
      <c r="C265" s="444"/>
      <c r="D265" s="444"/>
      <c r="E265" s="444"/>
      <c r="F265" s="444"/>
      <c r="G265" s="444"/>
      <c r="H265" s="444"/>
      <c r="I265" s="444"/>
      <c r="J265" s="444"/>
      <c r="K265" s="444"/>
      <c r="L265" s="444"/>
      <c r="M265" s="444"/>
      <c r="N265" s="444"/>
      <c r="O265" s="444"/>
      <c r="P265" s="444"/>
      <c r="Q265" s="444"/>
      <c r="R265" s="444"/>
      <c r="S265" s="444"/>
      <c r="T265" s="408">
        <f t="shared" ref="T265:T267" si="148">SUM(B265:R265)</f>
        <v>0</v>
      </c>
      <c r="U265" s="443" t="s">
        <v>336</v>
      </c>
    </row>
    <row r="266" spans="1:23" ht="12.75" customHeight="1">
      <c r="A266" s="410" t="str">
        <f>A$14</f>
        <v>Privātās neattiecināmās izmaksas</v>
      </c>
      <c r="B266" s="442">
        <f>IF(B23=2,'1.3.2. Partneris-kom.-2'!I27,'1.3.2. Partneris-kom.-2'!I27*B23)</f>
        <v>0</v>
      </c>
      <c r="C266" s="442"/>
      <c r="D266" s="442">
        <f>IF(D23=2,'1.3.2. Partneris-kom.-2'!K27+'1.3.2. Partneris-kom.-2'!I27,'1.3.2. Partneris-kom.-2'!K27*D23)</f>
        <v>0</v>
      </c>
      <c r="E266" s="442"/>
      <c r="F266" s="442">
        <f>IF(F23=2,'1.3.2. Partneris-kom.-2'!M27+'1.3.2. Partneris-kom.-2'!K27+'1.3.2. Partneris-kom.-2'!I27,'1.3.2. Partneris-kom.-2'!M27*F23)</f>
        <v>0</v>
      </c>
      <c r="G266" s="442"/>
      <c r="H266" s="442">
        <f>IF(H23=2,'1.3.2. Partneris-kom.-2'!O27+'1.3.2. Partneris-kom.-2'!M27+'1.3.2. Partneris-kom.-2'!K27+'1.3.2. Partneris-kom.-2'!I27,'1.3.2. Partneris-kom.-2'!O27*H23)</f>
        <v>0</v>
      </c>
      <c r="I266" s="442"/>
      <c r="J266" s="442">
        <f>IF(J23=2,'1.3.2. Partneris-kom.-2'!Q27,'1.3.2. Partneris-kom.-2'!Q27*J23)</f>
        <v>0</v>
      </c>
      <c r="K266" s="442"/>
      <c r="L266" s="442">
        <f>IF(L23=2,'1.3.2. Partneris-kom.-2'!S27,'1.3.2. Partneris-kom.-2'!S27*L23)</f>
        <v>0</v>
      </c>
      <c r="M266" s="442"/>
      <c r="N266" s="442">
        <f>IF(N23=2,'1.3.2. Partneris-kom.-2'!U27,'1.3.2. Partneris-kom.-2'!U27*N23)</f>
        <v>0</v>
      </c>
      <c r="O266" s="442"/>
      <c r="P266" s="442">
        <f>IF(P23=2,'1.3.2. Partneris-kom.-2'!W27,'1.3.2. Partneris-kom.-2'!W27*P23)</f>
        <v>0</v>
      </c>
      <c r="Q266" s="442"/>
      <c r="R266" s="442">
        <f>IF(R23=2,'1.3.2. Partneris-kom.-2'!Y27,'1.3.2. Partneris-kom.-2'!Y27*R23)</f>
        <v>0</v>
      </c>
      <c r="S266" s="442"/>
      <c r="T266" s="408">
        <f t="shared" si="148"/>
        <v>0</v>
      </c>
      <c r="U266" s="443" t="s">
        <v>336</v>
      </c>
    </row>
    <row r="267" spans="1:23" ht="12.75" customHeight="1">
      <c r="A267" s="411" t="str">
        <f>A$15</f>
        <v>Neattiecināmās izmaksas kopā</v>
      </c>
      <c r="B267" s="311">
        <f>SUM(B265:B266)</f>
        <v>0</v>
      </c>
      <c r="C267" s="311"/>
      <c r="D267" s="311">
        <f t="shared" ref="D267:R267" si="149">SUM(D265:D266)</f>
        <v>0</v>
      </c>
      <c r="E267" s="311"/>
      <c r="F267" s="311">
        <f t="shared" si="149"/>
        <v>0</v>
      </c>
      <c r="G267" s="311"/>
      <c r="H267" s="311">
        <f t="shared" si="149"/>
        <v>0</v>
      </c>
      <c r="I267" s="311"/>
      <c r="J267" s="311">
        <f t="shared" si="149"/>
        <v>0</v>
      </c>
      <c r="K267" s="311"/>
      <c r="L267" s="311">
        <f t="shared" si="149"/>
        <v>0</v>
      </c>
      <c r="M267" s="311"/>
      <c r="N267" s="311">
        <f t="shared" si="149"/>
        <v>0</v>
      </c>
      <c r="O267" s="311"/>
      <c r="P267" s="311">
        <f t="shared" si="149"/>
        <v>0</v>
      </c>
      <c r="Q267" s="311"/>
      <c r="R267" s="311">
        <f t="shared" si="149"/>
        <v>0</v>
      </c>
      <c r="S267" s="311"/>
      <c r="T267" s="412">
        <f t="shared" si="148"/>
        <v>0</v>
      </c>
      <c r="U267" s="443" t="s">
        <v>336</v>
      </c>
    </row>
    <row r="268" spans="1:23" ht="12.75" customHeight="1">
      <c r="A268" s="416" t="str">
        <f>A$16</f>
        <v>Kopējās izmaksas</v>
      </c>
      <c r="B268" s="417">
        <f>B264+B267</f>
        <v>0</v>
      </c>
      <c r="C268" s="417"/>
      <c r="D268" s="417">
        <f t="shared" ref="D268:R268" si="150">D264+D267</f>
        <v>0</v>
      </c>
      <c r="E268" s="417"/>
      <c r="F268" s="417">
        <f t="shared" si="150"/>
        <v>0</v>
      </c>
      <c r="G268" s="417"/>
      <c r="H268" s="417">
        <f t="shared" si="150"/>
        <v>0</v>
      </c>
      <c r="I268" s="417"/>
      <c r="J268" s="417">
        <f t="shared" si="150"/>
        <v>0</v>
      </c>
      <c r="K268" s="417"/>
      <c r="L268" s="417">
        <f t="shared" si="150"/>
        <v>0</v>
      </c>
      <c r="M268" s="417"/>
      <c r="N268" s="417">
        <f t="shared" si="150"/>
        <v>0</v>
      </c>
      <c r="O268" s="417"/>
      <c r="P268" s="417">
        <f t="shared" si="150"/>
        <v>0</v>
      </c>
      <c r="Q268" s="417"/>
      <c r="R268" s="417">
        <f t="shared" si="150"/>
        <v>0</v>
      </c>
      <c r="S268" s="417"/>
      <c r="T268" s="412">
        <f>SUM(B268:R268)</f>
        <v>0</v>
      </c>
      <c r="U268" s="443" t="s">
        <v>336</v>
      </c>
    </row>
    <row r="270" spans="1:23" ht="18.75" customHeight="1">
      <c r="A270" s="450" t="s">
        <v>358</v>
      </c>
      <c r="B270" s="433">
        <f>'1.3.2. Partneris-kom.-2'!C3</f>
        <v>0</v>
      </c>
      <c r="C270" s="434"/>
      <c r="D270" s="434"/>
      <c r="E270" s="434"/>
      <c r="F270" s="433">
        <f>'1.3.2. Partneris-kom.-2'!H3</f>
        <v>0</v>
      </c>
      <c r="G270" s="434"/>
      <c r="H270" s="435"/>
      <c r="I270" s="434"/>
      <c r="J270" s="435" t="s">
        <v>343</v>
      </c>
      <c r="K270" s="434"/>
      <c r="L270" s="437">
        <f>'1.3.2. Partneris-kom.-2'!C14</f>
        <v>1</v>
      </c>
      <c r="M270" s="434"/>
      <c r="N270" s="438" t="s">
        <v>356</v>
      </c>
      <c r="O270" s="434"/>
      <c r="P270" s="435"/>
      <c r="Q270" s="434"/>
      <c r="R270" s="435"/>
      <c r="S270" s="434"/>
      <c r="T270" s="435"/>
      <c r="U270" s="435"/>
      <c r="W270" s="4">
        <f>IF(F270=Dati!$J$3,1,IF(F270=Dati!$J$4,2,IF(F270=Dati!$J$5,3,0)))</f>
        <v>0</v>
      </c>
    </row>
    <row r="271" spans="1:23">
      <c r="A271" s="404" t="s">
        <v>328</v>
      </c>
      <c r="B271" s="405">
        <f>B$3</f>
        <v>2025</v>
      </c>
      <c r="C271" s="405"/>
      <c r="D271" s="405">
        <f>D$3</f>
        <v>2026</v>
      </c>
      <c r="E271" s="405"/>
      <c r="F271" s="405">
        <f>F$3</f>
        <v>2027</v>
      </c>
      <c r="G271" s="405"/>
      <c r="H271" s="405">
        <f>H$3</f>
        <v>2028</v>
      </c>
      <c r="I271" s="405"/>
      <c r="J271" s="405">
        <f>J$3</f>
        <v>2029</v>
      </c>
      <c r="K271" s="405"/>
      <c r="L271" s="405" t="str">
        <f>L$3</f>
        <v>X</v>
      </c>
      <c r="M271" s="405"/>
      <c r="N271" s="405" t="str">
        <f>N$3</f>
        <v>X</v>
      </c>
      <c r="O271" s="405"/>
      <c r="P271" s="405" t="str">
        <f>P$3</f>
        <v>X</v>
      </c>
      <c r="Q271" s="405"/>
      <c r="R271" s="405" t="str">
        <f>R$3</f>
        <v>X</v>
      </c>
      <c r="S271" s="405"/>
      <c r="T271" s="405"/>
      <c r="U271" s="405"/>
    </row>
    <row r="272" spans="1:23">
      <c r="A272" s="439"/>
      <c r="B272" s="406" t="s">
        <v>329</v>
      </c>
      <c r="C272" s="406"/>
      <c r="D272" s="406" t="s">
        <v>329</v>
      </c>
      <c r="E272" s="406"/>
      <c r="F272" s="406" t="s">
        <v>329</v>
      </c>
      <c r="G272" s="406"/>
      <c r="H272" s="406" t="s">
        <v>329</v>
      </c>
      <c r="I272" s="406"/>
      <c r="J272" s="406" t="s">
        <v>329</v>
      </c>
      <c r="K272" s="406"/>
      <c r="L272" s="406" t="s">
        <v>329</v>
      </c>
      <c r="M272" s="406"/>
      <c r="N272" s="406" t="s">
        <v>329</v>
      </c>
      <c r="O272" s="406"/>
      <c r="P272" s="406" t="s">
        <v>329</v>
      </c>
      <c r="Q272" s="406"/>
      <c r="R272" s="406" t="s">
        <v>329</v>
      </c>
      <c r="S272" s="406"/>
      <c r="T272" s="406" t="s">
        <v>195</v>
      </c>
      <c r="U272" s="406" t="s">
        <v>139</v>
      </c>
    </row>
    <row r="273" spans="1:21" ht="12.75" customHeight="1">
      <c r="A273" s="440" t="str">
        <f>A$5</f>
        <v>Eiropas Reģionālās attīstības fonds</v>
      </c>
      <c r="B273" s="441">
        <f>B280*$L$270</f>
        <v>0</v>
      </c>
      <c r="C273" s="441"/>
      <c r="D273" s="441">
        <f t="shared" ref="D273:R273" si="151">D280*$L$270</f>
        <v>0</v>
      </c>
      <c r="E273" s="441"/>
      <c r="F273" s="441">
        <f t="shared" si="151"/>
        <v>0</v>
      </c>
      <c r="G273" s="441"/>
      <c r="H273" s="441">
        <f t="shared" si="151"/>
        <v>0</v>
      </c>
      <c r="I273" s="441"/>
      <c r="J273" s="441">
        <f t="shared" si="151"/>
        <v>0</v>
      </c>
      <c r="K273" s="441"/>
      <c r="L273" s="441">
        <f>L280*$L$270</f>
        <v>0</v>
      </c>
      <c r="M273" s="441"/>
      <c r="N273" s="441">
        <f t="shared" si="151"/>
        <v>0</v>
      </c>
      <c r="O273" s="441"/>
      <c r="P273" s="441">
        <f t="shared" si="151"/>
        <v>0</v>
      </c>
      <c r="Q273" s="441"/>
      <c r="R273" s="441">
        <f t="shared" si="151"/>
        <v>0</v>
      </c>
      <c r="S273" s="441"/>
      <c r="T273" s="408">
        <f>SUM(B273:R273)</f>
        <v>0</v>
      </c>
      <c r="U273" s="409" t="e">
        <f>T273/$T$280</f>
        <v>#DIV/0!</v>
      </c>
    </row>
    <row r="274" spans="1:21" ht="12.75" customHeight="1">
      <c r="A274" s="410" t="str">
        <f>A$6</f>
        <v>Attiecināmais valsts budžeta finansējums</v>
      </c>
      <c r="B274" s="441"/>
      <c r="C274" s="441"/>
      <c r="D274" s="441"/>
      <c r="E274" s="441"/>
      <c r="F274" s="441"/>
      <c r="G274" s="441"/>
      <c r="H274" s="441"/>
      <c r="I274" s="441"/>
      <c r="J274" s="441"/>
      <c r="K274" s="441"/>
      <c r="L274" s="441"/>
      <c r="M274" s="441"/>
      <c r="N274" s="441"/>
      <c r="O274" s="441"/>
      <c r="P274" s="441"/>
      <c r="Q274" s="441"/>
      <c r="R274" s="441"/>
      <c r="S274" s="441"/>
      <c r="T274" s="408">
        <f t="shared" ref="T274:T279" si="152">SUM(B274:R274)</f>
        <v>0</v>
      </c>
      <c r="U274" s="409" t="e">
        <f t="shared" ref="U274:U280" si="153">T274/$T$280</f>
        <v>#DIV/0!</v>
      </c>
    </row>
    <row r="275" spans="1:21" ht="12.75" customHeight="1">
      <c r="A275" s="410" t="str">
        <f>A$7</f>
        <v>Valsts budžeta dotācija pašvaldībām</v>
      </c>
      <c r="B275" s="442"/>
      <c r="C275" s="442"/>
      <c r="D275" s="442"/>
      <c r="E275" s="442"/>
      <c r="F275" s="442"/>
      <c r="G275" s="442"/>
      <c r="H275" s="442"/>
      <c r="I275" s="442"/>
      <c r="J275" s="442"/>
      <c r="K275" s="442"/>
      <c r="L275" s="442"/>
      <c r="M275" s="442"/>
      <c r="N275" s="442"/>
      <c r="O275" s="442"/>
      <c r="P275" s="442"/>
      <c r="Q275" s="442"/>
      <c r="R275" s="442"/>
      <c r="S275" s="442"/>
      <c r="T275" s="408">
        <f t="shared" si="152"/>
        <v>0</v>
      </c>
      <c r="U275" s="409" t="e">
        <f t="shared" si="153"/>
        <v>#DIV/0!</v>
      </c>
    </row>
    <row r="276" spans="1:21" ht="12.75" customHeight="1">
      <c r="A276" s="410" t="str">
        <f>A$8</f>
        <v>Pašvaldības finansējums</v>
      </c>
      <c r="B276" s="442"/>
      <c r="C276" s="442"/>
      <c r="D276" s="442"/>
      <c r="E276" s="442"/>
      <c r="F276" s="442"/>
      <c r="G276" s="442"/>
      <c r="H276" s="442"/>
      <c r="I276" s="442"/>
      <c r="J276" s="442"/>
      <c r="K276" s="442"/>
      <c r="L276" s="442"/>
      <c r="M276" s="442"/>
      <c r="N276" s="442"/>
      <c r="O276" s="442"/>
      <c r="P276" s="442"/>
      <c r="Q276" s="442"/>
      <c r="R276" s="442"/>
      <c r="S276" s="442"/>
      <c r="T276" s="408">
        <f t="shared" si="152"/>
        <v>0</v>
      </c>
      <c r="U276" s="409" t="e">
        <f t="shared" si="153"/>
        <v>#DIV/0!</v>
      </c>
    </row>
    <row r="277" spans="1:21" s="3" customFormat="1" ht="12.75" customHeight="1">
      <c r="A277" s="410" t="str">
        <f>A$9</f>
        <v>Cits publiskais finansējums</v>
      </c>
      <c r="B277" s="442"/>
      <c r="C277" s="442"/>
      <c r="D277" s="442"/>
      <c r="E277" s="442"/>
      <c r="F277" s="442"/>
      <c r="G277" s="442"/>
      <c r="H277" s="442"/>
      <c r="I277" s="442"/>
      <c r="J277" s="442"/>
      <c r="K277" s="442"/>
      <c r="L277" s="442"/>
      <c r="M277" s="442"/>
      <c r="N277" s="442"/>
      <c r="O277" s="442"/>
      <c r="P277" s="442"/>
      <c r="Q277" s="442"/>
      <c r="R277" s="442"/>
      <c r="S277" s="442"/>
      <c r="T277" s="408">
        <f t="shared" si="152"/>
        <v>0</v>
      </c>
      <c r="U277" s="409" t="e">
        <f t="shared" si="153"/>
        <v>#DIV/0!</v>
      </c>
    </row>
    <row r="278" spans="1:21" ht="12.75" customHeight="1">
      <c r="A278" s="411" t="str">
        <f>A$10</f>
        <v>Publiskās attiecināmās izmaksas</v>
      </c>
      <c r="B278" s="311">
        <f>SUM(B273:B277)</f>
        <v>0</v>
      </c>
      <c r="C278" s="311"/>
      <c r="D278" s="311">
        <f t="shared" ref="D278:R278" si="154">SUM(D273:D277)</f>
        <v>0</v>
      </c>
      <c r="E278" s="311"/>
      <c r="F278" s="311">
        <f t="shared" si="154"/>
        <v>0</v>
      </c>
      <c r="G278" s="311"/>
      <c r="H278" s="311">
        <f t="shared" si="154"/>
        <v>0</v>
      </c>
      <c r="I278" s="311"/>
      <c r="J278" s="311">
        <f t="shared" si="154"/>
        <v>0</v>
      </c>
      <c r="K278" s="311"/>
      <c r="L278" s="311">
        <f t="shared" si="154"/>
        <v>0</v>
      </c>
      <c r="M278" s="311"/>
      <c r="N278" s="311">
        <f t="shared" si="154"/>
        <v>0</v>
      </c>
      <c r="O278" s="311"/>
      <c r="P278" s="311">
        <f t="shared" si="154"/>
        <v>0</v>
      </c>
      <c r="Q278" s="311"/>
      <c r="R278" s="311">
        <f t="shared" si="154"/>
        <v>0</v>
      </c>
      <c r="S278" s="311"/>
      <c r="T278" s="412">
        <f t="shared" si="152"/>
        <v>0</v>
      </c>
      <c r="U278" s="409" t="e">
        <f t="shared" si="153"/>
        <v>#DIV/0!</v>
      </c>
    </row>
    <row r="279" spans="1:21" ht="12.75" customHeight="1">
      <c r="A279" s="410" t="str">
        <f>A$11</f>
        <v>Privātās attiecināmās izmaksas</v>
      </c>
      <c r="B279" s="442">
        <f>B280*$L$270-B273</f>
        <v>0</v>
      </c>
      <c r="C279" s="442"/>
      <c r="D279" s="442">
        <f t="shared" ref="D279:R279" si="155">D280*$L$270-D273</f>
        <v>0</v>
      </c>
      <c r="E279" s="442"/>
      <c r="F279" s="442">
        <f t="shared" si="155"/>
        <v>0</v>
      </c>
      <c r="G279" s="442"/>
      <c r="H279" s="442">
        <f t="shared" si="155"/>
        <v>0</v>
      </c>
      <c r="I279" s="442"/>
      <c r="J279" s="442">
        <f t="shared" si="155"/>
        <v>0</v>
      </c>
      <c r="K279" s="442"/>
      <c r="L279" s="442">
        <f t="shared" si="155"/>
        <v>0</v>
      </c>
      <c r="M279" s="442"/>
      <c r="N279" s="442">
        <f t="shared" si="155"/>
        <v>0</v>
      </c>
      <c r="O279" s="442"/>
      <c r="P279" s="442">
        <f t="shared" si="155"/>
        <v>0</v>
      </c>
      <c r="Q279" s="442"/>
      <c r="R279" s="442">
        <f t="shared" si="155"/>
        <v>0</v>
      </c>
      <c r="S279" s="442"/>
      <c r="T279" s="408">
        <f t="shared" si="152"/>
        <v>0</v>
      </c>
      <c r="U279" s="409" t="e">
        <f t="shared" si="153"/>
        <v>#DIV/0!</v>
      </c>
    </row>
    <row r="280" spans="1:21" ht="12.75" customHeight="1">
      <c r="A280" s="411" t="str">
        <f>A$12</f>
        <v>Kopējās attiecināmās izmaksas</v>
      </c>
      <c r="B280" s="311">
        <f>IF(B23=2,'1.3.2. Partneris-kom.-2'!H28,'1.3.2. Partneris-kom.-2'!H28*B23)</f>
        <v>0</v>
      </c>
      <c r="C280" s="311"/>
      <c r="D280" s="311">
        <f>IF(D23=2,'1.3.2. Partneris-kom.-2'!J28+'1.3.2. Partneris-kom.-2'!H28,'1.3.2. Partneris-kom.-2'!J28*D23)</f>
        <v>0</v>
      </c>
      <c r="E280" s="311"/>
      <c r="F280" s="311">
        <f>IF(F23=2,'1.3.2. Partneris-kom.-2'!L28+'1.3.2. Partneris-kom.-2'!J28+'1.3.2. Partneris-kom.-2'!H28,'1.3.2. Partneris-kom.-2'!L28*F23)</f>
        <v>0</v>
      </c>
      <c r="G280" s="311"/>
      <c r="H280" s="311">
        <f>IF(H23=2,'1.3.2. Partneris-kom.-2'!N28+'1.3.2. Partneris-kom.-2'!L28+'1.3.2. Partneris-kom.-2'!J28+'1.3.2. Partneris-kom.-2'!H28,'1.3.2. Partneris-kom.-2'!N28*H23)</f>
        <v>0</v>
      </c>
      <c r="I280" s="311"/>
      <c r="J280" s="311">
        <f>IF(J23=2,'1.3.2. Partneris-kom.-2'!P28,'1.3.2. Partneris-kom.-2'!P28*J23)</f>
        <v>0</v>
      </c>
      <c r="K280" s="311"/>
      <c r="L280" s="311">
        <f>IF(L23=2,'1.3.2. Partneris-kom.-2'!R28,'1.3.2. Partneris-kom.-2'!R28*L23)</f>
        <v>0</v>
      </c>
      <c r="M280" s="311"/>
      <c r="N280" s="311">
        <f>IF(N23=2,'1.3.2. Partneris-kom.-2'!T28,'1.3.2. Partneris-kom.-2'!T28*N23)</f>
        <v>0</v>
      </c>
      <c r="O280" s="311"/>
      <c r="P280" s="311">
        <f>IF(P23=2,'1.3.2. Partneris-kom.-2'!V28,'1.3.2. Partneris-kom.-2'!V28*P23)</f>
        <v>0</v>
      </c>
      <c r="Q280" s="311"/>
      <c r="R280" s="311">
        <f>IF(R23=2,'1.3.2. Partneris-kom.-2'!X28,'1.3.2. Partneris-kom.-2'!X28*R23)</f>
        <v>0</v>
      </c>
      <c r="S280" s="311"/>
      <c r="T280" s="412">
        <f>SUM(B280:R280)</f>
        <v>0</v>
      </c>
      <c r="U280" s="409" t="e">
        <f t="shared" si="153"/>
        <v>#DIV/0!</v>
      </c>
    </row>
    <row r="281" spans="1:21" ht="12.75" customHeight="1">
      <c r="A281" s="410" t="str">
        <f>A$13</f>
        <v>Publiskās neattiecināmās izmaksas</v>
      </c>
      <c r="B281" s="444"/>
      <c r="C281" s="444"/>
      <c r="D281" s="444"/>
      <c r="E281" s="444"/>
      <c r="F281" s="444"/>
      <c r="G281" s="444"/>
      <c r="H281" s="444"/>
      <c r="I281" s="444"/>
      <c r="J281" s="444"/>
      <c r="K281" s="444"/>
      <c r="L281" s="444"/>
      <c r="M281" s="444"/>
      <c r="N281" s="444"/>
      <c r="O281" s="444"/>
      <c r="P281" s="444"/>
      <c r="Q281" s="444"/>
      <c r="R281" s="444"/>
      <c r="S281" s="444"/>
      <c r="T281" s="408">
        <f t="shared" ref="T281:T283" si="156">SUM(B281:R281)</f>
        <v>0</v>
      </c>
      <c r="U281" s="443" t="s">
        <v>336</v>
      </c>
    </row>
    <row r="282" spans="1:21" ht="12.75" customHeight="1">
      <c r="A282" s="410" t="str">
        <f>A$14</f>
        <v>Privātās neattiecināmās izmaksas</v>
      </c>
      <c r="B282" s="442">
        <f>IF(B23=2,'1.3.2. Partneris-kom.-2'!I28,'1.3.2. Partneris-kom.-2'!I28*B23)</f>
        <v>0</v>
      </c>
      <c r="C282" s="442"/>
      <c r="D282" s="442">
        <f>IF(D23=2,'1.3.2. Partneris-kom.-2'!K28+'1.3.2. Partneris-kom.-2'!I28,'1.3.2. Partneris-kom.-2'!K28*D23)</f>
        <v>0</v>
      </c>
      <c r="E282" s="442"/>
      <c r="F282" s="442">
        <f>IF(F23=2,'1.3.2. Partneris-kom.-2'!M28+'1.3.2. Partneris-kom.-2'!K28+'1.3.2. Partneris-kom.-2'!I28,'1.3.2. Partneris-kom.-2'!M28*F23)</f>
        <v>0</v>
      </c>
      <c r="G282" s="442"/>
      <c r="H282" s="442">
        <f>IF(H23=2,'1.3.2. Partneris-kom.-2'!O28+'1.3.2. Partneris-kom.-2'!M28+'1.3.2. Partneris-kom.-2'!K28+'1.3.2. Partneris-kom.-2'!I28,'1.3.2. Partneris-kom.-2'!O28*H23)</f>
        <v>0</v>
      </c>
      <c r="I282" s="442"/>
      <c r="J282" s="442">
        <f>IF(J23=2,'1.3.2. Partneris-kom.-2'!Q28,'1.3.2. Partneris-kom.-2'!Q28*J23)</f>
        <v>0</v>
      </c>
      <c r="K282" s="442"/>
      <c r="L282" s="442">
        <f>IF(L23=2,'1.3.2. Partneris-kom.-2'!S28,'1.3.2. Partneris-kom.-2'!S28*L23)</f>
        <v>0</v>
      </c>
      <c r="M282" s="442"/>
      <c r="N282" s="442">
        <f>IF(N23=2,'1.3.2. Partneris-kom.-2'!U28,'1.3.2. Partneris-kom.-2'!U28*N23)</f>
        <v>0</v>
      </c>
      <c r="O282" s="442"/>
      <c r="P282" s="442">
        <f>IF(P23=2,'1.3.2. Partneris-kom.-2'!W28,'1.3.2. Partneris-kom.-2'!W28*P23)</f>
        <v>0</v>
      </c>
      <c r="Q282" s="442"/>
      <c r="R282" s="442">
        <f>IF(R23=2,'1.3.2. Partneris-kom.-2'!Y28,'1.3.2. Partneris-kom.-2'!Y28*R23)</f>
        <v>0</v>
      </c>
      <c r="S282" s="442"/>
      <c r="T282" s="408">
        <f t="shared" si="156"/>
        <v>0</v>
      </c>
      <c r="U282" s="443" t="s">
        <v>336</v>
      </c>
    </row>
    <row r="283" spans="1:21" ht="12.75" customHeight="1">
      <c r="A283" s="411" t="str">
        <f>A$15</f>
        <v>Neattiecināmās izmaksas kopā</v>
      </c>
      <c r="B283" s="311">
        <f>SUM(B281:B282)</f>
        <v>0</v>
      </c>
      <c r="C283" s="311"/>
      <c r="D283" s="311">
        <f t="shared" ref="D283:R283" si="157">SUM(D281:D282)</f>
        <v>0</v>
      </c>
      <c r="E283" s="311"/>
      <c r="F283" s="311">
        <f t="shared" si="157"/>
        <v>0</v>
      </c>
      <c r="G283" s="311"/>
      <c r="H283" s="311">
        <f t="shared" si="157"/>
        <v>0</v>
      </c>
      <c r="I283" s="311"/>
      <c r="J283" s="311">
        <f t="shared" si="157"/>
        <v>0</v>
      </c>
      <c r="K283" s="311"/>
      <c r="L283" s="311">
        <f t="shared" si="157"/>
        <v>0</v>
      </c>
      <c r="M283" s="311"/>
      <c r="N283" s="311">
        <f t="shared" si="157"/>
        <v>0</v>
      </c>
      <c r="O283" s="311"/>
      <c r="P283" s="311">
        <f t="shared" si="157"/>
        <v>0</v>
      </c>
      <c r="Q283" s="311"/>
      <c r="R283" s="311">
        <f t="shared" si="157"/>
        <v>0</v>
      </c>
      <c r="S283" s="311"/>
      <c r="T283" s="412">
        <f t="shared" si="156"/>
        <v>0</v>
      </c>
      <c r="U283" s="443" t="s">
        <v>336</v>
      </c>
    </row>
    <row r="284" spans="1:21" ht="12.75" customHeight="1">
      <c r="A284" s="416" t="str">
        <f>A$16</f>
        <v>Kopējās izmaksas</v>
      </c>
      <c r="B284" s="417">
        <f>B280+B283</f>
        <v>0</v>
      </c>
      <c r="C284" s="417"/>
      <c r="D284" s="417">
        <f t="shared" ref="D284:R284" si="158">D280+D283</f>
        <v>0</v>
      </c>
      <c r="E284" s="417"/>
      <c r="F284" s="417">
        <f t="shared" si="158"/>
        <v>0</v>
      </c>
      <c r="G284" s="417"/>
      <c r="H284" s="417">
        <f t="shared" si="158"/>
        <v>0</v>
      </c>
      <c r="I284" s="417"/>
      <c r="J284" s="417">
        <f t="shared" si="158"/>
        <v>0</v>
      </c>
      <c r="K284" s="417"/>
      <c r="L284" s="417">
        <f t="shared" si="158"/>
        <v>0</v>
      </c>
      <c r="M284" s="417"/>
      <c r="N284" s="417">
        <f t="shared" si="158"/>
        <v>0</v>
      </c>
      <c r="O284" s="417"/>
      <c r="P284" s="417">
        <f t="shared" si="158"/>
        <v>0</v>
      </c>
      <c r="Q284" s="417"/>
      <c r="R284" s="417">
        <f t="shared" si="158"/>
        <v>0</v>
      </c>
      <c r="S284" s="417"/>
      <c r="T284" s="412">
        <f>SUM(B284:R284)</f>
        <v>0</v>
      </c>
      <c r="U284" s="443" t="s">
        <v>336</v>
      </c>
    </row>
    <row r="288" spans="1:21">
      <c r="B288" s="451"/>
      <c r="C288" s="451"/>
      <c r="D288" s="451"/>
      <c r="E288" s="451"/>
      <c r="F288" s="451"/>
      <c r="G288" s="451"/>
      <c r="H288" s="451"/>
      <c r="I288" s="451"/>
      <c r="J288" s="451"/>
      <c r="K288" s="451"/>
      <c r="L288" s="451"/>
      <c r="M288" s="451"/>
      <c r="N288" s="451"/>
      <c r="O288" s="451"/>
      <c r="P288" s="451"/>
      <c r="Q288" s="451"/>
      <c r="R288" s="451"/>
      <c r="S288" s="451"/>
      <c r="T288" s="451"/>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1" priority="235" operator="equal">
      <formula>"Nav paredzēts"</formula>
    </cfRule>
  </conditionalFormatting>
  <conditionalFormatting sqref="B42:C42 H42">
    <cfRule type="cellIs" dxfId="80" priority="40" operator="equal">
      <formula>"Nav paredzēts"</formula>
    </cfRule>
  </conditionalFormatting>
  <conditionalFormatting sqref="B58:C58 H58">
    <cfRule type="cellIs" dxfId="79" priority="38" operator="equal">
      <formula>"Nav paredzēts"</formula>
    </cfRule>
  </conditionalFormatting>
  <conditionalFormatting sqref="B74:C74 H74">
    <cfRule type="cellIs" dxfId="78" priority="36" operator="equal">
      <formula>"Nav paredzēts"</formula>
    </cfRule>
  </conditionalFormatting>
  <conditionalFormatting sqref="B90:C90 H90">
    <cfRule type="cellIs" dxfId="77" priority="34" operator="equal">
      <formula>"Nav paredzēts"</formula>
    </cfRule>
  </conditionalFormatting>
  <conditionalFormatting sqref="B106:C106 H106">
    <cfRule type="cellIs" dxfId="76" priority="32" operator="equal">
      <formula>"Nav paredzēts"</formula>
    </cfRule>
  </conditionalFormatting>
  <conditionalFormatting sqref="B122:C122 H122">
    <cfRule type="cellIs" dxfId="75" priority="30" operator="equal">
      <formula>"Nav paredzēts"</formula>
    </cfRule>
  </conditionalFormatting>
  <conditionalFormatting sqref="B138:C138 H138">
    <cfRule type="cellIs" dxfId="74" priority="28" operator="equal">
      <formula>"Nav paredzēts"</formula>
    </cfRule>
  </conditionalFormatting>
  <conditionalFormatting sqref="B156:C156 H156">
    <cfRule type="cellIs" dxfId="73" priority="18" operator="equal">
      <formula>"Nav paredzēts"</formula>
    </cfRule>
  </conditionalFormatting>
  <conditionalFormatting sqref="B172:C172 H172">
    <cfRule type="cellIs" dxfId="72" priority="16" operator="equal">
      <formula>"Nav paredzēts"</formula>
    </cfRule>
  </conditionalFormatting>
  <conditionalFormatting sqref="B188:C188 H188">
    <cfRule type="cellIs" dxfId="71" priority="14" operator="equal">
      <formula>"Nav paredzēts"</formula>
    </cfRule>
  </conditionalFormatting>
  <conditionalFormatting sqref="B204:C204 H204">
    <cfRule type="cellIs" dxfId="70" priority="12" operator="equal">
      <formula>"Nav paredzēts"</formula>
    </cfRule>
  </conditionalFormatting>
  <conditionalFormatting sqref="B222:C222 H222">
    <cfRule type="cellIs" dxfId="69" priority="10" operator="equal">
      <formula>"Nav paredzēts"</formula>
    </cfRule>
  </conditionalFormatting>
  <conditionalFormatting sqref="B238:C238 H238">
    <cfRule type="cellIs" dxfId="68" priority="6" operator="equal">
      <formula>"Nav paredzēts"</formula>
    </cfRule>
  </conditionalFormatting>
  <conditionalFormatting sqref="B254:C254 H254">
    <cfRule type="cellIs" dxfId="67" priority="8" operator="equal">
      <formula>"Nav paredzēts"</formula>
    </cfRule>
  </conditionalFormatting>
  <conditionalFormatting sqref="B270:C270 H270">
    <cfRule type="cellIs" dxfId="66" priority="4" operator="equal">
      <formula>"Nav paredzēts"</formula>
    </cfRule>
  </conditionalFormatting>
  <conditionalFormatting sqref="B5:S16">
    <cfRule type="cellIs" dxfId="65" priority="41" operator="lessThan">
      <formula>0</formula>
    </cfRule>
  </conditionalFormatting>
  <conditionalFormatting sqref="H26:J26">
    <cfRule type="cellIs" dxfId="64" priority="110" operator="equal">
      <formula>"Nav paredzēts"</formula>
    </cfRule>
  </conditionalFormatting>
  <conditionalFormatting sqref="J42">
    <cfRule type="cellIs" dxfId="63" priority="39" operator="equal">
      <formula>"Nav paredzēts"</formula>
    </cfRule>
  </conditionalFormatting>
  <conditionalFormatting sqref="J58">
    <cfRule type="cellIs" dxfId="62" priority="37" operator="equal">
      <formula>"Nav paredzēts"</formula>
    </cfRule>
  </conditionalFormatting>
  <conditionalFormatting sqref="J74">
    <cfRule type="cellIs" dxfId="61" priority="35" operator="equal">
      <formula>"Nav paredzēts"</formula>
    </cfRule>
  </conditionalFormatting>
  <conditionalFormatting sqref="J90">
    <cfRule type="cellIs" dxfId="60" priority="33" operator="equal">
      <formula>"Nav paredzēts"</formula>
    </cfRule>
  </conditionalFormatting>
  <conditionalFormatting sqref="J106">
    <cfRule type="cellIs" dxfId="59" priority="31" operator="equal">
      <formula>"Nav paredzēts"</formula>
    </cfRule>
  </conditionalFormatting>
  <conditionalFormatting sqref="J122">
    <cfRule type="cellIs" dxfId="58" priority="29" operator="equal">
      <formula>"Nav paredzēts"</formula>
    </cfRule>
  </conditionalFormatting>
  <conditionalFormatting sqref="J138">
    <cfRule type="cellIs" dxfId="57" priority="27" operator="equal">
      <formula>"Nav paredzēts"</formula>
    </cfRule>
  </conditionalFormatting>
  <conditionalFormatting sqref="J156">
    <cfRule type="cellIs" dxfId="56" priority="17" operator="equal">
      <formula>"Nav paredzēts"</formula>
    </cfRule>
  </conditionalFormatting>
  <conditionalFormatting sqref="J172">
    <cfRule type="cellIs" dxfId="55" priority="15" operator="equal">
      <formula>"Nav paredzēts"</formula>
    </cfRule>
  </conditionalFormatting>
  <conditionalFormatting sqref="J188">
    <cfRule type="cellIs" dxfId="54" priority="13" operator="equal">
      <formula>"Nav paredzēts"</formula>
    </cfRule>
  </conditionalFormatting>
  <conditionalFormatting sqref="J204">
    <cfRule type="cellIs" dxfId="53" priority="11" operator="equal">
      <formula>"Nav paredzēts"</formula>
    </cfRule>
  </conditionalFormatting>
  <conditionalFormatting sqref="J222">
    <cfRule type="cellIs" dxfId="52" priority="9" operator="equal">
      <formula>"Nav paredzēts"</formula>
    </cfRule>
  </conditionalFormatting>
  <conditionalFormatting sqref="J238">
    <cfRule type="cellIs" dxfId="51" priority="5" operator="equal">
      <formula>"Nav paredzēts"</formula>
    </cfRule>
  </conditionalFormatting>
  <conditionalFormatting sqref="J254">
    <cfRule type="cellIs" dxfId="50" priority="7" operator="equal">
      <formula>"Nav paredzēts"</formula>
    </cfRule>
  </conditionalFormatting>
  <conditionalFormatting sqref="J270">
    <cfRule type="cellIs" dxfId="49" priority="3" operator="equal">
      <formula>"Nav paredzēts"</formula>
    </cfRule>
  </conditionalFormatting>
  <conditionalFormatting sqref="W12">
    <cfRule type="cellIs" dxfId="48" priority="2" operator="equal">
      <formula>"Kļūda"</formula>
    </cfRule>
  </conditionalFormatting>
  <conditionalFormatting sqref="W15">
    <cfRule type="cellIs" dxfId="47"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dimension ref="A1:X288"/>
  <sheetViews>
    <sheetView zoomScale="80" zoomScaleNormal="80" workbookViewId="0">
      <pane xSplit="1" ySplit="21" topLeftCell="B22" activePane="bottomRight" state="frozen"/>
      <selection pane="bottomRight" activeCell="Z19" sqref="Z19"/>
      <selection pane="bottomLeft" activeCell="A22" sqref="A22"/>
      <selection pane="topRight" activeCell="B1" sqref="B1"/>
    </sheetView>
  </sheetViews>
  <sheetFormatPr defaultColWidth="9.140625" defaultRowHeight="13.9"/>
  <cols>
    <col min="1" max="1" width="64.42578125" style="4" customWidth="1"/>
    <col min="2" max="2" width="16.42578125" style="4" customWidth="1"/>
    <col min="3" max="3" width="3.28515625" style="4" customWidth="1"/>
    <col min="4" max="4" width="16.42578125" style="4" customWidth="1"/>
    <col min="5" max="5" width="3.5703125" style="4" customWidth="1"/>
    <col min="6" max="6" width="16.42578125" style="4" customWidth="1"/>
    <col min="7" max="7" width="3.5703125" style="4" customWidth="1"/>
    <col min="8" max="8" width="16.42578125" style="4" customWidth="1"/>
    <col min="9" max="9" width="3.5703125" style="4" customWidth="1"/>
    <col min="10" max="10" width="16.42578125" style="4" customWidth="1"/>
    <col min="11" max="11" width="3.5703125" style="4" customWidth="1"/>
    <col min="12" max="12" width="16.42578125" style="4" customWidth="1"/>
    <col min="13" max="13" width="3.5703125" style="4" customWidth="1"/>
    <col min="14" max="14" width="16.42578125" style="4" customWidth="1"/>
    <col min="15" max="15" width="3.5703125" style="4" customWidth="1"/>
    <col min="16" max="16" width="16.42578125" style="4" customWidth="1"/>
    <col min="17" max="17" width="3.5703125" style="4" customWidth="1"/>
    <col min="18" max="18" width="16.42578125" style="4" customWidth="1"/>
    <col min="19" max="19" width="3.5703125" style="4" customWidth="1"/>
    <col min="20" max="20" width="24.28515625" style="4" customWidth="1"/>
    <col min="21" max="21" width="17.42578125" style="4" customWidth="1"/>
    <col min="22" max="22" width="9.140625" style="4"/>
    <col min="23" max="23" width="10.85546875" style="4" customWidth="1"/>
    <col min="24" max="24" width="9.140625" style="4" customWidth="1"/>
    <col min="25" max="16384" width="9.140625" style="4"/>
  </cols>
  <sheetData>
    <row r="1" spans="1:22" s="1" customFormat="1" ht="27" customHeight="1">
      <c r="A1" s="593" t="s">
        <v>359</v>
      </c>
      <c r="B1" s="593"/>
      <c r="C1" s="593"/>
      <c r="D1" s="593"/>
      <c r="E1" s="402"/>
      <c r="F1" s="2"/>
      <c r="G1" s="2"/>
      <c r="H1" s="2"/>
      <c r="I1" s="2"/>
      <c r="J1" s="2"/>
      <c r="K1" s="2"/>
      <c r="L1" s="2"/>
      <c r="M1" s="2"/>
      <c r="N1" s="2"/>
      <c r="O1" s="2"/>
      <c r="P1" s="2"/>
      <c r="Q1" s="2"/>
      <c r="R1" s="2"/>
      <c r="S1" s="2"/>
      <c r="T1" s="2"/>
      <c r="U1" s="2"/>
    </row>
    <row r="2" spans="1:22" ht="24.95" customHeight="1">
      <c r="A2" s="403" t="s">
        <v>360</v>
      </c>
      <c r="B2" s="3"/>
      <c r="C2" s="3"/>
      <c r="D2" s="3"/>
      <c r="E2" s="3"/>
      <c r="F2" s="2"/>
      <c r="G2" s="2"/>
      <c r="H2" s="2"/>
      <c r="I2" s="2"/>
      <c r="J2" s="2"/>
      <c r="K2" s="2"/>
      <c r="L2" s="2"/>
      <c r="M2" s="2"/>
      <c r="N2" s="2"/>
      <c r="O2" s="2"/>
      <c r="P2" s="2"/>
      <c r="Q2" s="2"/>
      <c r="R2" s="2"/>
      <c r="S2" s="2"/>
      <c r="T2" s="2"/>
      <c r="U2" s="2"/>
    </row>
    <row r="3" spans="1:22">
      <c r="A3" s="404" t="s">
        <v>328</v>
      </c>
      <c r="B3" s="405">
        <f>'4.DL Finansiālā ilgtspēja'!E4</f>
        <v>2025</v>
      </c>
      <c r="C3" s="405"/>
      <c r="D3" s="405">
        <f>IF(OR(B3&gt;='Dati par projektu'!$C$17,B3="X"),"X",B3+1)</f>
        <v>2026</v>
      </c>
      <c r="E3" s="405"/>
      <c r="F3" s="405">
        <f>IF(OR(D3&gt;='Dati par projektu'!$C$17,D3="X"),"X",D3+1)</f>
        <v>2027</v>
      </c>
      <c r="G3" s="405"/>
      <c r="H3" s="405">
        <f>IF(OR(F3&gt;='Dati par projektu'!$C$17,F3="X"),"X",F3+1)</f>
        <v>2028</v>
      </c>
      <c r="I3" s="405"/>
      <c r="J3" s="405">
        <f>IF(OR(H3&gt;='Dati par projektu'!$C$17,H3="X"),"X",H3+1)</f>
        <v>2029</v>
      </c>
      <c r="K3" s="405"/>
      <c r="L3" s="405" t="str">
        <f>IF(OR(J3&gt;='Dati par projektu'!$C$17,J3="X"),"X",J3+1)</f>
        <v>X</v>
      </c>
      <c r="M3" s="405"/>
      <c r="N3" s="405" t="str">
        <f>IF(OR(L3&gt;='Dati par projektu'!$C$17,L3="X"),"X",L3+1)</f>
        <v>X</v>
      </c>
      <c r="O3" s="405"/>
      <c r="P3" s="405" t="str">
        <f>IF(OR(N3&gt;='Dati par projektu'!$C$17,N3="X"),"X",N3+1)</f>
        <v>X</v>
      </c>
      <c r="Q3" s="405"/>
      <c r="R3" s="405" t="str">
        <f>IF(OR(P3&gt;='Dati par projektu'!$C$17,P3="X"),"X",P3+1)</f>
        <v>X</v>
      </c>
      <c r="S3" s="405"/>
      <c r="T3" s="405"/>
      <c r="U3" s="405"/>
    </row>
    <row r="4" spans="1:22" ht="12.75" customHeight="1">
      <c r="A4" s="406"/>
      <c r="B4" s="406" t="s">
        <v>329</v>
      </c>
      <c r="C4" s="406"/>
      <c r="D4" s="406" t="s">
        <v>329</v>
      </c>
      <c r="E4" s="406"/>
      <c r="F4" s="406" t="s">
        <v>329</v>
      </c>
      <c r="G4" s="406"/>
      <c r="H4" s="406" t="s">
        <v>329</v>
      </c>
      <c r="I4" s="406"/>
      <c r="J4" s="406" t="s">
        <v>329</v>
      </c>
      <c r="K4" s="406"/>
      <c r="L4" s="406" t="s">
        <v>329</v>
      </c>
      <c r="M4" s="406"/>
      <c r="N4" s="406" t="s">
        <v>329</v>
      </c>
      <c r="O4" s="406"/>
      <c r="P4" s="406" t="s">
        <v>329</v>
      </c>
      <c r="Q4" s="406"/>
      <c r="R4" s="406" t="s">
        <v>329</v>
      </c>
      <c r="S4" s="406"/>
      <c r="T4" s="406" t="s">
        <v>195</v>
      </c>
      <c r="U4" s="406" t="s">
        <v>139</v>
      </c>
    </row>
    <row r="5" spans="1:22">
      <c r="A5" s="456" t="s">
        <v>31</v>
      </c>
      <c r="B5" s="407">
        <f>SUM(B29,B45,B61,B77,B93,B109,B125,B141,B159,B175,B191,B207,B225,B257,B241,B273)</f>
        <v>353354.59694825247</v>
      </c>
      <c r="C5" s="407"/>
      <c r="D5" s="407">
        <f>SUM(D29,D45,D61,D77,D93,D109,D125,D141,D159,D175,D191,D207,D225,D257,D241,D273)</f>
        <v>4572009.0282053808</v>
      </c>
      <c r="E5" s="407"/>
      <c r="F5" s="407">
        <f>SUM(F29,F45,F61,F77,F93,F109,F125,F141,F159,F175,F191,F207,F225,F257,F241,F273)</f>
        <v>3903482.3282053815</v>
      </c>
      <c r="G5" s="407"/>
      <c r="H5" s="407">
        <f>SUM(H29,H45,H61,H77,H93,H109,H125,H141,H159,H175,H191,H207,H225,H257,H241,H273)</f>
        <v>2895084.8282053815</v>
      </c>
      <c r="I5" s="407"/>
      <c r="J5" s="407">
        <f>SUM(J29,J45,J61,J77,J93,J109,J125,J141,J159,J175,J191,J207,J225,J257,J241,J273)</f>
        <v>2506959.9532053815</v>
      </c>
      <c r="K5" s="407"/>
      <c r="L5" s="407">
        <f>SUM(L29,L45,L61,L77,L93,L109,L125,L141,L159,L175,L191,L207,L225,L257,L241,L273)</f>
        <v>0</v>
      </c>
      <c r="M5" s="407"/>
      <c r="N5" s="407">
        <f>SUM(N29,N45,N61,N77,N93,N109,N125,N141,N159,N175,N191,N207,N225,N257,N241,N273)</f>
        <v>0</v>
      </c>
      <c r="O5" s="407"/>
      <c r="P5" s="407">
        <f>SUM(P29,P45,P61,P77,P93,P109,P125,P141,P159,P175,P191,P207,P225,P257,P241,P273)</f>
        <v>0</v>
      </c>
      <c r="Q5" s="407"/>
      <c r="R5" s="407">
        <f>SUM(R29,R45,R61,R77,R93,R109,R125,R141,R159,R175,R191,R207,R225,R257,R241,R273)</f>
        <v>0</v>
      </c>
      <c r="S5" s="407"/>
      <c r="T5" s="408">
        <f>SUM(B5:R5)</f>
        <v>14230890.734769776</v>
      </c>
      <c r="U5" s="409">
        <f>T5/$T$12</f>
        <v>0.84999999999999987</v>
      </c>
    </row>
    <row r="6" spans="1:22">
      <c r="A6" s="410" t="s">
        <v>246</v>
      </c>
      <c r="B6" s="407">
        <f>SUM(B30,B46,B62,B78,B94,B110,B126,B142,B160,B176,B192,B208,B226,B258,B242,B274)</f>
        <v>62356.69357910339</v>
      </c>
      <c r="C6" s="407"/>
      <c r="D6" s="407">
        <f>SUM(D30,D46,D62,D78,D94,D110,D126,D142,D160,D176,D192,D208,D226,D258,D242,D274)</f>
        <v>806825.12262447923</v>
      </c>
      <c r="E6" s="407"/>
      <c r="F6" s="407">
        <f>SUM(F30,F46,F62,F78,F94,F110,F126,F142,F160,F176,F192,F208,F226,F258,F242,F274)</f>
        <v>688849.82262447942</v>
      </c>
      <c r="G6" s="407"/>
      <c r="H6" s="407">
        <f>SUM(H30,H46,H62,H78,H94,H110,H126,H142,H160,H176,H192,H208,H226,H258,H242,H274)</f>
        <v>510897.32262447895</v>
      </c>
      <c r="I6" s="407"/>
      <c r="J6" s="407">
        <f>SUM(J30,J46,J62,J78,J94,J110,J126,J142,J160,J176,J192,J208,J226,J258,J242,J274)</f>
        <v>442404.69762447895</v>
      </c>
      <c r="K6" s="407"/>
      <c r="L6" s="407">
        <f>SUM(L30,L46,L62,L78,L94,L110,L126,L142,L160,L176,L192,L208,L226,L258,L242,L274)</f>
        <v>0</v>
      </c>
      <c r="M6" s="407"/>
      <c r="N6" s="407">
        <f>SUM(N30,N46,N62,N78,N94,N110,N126,N142,N160,N176,N192,N208,N226,N258,N242,N274)</f>
        <v>0</v>
      </c>
      <c r="O6" s="407"/>
      <c r="P6" s="407">
        <f>SUM(P30,P46,P62,P78,P94,P110,P126,P142,P160,P176,P192,P208,P226,P258,P242,P274)</f>
        <v>0</v>
      </c>
      <c r="Q6" s="407"/>
      <c r="R6" s="407">
        <f>SUM(R30,R46,R62,R78,R94,R110,R126,R142,R160,R176,R192,R208,R226,R258,R242,R274)</f>
        <v>0</v>
      </c>
      <c r="S6" s="407"/>
      <c r="T6" s="408">
        <f t="shared" ref="T6:T16" si="0">SUM(B6:R6)</f>
        <v>2511333.6590770199</v>
      </c>
      <c r="U6" s="409">
        <f t="shared" ref="U6:U12" si="1">T6/$T$12</f>
        <v>0.15</v>
      </c>
    </row>
    <row r="7" spans="1:22">
      <c r="A7" s="410" t="s">
        <v>247</v>
      </c>
      <c r="B7" s="407">
        <f>SUM(B31,B47,B63,B79,B95,B111,B127,B143,B161,B177,B193,B209,B227,B259,B243,B275)</f>
        <v>0</v>
      </c>
      <c r="C7" s="407"/>
      <c r="D7" s="407">
        <f>SUM(D31,D47,D63,D79,D95,D111,D127,D143,D161,D177,D193,D209,D227,D259,D243,D275)</f>
        <v>0</v>
      </c>
      <c r="E7" s="407"/>
      <c r="F7" s="407">
        <f>SUM(F31,F47,F63,F79,F95,F111,F127,F143,F161,F177,F193,F209,F227,F259,F243,F275)</f>
        <v>0</v>
      </c>
      <c r="G7" s="407"/>
      <c r="H7" s="407">
        <f>SUM(H31,H47,H63,H79,H95,H111,H127,H143,H161,H177,H193,H209,H227,H259,H243,H275)</f>
        <v>0</v>
      </c>
      <c r="I7" s="407"/>
      <c r="J7" s="407">
        <f>SUM(J31,J47,J63,J79,J95,J111,J127,J143,J161,J177,J193,J209,J227,J259,J243,J275)</f>
        <v>0</v>
      </c>
      <c r="K7" s="407"/>
      <c r="L7" s="407">
        <f>SUM(L31,L47,L63,L79,L95,L111,L127,L143,L161,L177,L193,L209,L227,L259,L243,L275)</f>
        <v>0</v>
      </c>
      <c r="M7" s="407"/>
      <c r="N7" s="407">
        <f>SUM(N31,N47,N63,N79,N95,N111,N127,N143,N161,N177,N193,N209,N227,N259,N243,N275)</f>
        <v>0</v>
      </c>
      <c r="O7" s="407"/>
      <c r="P7" s="407">
        <f>SUM(P31,P47,P63,P79,P95,P111,P127,P143,P161,P177,P193,P209,P227,P259,P243,P275)</f>
        <v>0</v>
      </c>
      <c r="Q7" s="407"/>
      <c r="R7" s="407">
        <f>SUM(R31,R47,R63,R79,R95,R111,R127,R143,R161,R177,R193,R209,R227,R259,R243,R275)</f>
        <v>0</v>
      </c>
      <c r="S7" s="407"/>
      <c r="T7" s="408">
        <f>SUM(B7:R7)</f>
        <v>0</v>
      </c>
      <c r="U7" s="409">
        <f t="shared" si="1"/>
        <v>0</v>
      </c>
    </row>
    <row r="8" spans="1:22">
      <c r="A8" s="410" t="s">
        <v>330</v>
      </c>
      <c r="B8" s="407">
        <f>SUM(B32,B48,B64,B80,B96,B112,B128,B144,B162,B178,B194,B210,B228,B260,B244,B276)</f>
        <v>0</v>
      </c>
      <c r="C8" s="407"/>
      <c r="D8" s="407">
        <f>SUM(D32,D48,D64,D80,D96,D112,D128,D144,D162,D178,D194,D210,D228,D260,D244,D276)</f>
        <v>0</v>
      </c>
      <c r="E8" s="407"/>
      <c r="F8" s="407">
        <f>SUM(F32,F48,F64,F80,F96,F112,F128,F144,F162,F178,F194,F210,F228,F260,F244,F276)</f>
        <v>0</v>
      </c>
      <c r="G8" s="407"/>
      <c r="H8" s="407">
        <f>SUM(H32,H48,H64,H80,H96,H112,H128,H144,H162,H178,H194,H210,H228,H260,H244,H276)</f>
        <v>0</v>
      </c>
      <c r="I8" s="407"/>
      <c r="J8" s="407">
        <f>SUM(J32,J48,J64,J80,J96,J112,J128,J144,J162,J178,J194,J210,J228,J260,J244,J276)</f>
        <v>0</v>
      </c>
      <c r="K8" s="407"/>
      <c r="L8" s="407">
        <f>SUM(L32,L48,L64,L80,L96,L112,L128,L144,L162,L178,L194,L210,L228,L260,L244,L276)</f>
        <v>0</v>
      </c>
      <c r="M8" s="407"/>
      <c r="N8" s="407">
        <f>SUM(N32,N48,N64,N80,N96,N112,N128,N144,N162,N178,N194,N210,N228,N260,N244,N276)</f>
        <v>0</v>
      </c>
      <c r="O8" s="407"/>
      <c r="P8" s="407">
        <f>SUM(P32,P48,P64,P80,P96,P112,P128,P144,P162,P178,P194,P210,P228,P260,P244,P276)</f>
        <v>0</v>
      </c>
      <c r="Q8" s="407"/>
      <c r="R8" s="407">
        <f>SUM(R32,R48,R64,R80,R96,R112,R128,R144,R162,R178,R194,R210,R228,R260,R244,R276)</f>
        <v>0</v>
      </c>
      <c r="S8" s="407"/>
      <c r="T8" s="408">
        <f t="shared" si="0"/>
        <v>0</v>
      </c>
      <c r="U8" s="409">
        <f t="shared" si="1"/>
        <v>0</v>
      </c>
    </row>
    <row r="9" spans="1:22" s="3" customFormat="1">
      <c r="A9" s="410" t="s">
        <v>361</v>
      </c>
      <c r="B9" s="407">
        <f>SUM(B33,B49,B65,B81,B97,B113,B129,B145,B163,B179,B195,B211,B229,B261,B245,B277)</f>
        <v>0</v>
      </c>
      <c r="C9" s="407"/>
      <c r="D9" s="407">
        <f>SUM(D33,D49,D65,D81,D97,D113,D129,D145,D163,D179,D195,D211,D229,D261,D245,D277)</f>
        <v>0</v>
      </c>
      <c r="E9" s="407"/>
      <c r="F9" s="407">
        <f>SUM(F33,F49,F65,F81,F97,F113,F129,F145,F163,F179,F195,F211,F229,F261,F245,F277)</f>
        <v>0</v>
      </c>
      <c r="G9" s="407"/>
      <c r="H9" s="407">
        <f>SUM(H33,H49,H65,H81,H97,H113,H129,H145,H163,H179,H195,H211,H229,H261,H245,H277)</f>
        <v>0</v>
      </c>
      <c r="I9" s="407"/>
      <c r="J9" s="407">
        <f>SUM(J33,J49,J65,J81,J97,J113,J129,J145,J163,J179,J195,J211,J229,J261,J245,J277)</f>
        <v>0</v>
      </c>
      <c r="K9" s="407"/>
      <c r="L9" s="407">
        <f>SUM(L33,L49,L65,L81,L97,L113,L129,L145,L163,L179,L195,L211,L229,L261,L245,L277)</f>
        <v>0</v>
      </c>
      <c r="M9" s="407"/>
      <c r="N9" s="407">
        <f>SUM(N33,N49,N65,N81,N97,N113,N129,N145,N163,N179,N195,N211,N229,N261,N245,N277)</f>
        <v>0</v>
      </c>
      <c r="O9" s="407"/>
      <c r="P9" s="407">
        <f>SUM(P33,P49,P65,P81,P97,P113,P129,P145,P163,P179,P195,P211,P229,P261,P245,P277)</f>
        <v>0</v>
      </c>
      <c r="Q9" s="407"/>
      <c r="R9" s="407">
        <f>SUM(R33,R49,R65,R81,R97,R113,R129,R145,R163,R179,R195,R211,R229,R261,R245,R277)</f>
        <v>0</v>
      </c>
      <c r="S9" s="407"/>
      <c r="T9" s="408">
        <f t="shared" si="0"/>
        <v>0</v>
      </c>
      <c r="U9" s="409">
        <f t="shared" si="1"/>
        <v>0</v>
      </c>
    </row>
    <row r="10" spans="1:22" ht="15" customHeight="1">
      <c r="A10" s="411" t="s">
        <v>332</v>
      </c>
      <c r="B10" s="311">
        <f>SUM(B5:B9)</f>
        <v>415711.29052735586</v>
      </c>
      <c r="C10" s="230"/>
      <c r="D10" s="230">
        <f>SUM(D5:D9)</f>
        <v>5378834.15082986</v>
      </c>
      <c r="E10" s="230"/>
      <c r="F10" s="230">
        <f>SUM(F5:F9)</f>
        <v>4592332.1508298609</v>
      </c>
      <c r="G10" s="230"/>
      <c r="H10" s="230">
        <f t="shared" ref="H10:R10" si="2">SUM(H5:H9)</f>
        <v>3405982.1508298605</v>
      </c>
      <c r="I10" s="230"/>
      <c r="J10" s="230">
        <f t="shared" si="2"/>
        <v>2949364.6508298605</v>
      </c>
      <c r="K10" s="230"/>
      <c r="L10" s="230">
        <f t="shared" si="2"/>
        <v>0</v>
      </c>
      <c r="M10" s="230"/>
      <c r="N10" s="230">
        <f t="shared" si="2"/>
        <v>0</v>
      </c>
      <c r="O10" s="230"/>
      <c r="P10" s="230">
        <f t="shared" si="2"/>
        <v>0</v>
      </c>
      <c r="Q10" s="230"/>
      <c r="R10" s="230">
        <f t="shared" si="2"/>
        <v>0</v>
      </c>
      <c r="S10" s="230"/>
      <c r="T10" s="412">
        <f t="shared" si="0"/>
        <v>16742224.393846799</v>
      </c>
      <c r="U10" s="413">
        <f>T10/$T$12</f>
        <v>1</v>
      </c>
    </row>
    <row r="11" spans="1:22" ht="15" customHeight="1">
      <c r="A11" s="410" t="s">
        <v>333</v>
      </c>
      <c r="B11" s="407">
        <f>SUM(B35,B51,B67,B83,B99,B115,B131,B147,B165,B181,B197,B213,B231,B263,B247,B279)</f>
        <v>0</v>
      </c>
      <c r="C11" s="407"/>
      <c r="D11" s="407">
        <f t="shared" ref="D11:R11" si="3">SUM(D35,D51,D67,D83,D99,D115,D131,D147,D165,D181,D197,D213,D231,D263,D247,D279)</f>
        <v>0</v>
      </c>
      <c r="E11" s="407"/>
      <c r="F11" s="407">
        <f t="shared" si="3"/>
        <v>0</v>
      </c>
      <c r="G11" s="407"/>
      <c r="H11" s="407">
        <f t="shared" si="3"/>
        <v>0</v>
      </c>
      <c r="I11" s="407"/>
      <c r="J11" s="407">
        <f t="shared" si="3"/>
        <v>0</v>
      </c>
      <c r="K11" s="407"/>
      <c r="L11" s="407">
        <f t="shared" si="3"/>
        <v>0</v>
      </c>
      <c r="M11" s="407"/>
      <c r="N11" s="407">
        <f t="shared" si="3"/>
        <v>0</v>
      </c>
      <c r="O11" s="407"/>
      <c r="P11" s="407">
        <f t="shared" si="3"/>
        <v>0</v>
      </c>
      <c r="Q11" s="407"/>
      <c r="R11" s="407">
        <f t="shared" si="3"/>
        <v>0</v>
      </c>
      <c r="S11" s="407"/>
      <c r="T11" s="408">
        <f t="shared" si="0"/>
        <v>0</v>
      </c>
      <c r="U11" s="409">
        <f t="shared" si="1"/>
        <v>0</v>
      </c>
    </row>
    <row r="12" spans="1:22">
      <c r="A12" s="411" t="s">
        <v>334</v>
      </c>
      <c r="B12" s="414">
        <f>B10+B11</f>
        <v>415711.29052735586</v>
      </c>
      <c r="C12" s="230"/>
      <c r="D12" s="230">
        <f>D10+D11</f>
        <v>5378834.15082986</v>
      </c>
      <c r="E12" s="230"/>
      <c r="F12" s="230">
        <f>F10+F11</f>
        <v>4592332.1508298609</v>
      </c>
      <c r="G12" s="230"/>
      <c r="H12" s="230">
        <f>H10+H11</f>
        <v>3405982.1508298605</v>
      </c>
      <c r="I12" s="230"/>
      <c r="J12" s="230">
        <f>J10+J11</f>
        <v>2949364.6508298605</v>
      </c>
      <c r="K12" s="230"/>
      <c r="L12" s="230">
        <f>L10+L11</f>
        <v>0</v>
      </c>
      <c r="M12" s="230"/>
      <c r="N12" s="230">
        <f>N10+N11</f>
        <v>0</v>
      </c>
      <c r="O12" s="230"/>
      <c r="P12" s="230">
        <f>P10+P11</f>
        <v>0</v>
      </c>
      <c r="Q12" s="230"/>
      <c r="R12" s="230">
        <f>R10+R11</f>
        <v>0</v>
      </c>
      <c r="S12" s="230"/>
      <c r="T12" s="412">
        <f>SUM(B12:R12)</f>
        <v>16742224.393846799</v>
      </c>
      <c r="U12" s="413">
        <f t="shared" si="1"/>
        <v>1</v>
      </c>
      <c r="V12" s="4" t="str">
        <f>IF(T12='10. DL PI Budz.kops.'!C23,"Dati pareizi","Kļūda")</f>
        <v>Kļūda</v>
      </c>
    </row>
    <row r="13" spans="1:22">
      <c r="A13" s="410" t="s">
        <v>362</v>
      </c>
      <c r="B13" s="407">
        <f>SUM(B37,B53,B69,B85,B101,B117,B133,B149,B167,B183,B199,B215,B233,B265,B249,B281)</f>
        <v>0</v>
      </c>
      <c r="C13" s="407"/>
      <c r="D13" s="407">
        <f>SUM(D37,D53,D69,D85,D101,D117,D133,D149,D167,D183,D199,D215,D233,D265,D249,D281)</f>
        <v>0</v>
      </c>
      <c r="E13" s="407"/>
      <c r="F13" s="407">
        <f>SUM(F37,F53,F69,F85,F101,F117,F133,F149,F167,F183,F199,F215,F233,F265,F249,F281)</f>
        <v>0</v>
      </c>
      <c r="G13" s="407"/>
      <c r="H13" s="407">
        <f>SUM(H37,H53,H69,H85,H101,H117,H133,H149,H167,H183,H199,H215,H233,H265,H249,H281)</f>
        <v>0</v>
      </c>
      <c r="I13" s="407"/>
      <c r="J13" s="407">
        <f>SUM(J37,J53,J69,J85,J101,J117,J133,J149,J167,J183,J199,J215,J233,J265,J249,J281)</f>
        <v>0</v>
      </c>
      <c r="K13" s="407"/>
      <c r="L13" s="407">
        <f>SUM(L37,L53,L69,L85,L101,L117,L133,L149,L167,L183,L199,L215,L233,L265,L249,L281)</f>
        <v>0</v>
      </c>
      <c r="M13" s="407"/>
      <c r="N13" s="407">
        <f>SUM(N37,N53,N69,N85,N101,N117,N133,N149,N167,N183,N199,N215,N233,N265,N249,N281)</f>
        <v>0</v>
      </c>
      <c r="O13" s="407"/>
      <c r="P13" s="407">
        <f>SUM(P37,P53,P69,P85,P101,P117,P133,P149,P167,P183,P199,P215,P233,P265,P249,P281)</f>
        <v>0</v>
      </c>
      <c r="Q13" s="407"/>
      <c r="R13" s="407">
        <f>SUM(R37,R53,R69,R85,R101,R117,R133,R149,R167,R183,R199,R215,R233,R265,R249,R281)</f>
        <v>0</v>
      </c>
      <c r="S13" s="407"/>
      <c r="T13" s="408">
        <f t="shared" ref="T13" si="4">SUM(B13:R13)</f>
        <v>0</v>
      </c>
      <c r="U13" s="415" t="s">
        <v>336</v>
      </c>
    </row>
    <row r="14" spans="1:22">
      <c r="A14" s="410" t="s">
        <v>363</v>
      </c>
      <c r="B14" s="407">
        <f>SUM(B38,B54,B70,B86,B102,B118,B134,B150,B168,B184,B200,B216,B234,B266,B250,B282)</f>
        <v>0</v>
      </c>
      <c r="C14" s="407"/>
      <c r="D14" s="407">
        <f>SUM(D38,D54,D70,D86,D102,D118,D134,D150,D168,D184,D200,D216,D234,D266,D250,D282)</f>
        <v>0</v>
      </c>
      <c r="E14" s="407"/>
      <c r="F14" s="407">
        <f>SUM(F38,F54,F70,F86,F102,F118,F134,F150,F168,F184,F200,F216,F234,F266,F250,F282)</f>
        <v>0</v>
      </c>
      <c r="G14" s="407"/>
      <c r="H14" s="407">
        <f>SUM(H38,H54,H70,H86,H102,H118,H134,H150,H168,H184,H200,H216,H234,H266,H250,H282)</f>
        <v>0</v>
      </c>
      <c r="I14" s="407"/>
      <c r="J14" s="407">
        <f>SUM(J38,J54,J70,J86,J102,J118,J134,J150,J168,J184,J200,J216,J234,J266,J250,J282)</f>
        <v>0</v>
      </c>
      <c r="K14" s="407"/>
      <c r="L14" s="407">
        <f>SUM(L38,L54,L70,L86,L102,L118,L134,L150,L168,L184,L200,L216,L234,L266,L250,L282)</f>
        <v>0</v>
      </c>
      <c r="M14" s="407"/>
      <c r="N14" s="407">
        <f>SUM(N38,N54,N70,N86,N102,N118,N134,N150,N168,N184,N200,N216,N234,N266,N250,N282)</f>
        <v>0</v>
      </c>
      <c r="O14" s="407"/>
      <c r="P14" s="407">
        <f>SUM(P38,P54,P70,P86,P102,P118,P134,P150,P168,P184,P200,P216,P234,P266,P250,P282)</f>
        <v>0</v>
      </c>
      <c r="Q14" s="407"/>
      <c r="R14" s="407">
        <f>SUM(R38,R54,R70,R86,R102,R118,R134,R150,R168,R184,R200,R216,R234,R266,R250,R282)</f>
        <v>0</v>
      </c>
      <c r="S14" s="407"/>
      <c r="T14" s="408">
        <f t="shared" si="0"/>
        <v>0</v>
      </c>
      <c r="U14" s="415" t="s">
        <v>336</v>
      </c>
    </row>
    <row r="15" spans="1:22" s="43" customFormat="1">
      <c r="A15" s="411" t="s">
        <v>364</v>
      </c>
      <c r="B15" s="311">
        <f>SUM(B13:B14)</f>
        <v>0</v>
      </c>
      <c r="C15" s="230"/>
      <c r="D15" s="230">
        <f t="shared" ref="D15:R15" si="5">SUM(D13:D14)</f>
        <v>0</v>
      </c>
      <c r="E15" s="230"/>
      <c r="F15" s="230">
        <f t="shared" si="5"/>
        <v>0</v>
      </c>
      <c r="G15" s="230"/>
      <c r="H15" s="230">
        <f t="shared" si="5"/>
        <v>0</v>
      </c>
      <c r="I15" s="230"/>
      <c r="J15" s="230">
        <f t="shared" si="5"/>
        <v>0</v>
      </c>
      <c r="K15" s="230"/>
      <c r="L15" s="230">
        <f t="shared" si="5"/>
        <v>0</v>
      </c>
      <c r="M15" s="230"/>
      <c r="N15" s="230">
        <f t="shared" si="5"/>
        <v>0</v>
      </c>
      <c r="O15" s="230"/>
      <c r="P15" s="230">
        <f t="shared" si="5"/>
        <v>0</v>
      </c>
      <c r="Q15" s="230"/>
      <c r="R15" s="230">
        <f t="shared" si="5"/>
        <v>0</v>
      </c>
      <c r="S15" s="230"/>
      <c r="T15" s="412">
        <f t="shared" si="0"/>
        <v>0</v>
      </c>
      <c r="U15" s="415" t="s">
        <v>336</v>
      </c>
      <c r="V15" s="4" t="str">
        <f>IF(T15='10. DL PI Budz.kops.'!D23,"Dati pareizi","Kļūda")</f>
        <v>Dati pareizi</v>
      </c>
    </row>
    <row r="16" spans="1:22" ht="14.45">
      <c r="A16" s="416" t="s">
        <v>339</v>
      </c>
      <c r="B16" s="417">
        <f t="shared" ref="B16:R16" si="6">B12+B15</f>
        <v>415711.29052735586</v>
      </c>
      <c r="C16" s="418"/>
      <c r="D16" s="418">
        <f t="shared" si="6"/>
        <v>5378834.15082986</v>
      </c>
      <c r="E16" s="418"/>
      <c r="F16" s="418">
        <f t="shared" si="6"/>
        <v>4592332.1508298609</v>
      </c>
      <c r="G16" s="418"/>
      <c r="H16" s="418">
        <f t="shared" si="6"/>
        <v>3405982.1508298605</v>
      </c>
      <c r="I16" s="418"/>
      <c r="J16" s="418">
        <f t="shared" si="6"/>
        <v>2949364.6508298605</v>
      </c>
      <c r="K16" s="418"/>
      <c r="L16" s="418">
        <f t="shared" si="6"/>
        <v>0</v>
      </c>
      <c r="M16" s="418"/>
      <c r="N16" s="418">
        <f t="shared" si="6"/>
        <v>0</v>
      </c>
      <c r="O16" s="418"/>
      <c r="P16" s="418">
        <f t="shared" si="6"/>
        <v>0</v>
      </c>
      <c r="Q16" s="418"/>
      <c r="R16" s="418">
        <f t="shared" si="6"/>
        <v>0</v>
      </c>
      <c r="S16" s="418"/>
      <c r="T16" s="419">
        <f t="shared" si="0"/>
        <v>16742224.393846799</v>
      </c>
      <c r="U16" s="415" t="s">
        <v>336</v>
      </c>
    </row>
    <row r="17" spans="1:23" ht="14.45">
      <c r="A17" s="44"/>
      <c r="B17" s="420"/>
      <c r="C17" s="420"/>
      <c r="F17" s="421"/>
      <c r="G17" s="420"/>
      <c r="H17" s="420"/>
      <c r="I17" s="420"/>
      <c r="J17" s="420"/>
      <c r="K17" s="420"/>
      <c r="L17" s="420"/>
      <c r="M17" s="420"/>
      <c r="N17" s="420"/>
      <c r="O17" s="420"/>
      <c r="P17" s="420"/>
      <c r="Q17" s="420"/>
      <c r="R17" s="420"/>
      <c r="S17" s="420"/>
      <c r="T17" s="420"/>
      <c r="U17" s="420"/>
    </row>
    <row r="18" spans="1:23" ht="14.45">
      <c r="A18" s="420"/>
      <c r="B18" s="452" t="str">
        <f>IF(B19&gt;T5+T9-T153,"Norādītais pieejamais ES līdzfinansējums nevar būt lielāks par aprēķināto!","")</f>
        <v/>
      </c>
      <c r="C18" s="422"/>
      <c r="D18" s="422"/>
      <c r="E18" s="422"/>
      <c r="F18" s="422"/>
      <c r="G18" s="422"/>
      <c r="H18" s="422"/>
      <c r="I18" s="422"/>
      <c r="J18" s="422"/>
      <c r="K18" s="422"/>
      <c r="L18" s="422"/>
      <c r="M18" s="422"/>
      <c r="N18" s="422"/>
      <c r="O18" s="422"/>
      <c r="P18" s="422"/>
      <c r="Q18" s="422"/>
      <c r="R18" s="422"/>
      <c r="S18" s="422"/>
      <c r="T18" s="422"/>
      <c r="U18" s="420"/>
    </row>
    <row r="19" spans="1:23" ht="14.45">
      <c r="A19" s="423" t="s">
        <v>365</v>
      </c>
      <c r="B19" s="101"/>
      <c r="C19" s="453"/>
      <c r="D19" s="594" t="s">
        <v>366</v>
      </c>
      <c r="E19" s="594"/>
      <c r="F19" s="594"/>
      <c r="G19" s="594"/>
      <c r="H19" s="594"/>
      <c r="I19" s="594"/>
      <c r="J19" s="594"/>
      <c r="K19" s="594"/>
      <c r="L19" s="594"/>
      <c r="M19" s="594"/>
      <c r="N19" s="594"/>
      <c r="O19" s="594"/>
      <c r="P19" s="594"/>
      <c r="Q19" s="594"/>
      <c r="R19" s="594"/>
      <c r="S19" s="594"/>
      <c r="T19" s="594"/>
      <c r="U19" s="594"/>
      <c r="W19" s="4">
        <f>IF(B19=0,1,IF(B19&gt;'PIV 2.piel.-1'!T5,1,B19/'PIV 2.piel.-1'!T5))</f>
        <v>1</v>
      </c>
    </row>
    <row r="20" spans="1:23" ht="15" thickBot="1">
      <c r="A20" s="454" t="s">
        <v>367</v>
      </c>
      <c r="B20" s="45"/>
      <c r="C20" s="453"/>
      <c r="D20" s="595" t="s">
        <v>368</v>
      </c>
      <c r="E20" s="595"/>
      <c r="F20" s="595"/>
      <c r="G20" s="595"/>
      <c r="H20" s="595"/>
      <c r="I20" s="595"/>
      <c r="J20" s="595"/>
      <c r="K20" s="595"/>
      <c r="L20" s="595"/>
      <c r="M20" s="595"/>
      <c r="N20" s="595"/>
      <c r="O20" s="595"/>
      <c r="P20" s="595"/>
      <c r="Q20" s="595"/>
      <c r="R20" s="595"/>
      <c r="S20" s="595"/>
      <c r="T20" s="595"/>
      <c r="U20" s="595"/>
      <c r="W20" s="510">
        <v>0</v>
      </c>
    </row>
    <row r="21" spans="1:23" ht="30" hidden="1" customHeight="1" thickTop="1" thickBot="1">
      <c r="A21" s="427" t="s">
        <v>340</v>
      </c>
      <c r="B21" s="46"/>
      <c r="C21" s="429"/>
      <c r="D21" s="596" t="s">
        <v>341</v>
      </c>
      <c r="E21" s="596"/>
      <c r="F21" s="596"/>
      <c r="G21" s="596"/>
      <c r="H21" s="596"/>
      <c r="I21" s="596"/>
      <c r="J21" s="596"/>
      <c r="K21" s="596"/>
      <c r="L21" s="596"/>
      <c r="M21" s="596"/>
      <c r="N21" s="596"/>
      <c r="O21" s="596"/>
      <c r="P21" s="596"/>
      <c r="Q21" s="596"/>
      <c r="R21" s="596"/>
      <c r="S21" s="596"/>
      <c r="T21" s="596"/>
      <c r="U21" s="596"/>
    </row>
    <row r="22" spans="1:23" ht="12.75" customHeight="1" thickTop="1">
      <c r="A22" s="430"/>
      <c r="B22" s="430"/>
      <c r="C22" s="430"/>
      <c r="D22" s="430"/>
      <c r="E22" s="430"/>
      <c r="F22" s="430"/>
      <c r="G22" s="430"/>
      <c r="H22" s="430"/>
      <c r="I22" s="430"/>
      <c r="J22" s="430"/>
      <c r="K22" s="430"/>
      <c r="L22" s="430"/>
      <c r="M22" s="430"/>
      <c r="N22" s="430"/>
      <c r="O22" s="430"/>
      <c r="P22" s="430"/>
      <c r="Q22" s="430"/>
      <c r="R22" s="430"/>
      <c r="S22" s="430"/>
      <c r="T22" s="430"/>
      <c r="U22" s="430"/>
    </row>
    <row r="23" spans="1:23" ht="12.75" hidden="1" customHeight="1">
      <c r="A23" s="430"/>
      <c r="B23" s="430">
        <f>IF($B$21=0,1,IF($B$21&gt;B27,0,IF($B$21=B27,2,1)))</f>
        <v>1</v>
      </c>
      <c r="C23" s="430"/>
      <c r="D23" s="430">
        <f t="shared" ref="D23" si="7">IF($B$21=0,1,IF($B$21&gt;D27,0,IF($B$21=D27,2,1)))</f>
        <v>1</v>
      </c>
      <c r="E23" s="430"/>
      <c r="F23" s="430">
        <f>IF($B$21=0,1,IF($B$21&gt;F27,0,IF($B$21=F27,2,1)))</f>
        <v>1</v>
      </c>
      <c r="G23" s="430"/>
      <c r="H23" s="430">
        <f t="shared" ref="H23" si="8">IF($B$21=0,1,IF($B$21&gt;H27,0,IF($B$21=H27,2,1)))</f>
        <v>1</v>
      </c>
      <c r="I23" s="430"/>
      <c r="J23" s="430">
        <f t="shared" ref="J23" si="9">IF($B$21=0,1,IF($B$21&gt;J27,0,IF($B$21=J27,2,1)))</f>
        <v>1</v>
      </c>
      <c r="K23" s="430"/>
      <c r="L23" s="430">
        <f t="shared" ref="L23" si="10">IF($B$21=0,1,IF($B$21&gt;L27,0,IF($B$21=L27,2,1)))</f>
        <v>1</v>
      </c>
      <c r="M23" s="430"/>
      <c r="N23" s="430">
        <f t="shared" ref="N23" si="11">IF($B$21=0,1,IF($B$21&gt;N27,0,IF($B$21=N27,2,1)))</f>
        <v>1</v>
      </c>
      <c r="O23" s="430"/>
      <c r="P23" s="430">
        <f t="shared" ref="P23" si="12">IF($B$21=0,1,IF($B$21&gt;P27,0,IF($B$21=P27,2,1)))</f>
        <v>1</v>
      </c>
      <c r="Q23" s="430"/>
      <c r="R23" s="430">
        <f t="shared" ref="R23" si="13">IF($B$21=0,1,IF($B$21&gt;R27,0,IF($B$21=R27,2,1)))</f>
        <v>1</v>
      </c>
      <c r="S23" s="430"/>
      <c r="T23" s="430"/>
      <c r="U23" s="430"/>
    </row>
    <row r="24" spans="1:23" ht="12.75" customHeight="1">
      <c r="A24" s="430"/>
      <c r="B24" s="430"/>
      <c r="C24" s="430"/>
      <c r="D24" s="430"/>
      <c r="E24" s="430"/>
      <c r="F24" s="430"/>
      <c r="G24" s="430"/>
      <c r="H24" s="430"/>
      <c r="I24" s="430"/>
      <c r="J24" s="430"/>
      <c r="K24" s="430"/>
      <c r="L24" s="430"/>
      <c r="M24" s="430"/>
      <c r="N24" s="430"/>
      <c r="O24" s="430"/>
      <c r="P24" s="430"/>
      <c r="Q24" s="430"/>
      <c r="R24" s="430"/>
      <c r="S24" s="430"/>
      <c r="T24" s="430"/>
      <c r="U24" s="430"/>
    </row>
    <row r="25" spans="1:23" ht="21">
      <c r="A25" s="403" t="s">
        <v>342</v>
      </c>
      <c r="B25" s="420"/>
      <c r="C25" s="420"/>
      <c r="F25" s="420"/>
      <c r="G25" s="420"/>
      <c r="H25" s="420"/>
      <c r="I25" s="420"/>
      <c r="N25" s="420"/>
      <c r="O25" s="420"/>
      <c r="P25" s="420"/>
      <c r="Q25" s="420"/>
      <c r="R25" s="420"/>
      <c r="S25" s="420"/>
      <c r="T25" s="431"/>
      <c r="U25" s="420"/>
    </row>
    <row r="26" spans="1:23" ht="24" customHeight="1">
      <c r="A26" s="432" t="s">
        <v>100</v>
      </c>
      <c r="B26" s="433" t="str">
        <f>'Dati par projektu'!$C$4</f>
        <v>Biedrība "Augstākās izglītības un zinātnes informācijas teholoģijas koplietošanas centrs"</v>
      </c>
      <c r="C26" s="434"/>
      <c r="D26" s="434"/>
      <c r="E26" s="434"/>
      <c r="F26" s="433" t="str">
        <f>'Dati par projektu'!$C$5</f>
        <v>Tiešās pārvaldes iestāde</v>
      </c>
      <c r="G26" s="434"/>
      <c r="H26" s="435"/>
      <c r="I26" s="435"/>
      <c r="J26" s="435" t="s">
        <v>343</v>
      </c>
      <c r="K26" s="436"/>
      <c r="L26" s="437">
        <f>'1.1.A. Iesniedzējs'!C24</f>
        <v>0.85</v>
      </c>
      <c r="M26" s="435"/>
      <c r="N26" s="438" t="s">
        <v>344</v>
      </c>
      <c r="O26" s="438"/>
      <c r="P26" s="438"/>
      <c r="Q26" s="438"/>
      <c r="R26" s="438"/>
      <c r="S26" s="438"/>
      <c r="T26" s="438"/>
      <c r="U26" s="438"/>
      <c r="W26" s="4">
        <f>IF(F26=Dati!$J$3,1,IF(F26=Dati!$J$4,2,IF(F26=Dati!$J$5,3,0)))</f>
        <v>2</v>
      </c>
    </row>
    <row r="27" spans="1:23">
      <c r="A27" s="404" t="s">
        <v>328</v>
      </c>
      <c r="B27" s="405">
        <f>B$3</f>
        <v>2025</v>
      </c>
      <c r="C27" s="405"/>
      <c r="D27" s="405">
        <f>D$3</f>
        <v>2026</v>
      </c>
      <c r="E27" s="405"/>
      <c r="F27" s="405">
        <f>F$3</f>
        <v>2027</v>
      </c>
      <c r="G27" s="405"/>
      <c r="H27" s="405">
        <f>H$3</f>
        <v>2028</v>
      </c>
      <c r="I27" s="405"/>
      <c r="J27" s="405">
        <f>J$3</f>
        <v>2029</v>
      </c>
      <c r="K27" s="405"/>
      <c r="L27" s="405" t="str">
        <f>L$3</f>
        <v>X</v>
      </c>
      <c r="M27" s="405"/>
      <c r="N27" s="405" t="str">
        <f>N$3</f>
        <v>X</v>
      </c>
      <c r="O27" s="405"/>
      <c r="P27" s="405" t="str">
        <f>P$3</f>
        <v>X</v>
      </c>
      <c r="Q27" s="405"/>
      <c r="R27" s="405" t="str">
        <f>R$3</f>
        <v>X</v>
      </c>
      <c r="S27" s="405"/>
      <c r="T27" s="405"/>
      <c r="U27" s="405"/>
    </row>
    <row r="28" spans="1:23">
      <c r="A28" s="439"/>
      <c r="B28" s="406" t="s">
        <v>329</v>
      </c>
      <c r="C28" s="406"/>
      <c r="D28" s="406" t="s">
        <v>329</v>
      </c>
      <c r="E28" s="406"/>
      <c r="F28" s="406" t="s">
        <v>329</v>
      </c>
      <c r="G28" s="406"/>
      <c r="H28" s="406" t="s">
        <v>329</v>
      </c>
      <c r="I28" s="406"/>
      <c r="J28" s="406" t="s">
        <v>329</v>
      </c>
      <c r="K28" s="406"/>
      <c r="L28" s="406" t="s">
        <v>329</v>
      </c>
      <c r="M28" s="406"/>
      <c r="N28" s="406" t="s">
        <v>329</v>
      </c>
      <c r="O28" s="406"/>
      <c r="P28" s="406" t="s">
        <v>329</v>
      </c>
      <c r="Q28" s="406"/>
      <c r="R28" s="406" t="s">
        <v>329</v>
      </c>
      <c r="S28" s="406"/>
      <c r="T28" s="406" t="s">
        <v>195</v>
      </c>
      <c r="U28" s="406" t="s">
        <v>139</v>
      </c>
    </row>
    <row r="29" spans="1:23" ht="12.75" customHeight="1">
      <c r="A29" s="440" t="str">
        <f>A$5</f>
        <v>Eiropas Reģionālās attīstības fonds</v>
      </c>
      <c r="B29" s="441">
        <f>(B36*$L$26)*$W$19-B33</f>
        <v>353354.59694825247</v>
      </c>
      <c r="C29" s="441"/>
      <c r="D29" s="441">
        <f t="shared" ref="D29:R29" si="14">(D36*$L$26)*$W$19-D33</f>
        <v>4572009.0282053808</v>
      </c>
      <c r="E29" s="441"/>
      <c r="F29" s="441">
        <f t="shared" si="14"/>
        <v>3903482.3282053815</v>
      </c>
      <c r="G29" s="441"/>
      <c r="H29" s="441">
        <f t="shared" si="14"/>
        <v>2895084.8282053815</v>
      </c>
      <c r="I29" s="441"/>
      <c r="J29" s="441">
        <f t="shared" si="14"/>
        <v>2506959.9532053815</v>
      </c>
      <c r="K29" s="441"/>
      <c r="L29" s="441">
        <f t="shared" si="14"/>
        <v>0</v>
      </c>
      <c r="M29" s="441"/>
      <c r="N29" s="441">
        <f t="shared" si="14"/>
        <v>0</v>
      </c>
      <c r="O29" s="441"/>
      <c r="P29" s="441">
        <f t="shared" si="14"/>
        <v>0</v>
      </c>
      <c r="Q29" s="441"/>
      <c r="R29" s="441">
        <f t="shared" si="14"/>
        <v>0</v>
      </c>
      <c r="S29" s="441"/>
      <c r="T29" s="408">
        <f t="shared" ref="T29:T40" si="15">SUM(B29:R29)</f>
        <v>14230890.734769776</v>
      </c>
      <c r="U29" s="409">
        <f>T29/T$36</f>
        <v>0.84999999999999987</v>
      </c>
    </row>
    <row r="30" spans="1:23" ht="12.75" customHeight="1">
      <c r="A30" s="410" t="str">
        <f>A$6</f>
        <v>Attiecināmais valsts budžeta finansējums</v>
      </c>
      <c r="B30" s="441">
        <f>IF($W26=2,B36-B29-B33,0)</f>
        <v>62356.69357910339</v>
      </c>
      <c r="C30" s="441"/>
      <c r="D30" s="441">
        <f t="shared" ref="D30:R30" si="16">IF($W26=2,D36-D29-D33,0)</f>
        <v>806825.12262447923</v>
      </c>
      <c r="E30" s="441"/>
      <c r="F30" s="441">
        <f t="shared" si="16"/>
        <v>688849.82262447942</v>
      </c>
      <c r="G30" s="441"/>
      <c r="H30" s="441">
        <f t="shared" si="16"/>
        <v>510897.32262447895</v>
      </c>
      <c r="I30" s="441"/>
      <c r="J30" s="441">
        <f t="shared" si="16"/>
        <v>442404.69762447895</v>
      </c>
      <c r="K30" s="441"/>
      <c r="L30" s="441">
        <f t="shared" si="16"/>
        <v>0</v>
      </c>
      <c r="M30" s="441"/>
      <c r="N30" s="441">
        <f t="shared" si="16"/>
        <v>0</v>
      </c>
      <c r="O30" s="441"/>
      <c r="P30" s="441">
        <f t="shared" si="16"/>
        <v>0</v>
      </c>
      <c r="Q30" s="441"/>
      <c r="R30" s="441">
        <f t="shared" si="16"/>
        <v>0</v>
      </c>
      <c r="S30" s="441"/>
      <c r="T30" s="408">
        <f t="shared" si="15"/>
        <v>2511333.6590770199</v>
      </c>
      <c r="U30" s="409">
        <f t="shared" ref="U30:U36" si="17">T30/T$36</f>
        <v>0.15</v>
      </c>
    </row>
    <row r="31" spans="1:23" ht="12.75" customHeight="1">
      <c r="A31" s="410" t="str">
        <f>A$7</f>
        <v>Valsts budžeta dotācija pašvaldībām</v>
      </c>
      <c r="B31" s="442">
        <f>IF($W26=1,(B29/0.85*0.15+B29)*0.15*'Dati par projektu'!$C$8,0)</f>
        <v>0</v>
      </c>
      <c r="C31" s="442"/>
      <c r="D31" s="442">
        <f>IF($W26=1,(D29/0.85*0.15+D29)*0.15*'Dati par projektu'!$C$8,0)</f>
        <v>0</v>
      </c>
      <c r="E31" s="442"/>
      <c r="F31" s="442">
        <f>IF($W26=1,(F29/0.85*0.15+F29)*0.15*'Dati par projektu'!$C$8,0)</f>
        <v>0</v>
      </c>
      <c r="G31" s="442"/>
      <c r="H31" s="442">
        <f>IF($W26=1,(H29/0.85*0.15+H29)*0.15*'Dati par projektu'!$C$8,0)</f>
        <v>0</v>
      </c>
      <c r="I31" s="442"/>
      <c r="J31" s="442">
        <f>IF($W26=1,(J29/0.85*0.15+J29)*0.15*'Dati par projektu'!$C$8,0)</f>
        <v>0</v>
      </c>
      <c r="K31" s="442"/>
      <c r="L31" s="442">
        <f>IF($W26=1,(L29/0.85*0.15+L29)*0.15*'Dati par projektu'!$C$8,0)</f>
        <v>0</v>
      </c>
      <c r="M31" s="442"/>
      <c r="N31" s="442">
        <f>IF($W26=1,(N29/0.85*0.15+N29)*0.15*'Dati par projektu'!$C$8,0)</f>
        <v>0</v>
      </c>
      <c r="O31" s="442"/>
      <c r="P31" s="442">
        <f>IF($W26=1,(P29/0.85*0.15+P29)*0.15*'Dati par projektu'!$C$8,0)</f>
        <v>0</v>
      </c>
      <c r="Q31" s="442"/>
      <c r="R31" s="442">
        <f>IF($W26=1,(R29/0.85*0.15+R29)*0.15*'Dati par projektu'!$C$8,0)</f>
        <v>0</v>
      </c>
      <c r="S31" s="442"/>
      <c r="T31" s="408">
        <f t="shared" si="15"/>
        <v>0</v>
      </c>
      <c r="U31" s="409">
        <f t="shared" si="17"/>
        <v>0</v>
      </c>
    </row>
    <row r="32" spans="1:23" ht="12.75" customHeight="1">
      <c r="A32" s="410" t="str">
        <f>A$8</f>
        <v>Pašvaldības finansējums</v>
      </c>
      <c r="B32" s="442">
        <f>IF($W$26=1,B36-B29-B31-B33,0)</f>
        <v>0</v>
      </c>
      <c r="C32" s="442"/>
      <c r="D32" s="442">
        <f t="shared" ref="D32:R32" si="18">IF($W$26=1,D36-D29-D31-D33,0)</f>
        <v>0</v>
      </c>
      <c r="E32" s="442"/>
      <c r="F32" s="442">
        <f t="shared" si="18"/>
        <v>0</v>
      </c>
      <c r="G32" s="442"/>
      <c r="H32" s="442">
        <f t="shared" si="18"/>
        <v>0</v>
      </c>
      <c r="I32" s="442"/>
      <c r="J32" s="442">
        <f t="shared" si="18"/>
        <v>0</v>
      </c>
      <c r="K32" s="442"/>
      <c r="L32" s="442">
        <f t="shared" si="18"/>
        <v>0</v>
      </c>
      <c r="M32" s="442"/>
      <c r="N32" s="442">
        <f t="shared" si="18"/>
        <v>0</v>
      </c>
      <c r="O32" s="442"/>
      <c r="P32" s="442">
        <f t="shared" si="18"/>
        <v>0</v>
      </c>
      <c r="Q32" s="442"/>
      <c r="R32" s="442">
        <f t="shared" si="18"/>
        <v>0</v>
      </c>
      <c r="S32" s="442"/>
      <c r="T32" s="408">
        <f t="shared" si="15"/>
        <v>0</v>
      </c>
      <c r="U32" s="409">
        <f t="shared" si="17"/>
        <v>0</v>
      </c>
    </row>
    <row r="33" spans="1:23" s="3" customFormat="1" ht="12.75" customHeight="1">
      <c r="A33" s="410" t="str">
        <f>A$9</f>
        <v xml:space="preserve">Elastības finansējuma apjoms </v>
      </c>
      <c r="B33" s="442">
        <f>B36*$L$26*$W$20</f>
        <v>0</v>
      </c>
      <c r="C33" s="442"/>
      <c r="D33" s="442">
        <f t="shared" ref="D33:R33" si="19">D36*$L$26*$W$20</f>
        <v>0</v>
      </c>
      <c r="E33" s="442"/>
      <c r="F33" s="442">
        <f t="shared" si="19"/>
        <v>0</v>
      </c>
      <c r="G33" s="442"/>
      <c r="H33" s="442">
        <f t="shared" si="19"/>
        <v>0</v>
      </c>
      <c r="I33" s="442"/>
      <c r="J33" s="442">
        <f t="shared" si="19"/>
        <v>0</v>
      </c>
      <c r="K33" s="442"/>
      <c r="L33" s="442">
        <f t="shared" si="19"/>
        <v>0</v>
      </c>
      <c r="M33" s="442"/>
      <c r="N33" s="442">
        <f t="shared" si="19"/>
        <v>0</v>
      </c>
      <c r="O33" s="442"/>
      <c r="P33" s="442">
        <f t="shared" si="19"/>
        <v>0</v>
      </c>
      <c r="Q33" s="442"/>
      <c r="R33" s="442">
        <f t="shared" si="19"/>
        <v>0</v>
      </c>
      <c r="S33" s="442"/>
      <c r="T33" s="408">
        <f t="shared" si="15"/>
        <v>0</v>
      </c>
      <c r="U33" s="409">
        <f t="shared" si="17"/>
        <v>0</v>
      </c>
    </row>
    <row r="34" spans="1:23" ht="12.75" customHeight="1">
      <c r="A34" s="411" t="str">
        <f>A$10</f>
        <v>Publiskās attiecināmās izmaksas</v>
      </c>
      <c r="B34" s="311">
        <f>SUM(B29:B33)</f>
        <v>415711.29052735586</v>
      </c>
      <c r="C34" s="311"/>
      <c r="D34" s="311">
        <f t="shared" ref="D34:R34" si="20">SUM(D29:D33)</f>
        <v>5378834.15082986</v>
      </c>
      <c r="E34" s="311"/>
      <c r="F34" s="311">
        <f t="shared" si="20"/>
        <v>4592332.1508298609</v>
      </c>
      <c r="G34" s="311"/>
      <c r="H34" s="311">
        <f t="shared" si="20"/>
        <v>3405982.1508298605</v>
      </c>
      <c r="I34" s="311"/>
      <c r="J34" s="311">
        <f t="shared" si="20"/>
        <v>2949364.6508298605</v>
      </c>
      <c r="K34" s="311"/>
      <c r="L34" s="311">
        <f t="shared" si="20"/>
        <v>0</v>
      </c>
      <c r="M34" s="311"/>
      <c r="N34" s="311">
        <f t="shared" si="20"/>
        <v>0</v>
      </c>
      <c r="O34" s="311"/>
      <c r="P34" s="311">
        <f t="shared" si="20"/>
        <v>0</v>
      </c>
      <c r="Q34" s="311"/>
      <c r="R34" s="311">
        <f t="shared" si="20"/>
        <v>0</v>
      </c>
      <c r="S34" s="311"/>
      <c r="T34" s="412">
        <f t="shared" si="15"/>
        <v>16742224.393846799</v>
      </c>
      <c r="U34" s="413">
        <f t="shared" si="17"/>
        <v>1</v>
      </c>
    </row>
    <row r="35" spans="1:23" ht="12.75" customHeight="1">
      <c r="A35" s="410" t="str">
        <f>A$11</f>
        <v>Privātās attiecināmās izmaksas</v>
      </c>
      <c r="B35" s="442"/>
      <c r="C35" s="442"/>
      <c r="D35" s="442"/>
      <c r="E35" s="442"/>
      <c r="F35" s="442"/>
      <c r="G35" s="442"/>
      <c r="H35" s="442"/>
      <c r="I35" s="442"/>
      <c r="J35" s="442"/>
      <c r="K35" s="442"/>
      <c r="L35" s="442"/>
      <c r="M35" s="442"/>
      <c r="N35" s="442"/>
      <c r="O35" s="442"/>
      <c r="P35" s="442"/>
      <c r="Q35" s="442"/>
      <c r="R35" s="442"/>
      <c r="S35" s="442"/>
      <c r="T35" s="408">
        <f t="shared" si="15"/>
        <v>0</v>
      </c>
      <c r="U35" s="409">
        <f t="shared" si="17"/>
        <v>0</v>
      </c>
    </row>
    <row r="36" spans="1:23" ht="12.75" customHeight="1">
      <c r="A36" s="411" t="str">
        <f>A$12</f>
        <v>Kopējās attiecināmās izmaksas</v>
      </c>
      <c r="B36" s="311">
        <f>IF(B23=2,'1.1.A. Iesniedzējs'!H24,'1.1.A. Iesniedzējs'!H24*B23)</f>
        <v>415711.29052735586</v>
      </c>
      <c r="C36" s="311"/>
      <c r="D36" s="311">
        <f>IF(D23=2,'1.1.A. Iesniedzējs'!J24+'1.1.A. Iesniedzējs'!H24,'1.1.A. Iesniedzējs'!J24*D23)</f>
        <v>5378834.15082986</v>
      </c>
      <c r="E36" s="311"/>
      <c r="F36" s="311">
        <f>IF(F23=2,'1.1.A. Iesniedzējs'!L24+'1.1.A. Iesniedzējs'!J24+'1.1.A. Iesniedzējs'!H24,'1.1.A. Iesniedzējs'!L24*F23)</f>
        <v>4592332.1508298609</v>
      </c>
      <c r="G36" s="311"/>
      <c r="H36" s="311">
        <f>IF(H23=2,'1.1.A. Iesniedzējs'!N24+'1.1.A. Iesniedzējs'!L24+'1.1.A. Iesniedzējs'!J24+'1.1.A. Iesniedzējs'!H24,'1.1.A. Iesniedzējs'!N24*H23)</f>
        <v>3405982.1508298605</v>
      </c>
      <c r="I36" s="311"/>
      <c r="J36" s="311">
        <f>IF(J23=2,'1.1.A. Iesniedzējs'!P24,'1.1.A. Iesniedzējs'!P24*J23)</f>
        <v>2949364.6508298605</v>
      </c>
      <c r="K36" s="311"/>
      <c r="L36" s="311">
        <f>IF(L23=2,'1.1.A. Iesniedzējs'!R24,'1.1.A. Iesniedzējs'!R24*L23)</f>
        <v>0</v>
      </c>
      <c r="M36" s="311"/>
      <c r="N36" s="311">
        <f>IF(N23=2,'1.1.A. Iesniedzējs'!T24,'1.1.A. Iesniedzējs'!T24*N23)</f>
        <v>0</v>
      </c>
      <c r="O36" s="311"/>
      <c r="P36" s="311">
        <f>IF(P23=2,'1.1.A. Iesniedzējs'!V24,'1.1.A. Iesniedzējs'!V24*P23)</f>
        <v>0</v>
      </c>
      <c r="Q36" s="311"/>
      <c r="R36" s="311">
        <f>IF(R23=2,'1.1.A. Iesniedzējs'!X24,'1.1.A. Iesniedzējs'!X24*R23)</f>
        <v>0</v>
      </c>
      <c r="S36" s="311"/>
      <c r="T36" s="412">
        <f t="shared" si="15"/>
        <v>16742224.393846799</v>
      </c>
      <c r="U36" s="413">
        <f t="shared" si="17"/>
        <v>1</v>
      </c>
    </row>
    <row r="37" spans="1:23" ht="12.75" customHeight="1">
      <c r="A37" s="410" t="str">
        <f>A$13</f>
        <v>Publiskās ārpusprojekta izmaksas</v>
      </c>
      <c r="B37" s="442">
        <f>IF(B23=2,'1.1.A. Iesniedzējs'!I24,'1.1.A. Iesniedzējs'!I24*B23)</f>
        <v>0</v>
      </c>
      <c r="C37" s="442"/>
      <c r="D37" s="442">
        <f>IF(D23=2,'1.1.A. Iesniedzējs'!K24+'1.1.A. Iesniedzējs'!I24,'1.1.A. Iesniedzējs'!K24*D23)</f>
        <v>0</v>
      </c>
      <c r="E37" s="442"/>
      <c r="F37" s="442">
        <f>IF(F23=2,'1.1.A. Iesniedzējs'!M24+'1.1.A. Iesniedzējs'!K24+'1.1.A. Iesniedzējs'!I24,'1.1.A. Iesniedzējs'!M24*F23)</f>
        <v>0</v>
      </c>
      <c r="G37" s="442"/>
      <c r="H37" s="442">
        <f>IF(H23=2,'1.1.A. Iesniedzējs'!O24+'1.1.A. Iesniedzējs'!M24+'1.1.A. Iesniedzējs'!K24+'1.1.A. Iesniedzējs'!I24,'1.1.A. Iesniedzējs'!O24*H23)</f>
        <v>0</v>
      </c>
      <c r="I37" s="442"/>
      <c r="J37" s="442">
        <f>IF(J23=2,'1.1.A. Iesniedzējs'!Q24,'1.1.A. Iesniedzējs'!Q24*J23)</f>
        <v>0</v>
      </c>
      <c r="K37" s="442"/>
      <c r="L37" s="442">
        <f>IF(L23=2,'1.1.A. Iesniedzējs'!S24,'1.1.A. Iesniedzējs'!S24*L23)</f>
        <v>0</v>
      </c>
      <c r="M37" s="442"/>
      <c r="N37" s="442">
        <f>IF(N23=2,'1.1.A. Iesniedzējs'!U24,'1.1.A. Iesniedzējs'!U24*N23)</f>
        <v>0</v>
      </c>
      <c r="O37" s="442"/>
      <c r="P37" s="442">
        <f>IF(P23=2,'1.1.A. Iesniedzējs'!W24,'1.1.A. Iesniedzējs'!W24*P23)</f>
        <v>0</v>
      </c>
      <c r="Q37" s="442"/>
      <c r="R37" s="442">
        <f>IF(R23=2,'1.1.A. Iesniedzējs'!Y24,'1.1.A. Iesniedzējs'!Y24*R23)</f>
        <v>0</v>
      </c>
      <c r="S37" s="442"/>
      <c r="T37" s="408">
        <f t="shared" ref="T37" si="21">SUM(B37:R37)</f>
        <v>0</v>
      </c>
      <c r="U37" s="443" t="s">
        <v>336</v>
      </c>
    </row>
    <row r="38" spans="1:23" ht="12.75" customHeight="1">
      <c r="A38" s="410" t="str">
        <f>A$14</f>
        <v>Privātās ārpusprojekta izmaksas</v>
      </c>
      <c r="B38" s="444"/>
      <c r="C38" s="444"/>
      <c r="D38" s="444"/>
      <c r="E38" s="444"/>
      <c r="F38" s="444"/>
      <c r="G38" s="444"/>
      <c r="H38" s="444"/>
      <c r="I38" s="444"/>
      <c r="J38" s="444"/>
      <c r="K38" s="444"/>
      <c r="L38" s="444"/>
      <c r="M38" s="444"/>
      <c r="N38" s="444"/>
      <c r="O38" s="444"/>
      <c r="P38" s="444"/>
      <c r="Q38" s="444"/>
      <c r="R38" s="444"/>
      <c r="S38" s="444"/>
      <c r="T38" s="408">
        <f t="shared" si="15"/>
        <v>0</v>
      </c>
      <c r="U38" s="443" t="s">
        <v>336</v>
      </c>
    </row>
    <row r="39" spans="1:23" ht="12.75" customHeight="1">
      <c r="A39" s="411" t="str">
        <f>A$15</f>
        <v>Ārpusprojekta izmaksas kopā</v>
      </c>
      <c r="B39" s="311">
        <f>SUM(B37:B38)</f>
        <v>0</v>
      </c>
      <c r="C39" s="311"/>
      <c r="D39" s="311">
        <f t="shared" ref="D39:R39" si="22">SUM(D37:D38)</f>
        <v>0</v>
      </c>
      <c r="E39" s="311"/>
      <c r="F39" s="311">
        <f t="shared" si="22"/>
        <v>0</v>
      </c>
      <c r="G39" s="311"/>
      <c r="H39" s="311">
        <f t="shared" si="22"/>
        <v>0</v>
      </c>
      <c r="I39" s="311"/>
      <c r="J39" s="311">
        <f t="shared" si="22"/>
        <v>0</v>
      </c>
      <c r="K39" s="311"/>
      <c r="L39" s="311">
        <f t="shared" si="22"/>
        <v>0</v>
      </c>
      <c r="M39" s="311"/>
      <c r="N39" s="311">
        <f t="shared" si="22"/>
        <v>0</v>
      </c>
      <c r="O39" s="311"/>
      <c r="P39" s="311">
        <f t="shared" si="22"/>
        <v>0</v>
      </c>
      <c r="Q39" s="311"/>
      <c r="R39" s="311">
        <f t="shared" si="22"/>
        <v>0</v>
      </c>
      <c r="S39" s="311"/>
      <c r="T39" s="412">
        <f t="shared" si="15"/>
        <v>0</v>
      </c>
      <c r="U39" s="443" t="s">
        <v>336</v>
      </c>
    </row>
    <row r="40" spans="1:23" ht="12.75" customHeight="1">
      <c r="A40" s="416" t="str">
        <f>A$16</f>
        <v>Kopējās izmaksas</v>
      </c>
      <c r="B40" s="417">
        <f>B36+B39</f>
        <v>415711.29052735586</v>
      </c>
      <c r="C40" s="417"/>
      <c r="D40" s="417">
        <f t="shared" ref="D40:R40" si="23">D36+D39</f>
        <v>5378834.15082986</v>
      </c>
      <c r="E40" s="417"/>
      <c r="F40" s="417">
        <f t="shared" si="23"/>
        <v>4592332.1508298609</v>
      </c>
      <c r="G40" s="417"/>
      <c r="H40" s="417">
        <f t="shared" si="23"/>
        <v>3405982.1508298605</v>
      </c>
      <c r="I40" s="417"/>
      <c r="J40" s="417">
        <f t="shared" si="23"/>
        <v>2949364.6508298605</v>
      </c>
      <c r="K40" s="417"/>
      <c r="L40" s="417">
        <f t="shared" si="23"/>
        <v>0</v>
      </c>
      <c r="M40" s="417"/>
      <c r="N40" s="417">
        <f t="shared" si="23"/>
        <v>0</v>
      </c>
      <c r="O40" s="417"/>
      <c r="P40" s="417">
        <f t="shared" si="23"/>
        <v>0</v>
      </c>
      <c r="Q40" s="417"/>
      <c r="R40" s="417">
        <f t="shared" si="23"/>
        <v>0</v>
      </c>
      <c r="S40" s="417"/>
      <c r="T40" s="419">
        <f t="shared" si="15"/>
        <v>16742224.393846799</v>
      </c>
      <c r="U40" s="443" t="s">
        <v>336</v>
      </c>
    </row>
    <row r="41" spans="1:23" ht="12.75" customHeight="1">
      <c r="A41" s="430"/>
      <c r="B41" s="430"/>
      <c r="C41" s="430"/>
      <c r="D41" s="430"/>
      <c r="E41" s="430"/>
      <c r="F41" s="430"/>
      <c r="G41" s="430"/>
      <c r="H41" s="430"/>
      <c r="I41" s="430"/>
      <c r="J41" s="430"/>
      <c r="K41" s="430"/>
      <c r="L41" s="430"/>
      <c r="M41" s="430"/>
      <c r="N41" s="430"/>
      <c r="O41" s="430"/>
      <c r="P41" s="430"/>
      <c r="Q41" s="430"/>
      <c r="R41" s="430"/>
      <c r="S41" s="430"/>
      <c r="T41" s="430"/>
      <c r="U41" s="430"/>
    </row>
    <row r="42" spans="1:23" ht="24" customHeight="1">
      <c r="A42" s="432" t="s">
        <v>100</v>
      </c>
      <c r="B42" s="433" t="str">
        <f>'Dati par projektu'!$C$4</f>
        <v>Biedrība "Augstākās izglītības un zinātnes informācijas teholoģijas koplietošanas centrs"</v>
      </c>
      <c r="C42" s="434"/>
      <c r="D42" s="434"/>
      <c r="E42" s="434"/>
      <c r="F42" s="433" t="str">
        <f>'Dati par projektu'!$C$5</f>
        <v>Tiešās pārvaldes iestāde</v>
      </c>
      <c r="G42" s="434"/>
      <c r="H42" s="435"/>
      <c r="I42" s="434"/>
      <c r="J42" s="435" t="s">
        <v>343</v>
      </c>
      <c r="K42" s="434"/>
      <c r="L42" s="437">
        <f>'11. DL 4.pielikums'!$E$43</f>
        <v>0</v>
      </c>
      <c r="M42" s="434"/>
      <c r="N42" s="438" t="s">
        <v>345</v>
      </c>
      <c r="O42" s="434"/>
      <c r="P42" s="435"/>
      <c r="Q42" s="434"/>
      <c r="R42" s="435"/>
      <c r="S42" s="434"/>
      <c r="T42" s="435"/>
      <c r="U42" s="435"/>
      <c r="W42" s="4">
        <f>IF(F42=Dati!$J$3,1,IF(F42=Dati!$J$4,2,IF(F42=Dati!$J$5,3,0)))</f>
        <v>2</v>
      </c>
    </row>
    <row r="43" spans="1:23" ht="12.75" customHeight="1">
      <c r="A43" s="404" t="s">
        <v>328</v>
      </c>
      <c r="B43" s="405">
        <f>B$3</f>
        <v>2025</v>
      </c>
      <c r="C43" s="405"/>
      <c r="D43" s="405">
        <f>D$3</f>
        <v>2026</v>
      </c>
      <c r="E43" s="405"/>
      <c r="F43" s="405">
        <f>F$3</f>
        <v>2027</v>
      </c>
      <c r="G43" s="405"/>
      <c r="H43" s="405">
        <f>H$3</f>
        <v>2028</v>
      </c>
      <c r="I43" s="405"/>
      <c r="J43" s="405">
        <f>J$3</f>
        <v>2029</v>
      </c>
      <c r="K43" s="405"/>
      <c r="L43" s="405" t="str">
        <f>L$3</f>
        <v>X</v>
      </c>
      <c r="M43" s="405"/>
      <c r="N43" s="405" t="str">
        <f>N$3</f>
        <v>X</v>
      </c>
      <c r="O43" s="405"/>
      <c r="P43" s="405" t="str">
        <f>P$3</f>
        <v>X</v>
      </c>
      <c r="Q43" s="405"/>
      <c r="R43" s="405" t="str">
        <f>R$3</f>
        <v>X</v>
      </c>
      <c r="S43" s="405"/>
      <c r="T43" s="405"/>
      <c r="U43" s="405"/>
    </row>
    <row r="44" spans="1:23">
      <c r="A44" s="439"/>
      <c r="B44" s="406" t="s">
        <v>329</v>
      </c>
      <c r="C44" s="406"/>
      <c r="D44" s="406" t="s">
        <v>329</v>
      </c>
      <c r="E44" s="406"/>
      <c r="F44" s="406" t="s">
        <v>329</v>
      </c>
      <c r="G44" s="406"/>
      <c r="H44" s="406" t="s">
        <v>329</v>
      </c>
      <c r="I44" s="406"/>
      <c r="J44" s="406" t="s">
        <v>329</v>
      </c>
      <c r="K44" s="406"/>
      <c r="L44" s="406" t="s">
        <v>329</v>
      </c>
      <c r="M44" s="406"/>
      <c r="N44" s="406" t="s">
        <v>329</v>
      </c>
      <c r="O44" s="406"/>
      <c r="P44" s="406" t="s">
        <v>329</v>
      </c>
      <c r="Q44" s="406"/>
      <c r="R44" s="406" t="s">
        <v>329</v>
      </c>
      <c r="S44" s="406"/>
      <c r="T44" s="406" t="s">
        <v>195</v>
      </c>
      <c r="U44" s="406" t="s">
        <v>139</v>
      </c>
    </row>
    <row r="45" spans="1:23" ht="12.75" customHeight="1">
      <c r="A45" s="440" t="str">
        <f>A$5</f>
        <v>Eiropas Reģionālās attīstības fonds</v>
      </c>
      <c r="B45" s="441">
        <f>(B52*$L$42)*$W$19-B49</f>
        <v>0</v>
      </c>
      <c r="C45" s="441"/>
      <c r="D45" s="441">
        <f t="shared" ref="D45:R45" si="24">(D52*$L$42)*$W$19-D49</f>
        <v>0</v>
      </c>
      <c r="E45" s="441"/>
      <c r="F45" s="441">
        <f t="shared" si="24"/>
        <v>0</v>
      </c>
      <c r="G45" s="441"/>
      <c r="H45" s="441">
        <f t="shared" si="24"/>
        <v>0</v>
      </c>
      <c r="I45" s="441"/>
      <c r="J45" s="441">
        <f t="shared" si="24"/>
        <v>0</v>
      </c>
      <c r="K45" s="441"/>
      <c r="L45" s="441">
        <f t="shared" si="24"/>
        <v>0</v>
      </c>
      <c r="M45" s="441"/>
      <c r="N45" s="441">
        <f t="shared" si="24"/>
        <v>0</v>
      </c>
      <c r="O45" s="441"/>
      <c r="P45" s="441">
        <f t="shared" si="24"/>
        <v>0</v>
      </c>
      <c r="Q45" s="441"/>
      <c r="R45" s="441">
        <f t="shared" si="24"/>
        <v>0</v>
      </c>
      <c r="S45" s="441"/>
      <c r="T45" s="408">
        <f t="shared" ref="T45:T55" si="25">SUM(B45:R45)</f>
        <v>0</v>
      </c>
      <c r="U45" s="409" t="e">
        <f>T45/T$52</f>
        <v>#DIV/0!</v>
      </c>
    </row>
    <row r="46" spans="1:23" ht="12.75" customHeight="1">
      <c r="A46" s="410" t="str">
        <f>A$6</f>
        <v>Attiecināmais valsts budžeta finansējums</v>
      </c>
      <c r="B46" s="441">
        <f>IF($W42=2,B52-B45,0)</f>
        <v>0</v>
      </c>
      <c r="C46" s="441"/>
      <c r="D46" s="441">
        <f t="shared" ref="D46:P46" si="26">IF($W42=2,D52-D45,0)</f>
        <v>0</v>
      </c>
      <c r="E46" s="441"/>
      <c r="F46" s="441">
        <f t="shared" si="26"/>
        <v>0</v>
      </c>
      <c r="G46" s="441"/>
      <c r="H46" s="441">
        <f t="shared" si="26"/>
        <v>0</v>
      </c>
      <c r="I46" s="441"/>
      <c r="J46" s="441">
        <f t="shared" si="26"/>
        <v>0</v>
      </c>
      <c r="K46" s="441"/>
      <c r="L46" s="441">
        <f t="shared" si="26"/>
        <v>0</v>
      </c>
      <c r="M46" s="441"/>
      <c r="N46" s="441">
        <f t="shared" si="26"/>
        <v>0</v>
      </c>
      <c r="O46" s="441"/>
      <c r="P46" s="441">
        <f t="shared" si="26"/>
        <v>0</v>
      </c>
      <c r="Q46" s="441"/>
      <c r="R46" s="441">
        <f>IF($W42=2,R52-R45,0)</f>
        <v>0</v>
      </c>
      <c r="S46" s="441"/>
      <c r="T46" s="408">
        <f t="shared" si="25"/>
        <v>0</v>
      </c>
      <c r="U46" s="409" t="e">
        <f t="shared" ref="U46:U52" si="27">T46/T$52</f>
        <v>#DIV/0!</v>
      </c>
    </row>
    <row r="47" spans="1:23" ht="12.75" customHeight="1">
      <c r="A47" s="410" t="str">
        <f>A$7</f>
        <v>Valsts budžeta dotācija pašvaldībām</v>
      </c>
      <c r="B47" s="442">
        <f>IF($W42=1,(B45/0.85*0.15+B45)*0.15*'Dati par projektu'!$C$8,0)</f>
        <v>0</v>
      </c>
      <c r="C47" s="442"/>
      <c r="D47" s="442">
        <f>IF($W42=1,(D45/0.85*0.15+D45)*0.15*'Dati par projektu'!$C$8,0)</f>
        <v>0</v>
      </c>
      <c r="E47" s="442"/>
      <c r="F47" s="442">
        <f>IF($W42=1,(F45/0.85*0.15+F45)*0.15*'Dati par projektu'!$C$8,0)</f>
        <v>0</v>
      </c>
      <c r="G47" s="442"/>
      <c r="H47" s="442">
        <f>IF($W42=1,(H45/0.85*0.15+H45)*0.15*'Dati par projektu'!$C$8,0)</f>
        <v>0</v>
      </c>
      <c r="I47" s="442"/>
      <c r="J47" s="442">
        <f>IF($W42=1,(J45/0.85*0.15+J45)*0.15*'Dati par projektu'!$C$8,0)</f>
        <v>0</v>
      </c>
      <c r="K47" s="442"/>
      <c r="L47" s="442">
        <f>IF($W42=1,(L45/0.85*0.15+L45)*0.15*'Dati par projektu'!$C$8,0)</f>
        <v>0</v>
      </c>
      <c r="M47" s="442"/>
      <c r="N47" s="442">
        <f>IF($W42=1,(N45/0.85*0.15+N45)*0.15*'Dati par projektu'!$C$8,0)</f>
        <v>0</v>
      </c>
      <c r="O47" s="442"/>
      <c r="P47" s="442">
        <f>IF($W42=1,(P45/0.85*0.15+P45)*0.15*'Dati par projektu'!$C$8,0)</f>
        <v>0</v>
      </c>
      <c r="Q47" s="442"/>
      <c r="R47" s="442">
        <f>IF($W42=1,(R45/0.85*0.15+R45)*0.15*'Dati par projektu'!$C$8,0)</f>
        <v>0</v>
      </c>
      <c r="S47" s="442"/>
      <c r="T47" s="408">
        <f t="shared" si="25"/>
        <v>0</v>
      </c>
      <c r="U47" s="409" t="e">
        <f t="shared" si="27"/>
        <v>#DIV/0!</v>
      </c>
    </row>
    <row r="48" spans="1:23" ht="12.75" customHeight="1">
      <c r="A48" s="410" t="str">
        <f>A$8</f>
        <v>Pašvaldības finansējums</v>
      </c>
      <c r="B48" s="442">
        <f>IF($W42=1,B52-B45-B47-B51-B49,0)</f>
        <v>0</v>
      </c>
      <c r="C48" s="442"/>
      <c r="D48" s="442">
        <f t="shared" ref="D48:R48" si="28">IF($W42=1,D52-D45-D47-D51-D49,0)</f>
        <v>0</v>
      </c>
      <c r="E48" s="442"/>
      <c r="F48" s="442">
        <f t="shared" si="28"/>
        <v>0</v>
      </c>
      <c r="G48" s="442"/>
      <c r="H48" s="442">
        <f t="shared" si="28"/>
        <v>0</v>
      </c>
      <c r="I48" s="442"/>
      <c r="J48" s="442">
        <f t="shared" si="28"/>
        <v>0</v>
      </c>
      <c r="K48" s="442"/>
      <c r="L48" s="442">
        <f t="shared" si="28"/>
        <v>0</v>
      </c>
      <c r="M48" s="442"/>
      <c r="N48" s="442">
        <f t="shared" si="28"/>
        <v>0</v>
      </c>
      <c r="O48" s="442"/>
      <c r="P48" s="442">
        <f t="shared" si="28"/>
        <v>0</v>
      </c>
      <c r="Q48" s="442"/>
      <c r="R48" s="442">
        <f t="shared" si="28"/>
        <v>0</v>
      </c>
      <c r="S48" s="442"/>
      <c r="T48" s="408">
        <f t="shared" si="25"/>
        <v>0</v>
      </c>
      <c r="U48" s="409" t="e">
        <f t="shared" si="27"/>
        <v>#DIV/0!</v>
      </c>
    </row>
    <row r="49" spans="1:23" s="3" customFormat="1" ht="12.75" customHeight="1">
      <c r="A49" s="410" t="str">
        <f>A$9</f>
        <v xml:space="preserve">Elastības finansējuma apjoms </v>
      </c>
      <c r="B49" s="442">
        <f>B52*$L$42*$W$20</f>
        <v>0</v>
      </c>
      <c r="C49" s="442"/>
      <c r="D49" s="442">
        <f t="shared" ref="D49:R49" si="29">D52*$L$42*$W$20</f>
        <v>0</v>
      </c>
      <c r="E49" s="442"/>
      <c r="F49" s="442">
        <f t="shared" si="29"/>
        <v>0</v>
      </c>
      <c r="G49" s="442"/>
      <c r="H49" s="442">
        <f t="shared" si="29"/>
        <v>0</v>
      </c>
      <c r="I49" s="442"/>
      <c r="J49" s="442">
        <f t="shared" si="29"/>
        <v>0</v>
      </c>
      <c r="K49" s="442"/>
      <c r="L49" s="442">
        <f t="shared" si="29"/>
        <v>0</v>
      </c>
      <c r="M49" s="442"/>
      <c r="N49" s="442">
        <f t="shared" si="29"/>
        <v>0</v>
      </c>
      <c r="O49" s="442"/>
      <c r="P49" s="442">
        <f t="shared" si="29"/>
        <v>0</v>
      </c>
      <c r="Q49" s="442"/>
      <c r="R49" s="442">
        <f t="shared" si="29"/>
        <v>0</v>
      </c>
      <c r="S49" s="442"/>
      <c r="T49" s="408">
        <f t="shared" si="25"/>
        <v>0</v>
      </c>
      <c r="U49" s="409" t="e">
        <f>T49/T$52</f>
        <v>#DIV/0!</v>
      </c>
    </row>
    <row r="50" spans="1:23" ht="12.75" customHeight="1">
      <c r="A50" s="411" t="str">
        <f>A$10</f>
        <v>Publiskās attiecināmās izmaksas</v>
      </c>
      <c r="B50" s="311">
        <f>SUM(B45:B49)</f>
        <v>0</v>
      </c>
      <c r="C50" s="311"/>
      <c r="D50" s="311">
        <f t="shared" ref="D50:R50" si="30">SUM(D45:D49)</f>
        <v>0</v>
      </c>
      <c r="E50" s="311"/>
      <c r="F50" s="311">
        <f t="shared" si="30"/>
        <v>0</v>
      </c>
      <c r="G50" s="311"/>
      <c r="H50" s="311">
        <f t="shared" si="30"/>
        <v>0</v>
      </c>
      <c r="I50" s="311"/>
      <c r="J50" s="311">
        <f t="shared" si="30"/>
        <v>0</v>
      </c>
      <c r="K50" s="311"/>
      <c r="L50" s="311">
        <f t="shared" si="30"/>
        <v>0</v>
      </c>
      <c r="M50" s="311"/>
      <c r="N50" s="311">
        <f t="shared" si="30"/>
        <v>0</v>
      </c>
      <c r="O50" s="311"/>
      <c r="P50" s="311">
        <f t="shared" si="30"/>
        <v>0</v>
      </c>
      <c r="Q50" s="311"/>
      <c r="R50" s="311">
        <f t="shared" si="30"/>
        <v>0</v>
      </c>
      <c r="S50" s="311"/>
      <c r="T50" s="412">
        <f t="shared" si="25"/>
        <v>0</v>
      </c>
      <c r="U50" s="413" t="e">
        <f t="shared" si="27"/>
        <v>#DIV/0!</v>
      </c>
    </row>
    <row r="51" spans="1:23" ht="12.75" customHeight="1">
      <c r="A51" s="410" t="str">
        <f>A$11</f>
        <v>Privātās attiecināmās izmaksas</v>
      </c>
      <c r="B51" s="442">
        <f>B52*'11. DL 4.pielikums'!$G$35-B52*$L$42</f>
        <v>0</v>
      </c>
      <c r="C51" s="442"/>
      <c r="D51" s="442">
        <f>D52*'11. DL 4.pielikums'!$G$35-D52*$L$42</f>
        <v>0</v>
      </c>
      <c r="E51" s="442"/>
      <c r="F51" s="442">
        <f>F52*'11. DL 4.pielikums'!$G$35-F52*$L$42</f>
        <v>0</v>
      </c>
      <c r="G51" s="442"/>
      <c r="H51" s="442">
        <f>H52*'11. DL 4.pielikums'!$G$35-H52*$L$42</f>
        <v>0</v>
      </c>
      <c r="I51" s="442"/>
      <c r="J51" s="442">
        <f>J52*'11. DL 4.pielikums'!$G$35-J52*$L$42</f>
        <v>0</v>
      </c>
      <c r="K51" s="442"/>
      <c r="L51" s="442">
        <f>L52*'11. DL 4.pielikums'!$G$35-L52*$L$42</f>
        <v>0</v>
      </c>
      <c r="M51" s="442"/>
      <c r="N51" s="442">
        <f>N52*'11. DL 4.pielikums'!$G$35-N52*$L$42</f>
        <v>0</v>
      </c>
      <c r="O51" s="442"/>
      <c r="P51" s="442">
        <f>P52*'11. DL 4.pielikums'!$G$35-P52*$L$42</f>
        <v>0</v>
      </c>
      <c r="Q51" s="442"/>
      <c r="R51" s="442">
        <f>R52*'11. DL 4.pielikums'!$G$35-R52*$L$42</f>
        <v>0</v>
      </c>
      <c r="S51" s="442"/>
      <c r="T51" s="408">
        <f t="shared" si="25"/>
        <v>0</v>
      </c>
      <c r="U51" s="409" t="e">
        <f t="shared" si="27"/>
        <v>#DIV/0!</v>
      </c>
    </row>
    <row r="52" spans="1:23" ht="12.75" customHeight="1">
      <c r="A52" s="411" t="str">
        <f>A$12</f>
        <v>Kopējās attiecināmās izmaksas</v>
      </c>
      <c r="B52" s="311">
        <f>IF(B23=2,'1.1.B. Iesniedzējs'!H27,'1.1.B. Iesniedzējs'!H27*B23)</f>
        <v>0</v>
      </c>
      <c r="C52" s="311"/>
      <c r="D52" s="311">
        <f>IF(D23=2,'1.1.B. Iesniedzējs'!J27+'1.1.B. Iesniedzējs'!H27,'1.1.B. Iesniedzējs'!J27*D23)</f>
        <v>0</v>
      </c>
      <c r="E52" s="311"/>
      <c r="F52" s="311">
        <f>IF(F23=2,'1.1.B. Iesniedzējs'!L27+'1.1.B. Iesniedzējs'!J27+'1.1.B. Iesniedzējs'!H27,'1.1.B. Iesniedzējs'!L27*F23)</f>
        <v>0</v>
      </c>
      <c r="G52" s="311"/>
      <c r="H52" s="311">
        <f>IF(H23=2,'1.1.B. Iesniedzējs'!N27+'1.1.B. Iesniedzējs'!L27+'1.1.B. Iesniedzējs'!J27+'1.1.B. Iesniedzējs'!H27,'1.1.B. Iesniedzējs'!N27*H23)</f>
        <v>0</v>
      </c>
      <c r="I52" s="311"/>
      <c r="J52" s="311">
        <f>IF(J23=2,'1.1.B. Iesniedzējs'!P27,'1.1.B. Iesniedzējs'!P27*J23)</f>
        <v>0</v>
      </c>
      <c r="K52" s="311"/>
      <c r="L52" s="311">
        <f>IF(L23=2,'1.1.B. Iesniedzējs'!R27,'1.1.B. Iesniedzējs'!R27*L23)</f>
        <v>0</v>
      </c>
      <c r="M52" s="311"/>
      <c r="N52" s="311">
        <f>IF(N23=2,'1.1.B. Iesniedzējs'!T27,'1.1.B. Iesniedzējs'!T27*N23)</f>
        <v>0</v>
      </c>
      <c r="O52" s="311"/>
      <c r="P52" s="311">
        <f>IF(P23=2,'1.1.B. Iesniedzējs'!V27,'1.1.B. Iesniedzējs'!V27*P23)</f>
        <v>0</v>
      </c>
      <c r="Q52" s="311"/>
      <c r="R52" s="311">
        <f>IF(R23=2,'1.1.B. Iesniedzējs'!X27,'1.1.B. Iesniedzējs'!X27*R23)</f>
        <v>0</v>
      </c>
      <c r="S52" s="311"/>
      <c r="T52" s="412">
        <f>SUM(B52:R52)</f>
        <v>0</v>
      </c>
      <c r="U52" s="413" t="e">
        <f t="shared" si="27"/>
        <v>#DIV/0!</v>
      </c>
    </row>
    <row r="53" spans="1:23" ht="12.75" customHeight="1">
      <c r="A53" s="410" t="str">
        <f>A$13</f>
        <v>Publiskās ārpusprojekta izmaksas</v>
      </c>
      <c r="B53" s="444"/>
      <c r="C53" s="444"/>
      <c r="D53" s="444"/>
      <c r="E53" s="444"/>
      <c r="F53" s="444"/>
      <c r="G53" s="444"/>
      <c r="H53" s="444"/>
      <c r="I53" s="444"/>
      <c r="J53" s="444"/>
      <c r="K53" s="444"/>
      <c r="L53" s="444"/>
      <c r="M53" s="444"/>
      <c r="N53" s="444"/>
      <c r="O53" s="444"/>
      <c r="P53" s="444"/>
      <c r="Q53" s="444"/>
      <c r="R53" s="444"/>
      <c r="S53" s="444"/>
      <c r="T53" s="408">
        <f t="shared" si="25"/>
        <v>0</v>
      </c>
      <c r="U53" s="443" t="s">
        <v>336</v>
      </c>
    </row>
    <row r="54" spans="1:23" ht="12.75" customHeight="1">
      <c r="A54" s="410" t="str">
        <f>A$14</f>
        <v>Privātās ārpusprojekta izmaksas</v>
      </c>
      <c r="B54" s="311">
        <f>IF(B23=2,'1.1.B. Iesniedzējs'!I27,'1.1.B. Iesniedzējs'!I27*B23)</f>
        <v>0</v>
      </c>
      <c r="C54" s="311"/>
      <c r="D54" s="311">
        <f>IF(D23=2,'1.1.B. Iesniedzējs'!K27+'1.1.B. Iesniedzējs'!I27,'1.1.B. Iesniedzējs'!K27*D23)</f>
        <v>0</v>
      </c>
      <c r="E54" s="311"/>
      <c r="F54" s="311">
        <f>IF(F23=2,'1.1.B. Iesniedzējs'!M27+'1.1.B. Iesniedzējs'!K27+'1.1.B. Iesniedzējs'!I27,'1.1.B. Iesniedzējs'!M27*F23)</f>
        <v>0</v>
      </c>
      <c r="G54" s="311"/>
      <c r="H54" s="311">
        <f>IF(H23=2,'1.1.B. Iesniedzējs'!O27+'1.1.B. Iesniedzējs'!M27+'1.1.B. Iesniedzējs'!K27+'1.1.B. Iesniedzējs'!I27,'1.1.B. Iesniedzējs'!O27*H23)</f>
        <v>0</v>
      </c>
      <c r="I54" s="311"/>
      <c r="J54" s="311">
        <f>IF(J23=2,'1.1.B. Iesniedzējs'!Q27,'1.1.B. Iesniedzējs'!Q27*J23)</f>
        <v>0</v>
      </c>
      <c r="K54" s="311"/>
      <c r="L54" s="311">
        <f>IF(L23=2,'1.1.B. Iesniedzējs'!S27,'1.1.B. Iesniedzējs'!S27*L23)</f>
        <v>0</v>
      </c>
      <c r="M54" s="311"/>
      <c r="N54" s="311">
        <f>IF(N23=2,'1.1.B. Iesniedzējs'!U27,'1.1.B. Iesniedzējs'!U27*N23)</f>
        <v>0</v>
      </c>
      <c r="O54" s="311"/>
      <c r="P54" s="311">
        <f>IF(P23=2,'1.1.B. Iesniedzējs'!W27,'1.1.B. Iesniedzējs'!W27*P23)</f>
        <v>0</v>
      </c>
      <c r="Q54" s="311"/>
      <c r="R54" s="311">
        <f>IF(R23=2,'1.1.B. Iesniedzējs'!Y27,'1.1.B. Iesniedzējs'!Y27*R23)</f>
        <v>0</v>
      </c>
      <c r="S54" s="311"/>
      <c r="T54" s="408">
        <f t="shared" si="25"/>
        <v>0</v>
      </c>
      <c r="U54" s="443" t="s">
        <v>336</v>
      </c>
    </row>
    <row r="55" spans="1:23" ht="12.75" customHeight="1">
      <c r="A55" s="411" t="str">
        <f>A$15</f>
        <v>Ārpusprojekta izmaksas kopā</v>
      </c>
      <c r="B55" s="311">
        <f>SUM(B53:B54)</f>
        <v>0</v>
      </c>
      <c r="C55" s="311"/>
      <c r="D55" s="311">
        <f t="shared" ref="D55:R55" si="31">SUM(D53:D54)</f>
        <v>0</v>
      </c>
      <c r="E55" s="311"/>
      <c r="F55" s="311">
        <f t="shared" si="31"/>
        <v>0</v>
      </c>
      <c r="G55" s="311"/>
      <c r="H55" s="311">
        <f t="shared" si="31"/>
        <v>0</v>
      </c>
      <c r="I55" s="311"/>
      <c r="J55" s="311">
        <f t="shared" si="31"/>
        <v>0</v>
      </c>
      <c r="K55" s="311"/>
      <c r="L55" s="311">
        <f t="shared" si="31"/>
        <v>0</v>
      </c>
      <c r="M55" s="311"/>
      <c r="N55" s="311">
        <f t="shared" si="31"/>
        <v>0</v>
      </c>
      <c r="O55" s="311"/>
      <c r="P55" s="311">
        <f t="shared" si="31"/>
        <v>0</v>
      </c>
      <c r="Q55" s="311"/>
      <c r="R55" s="311">
        <f t="shared" si="31"/>
        <v>0</v>
      </c>
      <c r="S55" s="311"/>
      <c r="T55" s="412">
        <f t="shared" si="25"/>
        <v>0</v>
      </c>
      <c r="U55" s="443" t="s">
        <v>336</v>
      </c>
    </row>
    <row r="56" spans="1:23" ht="12.75" customHeight="1">
      <c r="A56" s="416" t="str">
        <f>A$16</f>
        <v>Kopējās izmaksas</v>
      </c>
      <c r="B56" s="417">
        <f>B52+B55</f>
        <v>0</v>
      </c>
      <c r="C56" s="417"/>
      <c r="D56" s="417">
        <f t="shared" ref="D56:R56" si="32">D52+D55</f>
        <v>0</v>
      </c>
      <c r="E56" s="417"/>
      <c r="F56" s="417">
        <f t="shared" si="32"/>
        <v>0</v>
      </c>
      <c r="G56" s="417"/>
      <c r="H56" s="417">
        <f t="shared" si="32"/>
        <v>0</v>
      </c>
      <c r="I56" s="417"/>
      <c r="J56" s="417">
        <f t="shared" si="32"/>
        <v>0</v>
      </c>
      <c r="K56" s="417"/>
      <c r="L56" s="417">
        <f t="shared" si="32"/>
        <v>0</v>
      </c>
      <c r="M56" s="417"/>
      <c r="N56" s="417">
        <f t="shared" si="32"/>
        <v>0</v>
      </c>
      <c r="O56" s="417"/>
      <c r="P56" s="417">
        <f t="shared" si="32"/>
        <v>0</v>
      </c>
      <c r="Q56" s="417"/>
      <c r="R56" s="417">
        <f t="shared" si="32"/>
        <v>0</v>
      </c>
      <c r="S56" s="417"/>
      <c r="T56" s="412">
        <f>SUM(B56:R56)</f>
        <v>0</v>
      </c>
      <c r="U56" s="443" t="s">
        <v>336</v>
      </c>
    </row>
    <row r="57" spans="1:23" ht="12.75" customHeight="1">
      <c r="A57" s="430"/>
      <c r="B57" s="430"/>
      <c r="C57" s="430"/>
      <c r="D57" s="430"/>
      <c r="E57" s="430"/>
      <c r="F57" s="430"/>
      <c r="G57" s="430"/>
      <c r="H57" s="430"/>
      <c r="I57" s="430"/>
      <c r="J57" s="430"/>
      <c r="K57" s="430"/>
      <c r="L57" s="430"/>
      <c r="M57" s="430"/>
      <c r="N57" s="430"/>
      <c r="O57" s="430"/>
      <c r="P57" s="430"/>
      <c r="Q57" s="430"/>
      <c r="R57" s="430"/>
      <c r="S57" s="430"/>
      <c r="T57" s="430"/>
      <c r="U57" s="430"/>
    </row>
    <row r="58" spans="1:23" ht="24" customHeight="1">
      <c r="A58" s="432" t="s">
        <v>100</v>
      </c>
      <c r="B58" s="433" t="str">
        <f>'Dati par projektu'!$C$4</f>
        <v>Biedrība "Augstākās izglītības un zinātnes informācijas teholoģijas koplietošanas centrs"</v>
      </c>
      <c r="C58" s="434"/>
      <c r="D58" s="434"/>
      <c r="E58" s="434"/>
      <c r="F58" s="433" t="str">
        <f>'Dati par projektu'!$C$5</f>
        <v>Tiešās pārvaldes iestāde</v>
      </c>
      <c r="G58" s="434"/>
      <c r="H58" s="435"/>
      <c r="I58" s="434"/>
      <c r="J58" s="435" t="s">
        <v>343</v>
      </c>
      <c r="K58" s="434"/>
      <c r="L58" s="437">
        <f>'1.1.B. Iesniedzējs'!C14</f>
        <v>1</v>
      </c>
      <c r="M58" s="434"/>
      <c r="N58" s="438" t="s">
        <v>346</v>
      </c>
      <c r="O58" s="434"/>
      <c r="P58" s="435"/>
      <c r="Q58" s="434"/>
      <c r="R58" s="435"/>
      <c r="S58" s="434"/>
      <c r="T58" s="435"/>
      <c r="U58" s="435"/>
      <c r="W58" s="4">
        <f>IF(F58=Dati!$J$3,1,IF(F58=Dati!$J$4,2,IF(F58=Dati!$J$5,3,0)))</f>
        <v>2</v>
      </c>
    </row>
    <row r="59" spans="1:23">
      <c r="A59" s="404" t="s">
        <v>328</v>
      </c>
      <c r="B59" s="405">
        <f>B$3</f>
        <v>2025</v>
      </c>
      <c r="C59" s="405"/>
      <c r="D59" s="405">
        <f>D$3</f>
        <v>2026</v>
      </c>
      <c r="E59" s="405"/>
      <c r="F59" s="405">
        <f>F$3</f>
        <v>2027</v>
      </c>
      <c r="G59" s="405"/>
      <c r="H59" s="405">
        <f>H$3</f>
        <v>2028</v>
      </c>
      <c r="I59" s="405"/>
      <c r="J59" s="405">
        <f>J$3</f>
        <v>2029</v>
      </c>
      <c r="K59" s="405"/>
      <c r="L59" s="405" t="str">
        <f>L$3</f>
        <v>X</v>
      </c>
      <c r="M59" s="405"/>
      <c r="N59" s="405" t="str">
        <f>N$3</f>
        <v>X</v>
      </c>
      <c r="O59" s="405"/>
      <c r="P59" s="405" t="str">
        <f>P$3</f>
        <v>X</v>
      </c>
      <c r="Q59" s="405"/>
      <c r="R59" s="405" t="str">
        <f>R$3</f>
        <v>X</v>
      </c>
      <c r="S59" s="405"/>
      <c r="T59" s="405"/>
      <c r="U59" s="405"/>
    </row>
    <row r="60" spans="1:23">
      <c r="A60" s="439"/>
      <c r="B60" s="406" t="s">
        <v>329</v>
      </c>
      <c r="C60" s="406"/>
      <c r="D60" s="406" t="s">
        <v>329</v>
      </c>
      <c r="E60" s="406"/>
      <c r="F60" s="406" t="s">
        <v>329</v>
      </c>
      <c r="G60" s="406"/>
      <c r="H60" s="406" t="s">
        <v>329</v>
      </c>
      <c r="I60" s="406"/>
      <c r="J60" s="406" t="s">
        <v>329</v>
      </c>
      <c r="K60" s="406"/>
      <c r="L60" s="406" t="s">
        <v>329</v>
      </c>
      <c r="M60" s="406"/>
      <c r="N60" s="406" t="s">
        <v>329</v>
      </c>
      <c r="O60" s="406"/>
      <c r="P60" s="406" t="s">
        <v>329</v>
      </c>
      <c r="Q60" s="406"/>
      <c r="R60" s="406" t="s">
        <v>329</v>
      </c>
      <c r="S60" s="406"/>
      <c r="T60" s="406" t="s">
        <v>195</v>
      </c>
      <c r="U60" s="406" t="s">
        <v>139</v>
      </c>
    </row>
    <row r="61" spans="1:23" ht="12.75" customHeight="1">
      <c r="A61" s="440" t="str">
        <f>A$5</f>
        <v>Eiropas Reģionālās attīstības fonds</v>
      </c>
      <c r="B61" s="441">
        <f>(B68*$L$58)*$W$19-B65</f>
        <v>0</v>
      </c>
      <c r="C61" s="441"/>
      <c r="D61" s="441">
        <f t="shared" ref="D61:P61" si="33">(D68*$L$58)*$W$19-D65</f>
        <v>0</v>
      </c>
      <c r="E61" s="441"/>
      <c r="F61" s="441">
        <f t="shared" si="33"/>
        <v>0</v>
      </c>
      <c r="G61" s="441"/>
      <c r="H61" s="441">
        <f t="shared" si="33"/>
        <v>0</v>
      </c>
      <c r="I61" s="441"/>
      <c r="J61" s="441">
        <f t="shared" si="33"/>
        <v>0</v>
      </c>
      <c r="K61" s="441"/>
      <c r="L61" s="441">
        <f t="shared" si="33"/>
        <v>0</v>
      </c>
      <c r="M61" s="441"/>
      <c r="N61" s="441">
        <f t="shared" si="33"/>
        <v>0</v>
      </c>
      <c r="O61" s="441"/>
      <c r="P61" s="441">
        <f t="shared" si="33"/>
        <v>0</v>
      </c>
      <c r="Q61" s="441"/>
      <c r="R61" s="441">
        <f t="shared" ref="R61" si="34">(R68*$L$58-R65)*$W$19</f>
        <v>0</v>
      </c>
      <c r="S61" s="441"/>
      <c r="T61" s="408">
        <f t="shared" ref="T61:T67" si="35">SUM(B61:R61)</f>
        <v>0</v>
      </c>
      <c r="U61" s="409" t="e">
        <f>T61/$T$68</f>
        <v>#DIV/0!</v>
      </c>
    </row>
    <row r="62" spans="1:23" ht="12.75" customHeight="1">
      <c r="A62" s="410" t="str">
        <f>A$6</f>
        <v>Attiecināmais valsts budžeta finansējums</v>
      </c>
      <c r="B62" s="441"/>
      <c r="C62" s="441"/>
      <c r="D62" s="441"/>
      <c r="E62" s="441"/>
      <c r="F62" s="441"/>
      <c r="G62" s="441"/>
      <c r="H62" s="441"/>
      <c r="I62" s="441"/>
      <c r="J62" s="441"/>
      <c r="K62" s="441"/>
      <c r="L62" s="441"/>
      <c r="M62" s="441"/>
      <c r="N62" s="441"/>
      <c r="O62" s="441"/>
      <c r="P62" s="441"/>
      <c r="Q62" s="441"/>
      <c r="R62" s="441"/>
      <c r="S62" s="441"/>
      <c r="T62" s="408">
        <f t="shared" si="35"/>
        <v>0</v>
      </c>
      <c r="U62" s="409" t="e">
        <f t="shared" ref="U62:U68" si="36">T62/$T$68</f>
        <v>#DIV/0!</v>
      </c>
    </row>
    <row r="63" spans="1:23" ht="12.75" customHeight="1">
      <c r="A63" s="410" t="str">
        <f>A$7</f>
        <v>Valsts budžeta dotācija pašvaldībām</v>
      </c>
      <c r="B63" s="442"/>
      <c r="C63" s="442"/>
      <c r="D63" s="442"/>
      <c r="E63" s="442"/>
      <c r="F63" s="442"/>
      <c r="G63" s="442"/>
      <c r="H63" s="442"/>
      <c r="I63" s="442"/>
      <c r="J63" s="442"/>
      <c r="K63" s="442"/>
      <c r="L63" s="442"/>
      <c r="M63" s="442"/>
      <c r="N63" s="442"/>
      <c r="O63" s="442"/>
      <c r="P63" s="442"/>
      <c r="Q63" s="442"/>
      <c r="R63" s="442"/>
      <c r="S63" s="442"/>
      <c r="T63" s="408">
        <f t="shared" si="35"/>
        <v>0</v>
      </c>
      <c r="U63" s="409" t="e">
        <f t="shared" si="36"/>
        <v>#DIV/0!</v>
      </c>
    </row>
    <row r="64" spans="1:23" ht="12.75" customHeight="1">
      <c r="A64" s="410" t="str">
        <f>A$8</f>
        <v>Pašvaldības finansējums</v>
      </c>
      <c r="B64" s="442"/>
      <c r="C64" s="442"/>
      <c r="D64" s="442"/>
      <c r="E64" s="442"/>
      <c r="F64" s="442"/>
      <c r="G64" s="442"/>
      <c r="H64" s="442"/>
      <c r="I64" s="442"/>
      <c r="J64" s="442"/>
      <c r="K64" s="442"/>
      <c r="L64" s="442"/>
      <c r="M64" s="442"/>
      <c r="N64" s="442"/>
      <c r="O64" s="442"/>
      <c r="P64" s="442"/>
      <c r="Q64" s="442"/>
      <c r="R64" s="442"/>
      <c r="S64" s="442"/>
      <c r="T64" s="408">
        <f t="shared" si="35"/>
        <v>0</v>
      </c>
      <c r="U64" s="409" t="e">
        <f t="shared" si="36"/>
        <v>#DIV/0!</v>
      </c>
    </row>
    <row r="65" spans="1:23" s="3" customFormat="1" ht="12.75" customHeight="1">
      <c r="A65" s="410" t="str">
        <f>A$9</f>
        <v xml:space="preserve">Elastības finansējuma apjoms </v>
      </c>
      <c r="B65" s="442">
        <f>B68*$W$20*$L$58</f>
        <v>0</v>
      </c>
      <c r="C65" s="442"/>
      <c r="D65" s="442">
        <f t="shared" ref="D65:R65" si="37">D68*$W$20*$L$58</f>
        <v>0</v>
      </c>
      <c r="E65" s="442"/>
      <c r="F65" s="442">
        <f t="shared" si="37"/>
        <v>0</v>
      </c>
      <c r="G65" s="442"/>
      <c r="H65" s="442">
        <f t="shared" si="37"/>
        <v>0</v>
      </c>
      <c r="I65" s="442"/>
      <c r="J65" s="442">
        <f t="shared" si="37"/>
        <v>0</v>
      </c>
      <c r="K65" s="442"/>
      <c r="L65" s="442">
        <f t="shared" si="37"/>
        <v>0</v>
      </c>
      <c r="M65" s="442"/>
      <c r="N65" s="442">
        <f t="shared" si="37"/>
        <v>0</v>
      </c>
      <c r="O65" s="442"/>
      <c r="P65" s="442">
        <f t="shared" si="37"/>
        <v>0</v>
      </c>
      <c r="Q65" s="442"/>
      <c r="R65" s="442">
        <f t="shared" si="37"/>
        <v>0</v>
      </c>
      <c r="S65" s="442"/>
      <c r="T65" s="408">
        <f t="shared" si="35"/>
        <v>0</v>
      </c>
      <c r="U65" s="409" t="e">
        <f t="shared" si="36"/>
        <v>#DIV/0!</v>
      </c>
    </row>
    <row r="66" spans="1:23" ht="12.75" customHeight="1">
      <c r="A66" s="411" t="str">
        <f>A$10</f>
        <v>Publiskās attiecināmās izmaksas</v>
      </c>
      <c r="B66" s="311">
        <f>SUM(B61:B65)</f>
        <v>0</v>
      </c>
      <c r="C66" s="311"/>
      <c r="D66" s="311">
        <f>SUM(D61:D65)</f>
        <v>0</v>
      </c>
      <c r="E66" s="311"/>
      <c r="F66" s="311">
        <f t="shared" ref="F66:R66" si="38">SUM(F61:F65)</f>
        <v>0</v>
      </c>
      <c r="G66" s="311"/>
      <c r="H66" s="311">
        <f t="shared" si="38"/>
        <v>0</v>
      </c>
      <c r="I66" s="311"/>
      <c r="J66" s="311">
        <f t="shared" si="38"/>
        <v>0</v>
      </c>
      <c r="K66" s="311"/>
      <c r="L66" s="311">
        <f t="shared" si="38"/>
        <v>0</v>
      </c>
      <c r="M66" s="311"/>
      <c r="N66" s="311">
        <f t="shared" si="38"/>
        <v>0</v>
      </c>
      <c r="O66" s="311"/>
      <c r="P66" s="311">
        <f t="shared" si="38"/>
        <v>0</v>
      </c>
      <c r="Q66" s="311"/>
      <c r="R66" s="311">
        <f t="shared" si="38"/>
        <v>0</v>
      </c>
      <c r="S66" s="311"/>
      <c r="T66" s="412">
        <f>SUM(B66:R66)</f>
        <v>0</v>
      </c>
      <c r="U66" s="409" t="e">
        <f t="shared" si="36"/>
        <v>#DIV/0!</v>
      </c>
    </row>
    <row r="67" spans="1:23" ht="12.75" customHeight="1">
      <c r="A67" s="410" t="str">
        <f>A$11</f>
        <v>Privātās attiecināmās izmaksas</v>
      </c>
      <c r="B67" s="442">
        <f>B68-B66</f>
        <v>0</v>
      </c>
      <c r="C67" s="442"/>
      <c r="D67" s="442">
        <f t="shared" ref="D67:R67" si="39">D68-D66</f>
        <v>0</v>
      </c>
      <c r="E67" s="442"/>
      <c r="F67" s="442">
        <f t="shared" si="39"/>
        <v>0</v>
      </c>
      <c r="G67" s="442"/>
      <c r="H67" s="442">
        <f t="shared" si="39"/>
        <v>0</v>
      </c>
      <c r="I67" s="442"/>
      <c r="J67" s="442">
        <f t="shared" si="39"/>
        <v>0</v>
      </c>
      <c r="K67" s="442"/>
      <c r="L67" s="442">
        <f t="shared" si="39"/>
        <v>0</v>
      </c>
      <c r="M67" s="442"/>
      <c r="N67" s="442">
        <f t="shared" si="39"/>
        <v>0</v>
      </c>
      <c r="O67" s="442"/>
      <c r="P67" s="442">
        <f t="shared" si="39"/>
        <v>0</v>
      </c>
      <c r="Q67" s="442"/>
      <c r="R67" s="442">
        <f t="shared" si="39"/>
        <v>0</v>
      </c>
      <c r="S67" s="442"/>
      <c r="T67" s="408">
        <f t="shared" si="35"/>
        <v>0</v>
      </c>
      <c r="U67" s="409" t="e">
        <f t="shared" si="36"/>
        <v>#DIV/0!</v>
      </c>
    </row>
    <row r="68" spans="1:23" ht="12.75" customHeight="1">
      <c r="A68" s="411" t="str">
        <f>A$12</f>
        <v>Kopējās attiecināmās izmaksas</v>
      </c>
      <c r="B68" s="311">
        <f>IF(B$23=2,'1.1.B. Iesniedzējs'!H28,'1.1.B. Iesniedzējs'!H28*B$23)</f>
        <v>0</v>
      </c>
      <c r="C68" s="311"/>
      <c r="D68" s="311">
        <f>IF(D$23=2,'1.1.B. Iesniedzējs'!J28+'1.1.B. Iesniedzējs'!H28,'1.1.B. Iesniedzējs'!J28*D$23)</f>
        <v>0</v>
      </c>
      <c r="E68" s="311"/>
      <c r="F68" s="311">
        <f>IF(F$23=2,'1.1.B. Iesniedzējs'!L28+'1.1.B. Iesniedzējs'!J28+'1.1.B. Iesniedzējs'!H28,'1.1.B. Iesniedzējs'!L28*F$23)</f>
        <v>0</v>
      </c>
      <c r="G68" s="311"/>
      <c r="H68" s="311">
        <f>IF(H$23=2,'1.1.B. Iesniedzējs'!N28+'1.1.B. Iesniedzējs'!L28+'1.1.B. Iesniedzējs'!J28+'1.1.B. Iesniedzējs'!H28,'1.1.B. Iesniedzējs'!N28*H$23)</f>
        <v>0</v>
      </c>
      <c r="I68" s="311"/>
      <c r="J68" s="311">
        <f>IF(J$23=2,'1.1.B. Iesniedzējs'!P28,'1.1.B. Iesniedzējs'!P28*J$23)</f>
        <v>0</v>
      </c>
      <c r="K68" s="311"/>
      <c r="L68" s="311">
        <f>IF(L$23=2,'1.1.B. Iesniedzējs'!R28,'1.1.B. Iesniedzējs'!R28*L$23)</f>
        <v>0</v>
      </c>
      <c r="M68" s="311"/>
      <c r="N68" s="311">
        <f>IF(N$23=2,'1.1.B. Iesniedzējs'!T28,'1.1.B. Iesniedzējs'!T28*N$23)</f>
        <v>0</v>
      </c>
      <c r="O68" s="311"/>
      <c r="P68" s="311">
        <f>IF(P$23=2,'1.1.B. Iesniedzējs'!V28,'1.1.B. Iesniedzējs'!V28*P$23)</f>
        <v>0</v>
      </c>
      <c r="Q68" s="311"/>
      <c r="R68" s="311">
        <f>IF(R$23=2,'1.1.B. Iesniedzējs'!X28,'1.1.B. Iesniedzējs'!X28*R$23)</f>
        <v>0</v>
      </c>
      <c r="S68" s="311"/>
      <c r="T68" s="412">
        <f>SUM(B68:R68)</f>
        <v>0</v>
      </c>
      <c r="U68" s="409" t="e">
        <f t="shared" si="36"/>
        <v>#DIV/0!</v>
      </c>
    </row>
    <row r="69" spans="1:23" ht="12.75" customHeight="1">
      <c r="A69" s="410" t="str">
        <f>A$13</f>
        <v>Publiskās ārpusprojekta izmaksas</v>
      </c>
      <c r="B69" s="444"/>
      <c r="C69" s="444"/>
      <c r="D69" s="444"/>
      <c r="E69" s="444"/>
      <c r="F69" s="444"/>
      <c r="G69" s="444"/>
      <c r="H69" s="444"/>
      <c r="I69" s="444"/>
      <c r="J69" s="444"/>
      <c r="K69" s="444"/>
      <c r="L69" s="444"/>
      <c r="M69" s="444"/>
      <c r="N69" s="444"/>
      <c r="O69" s="444"/>
      <c r="P69" s="444"/>
      <c r="Q69" s="444"/>
      <c r="R69" s="444"/>
      <c r="S69" s="444"/>
      <c r="T69" s="408">
        <f t="shared" ref="T69:T71" si="40">SUM(B69:R69)</f>
        <v>0</v>
      </c>
      <c r="U69" s="443" t="s">
        <v>336</v>
      </c>
    </row>
    <row r="70" spans="1:23" ht="12.75" customHeight="1">
      <c r="A70" s="410" t="str">
        <f>A$14</f>
        <v>Privātās ārpusprojekta izmaksas</v>
      </c>
      <c r="B70" s="441">
        <f>IF(B$23=2,'1.1.B. Iesniedzējs'!I28,'1.1.B. Iesniedzējs'!I28*B$23)</f>
        <v>0</v>
      </c>
      <c r="C70" s="441"/>
      <c r="D70" s="441">
        <f>IF(D$23=2,'1.1.B. Iesniedzējs'!K28+'1.1.B. Iesniedzējs'!I28,'1.1.B. Iesniedzējs'!K28*D$23)</f>
        <v>0</v>
      </c>
      <c r="E70" s="441"/>
      <c r="F70" s="441">
        <f>IF(F$23=2,'1.1.B. Iesniedzējs'!M28+'1.1.B. Iesniedzējs'!K28+'1.1.B. Iesniedzējs'!I28,'1.1.B. Iesniedzējs'!M28*F$23)</f>
        <v>0</v>
      </c>
      <c r="G70" s="441"/>
      <c r="H70" s="441">
        <f>IF(H$23=2,'1.1.B. Iesniedzējs'!O28+'1.1.B. Iesniedzējs'!M28+'1.1.B. Iesniedzējs'!K28+'1.1.B. Iesniedzējs'!I28,'1.1.B. Iesniedzējs'!O28*H$23)</f>
        <v>0</v>
      </c>
      <c r="I70" s="441"/>
      <c r="J70" s="441">
        <f>IF(J$23=2,'1.1.B. Iesniedzējs'!Q28,'1.1.B. Iesniedzējs'!Q28*J$23)</f>
        <v>0</v>
      </c>
      <c r="K70" s="441"/>
      <c r="L70" s="441">
        <f>IF(L$23=2,'1.1.B. Iesniedzējs'!S28,'1.1.B. Iesniedzējs'!S28*L$23)</f>
        <v>0</v>
      </c>
      <c r="M70" s="441"/>
      <c r="N70" s="441">
        <f>IF(N$23=2,'1.1.B. Iesniedzējs'!U28,'1.1.B. Iesniedzējs'!U28*N$23)</f>
        <v>0</v>
      </c>
      <c r="O70" s="441"/>
      <c r="P70" s="441">
        <f>IF(P$23=2,'1.1.B. Iesniedzējs'!W28,'1.1.B. Iesniedzējs'!W28*P$23)</f>
        <v>0</v>
      </c>
      <c r="Q70" s="441"/>
      <c r="R70" s="441">
        <f>IF(R$23=2,'1.1.B. Iesniedzējs'!Y28,'1.1.B. Iesniedzējs'!Y28*R$23)</f>
        <v>0</v>
      </c>
      <c r="S70" s="442"/>
      <c r="T70" s="408">
        <f t="shared" si="40"/>
        <v>0</v>
      </c>
      <c r="U70" s="443" t="s">
        <v>336</v>
      </c>
    </row>
    <row r="71" spans="1:23" ht="12.75" customHeight="1">
      <c r="A71" s="411" t="str">
        <f>A$15</f>
        <v>Ārpusprojekta izmaksas kopā</v>
      </c>
      <c r="B71" s="311">
        <f>SUM(B69:B70)</f>
        <v>0</v>
      </c>
      <c r="C71" s="311"/>
      <c r="D71" s="311">
        <f t="shared" ref="D71:R71" si="41">SUM(D69:D70)</f>
        <v>0</v>
      </c>
      <c r="E71" s="311"/>
      <c r="F71" s="311">
        <f t="shared" si="41"/>
        <v>0</v>
      </c>
      <c r="G71" s="311"/>
      <c r="H71" s="311">
        <f t="shared" si="41"/>
        <v>0</v>
      </c>
      <c r="I71" s="311"/>
      <c r="J71" s="311">
        <f t="shared" si="41"/>
        <v>0</v>
      </c>
      <c r="K71" s="311"/>
      <c r="L71" s="311">
        <f t="shared" si="41"/>
        <v>0</v>
      </c>
      <c r="M71" s="311"/>
      <c r="N71" s="311">
        <f t="shared" si="41"/>
        <v>0</v>
      </c>
      <c r="O71" s="311"/>
      <c r="P71" s="311">
        <f t="shared" si="41"/>
        <v>0</v>
      </c>
      <c r="Q71" s="311"/>
      <c r="R71" s="311">
        <f t="shared" si="41"/>
        <v>0</v>
      </c>
      <c r="S71" s="311"/>
      <c r="T71" s="412">
        <f t="shared" si="40"/>
        <v>0</v>
      </c>
      <c r="U71" s="443" t="s">
        <v>336</v>
      </c>
    </row>
    <row r="72" spans="1:23" ht="12.75" customHeight="1">
      <c r="A72" s="416" t="str">
        <f>A$16</f>
        <v>Kopējās izmaksas</v>
      </c>
      <c r="B72" s="417">
        <f>B68+B71</f>
        <v>0</v>
      </c>
      <c r="C72" s="417"/>
      <c r="D72" s="417">
        <f t="shared" ref="D72:R72" si="42">D68+D71</f>
        <v>0</v>
      </c>
      <c r="E72" s="417"/>
      <c r="F72" s="417">
        <f t="shared" si="42"/>
        <v>0</v>
      </c>
      <c r="G72" s="417"/>
      <c r="H72" s="417">
        <f t="shared" si="42"/>
        <v>0</v>
      </c>
      <c r="I72" s="417"/>
      <c r="J72" s="417">
        <f t="shared" si="42"/>
        <v>0</v>
      </c>
      <c r="K72" s="417"/>
      <c r="L72" s="417">
        <f t="shared" si="42"/>
        <v>0</v>
      </c>
      <c r="M72" s="417"/>
      <c r="N72" s="417">
        <f t="shared" si="42"/>
        <v>0</v>
      </c>
      <c r="O72" s="417"/>
      <c r="P72" s="417">
        <f t="shared" si="42"/>
        <v>0</v>
      </c>
      <c r="Q72" s="417"/>
      <c r="R72" s="417">
        <f t="shared" si="42"/>
        <v>0</v>
      </c>
      <c r="S72" s="417"/>
      <c r="T72" s="412">
        <f>SUM(B72:R72)</f>
        <v>0</v>
      </c>
      <c r="U72" s="443" t="s">
        <v>336</v>
      </c>
    </row>
    <row r="73" spans="1:23" ht="12.75" customHeight="1">
      <c r="A73" s="430"/>
      <c r="B73" s="430"/>
      <c r="C73" s="430"/>
      <c r="D73" s="430"/>
      <c r="E73" s="430"/>
      <c r="F73" s="430"/>
      <c r="G73" s="430"/>
      <c r="H73" s="430"/>
      <c r="I73" s="430"/>
      <c r="J73" s="430"/>
      <c r="K73" s="430"/>
      <c r="L73" s="430"/>
      <c r="M73" s="430"/>
      <c r="N73" s="430"/>
      <c r="O73" s="430"/>
      <c r="P73" s="430"/>
      <c r="Q73" s="430"/>
      <c r="R73" s="430"/>
      <c r="S73" s="430"/>
      <c r="T73" s="430"/>
      <c r="U73" s="430"/>
    </row>
    <row r="74" spans="1:23" ht="24" customHeight="1">
      <c r="A74" s="432" t="s">
        <v>100</v>
      </c>
      <c r="B74" s="433" t="str">
        <f>'Dati par projektu'!$C$4</f>
        <v>Biedrība "Augstākās izglītības un zinātnes informācijas teholoģijas koplietošanas centrs"</v>
      </c>
      <c r="C74" s="434"/>
      <c r="D74" s="434"/>
      <c r="E74" s="434"/>
      <c r="F74" s="433" t="str">
        <f>'Dati par projektu'!$C$5</f>
        <v>Tiešās pārvaldes iestāde</v>
      </c>
      <c r="G74" s="434"/>
      <c r="H74" s="435"/>
      <c r="I74" s="434"/>
      <c r="J74" s="435" t="s">
        <v>343</v>
      </c>
      <c r="K74" s="434"/>
      <c r="L74" s="437">
        <f>'1.1.C. Iesniedzējs'!C24</f>
        <v>0.85</v>
      </c>
      <c r="M74" s="434"/>
      <c r="N74" s="438" t="s">
        <v>347</v>
      </c>
      <c r="O74" s="434"/>
      <c r="P74" s="435"/>
      <c r="Q74" s="434"/>
      <c r="R74" s="435"/>
      <c r="S74" s="434"/>
      <c r="T74" s="435"/>
      <c r="U74" s="435"/>
      <c r="W74" s="4">
        <f>IF(F74=Dati!$J$3,1,IF(F74=Dati!$J$4,2,IF(F74=Dati!$J$5,3,0)))</f>
        <v>2</v>
      </c>
    </row>
    <row r="75" spans="1:23">
      <c r="A75" s="404" t="s">
        <v>328</v>
      </c>
      <c r="B75" s="405">
        <f>B$3</f>
        <v>2025</v>
      </c>
      <c r="C75" s="405"/>
      <c r="D75" s="405">
        <f>D$3</f>
        <v>2026</v>
      </c>
      <c r="E75" s="405"/>
      <c r="F75" s="405">
        <f>F$3</f>
        <v>2027</v>
      </c>
      <c r="G75" s="405"/>
      <c r="H75" s="405">
        <f>H$3</f>
        <v>2028</v>
      </c>
      <c r="I75" s="405"/>
      <c r="J75" s="405">
        <f>J$3</f>
        <v>2029</v>
      </c>
      <c r="K75" s="405"/>
      <c r="L75" s="405" t="str">
        <f>L$3</f>
        <v>X</v>
      </c>
      <c r="M75" s="405"/>
      <c r="N75" s="405" t="str">
        <f>N$3</f>
        <v>X</v>
      </c>
      <c r="O75" s="405"/>
      <c r="P75" s="405" t="str">
        <f>P$3</f>
        <v>X</v>
      </c>
      <c r="Q75" s="405"/>
      <c r="R75" s="405" t="str">
        <f>R$3</f>
        <v>X</v>
      </c>
      <c r="S75" s="405"/>
      <c r="T75" s="405"/>
      <c r="U75" s="405"/>
    </row>
    <row r="76" spans="1:23">
      <c r="A76" s="439"/>
      <c r="B76" s="406" t="s">
        <v>329</v>
      </c>
      <c r="C76" s="406"/>
      <c r="D76" s="406" t="s">
        <v>329</v>
      </c>
      <c r="E76" s="406"/>
      <c r="F76" s="406" t="s">
        <v>329</v>
      </c>
      <c r="G76" s="406"/>
      <c r="H76" s="406" t="s">
        <v>329</v>
      </c>
      <c r="I76" s="406"/>
      <c r="J76" s="406" t="s">
        <v>329</v>
      </c>
      <c r="K76" s="406"/>
      <c r="L76" s="406" t="s">
        <v>329</v>
      </c>
      <c r="M76" s="406"/>
      <c r="N76" s="406" t="s">
        <v>329</v>
      </c>
      <c r="O76" s="406"/>
      <c r="P76" s="406" t="s">
        <v>329</v>
      </c>
      <c r="Q76" s="406"/>
      <c r="R76" s="406" t="s">
        <v>329</v>
      </c>
      <c r="S76" s="406"/>
      <c r="T76" s="406" t="s">
        <v>195</v>
      </c>
      <c r="U76" s="406" t="s">
        <v>139</v>
      </c>
    </row>
    <row r="77" spans="1:23" ht="12.75" customHeight="1">
      <c r="A77" s="440" t="str">
        <f>A$5</f>
        <v>Eiropas Reģionālās attīstības fonds</v>
      </c>
      <c r="B77" s="441">
        <f>(B84*$L$74)*$W$19-B81</f>
        <v>0</v>
      </c>
      <c r="C77" s="441"/>
      <c r="D77" s="441">
        <f t="shared" ref="D77:P77" si="43">(D84*$L$74)*$W$19-D81</f>
        <v>0</v>
      </c>
      <c r="E77" s="441"/>
      <c r="F77" s="441">
        <f t="shared" si="43"/>
        <v>0</v>
      </c>
      <c r="G77" s="441"/>
      <c r="H77" s="441">
        <f t="shared" si="43"/>
        <v>0</v>
      </c>
      <c r="I77" s="441"/>
      <c r="J77" s="441">
        <f t="shared" si="43"/>
        <v>0</v>
      </c>
      <c r="K77" s="441"/>
      <c r="L77" s="441">
        <f t="shared" si="43"/>
        <v>0</v>
      </c>
      <c r="M77" s="441"/>
      <c r="N77" s="441">
        <f t="shared" si="43"/>
        <v>0</v>
      </c>
      <c r="O77" s="441"/>
      <c r="P77" s="441">
        <f t="shared" si="43"/>
        <v>0</v>
      </c>
      <c r="Q77" s="441"/>
      <c r="R77" s="441">
        <f t="shared" ref="R77" si="44">(R84*$L$74-R81)*$W$19</f>
        <v>0</v>
      </c>
      <c r="S77" s="441"/>
      <c r="T77" s="408">
        <f t="shared" ref="T77:T83" si="45">SUM(B77:R77)</f>
        <v>0</v>
      </c>
      <c r="U77" s="409" t="e">
        <f>T77/$T$84</f>
        <v>#DIV/0!</v>
      </c>
    </row>
    <row r="78" spans="1:23" ht="12.75" customHeight="1">
      <c r="A78" s="410" t="str">
        <f>A$6</f>
        <v>Attiecināmais valsts budžeta finansējums</v>
      </c>
      <c r="B78" s="441">
        <f>IF($W74=2,B84-B77,0)</f>
        <v>0</v>
      </c>
      <c r="C78" s="441"/>
      <c r="D78" s="441">
        <f t="shared" ref="D78:R78" si="46">IF($W74=2,D84-D77,0)</f>
        <v>0</v>
      </c>
      <c r="E78" s="441"/>
      <c r="F78" s="441">
        <f t="shared" si="46"/>
        <v>0</v>
      </c>
      <c r="G78" s="441"/>
      <c r="H78" s="441">
        <f t="shared" si="46"/>
        <v>0</v>
      </c>
      <c r="I78" s="441"/>
      <c r="J78" s="441">
        <f t="shared" si="46"/>
        <v>0</v>
      </c>
      <c r="K78" s="441"/>
      <c r="L78" s="441">
        <f t="shared" si="46"/>
        <v>0</v>
      </c>
      <c r="M78" s="441"/>
      <c r="N78" s="441">
        <f t="shared" si="46"/>
        <v>0</v>
      </c>
      <c r="O78" s="441"/>
      <c r="P78" s="441">
        <f t="shared" si="46"/>
        <v>0</v>
      </c>
      <c r="Q78" s="441"/>
      <c r="R78" s="441">
        <f t="shared" si="46"/>
        <v>0</v>
      </c>
      <c r="S78" s="441"/>
      <c r="T78" s="408">
        <f t="shared" si="45"/>
        <v>0</v>
      </c>
      <c r="U78" s="409" t="e">
        <f t="shared" ref="U78:U84" si="47">T78/$T$84</f>
        <v>#DIV/0!</v>
      </c>
    </row>
    <row r="79" spans="1:23" ht="12.75" customHeight="1">
      <c r="A79" s="410" t="str">
        <f>A$7</f>
        <v>Valsts budžeta dotācija pašvaldībām</v>
      </c>
      <c r="B79" s="442">
        <f>IF($W74=1,(B77/0.85*0.15+B77)*0.15*'Dati par projektu'!$C$8,0)</f>
        <v>0</v>
      </c>
      <c r="C79" s="442"/>
      <c r="D79" s="442">
        <f>IF($W74=1,(D77/0.85*0.15+D77)*0.15*'Dati par projektu'!$C$8,0)</f>
        <v>0</v>
      </c>
      <c r="E79" s="442"/>
      <c r="F79" s="442">
        <f>IF($W74=1,(F77/0.85*0.15+F77)*0.15*'Dati par projektu'!$C$8,0)</f>
        <v>0</v>
      </c>
      <c r="G79" s="442"/>
      <c r="H79" s="442">
        <f>IF($W74=1,(H77/0.85*0.15+H77)*0.15*'Dati par projektu'!$C$8,0)</f>
        <v>0</v>
      </c>
      <c r="I79" s="442"/>
      <c r="J79" s="442">
        <f>IF($W74=1,(J77/0.85*0.15+J77)*0.15*'Dati par projektu'!$C$8,0)</f>
        <v>0</v>
      </c>
      <c r="K79" s="442"/>
      <c r="L79" s="442">
        <f>IF($W74=1,(L77/0.85*0.15+L77)*0.15*'Dati par projektu'!$C$8,0)</f>
        <v>0</v>
      </c>
      <c r="M79" s="442"/>
      <c r="N79" s="442">
        <f>IF($W74=1,(N77/0.85*0.15+N77)*0.15*'Dati par projektu'!$C$8,0)</f>
        <v>0</v>
      </c>
      <c r="O79" s="442"/>
      <c r="P79" s="442">
        <f>IF($W74=1,(P77/0.85*0.15+P77)*0.15*'Dati par projektu'!$C$8,0)</f>
        <v>0</v>
      </c>
      <c r="Q79" s="442"/>
      <c r="R79" s="442">
        <f>IF($W74=1,(R77/0.85*0.15+R77)*0.15*'Dati par projektu'!$C$8,0)</f>
        <v>0</v>
      </c>
      <c r="S79" s="442"/>
      <c r="T79" s="408">
        <f t="shared" si="45"/>
        <v>0</v>
      </c>
      <c r="U79" s="409" t="e">
        <f t="shared" si="47"/>
        <v>#DIV/0!</v>
      </c>
    </row>
    <row r="80" spans="1:23" ht="12.75" customHeight="1">
      <c r="A80" s="410" t="str">
        <f>A$8</f>
        <v>Pašvaldības finansējums</v>
      </c>
      <c r="B80" s="442">
        <f>IF($W74=1,B84-B77-B79-B83-B81,0)</f>
        <v>0</v>
      </c>
      <c r="C80" s="442"/>
      <c r="D80" s="442">
        <f t="shared" ref="D80:R80" si="48">IF($W74=1,D84-D77-D79-D83-D81,0)</f>
        <v>0</v>
      </c>
      <c r="E80" s="442"/>
      <c r="F80" s="442">
        <f t="shared" si="48"/>
        <v>0</v>
      </c>
      <c r="G80" s="442"/>
      <c r="H80" s="442">
        <f t="shared" si="48"/>
        <v>0</v>
      </c>
      <c r="I80" s="442"/>
      <c r="J80" s="442">
        <f t="shared" si="48"/>
        <v>0</v>
      </c>
      <c r="K80" s="442"/>
      <c r="L80" s="442">
        <f t="shared" si="48"/>
        <v>0</v>
      </c>
      <c r="M80" s="442"/>
      <c r="N80" s="442">
        <f t="shared" si="48"/>
        <v>0</v>
      </c>
      <c r="O80" s="442"/>
      <c r="P80" s="442">
        <f t="shared" si="48"/>
        <v>0</v>
      </c>
      <c r="Q80" s="442"/>
      <c r="R80" s="442">
        <f t="shared" si="48"/>
        <v>0</v>
      </c>
      <c r="S80" s="442"/>
      <c r="T80" s="408">
        <f t="shared" si="45"/>
        <v>0</v>
      </c>
      <c r="U80" s="409" t="e">
        <f t="shared" si="47"/>
        <v>#DIV/0!</v>
      </c>
    </row>
    <row r="81" spans="1:23" s="3" customFormat="1" ht="12.75" customHeight="1">
      <c r="A81" s="410" t="str">
        <f>A$9</f>
        <v xml:space="preserve">Elastības finansējuma apjoms </v>
      </c>
      <c r="B81" s="442">
        <f>B84*$W$20*$L$74</f>
        <v>0</v>
      </c>
      <c r="C81" s="442"/>
      <c r="D81" s="442">
        <f t="shared" ref="D81:R81" si="49">D84*$W$20*$L$74</f>
        <v>0</v>
      </c>
      <c r="E81" s="442"/>
      <c r="F81" s="442">
        <f t="shared" si="49"/>
        <v>0</v>
      </c>
      <c r="G81" s="442"/>
      <c r="H81" s="442">
        <f t="shared" si="49"/>
        <v>0</v>
      </c>
      <c r="I81" s="442"/>
      <c r="J81" s="442">
        <f t="shared" si="49"/>
        <v>0</v>
      </c>
      <c r="K81" s="442"/>
      <c r="L81" s="442">
        <f t="shared" si="49"/>
        <v>0</v>
      </c>
      <c r="M81" s="442"/>
      <c r="N81" s="442">
        <f t="shared" si="49"/>
        <v>0</v>
      </c>
      <c r="O81" s="442"/>
      <c r="P81" s="442">
        <f t="shared" si="49"/>
        <v>0</v>
      </c>
      <c r="Q81" s="442"/>
      <c r="R81" s="442">
        <f t="shared" si="49"/>
        <v>0</v>
      </c>
      <c r="S81" s="442"/>
      <c r="T81" s="408">
        <f t="shared" si="45"/>
        <v>0</v>
      </c>
      <c r="U81" s="409" t="e">
        <f t="shared" si="47"/>
        <v>#DIV/0!</v>
      </c>
    </row>
    <row r="82" spans="1:23" ht="12.75" customHeight="1">
      <c r="A82" s="411" t="str">
        <f>A$10</f>
        <v>Publiskās attiecināmās izmaksas</v>
      </c>
      <c r="B82" s="311">
        <f>SUM(B77:B81)</f>
        <v>0</v>
      </c>
      <c r="C82" s="311"/>
      <c r="D82" s="311">
        <f t="shared" ref="D82:R82" si="50">SUM(D77:D81)</f>
        <v>0</v>
      </c>
      <c r="E82" s="311"/>
      <c r="F82" s="311">
        <f t="shared" si="50"/>
        <v>0</v>
      </c>
      <c r="G82" s="311"/>
      <c r="H82" s="311">
        <f t="shared" si="50"/>
        <v>0</v>
      </c>
      <c r="I82" s="311"/>
      <c r="J82" s="311">
        <f t="shared" si="50"/>
        <v>0</v>
      </c>
      <c r="K82" s="311"/>
      <c r="L82" s="311">
        <f t="shared" si="50"/>
        <v>0</v>
      </c>
      <c r="M82" s="311"/>
      <c r="N82" s="311">
        <f t="shared" si="50"/>
        <v>0</v>
      </c>
      <c r="O82" s="311"/>
      <c r="P82" s="311">
        <f t="shared" si="50"/>
        <v>0</v>
      </c>
      <c r="Q82" s="311"/>
      <c r="R82" s="311">
        <f t="shared" si="50"/>
        <v>0</v>
      </c>
      <c r="S82" s="311"/>
      <c r="T82" s="412">
        <f t="shared" si="45"/>
        <v>0</v>
      </c>
      <c r="U82" s="409" t="e">
        <f t="shared" si="47"/>
        <v>#DIV/0!</v>
      </c>
    </row>
    <row r="83" spans="1:23" ht="12.75" customHeight="1">
      <c r="A83" s="410" t="str">
        <f>A$11</f>
        <v>Privātās attiecināmās izmaksas</v>
      </c>
      <c r="B83" s="442"/>
      <c r="C83" s="442"/>
      <c r="D83" s="442"/>
      <c r="E83" s="442"/>
      <c r="F83" s="442"/>
      <c r="G83" s="442"/>
      <c r="H83" s="442"/>
      <c r="I83" s="442"/>
      <c r="J83" s="442"/>
      <c r="K83" s="442"/>
      <c r="L83" s="442"/>
      <c r="M83" s="442"/>
      <c r="N83" s="442"/>
      <c r="O83" s="442"/>
      <c r="P83" s="442"/>
      <c r="Q83" s="442"/>
      <c r="R83" s="442"/>
      <c r="S83" s="442"/>
      <c r="T83" s="408">
        <f t="shared" si="45"/>
        <v>0</v>
      </c>
      <c r="U83" s="409" t="e">
        <f t="shared" si="47"/>
        <v>#DIV/0!</v>
      </c>
    </row>
    <row r="84" spans="1:23" ht="12.75" customHeight="1">
      <c r="A84" s="411" t="str">
        <f>A$12</f>
        <v>Kopējās attiecināmās izmaksas</v>
      </c>
      <c r="B84" s="311">
        <f>IF(B23=2,'1.1.C. Iesniedzējs'!H24,'1.1.C. Iesniedzējs'!H24*B23)</f>
        <v>0</v>
      </c>
      <c r="C84" s="311"/>
      <c r="D84" s="311">
        <f>IF(D23=2,'1.1.C. Iesniedzējs'!J24+'1.1.C. Iesniedzējs'!H24,'1.1.C. Iesniedzējs'!J24*D23)</f>
        <v>0</v>
      </c>
      <c r="E84" s="311"/>
      <c r="F84" s="311">
        <f>IF(F23=2,'1.1.C. Iesniedzējs'!L24+'1.1.C. Iesniedzējs'!J24+'1.1.C. Iesniedzējs'!H24,'1.1.C. Iesniedzējs'!L24*F23)</f>
        <v>0</v>
      </c>
      <c r="G84" s="311"/>
      <c r="H84" s="311">
        <f>IF(H23=2,'1.1.C. Iesniedzējs'!N24+'1.1.C. Iesniedzējs'!L24+'1.1.C. Iesniedzējs'!J24+'1.1.C. Iesniedzējs'!H24,'1.1.C. Iesniedzējs'!N24*H23)</f>
        <v>0</v>
      </c>
      <c r="I84" s="311"/>
      <c r="J84" s="311">
        <f>IF(J23=2,'1.1.C. Iesniedzējs'!P24,'1.1.C. Iesniedzējs'!P24*J23)</f>
        <v>0</v>
      </c>
      <c r="K84" s="311"/>
      <c r="L84" s="311">
        <f>IF(L23=2,'1.1.C. Iesniedzējs'!R24,'1.1.C. Iesniedzējs'!R24*L23)</f>
        <v>0</v>
      </c>
      <c r="M84" s="311"/>
      <c r="N84" s="311">
        <f>IF(N23=2,'1.1.C. Iesniedzējs'!T24,'1.1.C. Iesniedzējs'!T24*N23)</f>
        <v>0</v>
      </c>
      <c r="O84" s="311"/>
      <c r="P84" s="311">
        <f>IF(P23=2,'1.1.C. Iesniedzējs'!V24,'1.1.C. Iesniedzējs'!V24*P23)</f>
        <v>0</v>
      </c>
      <c r="Q84" s="311"/>
      <c r="R84" s="311">
        <f>IF(R23=2,'1.1.C. Iesniedzējs'!X24,'1.1.C. Iesniedzējs'!X24*R23)</f>
        <v>0</v>
      </c>
      <c r="S84" s="311"/>
      <c r="T84" s="412">
        <f>SUM(B84:R84)</f>
        <v>0</v>
      </c>
      <c r="U84" s="409" t="e">
        <f t="shared" si="47"/>
        <v>#DIV/0!</v>
      </c>
    </row>
    <row r="85" spans="1:23" ht="12.75" customHeight="1">
      <c r="A85" s="410" t="str">
        <f>A$13</f>
        <v>Publiskās ārpusprojekta izmaksas</v>
      </c>
      <c r="B85" s="442">
        <f>IF($W74=1,IF(B23=2,'1.1.C. Iesniedzējs'!I24,'1.1.C. Iesniedzējs'!I24*B23),0)</f>
        <v>0</v>
      </c>
      <c r="C85" s="442"/>
      <c r="D85" s="442">
        <f>IF($W74=1,IF(D23=2,'1.1.C. Iesniedzējs'!K24+'1.1.C. Iesniedzējs'!I24,'1.1.C. Iesniedzējs'!K24*D23),0)</f>
        <v>0</v>
      </c>
      <c r="E85" s="442"/>
      <c r="F85" s="442">
        <f>IF($W74=1,IF(F23=2,'1.1.C. Iesniedzējs'!M24+'1.1.C. Iesniedzējs'!K24+'1.1.C. Iesniedzējs'!I24,'1.1.C. Iesniedzējs'!M24*F23),0)</f>
        <v>0</v>
      </c>
      <c r="G85" s="442"/>
      <c r="H85" s="442">
        <f>IF($W74=1,IF(H23=2,'1.1.C. Iesniedzējs'!O24+'1.1.C. Iesniedzējs'!M24+'1.1.C. Iesniedzējs'!K24+'1.1.C. Iesniedzējs'!I24,'1.1.C. Iesniedzējs'!O24*H23),0)</f>
        <v>0</v>
      </c>
      <c r="I85" s="442"/>
      <c r="J85" s="442">
        <f>IF($W74=1,IF(J23=2,'1.1.C. Iesniedzējs'!Q24,'1.1.C. Iesniedzējs'!Q24*J23),0)</f>
        <v>0</v>
      </c>
      <c r="K85" s="442"/>
      <c r="L85" s="442">
        <f>IF($W74=1,IF(L23=2,'1.1.C. Iesniedzējs'!S24,'1.1.C. Iesniedzējs'!S24*L23),0)</f>
        <v>0</v>
      </c>
      <c r="M85" s="442"/>
      <c r="N85" s="442">
        <f>IF($W74=1,IF(N23=2,'1.1.C. Iesniedzējs'!U24,'1.1.C. Iesniedzējs'!U24*N23),0)</f>
        <v>0</v>
      </c>
      <c r="O85" s="442"/>
      <c r="P85" s="442">
        <f>IF($W74=1,IF(P23=2,'1.1.C. Iesniedzējs'!W24,'1.1.C. Iesniedzējs'!W24*P23),0)</f>
        <v>0</v>
      </c>
      <c r="Q85" s="442"/>
      <c r="R85" s="442">
        <f>IF($W74=1,IF(R23=2,'1.1.C. Iesniedzējs'!Y24,'1.1.C. Iesniedzējs'!Y24*R23),0)</f>
        <v>0</v>
      </c>
      <c r="S85" s="442"/>
      <c r="T85" s="408">
        <f t="shared" ref="T85:T87" si="51">SUM(B85:R85)</f>
        <v>0</v>
      </c>
      <c r="U85" s="443" t="s">
        <v>336</v>
      </c>
    </row>
    <row r="86" spans="1:23" ht="12.75" customHeight="1">
      <c r="A86" s="410" t="str">
        <f>A$14</f>
        <v>Privātās ārpusprojekta izmaksas</v>
      </c>
      <c r="B86" s="442">
        <f>IF($W74=3,IF(B23=2,'1.1.C. Iesniedzējs'!I25,'1.1.C. Iesniedzējs'!I25*B23),0)</f>
        <v>0</v>
      </c>
      <c r="C86" s="442"/>
      <c r="D86" s="442">
        <f>IF($W74=3,IF(D23=2,'1.1.C. Iesniedzējs'!K25+'1.1.C. Iesniedzējs'!I25,'1.1.C. Iesniedzējs'!K25*D23),0)</f>
        <v>0</v>
      </c>
      <c r="E86" s="442"/>
      <c r="F86" s="442">
        <f>IF($W74=3,IF(F23=2,'1.1.C. Iesniedzējs'!M25+'1.1.C. Iesniedzējs'!K25+'1.1.C. Iesniedzējs'!I25,'1.1.C. Iesniedzējs'!M25*F23),0)</f>
        <v>0</v>
      </c>
      <c r="G86" s="442"/>
      <c r="H86" s="442">
        <f>IF($W74=3,IF(H23=2,'1.1.C. Iesniedzējs'!O25+'1.1.C. Iesniedzējs'!M25+'1.1.C. Iesniedzējs'!K25+'1.1.C. Iesniedzējs'!I25,'1.1.C. Iesniedzējs'!O25*H23),0)</f>
        <v>0</v>
      </c>
      <c r="I86" s="442"/>
      <c r="J86" s="442">
        <f>IF($W74=3,IF(J23=2,'1.1.C. Iesniedzējs'!Q25,'1.1.C. Iesniedzējs'!Q25*J23),0)</f>
        <v>0</v>
      </c>
      <c r="K86" s="442"/>
      <c r="L86" s="442">
        <f>IF($W74=3,IF(L23=2,'1.1.C. Iesniedzējs'!S25,'1.1.C. Iesniedzējs'!S25*L23),0)</f>
        <v>0</v>
      </c>
      <c r="M86" s="442"/>
      <c r="N86" s="442">
        <f>IF($W74=3,IF(N23=2,'1.1.C. Iesniedzējs'!U25,'1.1.C. Iesniedzējs'!U25*N23),0)</f>
        <v>0</v>
      </c>
      <c r="O86" s="442"/>
      <c r="P86" s="442">
        <f>IF($W74=3,IF(P23=2,'1.1.C. Iesniedzējs'!W25,'1.1.C. Iesniedzējs'!W25*P23),0)</f>
        <v>0</v>
      </c>
      <c r="Q86" s="442"/>
      <c r="R86" s="442">
        <f>IF($W74=3,IF(R23=2,'1.1.C. Iesniedzējs'!Y25,'1.1.C. Iesniedzējs'!Y25*R23),0)</f>
        <v>0</v>
      </c>
      <c r="S86" s="442"/>
      <c r="T86" s="408">
        <f t="shared" si="51"/>
        <v>0</v>
      </c>
      <c r="U86" s="443" t="s">
        <v>336</v>
      </c>
    </row>
    <row r="87" spans="1:23" ht="12.75" customHeight="1">
      <c r="A87" s="411" t="str">
        <f>A$15</f>
        <v>Ārpusprojekta izmaksas kopā</v>
      </c>
      <c r="B87" s="311">
        <f>SUM(B85:B86)</f>
        <v>0</v>
      </c>
      <c r="C87" s="311"/>
      <c r="D87" s="311">
        <f t="shared" ref="D87:R87" si="52">SUM(D84:D86)</f>
        <v>0</v>
      </c>
      <c r="E87" s="311"/>
      <c r="F87" s="311">
        <f t="shared" si="52"/>
        <v>0</v>
      </c>
      <c r="G87" s="311"/>
      <c r="H87" s="311">
        <f t="shared" si="52"/>
        <v>0</v>
      </c>
      <c r="I87" s="311"/>
      <c r="J87" s="311">
        <f t="shared" si="52"/>
        <v>0</v>
      </c>
      <c r="K87" s="311"/>
      <c r="L87" s="311">
        <f t="shared" si="52"/>
        <v>0</v>
      </c>
      <c r="M87" s="311"/>
      <c r="N87" s="311">
        <f t="shared" si="52"/>
        <v>0</v>
      </c>
      <c r="O87" s="311"/>
      <c r="P87" s="311">
        <f t="shared" si="52"/>
        <v>0</v>
      </c>
      <c r="Q87" s="311"/>
      <c r="R87" s="311">
        <f t="shared" si="52"/>
        <v>0</v>
      </c>
      <c r="S87" s="311"/>
      <c r="T87" s="412">
        <f t="shared" si="51"/>
        <v>0</v>
      </c>
      <c r="U87" s="443" t="s">
        <v>336</v>
      </c>
    </row>
    <row r="88" spans="1:23" ht="12.75" customHeight="1">
      <c r="A88" s="416" t="str">
        <f>A$16</f>
        <v>Kopējās izmaksas</v>
      </c>
      <c r="B88" s="417">
        <f>B84+B87</f>
        <v>0</v>
      </c>
      <c r="C88" s="417"/>
      <c r="D88" s="417">
        <f t="shared" ref="D88:R88" si="53">D83+D87</f>
        <v>0</v>
      </c>
      <c r="E88" s="417"/>
      <c r="F88" s="417">
        <f t="shared" si="53"/>
        <v>0</v>
      </c>
      <c r="G88" s="417"/>
      <c r="H88" s="417">
        <f t="shared" si="53"/>
        <v>0</v>
      </c>
      <c r="I88" s="417"/>
      <c r="J88" s="417">
        <f t="shared" si="53"/>
        <v>0</v>
      </c>
      <c r="K88" s="417"/>
      <c r="L88" s="417">
        <f t="shared" si="53"/>
        <v>0</v>
      </c>
      <c r="M88" s="417"/>
      <c r="N88" s="417">
        <f t="shared" si="53"/>
        <v>0</v>
      </c>
      <c r="O88" s="417"/>
      <c r="P88" s="417">
        <f t="shared" si="53"/>
        <v>0</v>
      </c>
      <c r="Q88" s="417"/>
      <c r="R88" s="417">
        <f t="shared" si="53"/>
        <v>0</v>
      </c>
      <c r="S88" s="417"/>
      <c r="T88" s="412">
        <f>SUM(B88:R88)</f>
        <v>0</v>
      </c>
      <c r="U88" s="443" t="s">
        <v>336</v>
      </c>
    </row>
    <row r="89" spans="1:23" ht="12.75" customHeight="1">
      <c r="A89" s="430"/>
      <c r="B89" s="430"/>
      <c r="C89" s="430"/>
      <c r="D89" s="430"/>
      <c r="E89" s="430"/>
      <c r="F89" s="430"/>
      <c r="G89" s="430"/>
      <c r="H89" s="430"/>
      <c r="I89" s="430"/>
      <c r="J89" s="430"/>
      <c r="K89" s="430"/>
      <c r="L89" s="430"/>
      <c r="M89" s="430"/>
      <c r="N89" s="430"/>
      <c r="O89" s="430"/>
      <c r="P89" s="430"/>
      <c r="Q89" s="430"/>
      <c r="R89" s="430"/>
      <c r="S89" s="430"/>
      <c r="T89" s="430"/>
      <c r="U89" s="430"/>
    </row>
    <row r="90" spans="1:23" ht="24" customHeight="1">
      <c r="A90" s="445" t="s">
        <v>348</v>
      </c>
      <c r="B90" s="433">
        <f>'1.2.1.A. Partneris-1'!C3</f>
        <v>0</v>
      </c>
      <c r="C90" s="434"/>
      <c r="D90" s="434"/>
      <c r="E90" s="434"/>
      <c r="F90" s="433">
        <f>'1.2.1.A. Partneris-1'!H3</f>
        <v>0</v>
      </c>
      <c r="G90" s="434"/>
      <c r="H90" s="435"/>
      <c r="I90" s="434"/>
      <c r="J90" s="435" t="s">
        <v>343</v>
      </c>
      <c r="K90" s="434"/>
      <c r="L90" s="437">
        <f>'1.2.1.A. Partneris-1'!C24</f>
        <v>0.85</v>
      </c>
      <c r="M90" s="434"/>
      <c r="N90" s="438" t="s">
        <v>349</v>
      </c>
      <c r="O90" s="434"/>
      <c r="P90" s="435"/>
      <c r="Q90" s="434"/>
      <c r="R90" s="435"/>
      <c r="S90" s="434"/>
      <c r="T90" s="435"/>
      <c r="U90" s="435"/>
      <c r="W90" s="4">
        <f>IF(F90=Dati!$J$3,1,IF(F90=Dati!$J$4,2,IF(F90=Dati!$J$5,3,0)))</f>
        <v>0</v>
      </c>
    </row>
    <row r="91" spans="1:23">
      <c r="A91" s="404" t="s">
        <v>328</v>
      </c>
      <c r="B91" s="405">
        <f>B$3</f>
        <v>2025</v>
      </c>
      <c r="C91" s="405"/>
      <c r="D91" s="405">
        <f>D$3</f>
        <v>2026</v>
      </c>
      <c r="E91" s="405"/>
      <c r="F91" s="405">
        <f>F$3</f>
        <v>2027</v>
      </c>
      <c r="G91" s="405"/>
      <c r="H91" s="405">
        <f>H$3</f>
        <v>2028</v>
      </c>
      <c r="I91" s="405"/>
      <c r="J91" s="405">
        <f>J$3</f>
        <v>2029</v>
      </c>
      <c r="K91" s="405"/>
      <c r="L91" s="405" t="str">
        <f>L$3</f>
        <v>X</v>
      </c>
      <c r="M91" s="405"/>
      <c r="N91" s="405" t="str">
        <f>N$3</f>
        <v>X</v>
      </c>
      <c r="O91" s="405"/>
      <c r="P91" s="405" t="str">
        <f>P$3</f>
        <v>X</v>
      </c>
      <c r="Q91" s="405"/>
      <c r="R91" s="405" t="str">
        <f>R$3</f>
        <v>X</v>
      </c>
      <c r="S91" s="405"/>
      <c r="T91" s="405"/>
      <c r="U91" s="405"/>
    </row>
    <row r="92" spans="1:23">
      <c r="A92" s="439"/>
      <c r="B92" s="406" t="s">
        <v>329</v>
      </c>
      <c r="C92" s="406"/>
      <c r="D92" s="406" t="s">
        <v>329</v>
      </c>
      <c r="E92" s="406"/>
      <c r="F92" s="406" t="s">
        <v>329</v>
      </c>
      <c r="G92" s="406"/>
      <c r="H92" s="406" t="s">
        <v>329</v>
      </c>
      <c r="I92" s="406"/>
      <c r="J92" s="406" t="s">
        <v>329</v>
      </c>
      <c r="K92" s="406"/>
      <c r="L92" s="406" t="s">
        <v>329</v>
      </c>
      <c r="M92" s="406"/>
      <c r="N92" s="406" t="s">
        <v>329</v>
      </c>
      <c r="O92" s="406"/>
      <c r="P92" s="406" t="s">
        <v>329</v>
      </c>
      <c r="Q92" s="406"/>
      <c r="R92" s="406" t="s">
        <v>329</v>
      </c>
      <c r="S92" s="406"/>
      <c r="T92" s="406" t="s">
        <v>195</v>
      </c>
      <c r="U92" s="406" t="s">
        <v>139</v>
      </c>
    </row>
    <row r="93" spans="1:23" ht="12.75" customHeight="1">
      <c r="A93" s="440" t="str">
        <f>A$5</f>
        <v>Eiropas Reģionālās attīstības fonds</v>
      </c>
      <c r="B93" s="441">
        <f>(B100*$L$90)*$W$19-B97</f>
        <v>0</v>
      </c>
      <c r="C93" s="441"/>
      <c r="D93" s="441">
        <f t="shared" ref="D93:P93" si="54">(D100*$L$90)*$W$19-D97</f>
        <v>0</v>
      </c>
      <c r="E93" s="441"/>
      <c r="F93" s="441">
        <f t="shared" si="54"/>
        <v>0</v>
      </c>
      <c r="G93" s="441"/>
      <c r="H93" s="441">
        <f t="shared" si="54"/>
        <v>0</v>
      </c>
      <c r="I93" s="441"/>
      <c r="J93" s="441">
        <f t="shared" si="54"/>
        <v>0</v>
      </c>
      <c r="K93" s="441"/>
      <c r="L93" s="441">
        <f t="shared" si="54"/>
        <v>0</v>
      </c>
      <c r="M93" s="441"/>
      <c r="N93" s="441">
        <f t="shared" si="54"/>
        <v>0</v>
      </c>
      <c r="O93" s="441"/>
      <c r="P93" s="441">
        <f t="shared" si="54"/>
        <v>0</v>
      </c>
      <c r="Q93" s="441"/>
      <c r="R93" s="441">
        <f t="shared" ref="R93" si="55">(R100*$L$90-R97)*$W$19</f>
        <v>0</v>
      </c>
      <c r="S93" s="441"/>
      <c r="T93" s="408">
        <f t="shared" ref="T93:T100" si="56">SUM(B93:R93)</f>
        <v>0</v>
      </c>
      <c r="U93" s="409" t="e">
        <f>T93/$T$100</f>
        <v>#DIV/0!</v>
      </c>
    </row>
    <row r="94" spans="1:23" ht="12.75" customHeight="1">
      <c r="A94" s="410" t="str">
        <f>A$6</f>
        <v>Attiecināmais valsts budžeta finansējums</v>
      </c>
      <c r="B94" s="441">
        <f>IF($W90=2,B100-B93,0)</f>
        <v>0</v>
      </c>
      <c r="C94" s="441"/>
      <c r="D94" s="441">
        <f t="shared" ref="D94:R94" si="57">IF($W90=2,D100-D93,0)</f>
        <v>0</v>
      </c>
      <c r="E94" s="441"/>
      <c r="F94" s="441">
        <f t="shared" si="57"/>
        <v>0</v>
      </c>
      <c r="G94" s="441"/>
      <c r="H94" s="441">
        <f t="shared" si="57"/>
        <v>0</v>
      </c>
      <c r="I94" s="441"/>
      <c r="J94" s="441">
        <f t="shared" si="57"/>
        <v>0</v>
      </c>
      <c r="K94" s="441"/>
      <c r="L94" s="441">
        <f t="shared" si="57"/>
        <v>0</v>
      </c>
      <c r="M94" s="441"/>
      <c r="N94" s="441">
        <f t="shared" si="57"/>
        <v>0</v>
      </c>
      <c r="O94" s="441"/>
      <c r="P94" s="441">
        <f t="shared" si="57"/>
        <v>0</v>
      </c>
      <c r="Q94" s="441"/>
      <c r="R94" s="441">
        <f t="shared" si="57"/>
        <v>0</v>
      </c>
      <c r="S94" s="441"/>
      <c r="T94" s="408">
        <f t="shared" si="56"/>
        <v>0</v>
      </c>
      <c r="U94" s="409" t="e">
        <f t="shared" ref="U94:U100" si="58">T94/$T$100</f>
        <v>#DIV/0!</v>
      </c>
    </row>
    <row r="95" spans="1:23" ht="12.75" customHeight="1">
      <c r="A95" s="410" t="str">
        <f>A$7</f>
        <v>Valsts budžeta dotācija pašvaldībām</v>
      </c>
      <c r="B95" s="442">
        <f>IF($W90=1,(B93/0.85*0.15+B93)*0.15*'1.2.1.A. Partneris-1'!$O$3,0)</f>
        <v>0</v>
      </c>
      <c r="C95" s="442"/>
      <c r="D95" s="442">
        <f>IF($W90=1,(D93/0.85*0.15+D93)*0.15*'1.2.1.A. Partneris-1'!$O$3,0)</f>
        <v>0</v>
      </c>
      <c r="E95" s="442"/>
      <c r="F95" s="442">
        <f>IF($W90=1,(F93/0.85*0.15+F93)*0.15*'1.2.1.A. Partneris-1'!$O$3,0)</f>
        <v>0</v>
      </c>
      <c r="G95" s="442"/>
      <c r="H95" s="442">
        <f>IF($W90=1,(H93/0.85*0.15+H93)*0.15*'1.2.1.A. Partneris-1'!$O$3,0)</f>
        <v>0</v>
      </c>
      <c r="I95" s="442"/>
      <c r="J95" s="442">
        <f>IF($W90=1,(J93/0.85*0.15+J93)*0.15*'1.2.1.A. Partneris-1'!$O$3,0)</f>
        <v>0</v>
      </c>
      <c r="K95" s="442"/>
      <c r="L95" s="442">
        <f>IF($W90=1,(L93/0.85*0.15+L93)*0.15*'1.2.1.A. Partneris-1'!$O$3,0)</f>
        <v>0</v>
      </c>
      <c r="M95" s="442"/>
      <c r="N95" s="442">
        <f>IF($W90=1,(N93/0.85*0.15+N93)*0.15*'1.2.1.A. Partneris-1'!$O$3,0)</f>
        <v>0</v>
      </c>
      <c r="O95" s="442"/>
      <c r="P95" s="442">
        <f>IF($W90=1,(P93/0.85*0.15+P93)*0.15*'1.2.1.A. Partneris-1'!$O$3,0)</f>
        <v>0</v>
      </c>
      <c r="Q95" s="442"/>
      <c r="R95" s="442">
        <f>IF($W90=1,(R93/0.85*0.15+R93)*0.15*'1.2.1.A. Partneris-1'!$O$3,0)</f>
        <v>0</v>
      </c>
      <c r="S95" s="442"/>
      <c r="T95" s="408">
        <f t="shared" si="56"/>
        <v>0</v>
      </c>
      <c r="U95" s="409" t="e">
        <f t="shared" si="58"/>
        <v>#DIV/0!</v>
      </c>
    </row>
    <row r="96" spans="1:23" ht="12.75" customHeight="1">
      <c r="A96" s="410" t="str">
        <f>A$8</f>
        <v>Pašvaldības finansējums</v>
      </c>
      <c r="B96" s="442">
        <f>IF($W90=1,B100-B93-B95-B97,0)</f>
        <v>0</v>
      </c>
      <c r="C96" s="442"/>
      <c r="D96" s="442">
        <f t="shared" ref="D96:R96" si="59">IF($W90=1,D100-D93-D95-D97,0)</f>
        <v>0</v>
      </c>
      <c r="E96" s="442"/>
      <c r="F96" s="442">
        <f t="shared" si="59"/>
        <v>0</v>
      </c>
      <c r="G96" s="442"/>
      <c r="H96" s="442">
        <f t="shared" si="59"/>
        <v>0</v>
      </c>
      <c r="I96" s="442"/>
      <c r="J96" s="442">
        <f t="shared" si="59"/>
        <v>0</v>
      </c>
      <c r="K96" s="442"/>
      <c r="L96" s="442">
        <f t="shared" si="59"/>
        <v>0</v>
      </c>
      <c r="M96" s="442"/>
      <c r="N96" s="442">
        <f t="shared" si="59"/>
        <v>0</v>
      </c>
      <c r="O96" s="442"/>
      <c r="P96" s="442">
        <f t="shared" si="59"/>
        <v>0</v>
      </c>
      <c r="Q96" s="442"/>
      <c r="R96" s="442">
        <f t="shared" si="59"/>
        <v>0</v>
      </c>
      <c r="S96" s="442"/>
      <c r="T96" s="408">
        <f t="shared" si="56"/>
        <v>0</v>
      </c>
      <c r="U96" s="409" t="e">
        <f t="shared" si="58"/>
        <v>#DIV/0!</v>
      </c>
    </row>
    <row r="97" spans="1:23" s="3" customFormat="1" ht="12.75" customHeight="1">
      <c r="A97" s="410" t="str">
        <f>A$9</f>
        <v xml:space="preserve">Elastības finansējuma apjoms </v>
      </c>
      <c r="B97" s="442">
        <f>B100*$W$20*$L$90</f>
        <v>0</v>
      </c>
      <c r="C97" s="442"/>
      <c r="D97" s="442">
        <f t="shared" ref="D97:R97" si="60">D100*$W$20*$L$90</f>
        <v>0</v>
      </c>
      <c r="E97" s="442"/>
      <c r="F97" s="442">
        <f t="shared" si="60"/>
        <v>0</v>
      </c>
      <c r="G97" s="442"/>
      <c r="H97" s="442">
        <f t="shared" si="60"/>
        <v>0</v>
      </c>
      <c r="I97" s="442"/>
      <c r="J97" s="442">
        <f t="shared" si="60"/>
        <v>0</v>
      </c>
      <c r="K97" s="442"/>
      <c r="L97" s="442">
        <f t="shared" si="60"/>
        <v>0</v>
      </c>
      <c r="M97" s="442"/>
      <c r="N97" s="442">
        <f t="shared" si="60"/>
        <v>0</v>
      </c>
      <c r="O97" s="442"/>
      <c r="P97" s="442">
        <f t="shared" si="60"/>
        <v>0</v>
      </c>
      <c r="Q97" s="442"/>
      <c r="R97" s="442">
        <f t="shared" si="60"/>
        <v>0</v>
      </c>
      <c r="S97" s="442"/>
      <c r="T97" s="408">
        <f t="shared" si="56"/>
        <v>0</v>
      </c>
      <c r="U97" s="409" t="e">
        <f t="shared" si="58"/>
        <v>#DIV/0!</v>
      </c>
    </row>
    <row r="98" spans="1:23" ht="12.75" customHeight="1">
      <c r="A98" s="411" t="str">
        <f>A$10</f>
        <v>Publiskās attiecināmās izmaksas</v>
      </c>
      <c r="B98" s="311">
        <f>SUM(B93:B97)</f>
        <v>0</v>
      </c>
      <c r="C98" s="311"/>
      <c r="D98" s="311">
        <f t="shared" ref="D98:R98" si="61">SUM(D93:D97)</f>
        <v>0</v>
      </c>
      <c r="E98" s="311"/>
      <c r="F98" s="311">
        <f t="shared" si="61"/>
        <v>0</v>
      </c>
      <c r="G98" s="311"/>
      <c r="H98" s="311">
        <f t="shared" si="61"/>
        <v>0</v>
      </c>
      <c r="I98" s="311"/>
      <c r="J98" s="311">
        <f t="shared" si="61"/>
        <v>0</v>
      </c>
      <c r="K98" s="311"/>
      <c r="L98" s="311">
        <f t="shared" si="61"/>
        <v>0</v>
      </c>
      <c r="M98" s="311"/>
      <c r="N98" s="311">
        <f t="shared" si="61"/>
        <v>0</v>
      </c>
      <c r="O98" s="311"/>
      <c r="P98" s="311">
        <f t="shared" si="61"/>
        <v>0</v>
      </c>
      <c r="Q98" s="311"/>
      <c r="R98" s="311">
        <f t="shared" si="61"/>
        <v>0</v>
      </c>
      <c r="S98" s="311"/>
      <c r="T98" s="412">
        <f t="shared" si="56"/>
        <v>0</v>
      </c>
      <c r="U98" s="409" t="e">
        <f t="shared" si="58"/>
        <v>#DIV/0!</v>
      </c>
    </row>
    <row r="99" spans="1:23" ht="12.75" customHeight="1">
      <c r="A99" s="410" t="str">
        <f>A$11</f>
        <v>Privātās attiecināmās izmaksas</v>
      </c>
      <c r="B99" s="442"/>
      <c r="C99" s="442"/>
      <c r="D99" s="442"/>
      <c r="E99" s="442"/>
      <c r="F99" s="442"/>
      <c r="G99" s="442"/>
      <c r="H99" s="442"/>
      <c r="I99" s="442"/>
      <c r="J99" s="442"/>
      <c r="K99" s="442"/>
      <c r="L99" s="442"/>
      <c r="M99" s="442"/>
      <c r="N99" s="442"/>
      <c r="O99" s="442"/>
      <c r="P99" s="442"/>
      <c r="Q99" s="442"/>
      <c r="R99" s="442"/>
      <c r="S99" s="442"/>
      <c r="T99" s="408">
        <f t="shared" si="56"/>
        <v>0</v>
      </c>
      <c r="U99" s="409" t="e">
        <f t="shared" si="58"/>
        <v>#DIV/0!</v>
      </c>
    </row>
    <row r="100" spans="1:23" ht="12.75" customHeight="1">
      <c r="A100" s="411" t="str">
        <f>A$12</f>
        <v>Kopējās attiecināmās izmaksas</v>
      </c>
      <c r="B100" s="311">
        <f>IF(B23=2,'1.2.1.A. Partneris-1'!H24,'1.2.1.A. Partneris-1'!H24*B23)</f>
        <v>0</v>
      </c>
      <c r="C100" s="311"/>
      <c r="D100" s="311">
        <f>IF(D23=2,'1.2.1.A. Partneris-1'!J24+'1.2.1.A. Partneris-1'!H24,'1.2.1.A. Partneris-1'!J24*D23)</f>
        <v>0</v>
      </c>
      <c r="E100" s="311"/>
      <c r="F100" s="311">
        <f>IF(F23=2,'1.2.1.A. Partneris-1'!L24+'1.2.1.A. Partneris-1'!J24+'1.2.1.A. Partneris-1'!H24,'1.2.1.A. Partneris-1'!L24*F23)</f>
        <v>0</v>
      </c>
      <c r="G100" s="311"/>
      <c r="H100" s="311">
        <f>IF(H23=2,'1.2.1.A. Partneris-1'!N24+'1.2.1.A. Partneris-1'!L24+'1.2.1.A. Partneris-1'!J24+'1.2.1.A. Partneris-1'!H24,'1.2.1.A. Partneris-1'!N24*H23)</f>
        <v>0</v>
      </c>
      <c r="I100" s="311"/>
      <c r="J100" s="311">
        <f>IF(J23=2,'1.2.1.A. Partneris-1'!P24,'1.2.1.A. Partneris-1'!P24*J23)</f>
        <v>0</v>
      </c>
      <c r="K100" s="311"/>
      <c r="L100" s="311">
        <f>IF(L23=2,'1.2.1.A. Partneris-1'!R24,'1.2.1.A. Partneris-1'!R24*L23)</f>
        <v>0</v>
      </c>
      <c r="M100" s="311"/>
      <c r="N100" s="311">
        <f>IF(N23=2,'1.2.1.A. Partneris-1'!T24,'1.2.1.A. Partneris-1'!T24*N23)</f>
        <v>0</v>
      </c>
      <c r="O100" s="311"/>
      <c r="P100" s="311">
        <f>IF(P23=2,'1.2.1.A. Partneris-1'!V24,'1.2.1.A. Partneris-1'!V24*P23)</f>
        <v>0</v>
      </c>
      <c r="Q100" s="311"/>
      <c r="R100" s="311">
        <f>IF(R23=2,'1.2.1.A. Partneris-1'!X24,'1.2.1.A. Partneris-1'!X24*R23)</f>
        <v>0</v>
      </c>
      <c r="S100" s="311"/>
      <c r="T100" s="412">
        <f t="shared" si="56"/>
        <v>0</v>
      </c>
      <c r="U100" s="409" t="e">
        <f t="shared" si="58"/>
        <v>#DIV/0!</v>
      </c>
    </row>
    <row r="101" spans="1:23" ht="12.75" customHeight="1">
      <c r="A101" s="410" t="str">
        <f>A$13</f>
        <v>Publiskās ārpusprojekta izmaksas</v>
      </c>
      <c r="B101" s="442">
        <f>IF(B23=2,'1.2.1.A. Partneris-1'!I24,'1.2.1.A. Partneris-1'!I24*B23)</f>
        <v>0</v>
      </c>
      <c r="C101" s="442"/>
      <c r="D101" s="442">
        <f>IF(D23=2,'1.2.1.A. Partneris-1'!K24+'1.2.1.A. Partneris-1'!I24,'1.2.1.A. Partneris-1'!K24*D23)</f>
        <v>0</v>
      </c>
      <c r="E101" s="442"/>
      <c r="F101" s="442">
        <f>IF(F23=2,'1.2.1.A. Partneris-1'!M24+'1.2.1.A. Partneris-1'!K24+'1.2.1.A. Partneris-1'!I24,'1.2.1.A. Partneris-1'!M24*F23)</f>
        <v>0</v>
      </c>
      <c r="G101" s="442"/>
      <c r="H101" s="442">
        <f>IF(H23=2,'1.2.1.A. Partneris-1'!O24+'1.2.1.A. Partneris-1'!M24+'1.2.1.A. Partneris-1'!K24+'1.2.1.A. Partneris-1'!I24,'1.2.1.A. Partneris-1'!O24*H23)</f>
        <v>0</v>
      </c>
      <c r="I101" s="442"/>
      <c r="J101" s="442">
        <f>IF(J23=2,'1.2.1.A. Partneris-1'!Q24,'1.2.1.A. Partneris-1'!Q24*J23)</f>
        <v>0</v>
      </c>
      <c r="K101" s="442"/>
      <c r="L101" s="442">
        <f>IF(L23=2,'1.2.1.A. Partneris-1'!S24,'1.2.1.A. Partneris-1'!S24*L23)</f>
        <v>0</v>
      </c>
      <c r="M101" s="442"/>
      <c r="N101" s="442">
        <f>IF(N23=2,'1.2.1.A. Partneris-1'!U24,'1.2.1.A. Partneris-1'!U24*N23)</f>
        <v>0</v>
      </c>
      <c r="O101" s="442"/>
      <c r="P101" s="442">
        <f>IF(P23=2,'1.2.1.A. Partneris-1'!W24,'1.2.1.A. Partneris-1'!W24*P23)</f>
        <v>0</v>
      </c>
      <c r="Q101" s="442"/>
      <c r="R101" s="442">
        <f>IF(R23=2,'1.2.1.A. Partneris-1'!Y24,'1.2.1.A. Partneris-1'!Y24*R23)</f>
        <v>0</v>
      </c>
      <c r="S101" s="442"/>
      <c r="T101" s="408">
        <f t="shared" ref="T101" si="62">SUM(B101:R101)</f>
        <v>0</v>
      </c>
      <c r="U101" s="443" t="s">
        <v>336</v>
      </c>
    </row>
    <row r="102" spans="1:23" ht="12.75" customHeight="1">
      <c r="A102" s="410" t="str">
        <f>A$14</f>
        <v>Privātās ārpusprojekta izmaksas</v>
      </c>
      <c r="B102" s="444"/>
      <c r="C102" s="444"/>
      <c r="D102" s="444"/>
      <c r="E102" s="444"/>
      <c r="F102" s="444"/>
      <c r="G102" s="444"/>
      <c r="H102" s="444"/>
      <c r="I102" s="444"/>
      <c r="J102" s="444"/>
      <c r="K102" s="444"/>
      <c r="L102" s="444"/>
      <c r="M102" s="444"/>
      <c r="N102" s="444"/>
      <c r="O102" s="444"/>
      <c r="P102" s="444"/>
      <c r="Q102" s="444"/>
      <c r="R102" s="444"/>
      <c r="S102" s="444"/>
      <c r="T102" s="408">
        <f t="shared" ref="T102:T104" si="63">SUM(B102:R102)</f>
        <v>0</v>
      </c>
      <c r="U102" s="443" t="s">
        <v>336</v>
      </c>
    </row>
    <row r="103" spans="1:23" ht="12.75" customHeight="1">
      <c r="A103" s="411" t="str">
        <f>A$15</f>
        <v>Ārpusprojekta izmaksas kopā</v>
      </c>
      <c r="B103" s="311">
        <f>SUM(B101:B102)</f>
        <v>0</v>
      </c>
      <c r="C103" s="311"/>
      <c r="D103" s="311">
        <f t="shared" ref="D103:R103" si="64">SUM(D101:D102)</f>
        <v>0</v>
      </c>
      <c r="E103" s="311"/>
      <c r="F103" s="311">
        <f t="shared" si="64"/>
        <v>0</v>
      </c>
      <c r="G103" s="311"/>
      <c r="H103" s="311">
        <f t="shared" si="64"/>
        <v>0</v>
      </c>
      <c r="I103" s="311"/>
      <c r="J103" s="311">
        <f t="shared" si="64"/>
        <v>0</v>
      </c>
      <c r="K103" s="311"/>
      <c r="L103" s="311">
        <f t="shared" si="64"/>
        <v>0</v>
      </c>
      <c r="M103" s="311"/>
      <c r="N103" s="311">
        <f t="shared" si="64"/>
        <v>0</v>
      </c>
      <c r="O103" s="311"/>
      <c r="P103" s="311">
        <f t="shared" si="64"/>
        <v>0</v>
      </c>
      <c r="Q103" s="311"/>
      <c r="R103" s="311">
        <f t="shared" si="64"/>
        <v>0</v>
      </c>
      <c r="S103" s="311"/>
      <c r="T103" s="412">
        <f t="shared" si="63"/>
        <v>0</v>
      </c>
      <c r="U103" s="443" t="s">
        <v>336</v>
      </c>
    </row>
    <row r="104" spans="1:23" ht="12.75" customHeight="1">
      <c r="A104" s="416" t="str">
        <f>A$16</f>
        <v>Kopējās izmaksas</v>
      </c>
      <c r="B104" s="417">
        <f>B100+B103</f>
        <v>0</v>
      </c>
      <c r="C104" s="417"/>
      <c r="D104" s="417">
        <f t="shared" ref="D104:R104" si="65">D100+D103</f>
        <v>0</v>
      </c>
      <c r="E104" s="417"/>
      <c r="F104" s="417">
        <f t="shared" si="65"/>
        <v>0</v>
      </c>
      <c r="G104" s="417"/>
      <c r="H104" s="417">
        <f t="shared" si="65"/>
        <v>0</v>
      </c>
      <c r="I104" s="417"/>
      <c r="J104" s="417">
        <f t="shared" si="65"/>
        <v>0</v>
      </c>
      <c r="K104" s="417"/>
      <c r="L104" s="417">
        <f t="shared" si="65"/>
        <v>0</v>
      </c>
      <c r="M104" s="417"/>
      <c r="N104" s="417">
        <f t="shared" si="65"/>
        <v>0</v>
      </c>
      <c r="O104" s="417"/>
      <c r="P104" s="417">
        <f t="shared" si="65"/>
        <v>0</v>
      </c>
      <c r="Q104" s="417"/>
      <c r="R104" s="417">
        <f t="shared" si="65"/>
        <v>0</v>
      </c>
      <c r="S104" s="417"/>
      <c r="T104" s="419">
        <f t="shared" si="63"/>
        <v>0</v>
      </c>
      <c r="U104" s="443" t="s">
        <v>336</v>
      </c>
    </row>
    <row r="105" spans="1:23" ht="12.75" customHeight="1">
      <c r="A105" s="430"/>
      <c r="B105" s="430"/>
      <c r="C105" s="430"/>
      <c r="D105" s="430"/>
      <c r="E105" s="430"/>
      <c r="F105" s="430"/>
      <c r="G105" s="430"/>
      <c r="H105" s="430"/>
      <c r="I105" s="430"/>
      <c r="J105" s="430"/>
      <c r="K105" s="430"/>
      <c r="L105" s="430"/>
      <c r="M105" s="430"/>
      <c r="N105" s="430"/>
      <c r="O105" s="430"/>
      <c r="P105" s="430"/>
      <c r="Q105" s="430"/>
      <c r="R105" s="430"/>
      <c r="S105" s="430"/>
      <c r="T105" s="430"/>
      <c r="U105" s="430"/>
    </row>
    <row r="106" spans="1:23" ht="24" customHeight="1">
      <c r="A106" s="445" t="s">
        <v>348</v>
      </c>
      <c r="B106" s="433">
        <f>'1.2.1.B. Partneris-1'!C3</f>
        <v>0</v>
      </c>
      <c r="C106" s="434"/>
      <c r="D106" s="434"/>
      <c r="E106" s="434"/>
      <c r="F106" s="433">
        <f>'1.2.1.B. Partneris-1'!H3</f>
        <v>0</v>
      </c>
      <c r="G106" s="434"/>
      <c r="H106" s="435"/>
      <c r="I106" s="434"/>
      <c r="J106" s="435" t="s">
        <v>343</v>
      </c>
      <c r="K106" s="434"/>
      <c r="L106" s="437">
        <f>'11. DL 4.pielikums'!$E$43</f>
        <v>0</v>
      </c>
      <c r="M106" s="434"/>
      <c r="N106" s="438" t="s">
        <v>350</v>
      </c>
      <c r="O106" s="434"/>
      <c r="P106" s="435"/>
      <c r="Q106" s="434"/>
      <c r="R106" s="435"/>
      <c r="S106" s="434"/>
      <c r="T106" s="435"/>
      <c r="U106" s="435"/>
      <c r="W106" s="4">
        <f>IF(F106=Dati!$J$3,1,IF(F106=Dati!$J$4,2,IF(F106=Dati!$J$5,3,0)))</f>
        <v>0</v>
      </c>
    </row>
    <row r="107" spans="1:23" ht="12.75" customHeight="1">
      <c r="A107" s="404" t="s">
        <v>328</v>
      </c>
      <c r="B107" s="405">
        <f>B$3</f>
        <v>2025</v>
      </c>
      <c r="C107" s="405"/>
      <c r="D107" s="405">
        <f>D$3</f>
        <v>2026</v>
      </c>
      <c r="E107" s="405"/>
      <c r="F107" s="405">
        <f>F$3</f>
        <v>2027</v>
      </c>
      <c r="G107" s="405"/>
      <c r="H107" s="405">
        <f>H$3</f>
        <v>2028</v>
      </c>
      <c r="I107" s="405"/>
      <c r="J107" s="405">
        <f>J$3</f>
        <v>2029</v>
      </c>
      <c r="K107" s="405"/>
      <c r="L107" s="405" t="str">
        <f>L$3</f>
        <v>X</v>
      </c>
      <c r="M107" s="405"/>
      <c r="N107" s="405" t="str">
        <f>N$3</f>
        <v>X</v>
      </c>
      <c r="O107" s="405"/>
      <c r="P107" s="405" t="str">
        <f>P$3</f>
        <v>X</v>
      </c>
      <c r="Q107" s="405"/>
      <c r="R107" s="405" t="str">
        <f>R$3</f>
        <v>X</v>
      </c>
      <c r="S107" s="405"/>
      <c r="T107" s="405"/>
      <c r="U107" s="405"/>
    </row>
    <row r="108" spans="1:23">
      <c r="A108" s="439"/>
      <c r="B108" s="406" t="s">
        <v>329</v>
      </c>
      <c r="C108" s="406"/>
      <c r="D108" s="406" t="s">
        <v>329</v>
      </c>
      <c r="E108" s="406"/>
      <c r="F108" s="406" t="s">
        <v>329</v>
      </c>
      <c r="G108" s="406"/>
      <c r="H108" s="406" t="s">
        <v>329</v>
      </c>
      <c r="I108" s="406"/>
      <c r="J108" s="406" t="s">
        <v>329</v>
      </c>
      <c r="K108" s="406"/>
      <c r="L108" s="406" t="s">
        <v>329</v>
      </c>
      <c r="M108" s="406"/>
      <c r="N108" s="406" t="s">
        <v>329</v>
      </c>
      <c r="O108" s="406"/>
      <c r="P108" s="406" t="s">
        <v>329</v>
      </c>
      <c r="Q108" s="406"/>
      <c r="R108" s="406" t="s">
        <v>329</v>
      </c>
      <c r="S108" s="406"/>
      <c r="T108" s="406" t="s">
        <v>195</v>
      </c>
      <c r="U108" s="406" t="s">
        <v>139</v>
      </c>
    </row>
    <row r="109" spans="1:23" ht="12.75" customHeight="1">
      <c r="A109" s="440" t="str">
        <f>A$5</f>
        <v>Eiropas Reģionālās attīstības fonds</v>
      </c>
      <c r="B109" s="441">
        <f>(B116*$L$106)*$W$19-B113</f>
        <v>0</v>
      </c>
      <c r="C109" s="441"/>
      <c r="D109" s="441">
        <f t="shared" ref="D109:P109" si="66">(D116*$L$106)*$W$19-D113</f>
        <v>0</v>
      </c>
      <c r="E109" s="441"/>
      <c r="F109" s="441">
        <f t="shared" si="66"/>
        <v>0</v>
      </c>
      <c r="G109" s="441"/>
      <c r="H109" s="441">
        <f t="shared" si="66"/>
        <v>0</v>
      </c>
      <c r="I109" s="441"/>
      <c r="J109" s="441">
        <f t="shared" si="66"/>
        <v>0</v>
      </c>
      <c r="K109" s="441"/>
      <c r="L109" s="441">
        <f t="shared" si="66"/>
        <v>0</v>
      </c>
      <c r="M109" s="441"/>
      <c r="N109" s="441">
        <f t="shared" si="66"/>
        <v>0</v>
      </c>
      <c r="O109" s="441"/>
      <c r="P109" s="441">
        <f t="shared" si="66"/>
        <v>0</v>
      </c>
      <c r="Q109" s="441"/>
      <c r="R109" s="441">
        <f t="shared" ref="R109" si="67">(R116*$L$106-R113)*$W$19</f>
        <v>0</v>
      </c>
      <c r="S109" s="441"/>
      <c r="T109" s="408">
        <f t="shared" ref="T109:T115" si="68">SUM(B109:R109)</f>
        <v>0</v>
      </c>
      <c r="U109" s="409" t="e">
        <f>T109/$T$116</f>
        <v>#DIV/0!</v>
      </c>
    </row>
    <row r="110" spans="1:23" ht="12.75" customHeight="1">
      <c r="A110" s="410" t="str">
        <f>A$6</f>
        <v>Attiecināmais valsts budžeta finansējums</v>
      </c>
      <c r="B110" s="441">
        <f>IF($W106=2,B116-B109,0)</f>
        <v>0</v>
      </c>
      <c r="C110" s="441"/>
      <c r="D110" s="441">
        <f t="shared" ref="D110:R110" si="69">IF($W106=2,D116-D109,0)</f>
        <v>0</v>
      </c>
      <c r="E110" s="441"/>
      <c r="F110" s="441">
        <f t="shared" si="69"/>
        <v>0</v>
      </c>
      <c r="G110" s="441"/>
      <c r="H110" s="441">
        <f t="shared" si="69"/>
        <v>0</v>
      </c>
      <c r="I110" s="441"/>
      <c r="J110" s="441">
        <f t="shared" si="69"/>
        <v>0</v>
      </c>
      <c r="K110" s="441"/>
      <c r="L110" s="441">
        <f t="shared" si="69"/>
        <v>0</v>
      </c>
      <c r="M110" s="441"/>
      <c r="N110" s="441">
        <f t="shared" si="69"/>
        <v>0</v>
      </c>
      <c r="O110" s="441"/>
      <c r="P110" s="441">
        <f t="shared" si="69"/>
        <v>0</v>
      </c>
      <c r="Q110" s="441"/>
      <c r="R110" s="441">
        <f t="shared" si="69"/>
        <v>0</v>
      </c>
      <c r="S110" s="441"/>
      <c r="T110" s="408">
        <f t="shared" si="68"/>
        <v>0</v>
      </c>
      <c r="U110" s="409" t="e">
        <f t="shared" ref="U110:U116" si="70">T110/$T$116</f>
        <v>#DIV/0!</v>
      </c>
    </row>
    <row r="111" spans="1:23" ht="12.75" customHeight="1">
      <c r="A111" s="410" t="str">
        <f>A$7</f>
        <v>Valsts budžeta dotācija pašvaldībām</v>
      </c>
      <c r="B111" s="442">
        <f>IF($W106=1,(B109/0.85*0.15+B109)*0.15*'1.2.1.B. Partneris-1'!$O$3,0)</f>
        <v>0</v>
      </c>
      <c r="C111" s="442"/>
      <c r="D111" s="442">
        <f>IF($W106=1,(D109/0.85*0.15+D109)*0.15*'1.2.1.B. Partneris-1'!$O$3,0)</f>
        <v>0</v>
      </c>
      <c r="E111" s="442"/>
      <c r="F111" s="442">
        <f>IF($W106=1,(F109/0.85*0.15+F109)*0.15*'1.2.1.B. Partneris-1'!$O$3,0)</f>
        <v>0</v>
      </c>
      <c r="G111" s="442"/>
      <c r="H111" s="442">
        <f>IF($W106=1,(H109/0.85*0.15+H109)*0.15*'1.2.1.B. Partneris-1'!$O$3,0)</f>
        <v>0</v>
      </c>
      <c r="I111" s="442"/>
      <c r="J111" s="442">
        <f>IF($W106=1,(J109/0.85*0.15+J109)*0.15*'1.2.1.B. Partneris-1'!$O$3,0)</f>
        <v>0</v>
      </c>
      <c r="K111" s="442"/>
      <c r="L111" s="442">
        <f>IF($W106=1,(L109/0.85*0.15+L109)*0.15*'1.2.1.B. Partneris-1'!$O$3,0)</f>
        <v>0</v>
      </c>
      <c r="M111" s="442"/>
      <c r="N111" s="442">
        <f>IF($W106=1,(N109/0.85*0.15+N109)*0.15*'1.2.1.B. Partneris-1'!$O$3,0)</f>
        <v>0</v>
      </c>
      <c r="O111" s="442"/>
      <c r="P111" s="442">
        <f>IF($W106=1,(P109/0.85*0.15+P109)*0.15*'1.2.1.B. Partneris-1'!$O$3,0)</f>
        <v>0</v>
      </c>
      <c r="Q111" s="442"/>
      <c r="R111" s="442">
        <f>IF($W106=1,(R109/0.85*0.15+R109)*0.15*'1.2.1.B. Partneris-1'!$O$3,0)</f>
        <v>0</v>
      </c>
      <c r="S111" s="442"/>
      <c r="T111" s="408">
        <f t="shared" si="68"/>
        <v>0</v>
      </c>
      <c r="U111" s="409" t="e">
        <f t="shared" si="70"/>
        <v>#DIV/0!</v>
      </c>
    </row>
    <row r="112" spans="1:23" ht="12.75" customHeight="1">
      <c r="A112" s="410" t="str">
        <f>A$8</f>
        <v>Pašvaldības finansējums</v>
      </c>
      <c r="B112" s="442">
        <f>IF($W106=1,B116-B109-B111-B115-B113,0)</f>
        <v>0</v>
      </c>
      <c r="C112" s="442"/>
      <c r="D112" s="442">
        <f t="shared" ref="D112:R112" si="71">IF($W106=1,D116-D109-D111-D115-D113,0)</f>
        <v>0</v>
      </c>
      <c r="E112" s="442"/>
      <c r="F112" s="442">
        <f t="shared" si="71"/>
        <v>0</v>
      </c>
      <c r="G112" s="442"/>
      <c r="H112" s="442">
        <f t="shared" si="71"/>
        <v>0</v>
      </c>
      <c r="I112" s="442"/>
      <c r="J112" s="442">
        <f t="shared" si="71"/>
        <v>0</v>
      </c>
      <c r="K112" s="442"/>
      <c r="L112" s="442">
        <f t="shared" si="71"/>
        <v>0</v>
      </c>
      <c r="M112" s="442"/>
      <c r="N112" s="442">
        <f t="shared" si="71"/>
        <v>0</v>
      </c>
      <c r="O112" s="442"/>
      <c r="P112" s="442">
        <f t="shared" si="71"/>
        <v>0</v>
      </c>
      <c r="Q112" s="442"/>
      <c r="R112" s="442">
        <f t="shared" si="71"/>
        <v>0</v>
      </c>
      <c r="S112" s="442"/>
      <c r="T112" s="408">
        <f t="shared" si="68"/>
        <v>0</v>
      </c>
      <c r="U112" s="409" t="e">
        <f>T112/$T$116</f>
        <v>#DIV/0!</v>
      </c>
    </row>
    <row r="113" spans="1:23" s="3" customFormat="1" ht="12.75" customHeight="1">
      <c r="A113" s="410" t="str">
        <f>A$9</f>
        <v xml:space="preserve">Elastības finansējuma apjoms </v>
      </c>
      <c r="B113" s="442">
        <f>B116*$L$106*$W$20</f>
        <v>0</v>
      </c>
      <c r="C113" s="442"/>
      <c r="D113" s="442">
        <f t="shared" ref="D113:R113" si="72">D116*$L$106*$W$20</f>
        <v>0</v>
      </c>
      <c r="E113" s="442"/>
      <c r="F113" s="442">
        <f t="shared" si="72"/>
        <v>0</v>
      </c>
      <c r="G113" s="442"/>
      <c r="H113" s="442">
        <f t="shared" si="72"/>
        <v>0</v>
      </c>
      <c r="I113" s="442"/>
      <c r="J113" s="442">
        <f t="shared" si="72"/>
        <v>0</v>
      </c>
      <c r="K113" s="442"/>
      <c r="L113" s="442">
        <f t="shared" si="72"/>
        <v>0</v>
      </c>
      <c r="M113" s="442"/>
      <c r="N113" s="442">
        <f t="shared" si="72"/>
        <v>0</v>
      </c>
      <c r="O113" s="442"/>
      <c r="P113" s="442">
        <f t="shared" si="72"/>
        <v>0</v>
      </c>
      <c r="Q113" s="442"/>
      <c r="R113" s="442">
        <f t="shared" si="72"/>
        <v>0</v>
      </c>
      <c r="S113" s="442"/>
      <c r="T113" s="408">
        <f t="shared" si="68"/>
        <v>0</v>
      </c>
      <c r="U113" s="409" t="e">
        <f t="shared" si="70"/>
        <v>#DIV/0!</v>
      </c>
    </row>
    <row r="114" spans="1:23" ht="12.75" customHeight="1">
      <c r="A114" s="411" t="str">
        <f>A$10</f>
        <v>Publiskās attiecināmās izmaksas</v>
      </c>
      <c r="B114" s="311">
        <f>SUM(B109:B113)</f>
        <v>0</v>
      </c>
      <c r="C114" s="311"/>
      <c r="D114" s="311">
        <f t="shared" ref="D114:R114" si="73">SUM(D109:D113)</f>
        <v>0</v>
      </c>
      <c r="E114" s="311"/>
      <c r="F114" s="311">
        <f t="shared" si="73"/>
        <v>0</v>
      </c>
      <c r="G114" s="311"/>
      <c r="H114" s="311">
        <f t="shared" si="73"/>
        <v>0</v>
      </c>
      <c r="I114" s="311"/>
      <c r="J114" s="311">
        <f t="shared" si="73"/>
        <v>0</v>
      </c>
      <c r="K114" s="311"/>
      <c r="L114" s="311">
        <f t="shared" si="73"/>
        <v>0</v>
      </c>
      <c r="M114" s="311"/>
      <c r="N114" s="311">
        <f t="shared" si="73"/>
        <v>0</v>
      </c>
      <c r="O114" s="311"/>
      <c r="P114" s="311">
        <f t="shared" si="73"/>
        <v>0</v>
      </c>
      <c r="Q114" s="311"/>
      <c r="R114" s="311">
        <f t="shared" si="73"/>
        <v>0</v>
      </c>
      <c r="S114" s="311"/>
      <c r="T114" s="412">
        <f t="shared" si="68"/>
        <v>0</v>
      </c>
      <c r="U114" s="409" t="e">
        <f t="shared" si="70"/>
        <v>#DIV/0!</v>
      </c>
    </row>
    <row r="115" spans="1:23" ht="12.75" customHeight="1">
      <c r="A115" s="410" t="str">
        <f>A$11</f>
        <v>Privātās attiecināmās izmaksas</v>
      </c>
      <c r="B115" s="442">
        <f>IF($W$106=1,B116*'11. DL 4.pielikums'!$G$35-'9. DL PI Fin.plans'!B116*'9. DL PI Fin.plans'!$L$106,B116-B109-B110-B111-B112-B113)</f>
        <v>0</v>
      </c>
      <c r="C115" s="442"/>
      <c r="D115" s="442">
        <f>IF($W$106=1,D116*'11. DL 4.pielikums'!$G$35-'9. DL PI Fin.plans'!D116*'9. DL PI Fin.plans'!$L$106,D116-D109-D110-D111-D112-D113)</f>
        <v>0</v>
      </c>
      <c r="E115" s="442"/>
      <c r="F115" s="442">
        <f>IF($W$106=1,F116*'11. DL 4.pielikums'!$G$35-'9. DL PI Fin.plans'!F116*'9. DL PI Fin.plans'!$L$106,F116-F109-F110-F111-F112-F113)</f>
        <v>0</v>
      </c>
      <c r="G115" s="442"/>
      <c r="H115" s="442">
        <f>IF($W$106=1,H116*'11. DL 4.pielikums'!$G$35-'9. DL PI Fin.plans'!H116*'9. DL PI Fin.plans'!$L$106,H116-H109-H110-H111-H112-H113)</f>
        <v>0</v>
      </c>
      <c r="I115" s="442"/>
      <c r="J115" s="442">
        <f>IF($W$106=1,J116*'11. DL 4.pielikums'!$G$35-'9. DL PI Fin.plans'!J116*'9. DL PI Fin.plans'!$L$106,J116-J109-J110-J111-J112-J113)</f>
        <v>0</v>
      </c>
      <c r="K115" s="442"/>
      <c r="L115" s="442">
        <f>IF($W$106=1,L116*'11. DL 4.pielikums'!$G$35-'9. DL PI Fin.plans'!L116*'9. DL PI Fin.plans'!$L$106,L116-L109-L110-L111-L112-L113)</f>
        <v>0</v>
      </c>
      <c r="M115" s="442"/>
      <c r="N115" s="442">
        <f>IF($W$106=1,N116*'11. DL 4.pielikums'!$G$35-'9. DL PI Fin.plans'!N116*'9. DL PI Fin.plans'!$L$106,N116-N109-N110-N111-N112-N113)</f>
        <v>0</v>
      </c>
      <c r="O115" s="442"/>
      <c r="P115" s="442">
        <f>IF($W$106=1,P116*'11. DL 4.pielikums'!$G$35-'9. DL PI Fin.plans'!P116*'9. DL PI Fin.plans'!$L$106,P116-P109-P110-P111-P112-P113)</f>
        <v>0</v>
      </c>
      <c r="Q115" s="442"/>
      <c r="R115" s="442">
        <f>IF($W$106=1,R116*'11. DL 4.pielikums'!$G$35-'9. DL PI Fin.plans'!R116*'9. DL PI Fin.plans'!$L$106,R116-R109-R110-R111-R112-R113)</f>
        <v>0</v>
      </c>
      <c r="S115" s="442"/>
      <c r="T115" s="408">
        <f t="shared" si="68"/>
        <v>0</v>
      </c>
      <c r="U115" s="409" t="e">
        <f t="shared" si="70"/>
        <v>#DIV/0!</v>
      </c>
    </row>
    <row r="116" spans="1:23" ht="12.75" customHeight="1">
      <c r="A116" s="411" t="str">
        <f>A$12</f>
        <v>Kopējās attiecināmās izmaksas</v>
      </c>
      <c r="B116" s="311">
        <f>IF(B23=2,'1.2.1.B. Partneris-1'!H27,'1.2.1.B. Partneris-1'!H27*B23)</f>
        <v>0</v>
      </c>
      <c r="C116" s="311"/>
      <c r="D116" s="311">
        <f>IF(D23=2,'1.2.1.B. Partneris-1'!J27+'1.2.1.B. Partneris-1'!H27,'1.2.1.B. Partneris-1'!J27*D23)</f>
        <v>0</v>
      </c>
      <c r="E116" s="311"/>
      <c r="F116" s="311">
        <f>IF(F23=2,'1.2.1.B. Partneris-1'!L27+'1.2.1.B. Partneris-1'!J27+'1.2.1.B. Partneris-1'!H27,'1.2.1.B. Partneris-1'!L27*F23)</f>
        <v>0</v>
      </c>
      <c r="G116" s="311"/>
      <c r="H116" s="311">
        <f>IF(H23=2,'1.2.1.B. Partneris-1'!N27+'1.2.1.B. Partneris-1'!L27+'1.2.1.B. Partneris-1'!J27+'1.2.1.B. Partneris-1'!H27,'1.2.1.B. Partneris-1'!N27*H23)</f>
        <v>0</v>
      </c>
      <c r="I116" s="311"/>
      <c r="J116" s="311">
        <f>IF(J23=2,'1.2.1.B. Partneris-1'!P27,'1.2.1.B. Partneris-1'!P27*J23)</f>
        <v>0</v>
      </c>
      <c r="K116" s="311"/>
      <c r="L116" s="311">
        <f>IF(L23=2,'1.2.1.B. Partneris-1'!R27,'1.2.1.B. Partneris-1'!R27*L23)</f>
        <v>0</v>
      </c>
      <c r="M116" s="311"/>
      <c r="N116" s="311">
        <f>IF(N23=2,'1.2.1.B. Partneris-1'!T27,'1.2.1.B. Partneris-1'!T27*N23)</f>
        <v>0</v>
      </c>
      <c r="O116" s="311"/>
      <c r="P116" s="311">
        <f>IF(P23=2,'1.2.1.B. Partneris-1'!V27,'1.2.1.B. Partneris-1'!V27*P23)</f>
        <v>0</v>
      </c>
      <c r="Q116" s="311"/>
      <c r="R116" s="311">
        <f>IF(R23=2,'1.2.1.B. Partneris-1'!X27,'1.2.1.B. Partneris-1'!X27*R23)</f>
        <v>0</v>
      </c>
      <c r="S116" s="311"/>
      <c r="T116" s="412">
        <f>SUM(B116:R116)</f>
        <v>0</v>
      </c>
      <c r="U116" s="409" t="e">
        <f t="shared" si="70"/>
        <v>#DIV/0!</v>
      </c>
    </row>
    <row r="117" spans="1:23" ht="12.75" customHeight="1">
      <c r="A117" s="410" t="str">
        <f>A$13</f>
        <v>Publiskās ārpusprojekta izmaksas</v>
      </c>
      <c r="B117" s="444"/>
      <c r="C117" s="444"/>
      <c r="D117" s="444"/>
      <c r="E117" s="444"/>
      <c r="F117" s="444"/>
      <c r="G117" s="444"/>
      <c r="H117" s="444"/>
      <c r="I117" s="444"/>
      <c r="J117" s="444"/>
      <c r="K117" s="444"/>
      <c r="L117" s="444"/>
      <c r="M117" s="444"/>
      <c r="N117" s="444"/>
      <c r="O117" s="444"/>
      <c r="P117" s="444"/>
      <c r="Q117" s="444"/>
      <c r="R117" s="444"/>
      <c r="S117" s="444"/>
      <c r="T117" s="408">
        <f t="shared" ref="T117:T119" si="74">SUM(B117:R117)</f>
        <v>0</v>
      </c>
      <c r="U117" s="443" t="s">
        <v>336</v>
      </c>
    </row>
    <row r="118" spans="1:23" ht="12.75" customHeight="1">
      <c r="A118" s="410" t="str">
        <f>A$14</f>
        <v>Privātās ārpusprojekta izmaksas</v>
      </c>
      <c r="B118" s="442">
        <f>IF(B23=2,'1.2.1.B. Partneris-1'!I27,'1.2.1.B. Partneris-1'!I27*B23)</f>
        <v>0</v>
      </c>
      <c r="C118" s="442"/>
      <c r="D118" s="442">
        <f>IF(D23=2,'1.2.1.B. Partneris-1'!K27+'1.2.1.B. Partneris-1'!I27,'1.2.1.B. Partneris-1'!K27*D23)</f>
        <v>0</v>
      </c>
      <c r="E118" s="442"/>
      <c r="F118" s="442">
        <f>IF(F23=2,'1.2.1.B. Partneris-1'!M27+'1.2.1.B. Partneris-1'!K27+'1.2.1.B. Partneris-1'!I27,'1.2.1.B. Partneris-1'!M27*F23)</f>
        <v>0</v>
      </c>
      <c r="G118" s="442"/>
      <c r="H118" s="442">
        <f>IF(H23=2,'1.2.1.B. Partneris-1'!O27+'1.2.1.B. Partneris-1'!M27+'1.2.1.B. Partneris-1'!K27+'1.2.1.B. Partneris-1'!I27,'1.2.1.B. Partneris-1'!O27*H23)</f>
        <v>0</v>
      </c>
      <c r="I118" s="442"/>
      <c r="J118" s="442">
        <f>IF(J23=2,'1.2.1.B. Partneris-1'!Q27,'1.2.1.B. Partneris-1'!Q27*J23)</f>
        <v>0</v>
      </c>
      <c r="K118" s="442"/>
      <c r="L118" s="442">
        <f>IF(L23=2,'1.2.1.B. Partneris-1'!S27,'1.2.1.B. Partneris-1'!S27*L23)</f>
        <v>0</v>
      </c>
      <c r="M118" s="442"/>
      <c r="N118" s="442">
        <f>IF(N23=2,'1.2.1.B. Partneris-1'!U27,'1.2.1.B. Partneris-1'!U27*N23)</f>
        <v>0</v>
      </c>
      <c r="O118" s="442"/>
      <c r="P118" s="442">
        <f>IF(P23=2,'1.2.1.B. Partneris-1'!W27,'1.2.1.B. Partneris-1'!W27*P23)</f>
        <v>0</v>
      </c>
      <c r="Q118" s="442"/>
      <c r="R118" s="442">
        <f>IF(R23=2,'1.2.1.B. Partneris-1'!Y27,'1.2.1.B. Partneris-1'!Y27*R23)</f>
        <v>0</v>
      </c>
      <c r="S118" s="442"/>
      <c r="T118" s="408">
        <f t="shared" si="74"/>
        <v>0</v>
      </c>
      <c r="U118" s="443" t="s">
        <v>336</v>
      </c>
    </row>
    <row r="119" spans="1:23" ht="12.75" customHeight="1">
      <c r="A119" s="411" t="str">
        <f>A$15</f>
        <v>Ārpusprojekta izmaksas kopā</v>
      </c>
      <c r="B119" s="311">
        <f>SUM(B117:B118)</f>
        <v>0</v>
      </c>
      <c r="C119" s="311"/>
      <c r="D119" s="311">
        <f t="shared" ref="D119:R119" si="75">SUM(D117:D118)</f>
        <v>0</v>
      </c>
      <c r="E119" s="311"/>
      <c r="F119" s="311">
        <f t="shared" si="75"/>
        <v>0</v>
      </c>
      <c r="G119" s="311"/>
      <c r="H119" s="311">
        <f t="shared" si="75"/>
        <v>0</v>
      </c>
      <c r="I119" s="311"/>
      <c r="J119" s="311">
        <f t="shared" si="75"/>
        <v>0</v>
      </c>
      <c r="K119" s="311"/>
      <c r="L119" s="311">
        <f t="shared" si="75"/>
        <v>0</v>
      </c>
      <c r="M119" s="311"/>
      <c r="N119" s="311">
        <f t="shared" si="75"/>
        <v>0</v>
      </c>
      <c r="O119" s="311"/>
      <c r="P119" s="311">
        <f t="shared" si="75"/>
        <v>0</v>
      </c>
      <c r="Q119" s="311"/>
      <c r="R119" s="311">
        <f t="shared" si="75"/>
        <v>0</v>
      </c>
      <c r="S119" s="311"/>
      <c r="T119" s="412">
        <f t="shared" si="74"/>
        <v>0</v>
      </c>
      <c r="U119" s="443" t="s">
        <v>336</v>
      </c>
    </row>
    <row r="120" spans="1:23" ht="12.75" customHeight="1">
      <c r="A120" s="416" t="str">
        <f>A$16</f>
        <v>Kopējās izmaksas</v>
      </c>
      <c r="B120" s="417">
        <f>B116+B119</f>
        <v>0</v>
      </c>
      <c r="C120" s="417"/>
      <c r="D120" s="417">
        <f t="shared" ref="D120:R120" si="76">D116+D119</f>
        <v>0</v>
      </c>
      <c r="E120" s="417"/>
      <c r="F120" s="417">
        <f t="shared" si="76"/>
        <v>0</v>
      </c>
      <c r="G120" s="417"/>
      <c r="H120" s="417">
        <f t="shared" si="76"/>
        <v>0</v>
      </c>
      <c r="I120" s="417"/>
      <c r="J120" s="417">
        <f t="shared" si="76"/>
        <v>0</v>
      </c>
      <c r="K120" s="417"/>
      <c r="L120" s="417">
        <f t="shared" si="76"/>
        <v>0</v>
      </c>
      <c r="M120" s="417"/>
      <c r="N120" s="417">
        <f t="shared" si="76"/>
        <v>0</v>
      </c>
      <c r="O120" s="417"/>
      <c r="P120" s="417">
        <f t="shared" si="76"/>
        <v>0</v>
      </c>
      <c r="Q120" s="417"/>
      <c r="R120" s="417">
        <f t="shared" si="76"/>
        <v>0</v>
      </c>
      <c r="S120" s="417"/>
      <c r="T120" s="412">
        <f>SUM(B120:R120)</f>
        <v>0</v>
      </c>
      <c r="U120" s="443" t="s">
        <v>336</v>
      </c>
    </row>
    <row r="121" spans="1:23" ht="12.75" customHeight="1">
      <c r="A121" s="430"/>
      <c r="B121" s="430"/>
      <c r="C121" s="430"/>
      <c r="D121" s="430"/>
      <c r="E121" s="430"/>
      <c r="F121" s="430"/>
      <c r="G121" s="430"/>
      <c r="H121" s="430"/>
      <c r="I121" s="430"/>
      <c r="J121" s="430"/>
      <c r="K121" s="430"/>
      <c r="L121" s="430"/>
      <c r="M121" s="430"/>
      <c r="N121" s="430"/>
      <c r="O121" s="430"/>
      <c r="P121" s="430"/>
      <c r="Q121" s="430"/>
      <c r="R121" s="430"/>
      <c r="S121" s="430"/>
      <c r="T121" s="430"/>
      <c r="U121" s="430"/>
    </row>
    <row r="122" spans="1:23" ht="24" customHeight="1">
      <c r="A122" s="445" t="s">
        <v>348</v>
      </c>
      <c r="B122" s="433">
        <f>'1.2.1.B. Partneris-1'!C3</f>
        <v>0</v>
      </c>
      <c r="C122" s="434"/>
      <c r="D122" s="434"/>
      <c r="E122" s="434"/>
      <c r="F122" s="433">
        <f>'1.2.1.B. Partneris-1'!H3</f>
        <v>0</v>
      </c>
      <c r="G122" s="434"/>
      <c r="H122" s="435"/>
      <c r="I122" s="434"/>
      <c r="J122" s="435" t="s">
        <v>343</v>
      </c>
      <c r="K122" s="434"/>
      <c r="L122" s="437">
        <f>'1.2.1.B. Partneris-1'!C14</f>
        <v>1</v>
      </c>
      <c r="M122" s="434"/>
      <c r="N122" s="438" t="s">
        <v>351</v>
      </c>
      <c r="O122" s="434"/>
      <c r="P122" s="435"/>
      <c r="Q122" s="434"/>
      <c r="R122" s="435"/>
      <c r="S122" s="434"/>
      <c r="T122" s="435"/>
      <c r="U122" s="435"/>
      <c r="W122" s="4">
        <f>IF(F122=Dati!$J$3,1,IF(F122=Dati!$J$4,2,IF(F122=Dati!$J$5,3,0)))</f>
        <v>0</v>
      </c>
    </row>
    <row r="123" spans="1:23">
      <c r="A123" s="404" t="s">
        <v>328</v>
      </c>
      <c r="B123" s="405">
        <f>B$3</f>
        <v>2025</v>
      </c>
      <c r="C123" s="405"/>
      <c r="D123" s="405">
        <f>D$3</f>
        <v>2026</v>
      </c>
      <c r="E123" s="405"/>
      <c r="F123" s="405">
        <f>F$3</f>
        <v>2027</v>
      </c>
      <c r="G123" s="405"/>
      <c r="H123" s="405">
        <f>H$3</f>
        <v>2028</v>
      </c>
      <c r="I123" s="405"/>
      <c r="J123" s="405">
        <f>J$3</f>
        <v>2029</v>
      </c>
      <c r="K123" s="405"/>
      <c r="L123" s="405" t="str">
        <f>L$3</f>
        <v>X</v>
      </c>
      <c r="M123" s="405"/>
      <c r="N123" s="405" t="str">
        <f>N$3</f>
        <v>X</v>
      </c>
      <c r="O123" s="405"/>
      <c r="P123" s="405" t="str">
        <f>P$3</f>
        <v>X</v>
      </c>
      <c r="Q123" s="405"/>
      <c r="R123" s="405" t="str">
        <f>R$3</f>
        <v>X</v>
      </c>
      <c r="S123" s="405"/>
      <c r="T123" s="405"/>
      <c r="U123" s="405"/>
    </row>
    <row r="124" spans="1:23">
      <c r="A124" s="439"/>
      <c r="B124" s="406" t="s">
        <v>329</v>
      </c>
      <c r="C124" s="406"/>
      <c r="D124" s="406" t="s">
        <v>329</v>
      </c>
      <c r="E124" s="406"/>
      <c r="F124" s="406" t="s">
        <v>329</v>
      </c>
      <c r="G124" s="406"/>
      <c r="H124" s="406" t="s">
        <v>329</v>
      </c>
      <c r="I124" s="406"/>
      <c r="J124" s="406" t="s">
        <v>329</v>
      </c>
      <c r="K124" s="406"/>
      <c r="L124" s="406" t="s">
        <v>329</v>
      </c>
      <c r="M124" s="406"/>
      <c r="N124" s="406" t="s">
        <v>329</v>
      </c>
      <c r="O124" s="406"/>
      <c r="P124" s="406" t="s">
        <v>329</v>
      </c>
      <c r="Q124" s="406"/>
      <c r="R124" s="406" t="s">
        <v>329</v>
      </c>
      <c r="S124" s="406"/>
      <c r="T124" s="406" t="s">
        <v>195</v>
      </c>
      <c r="U124" s="406" t="s">
        <v>139</v>
      </c>
    </row>
    <row r="125" spans="1:23" ht="12.75" customHeight="1">
      <c r="A125" s="440" t="str">
        <f>A$5</f>
        <v>Eiropas Reģionālās attīstības fonds</v>
      </c>
      <c r="B125" s="441">
        <f>(B132*$L$122)*$W$19-B129</f>
        <v>0</v>
      </c>
      <c r="C125" s="441"/>
      <c r="D125" s="441">
        <f t="shared" ref="D125:P125" si="77">(D132*$L$122)*$W$19-D129</f>
        <v>0</v>
      </c>
      <c r="E125" s="441"/>
      <c r="F125" s="441">
        <f t="shared" si="77"/>
        <v>0</v>
      </c>
      <c r="G125" s="441"/>
      <c r="H125" s="441">
        <f t="shared" si="77"/>
        <v>0</v>
      </c>
      <c r="I125" s="441"/>
      <c r="J125" s="441">
        <f t="shared" si="77"/>
        <v>0</v>
      </c>
      <c r="K125" s="441"/>
      <c r="L125" s="441">
        <f t="shared" si="77"/>
        <v>0</v>
      </c>
      <c r="M125" s="441"/>
      <c r="N125" s="441">
        <f t="shared" si="77"/>
        <v>0</v>
      </c>
      <c r="O125" s="441"/>
      <c r="P125" s="441">
        <f t="shared" si="77"/>
        <v>0</v>
      </c>
      <c r="Q125" s="441"/>
      <c r="R125" s="441">
        <f t="shared" ref="R125" si="78">(R132*$L$122-R129)*$W$19</f>
        <v>0</v>
      </c>
      <c r="S125" s="441"/>
      <c r="T125" s="408">
        <f t="shared" ref="T125:T131" si="79">SUM(B125:R125)</f>
        <v>0</v>
      </c>
      <c r="U125" s="409" t="e">
        <f>T125/$T$132</f>
        <v>#DIV/0!</v>
      </c>
    </row>
    <row r="126" spans="1:23" ht="12.75" customHeight="1">
      <c r="A126" s="410" t="str">
        <f>A$6</f>
        <v>Attiecināmais valsts budžeta finansējums</v>
      </c>
      <c r="B126" s="441"/>
      <c r="C126" s="441"/>
      <c r="D126" s="441"/>
      <c r="E126" s="441"/>
      <c r="F126" s="441"/>
      <c r="G126" s="441"/>
      <c r="H126" s="441"/>
      <c r="I126" s="441"/>
      <c r="J126" s="441"/>
      <c r="K126" s="441"/>
      <c r="L126" s="441"/>
      <c r="M126" s="441"/>
      <c r="N126" s="441"/>
      <c r="O126" s="441"/>
      <c r="P126" s="441"/>
      <c r="Q126" s="441"/>
      <c r="R126" s="441"/>
      <c r="S126" s="441"/>
      <c r="T126" s="408">
        <f t="shared" si="79"/>
        <v>0</v>
      </c>
      <c r="U126" s="409" t="e">
        <f t="shared" ref="U126:U132" si="80">T126/$T$132</f>
        <v>#DIV/0!</v>
      </c>
    </row>
    <row r="127" spans="1:23" ht="12.75" customHeight="1">
      <c r="A127" s="410" t="str">
        <f>A$7</f>
        <v>Valsts budžeta dotācija pašvaldībām</v>
      </c>
      <c r="B127" s="442"/>
      <c r="C127" s="442"/>
      <c r="D127" s="442"/>
      <c r="E127" s="442"/>
      <c r="F127" s="442"/>
      <c r="G127" s="442"/>
      <c r="H127" s="442"/>
      <c r="I127" s="442"/>
      <c r="J127" s="442"/>
      <c r="K127" s="442"/>
      <c r="L127" s="442"/>
      <c r="M127" s="442"/>
      <c r="N127" s="442"/>
      <c r="O127" s="442"/>
      <c r="P127" s="442"/>
      <c r="Q127" s="442"/>
      <c r="R127" s="442"/>
      <c r="S127" s="442"/>
      <c r="T127" s="408">
        <f t="shared" si="79"/>
        <v>0</v>
      </c>
      <c r="U127" s="409" t="e">
        <f t="shared" si="80"/>
        <v>#DIV/0!</v>
      </c>
    </row>
    <row r="128" spans="1:23" ht="12.75" customHeight="1">
      <c r="A128" s="410" t="str">
        <f>A$8</f>
        <v>Pašvaldības finansējums</v>
      </c>
      <c r="B128" s="442"/>
      <c r="C128" s="442"/>
      <c r="D128" s="442"/>
      <c r="E128" s="442"/>
      <c r="F128" s="442"/>
      <c r="G128" s="442"/>
      <c r="H128" s="442"/>
      <c r="I128" s="442"/>
      <c r="J128" s="442"/>
      <c r="K128" s="442"/>
      <c r="L128" s="442"/>
      <c r="M128" s="442"/>
      <c r="N128" s="442"/>
      <c r="O128" s="442"/>
      <c r="P128" s="442"/>
      <c r="Q128" s="442"/>
      <c r="R128" s="442"/>
      <c r="S128" s="442"/>
      <c r="T128" s="408">
        <f t="shared" si="79"/>
        <v>0</v>
      </c>
      <c r="U128" s="409" t="e">
        <f t="shared" si="80"/>
        <v>#DIV/0!</v>
      </c>
    </row>
    <row r="129" spans="1:24" s="3" customFormat="1" ht="12.75" customHeight="1">
      <c r="A129" s="410" t="str">
        <f>A$9</f>
        <v xml:space="preserve">Elastības finansējuma apjoms </v>
      </c>
      <c r="B129" s="442">
        <f>B132*$L$122*$W$20</f>
        <v>0</v>
      </c>
      <c r="C129" s="442"/>
      <c r="D129" s="442">
        <f t="shared" ref="D129:R129" si="81">D132*$L$122*$W$20</f>
        <v>0</v>
      </c>
      <c r="E129" s="442"/>
      <c r="F129" s="442">
        <f t="shared" si="81"/>
        <v>0</v>
      </c>
      <c r="G129" s="442"/>
      <c r="H129" s="442">
        <f t="shared" si="81"/>
        <v>0</v>
      </c>
      <c r="I129" s="442"/>
      <c r="J129" s="442">
        <f t="shared" si="81"/>
        <v>0</v>
      </c>
      <c r="K129" s="442"/>
      <c r="L129" s="442">
        <f t="shared" si="81"/>
        <v>0</v>
      </c>
      <c r="M129" s="442"/>
      <c r="N129" s="442">
        <f t="shared" si="81"/>
        <v>0</v>
      </c>
      <c r="O129" s="442"/>
      <c r="P129" s="442">
        <f t="shared" si="81"/>
        <v>0</v>
      </c>
      <c r="Q129" s="442"/>
      <c r="R129" s="442">
        <f t="shared" si="81"/>
        <v>0</v>
      </c>
      <c r="S129" s="442"/>
      <c r="T129" s="408">
        <f t="shared" si="79"/>
        <v>0</v>
      </c>
      <c r="U129" s="409" t="e">
        <f t="shared" si="80"/>
        <v>#DIV/0!</v>
      </c>
    </row>
    <row r="130" spans="1:24" ht="12.75" customHeight="1">
      <c r="A130" s="411" t="str">
        <f>A$10</f>
        <v>Publiskās attiecināmās izmaksas</v>
      </c>
      <c r="B130" s="311">
        <f>SUM(B125:B129)</f>
        <v>0</v>
      </c>
      <c r="C130" s="311"/>
      <c r="D130" s="311">
        <f t="shared" ref="D130:R130" si="82">SUM(D125:D129)</f>
        <v>0</v>
      </c>
      <c r="E130" s="311"/>
      <c r="F130" s="311">
        <f t="shared" si="82"/>
        <v>0</v>
      </c>
      <c r="G130" s="311"/>
      <c r="H130" s="311">
        <f t="shared" si="82"/>
        <v>0</v>
      </c>
      <c r="I130" s="311"/>
      <c r="J130" s="311">
        <f t="shared" si="82"/>
        <v>0</v>
      </c>
      <c r="K130" s="311"/>
      <c r="L130" s="311">
        <f t="shared" si="82"/>
        <v>0</v>
      </c>
      <c r="M130" s="311"/>
      <c r="N130" s="311">
        <f t="shared" si="82"/>
        <v>0</v>
      </c>
      <c r="O130" s="311"/>
      <c r="P130" s="311">
        <f t="shared" si="82"/>
        <v>0</v>
      </c>
      <c r="Q130" s="311"/>
      <c r="R130" s="311">
        <f t="shared" si="82"/>
        <v>0</v>
      </c>
      <c r="S130" s="311"/>
      <c r="T130" s="412">
        <f t="shared" si="79"/>
        <v>0</v>
      </c>
      <c r="U130" s="409" t="e">
        <f t="shared" si="80"/>
        <v>#DIV/0!</v>
      </c>
    </row>
    <row r="131" spans="1:24" ht="12.75" customHeight="1">
      <c r="A131" s="410" t="str">
        <f>A$11</f>
        <v>Privātās attiecināmās izmaksas</v>
      </c>
      <c r="B131" s="442">
        <f>B132-B130</f>
        <v>0</v>
      </c>
      <c r="C131" s="442"/>
      <c r="D131" s="442">
        <f t="shared" ref="D131:R131" si="83">D132-D130</f>
        <v>0</v>
      </c>
      <c r="E131" s="442"/>
      <c r="F131" s="442">
        <f t="shared" si="83"/>
        <v>0</v>
      </c>
      <c r="G131" s="442"/>
      <c r="H131" s="442">
        <f t="shared" si="83"/>
        <v>0</v>
      </c>
      <c r="I131" s="442"/>
      <c r="J131" s="442">
        <f t="shared" si="83"/>
        <v>0</v>
      </c>
      <c r="K131" s="442"/>
      <c r="L131" s="442">
        <f t="shared" si="83"/>
        <v>0</v>
      </c>
      <c r="M131" s="442"/>
      <c r="N131" s="442">
        <f t="shared" si="83"/>
        <v>0</v>
      </c>
      <c r="O131" s="442"/>
      <c r="P131" s="442">
        <f t="shared" si="83"/>
        <v>0</v>
      </c>
      <c r="Q131" s="442"/>
      <c r="R131" s="442">
        <f t="shared" si="83"/>
        <v>0</v>
      </c>
      <c r="S131" s="442"/>
      <c r="T131" s="408">
        <f t="shared" si="79"/>
        <v>0</v>
      </c>
      <c r="U131" s="409" t="e">
        <f t="shared" si="80"/>
        <v>#DIV/0!</v>
      </c>
    </row>
    <row r="132" spans="1:24" ht="12.75" customHeight="1">
      <c r="A132" s="411" t="str">
        <f>A$12</f>
        <v>Kopējās attiecināmās izmaksas</v>
      </c>
      <c r="B132" s="311">
        <f>IF(B23=2,'1.2.1.B. Partneris-1'!H28,'1.2.1.B. Partneris-1'!H28*B23)</f>
        <v>0</v>
      </c>
      <c r="C132" s="311"/>
      <c r="D132" s="311">
        <f>IF(D23=2,'1.2.1.B. Partneris-1'!J28+'1.2.1.B. Partneris-1'!H28,'1.2.1.B. Partneris-1'!J28*D23)</f>
        <v>0</v>
      </c>
      <c r="E132" s="311"/>
      <c r="F132" s="311">
        <f>IF(F23=2,'1.2.1.B. Partneris-1'!L28+'1.2.1.B. Partneris-1'!J28+'1.2.1.B. Partneris-1'!H28,'1.2.1.B. Partneris-1'!L28*F23)</f>
        <v>0</v>
      </c>
      <c r="G132" s="311"/>
      <c r="H132" s="311">
        <f>IF(H23=2,'1.2.1.B. Partneris-1'!N28+'1.2.1.B. Partneris-1'!L28+'1.2.1.B. Partneris-1'!J28+'1.2.1.B. Partneris-1'!H28,'1.2.1.B. Partneris-1'!N28*H23)</f>
        <v>0</v>
      </c>
      <c r="I132" s="311"/>
      <c r="J132" s="311">
        <f>IF(J23=2,'1.2.1.B. Partneris-1'!P28,'1.2.1.B. Partneris-1'!P28*J23)</f>
        <v>0</v>
      </c>
      <c r="K132" s="311"/>
      <c r="L132" s="311">
        <f>IF(L23=2,'1.2.1.B. Partneris-1'!R28,'1.2.1.B. Partneris-1'!R28*L23)</f>
        <v>0</v>
      </c>
      <c r="M132" s="311"/>
      <c r="N132" s="311">
        <f>IF(N23=2,'1.2.1.B. Partneris-1'!T28,'1.2.1.B. Partneris-1'!T28*N23)</f>
        <v>0</v>
      </c>
      <c r="O132" s="311"/>
      <c r="P132" s="311">
        <f>IF(P23=2,'1.2.1.B. Partneris-1'!V28,'1.2.1.B. Partneris-1'!V28*P23)</f>
        <v>0</v>
      </c>
      <c r="Q132" s="311"/>
      <c r="R132" s="311">
        <f>IF(R23=2,'1.2.1.B. Partneris-1'!X28,'1.2.1.B. Partneris-1'!X28*R23)</f>
        <v>0</v>
      </c>
      <c r="S132" s="311"/>
      <c r="T132" s="412">
        <f>SUM(B132:R132)</f>
        <v>0</v>
      </c>
      <c r="U132" s="409" t="e">
        <f t="shared" si="80"/>
        <v>#DIV/0!</v>
      </c>
    </row>
    <row r="133" spans="1:24" ht="12.75" customHeight="1">
      <c r="A133" s="410" t="str">
        <f>A$13</f>
        <v>Publiskās ārpusprojekta izmaksas</v>
      </c>
      <c r="B133" s="444"/>
      <c r="C133" s="444"/>
      <c r="D133" s="444"/>
      <c r="E133" s="444"/>
      <c r="F133" s="444"/>
      <c r="G133" s="444"/>
      <c r="H133" s="444"/>
      <c r="I133" s="444"/>
      <c r="J133" s="444"/>
      <c r="K133" s="444"/>
      <c r="L133" s="444"/>
      <c r="M133" s="444"/>
      <c r="N133" s="444"/>
      <c r="O133" s="444"/>
      <c r="P133" s="444"/>
      <c r="Q133" s="444"/>
      <c r="R133" s="444"/>
      <c r="S133" s="444"/>
      <c r="T133" s="408">
        <f t="shared" ref="T133:T135" si="84">SUM(B133:R133)</f>
        <v>0</v>
      </c>
      <c r="U133" s="443" t="s">
        <v>336</v>
      </c>
    </row>
    <row r="134" spans="1:24" ht="12.75" customHeight="1">
      <c r="A134" s="410" t="str">
        <f>A$14</f>
        <v>Privātās ārpusprojekta izmaksas</v>
      </c>
      <c r="B134" s="442">
        <f>IF(B23=2,'1.2.1.B. Partneris-1'!I28,'1.2.1.B. Partneris-1'!I28*B23)</f>
        <v>0</v>
      </c>
      <c r="C134" s="442"/>
      <c r="D134" s="442">
        <f>IF(D23=2,'1.2.1.B. Partneris-1'!K28+'1.2.1.B. Partneris-1'!I28,'1.2.1.B. Partneris-1'!K28*D23)</f>
        <v>0</v>
      </c>
      <c r="E134" s="442"/>
      <c r="F134" s="442">
        <f>IF(F23=2,'1.2.1.B. Partneris-1'!M28+'1.2.1.B. Partneris-1'!K28+'1.2.1.B. Partneris-1'!I28,'1.2.1.B. Partneris-1'!M28*F23)</f>
        <v>0</v>
      </c>
      <c r="G134" s="442"/>
      <c r="H134" s="442">
        <f>IF(H23=2,'1.2.1.B. Partneris-1'!O28+'1.2.1.B. Partneris-1'!M28+'1.2.1.B. Partneris-1'!K28+'1.2.1.B. Partneris-1'!I28,'1.2.1.B. Partneris-1'!O28*H23)</f>
        <v>0</v>
      </c>
      <c r="I134" s="442"/>
      <c r="J134" s="442">
        <f>IF(J23=2,'1.2.1.B. Partneris-1'!Q28,'1.2.1.B. Partneris-1'!Q28*J23)</f>
        <v>0</v>
      </c>
      <c r="K134" s="442"/>
      <c r="L134" s="442">
        <f>IF(L23=2,'1.2.1.B. Partneris-1'!S28,'1.2.1.B. Partneris-1'!S28*L23)</f>
        <v>0</v>
      </c>
      <c r="M134" s="442"/>
      <c r="N134" s="442">
        <f>IF(N23=2,'1.2.1.B. Partneris-1'!U28,'1.2.1.B. Partneris-1'!U28*N23)</f>
        <v>0</v>
      </c>
      <c r="O134" s="442"/>
      <c r="P134" s="442">
        <f>IF(P23=2,'1.2.1.B. Partneris-1'!W28,'1.2.1.B. Partneris-1'!W28*P23)</f>
        <v>0</v>
      </c>
      <c r="Q134" s="442"/>
      <c r="R134" s="442">
        <f>IF(R23=2,'1.2.1.B. Partneris-1'!Y28,'1.2.1.B. Partneris-1'!Y28*R23)</f>
        <v>0</v>
      </c>
      <c r="S134" s="442"/>
      <c r="T134" s="408">
        <f t="shared" si="84"/>
        <v>0</v>
      </c>
      <c r="U134" s="443" t="s">
        <v>336</v>
      </c>
    </row>
    <row r="135" spans="1:24" ht="12.75" customHeight="1">
      <c r="A135" s="411" t="str">
        <f>A$15</f>
        <v>Ārpusprojekta izmaksas kopā</v>
      </c>
      <c r="B135" s="311">
        <f>SUM(B133:B134)</f>
        <v>0</v>
      </c>
      <c r="C135" s="311"/>
      <c r="D135" s="311">
        <f t="shared" ref="D135:R135" si="85">SUM(D133:D134)</f>
        <v>0</v>
      </c>
      <c r="E135" s="311"/>
      <c r="F135" s="311">
        <f t="shared" si="85"/>
        <v>0</v>
      </c>
      <c r="G135" s="311"/>
      <c r="H135" s="311">
        <f t="shared" si="85"/>
        <v>0</v>
      </c>
      <c r="I135" s="311"/>
      <c r="J135" s="311">
        <f t="shared" si="85"/>
        <v>0</v>
      </c>
      <c r="K135" s="311"/>
      <c r="L135" s="311">
        <f t="shared" si="85"/>
        <v>0</v>
      </c>
      <c r="M135" s="311"/>
      <c r="N135" s="311">
        <f t="shared" si="85"/>
        <v>0</v>
      </c>
      <c r="O135" s="311"/>
      <c r="P135" s="311">
        <f t="shared" si="85"/>
        <v>0</v>
      </c>
      <c r="Q135" s="311"/>
      <c r="R135" s="311">
        <f t="shared" si="85"/>
        <v>0</v>
      </c>
      <c r="S135" s="311"/>
      <c r="T135" s="412">
        <f t="shared" si="84"/>
        <v>0</v>
      </c>
      <c r="U135" s="443" t="s">
        <v>336</v>
      </c>
    </row>
    <row r="136" spans="1:24" ht="12.75" customHeight="1">
      <c r="A136" s="416" t="str">
        <f>A$16</f>
        <v>Kopējās izmaksas</v>
      </c>
      <c r="B136" s="417">
        <f>B132+B135</f>
        <v>0</v>
      </c>
      <c r="C136" s="417"/>
      <c r="D136" s="417">
        <f t="shared" ref="D136:R136" si="86">D132+D135</f>
        <v>0</v>
      </c>
      <c r="E136" s="417"/>
      <c r="F136" s="417">
        <f t="shared" si="86"/>
        <v>0</v>
      </c>
      <c r="G136" s="417"/>
      <c r="H136" s="417">
        <f t="shared" si="86"/>
        <v>0</v>
      </c>
      <c r="I136" s="417"/>
      <c r="J136" s="417">
        <f t="shared" si="86"/>
        <v>0</v>
      </c>
      <c r="K136" s="417"/>
      <c r="L136" s="417">
        <f t="shared" si="86"/>
        <v>0</v>
      </c>
      <c r="M136" s="417"/>
      <c r="N136" s="417">
        <f t="shared" si="86"/>
        <v>0</v>
      </c>
      <c r="O136" s="417"/>
      <c r="P136" s="417">
        <f t="shared" si="86"/>
        <v>0</v>
      </c>
      <c r="Q136" s="417"/>
      <c r="R136" s="417">
        <f t="shared" si="86"/>
        <v>0</v>
      </c>
      <c r="S136" s="417"/>
      <c r="T136" s="412">
        <f>SUM(B136:R136)</f>
        <v>0</v>
      </c>
      <c r="U136" s="443" t="s">
        <v>336</v>
      </c>
    </row>
    <row r="137" spans="1:24" ht="12.75" customHeight="1">
      <c r="A137" s="430"/>
      <c r="B137" s="430"/>
      <c r="C137" s="430"/>
      <c r="D137" s="430"/>
      <c r="E137" s="430"/>
      <c r="F137" s="430"/>
      <c r="G137" s="430"/>
      <c r="H137" s="430"/>
      <c r="I137" s="430"/>
      <c r="J137" s="430"/>
      <c r="K137" s="430"/>
      <c r="L137" s="430"/>
      <c r="M137" s="430"/>
      <c r="N137" s="430"/>
      <c r="O137" s="430"/>
      <c r="P137" s="430"/>
      <c r="Q137" s="430"/>
      <c r="R137" s="430"/>
      <c r="S137" s="430"/>
      <c r="T137" s="430"/>
      <c r="U137" s="430"/>
    </row>
    <row r="138" spans="1:24" ht="24" customHeight="1">
      <c r="A138" s="445" t="s">
        <v>348</v>
      </c>
      <c r="B138" s="433">
        <f>'1.2.1.C. Partneris-1'!C3</f>
        <v>0</v>
      </c>
      <c r="C138" s="434"/>
      <c r="D138" s="434"/>
      <c r="E138" s="434"/>
      <c r="F138" s="433">
        <f>'1.2.1.C. Partneris-1'!H3</f>
        <v>0</v>
      </c>
      <c r="G138" s="434"/>
      <c r="H138" s="435"/>
      <c r="I138" s="434"/>
      <c r="J138" s="435" t="s">
        <v>343</v>
      </c>
      <c r="K138" s="434"/>
      <c r="L138" s="437">
        <f>'1.2.1.C. Partneris-1'!C24</f>
        <v>0.85</v>
      </c>
      <c r="M138" s="434"/>
      <c r="N138" s="438" t="s">
        <v>352</v>
      </c>
      <c r="O138" s="434"/>
      <c r="P138" s="435"/>
      <c r="Q138" s="434"/>
      <c r="R138" s="435"/>
      <c r="S138" s="434"/>
      <c r="T138" s="435"/>
      <c r="U138" s="435"/>
      <c r="W138" s="4">
        <f>IF(F138=Dati!$J$3,1,IF(F138=Dati!$J$4,2,IF(F138=Dati!$J$5,3,0)))</f>
        <v>0</v>
      </c>
      <c r="X138" s="4">
        <f>'1.2.1.C. Partneris-1'!AA3</f>
        <v>0</v>
      </c>
    </row>
    <row r="139" spans="1:24">
      <c r="A139" s="404" t="s">
        <v>328</v>
      </c>
      <c r="B139" s="405">
        <f>B$3</f>
        <v>2025</v>
      </c>
      <c r="C139" s="405"/>
      <c r="D139" s="405">
        <f>D$3</f>
        <v>2026</v>
      </c>
      <c r="E139" s="405"/>
      <c r="F139" s="405">
        <f>F$3</f>
        <v>2027</v>
      </c>
      <c r="G139" s="405"/>
      <c r="H139" s="405">
        <f>H$3</f>
        <v>2028</v>
      </c>
      <c r="I139" s="405"/>
      <c r="J139" s="405">
        <f>J$3</f>
        <v>2029</v>
      </c>
      <c r="K139" s="405"/>
      <c r="L139" s="405" t="str">
        <f>L$3</f>
        <v>X</v>
      </c>
      <c r="M139" s="405"/>
      <c r="N139" s="405" t="str">
        <f>N$3</f>
        <v>X</v>
      </c>
      <c r="O139" s="405"/>
      <c r="P139" s="405" t="str">
        <f>P$3</f>
        <v>X</v>
      </c>
      <c r="Q139" s="405"/>
      <c r="R139" s="405" t="str">
        <f>R$3</f>
        <v>X</v>
      </c>
      <c r="S139" s="405"/>
      <c r="T139" s="405"/>
      <c r="U139" s="405"/>
    </row>
    <row r="140" spans="1:24">
      <c r="A140" s="439"/>
      <c r="B140" s="406" t="s">
        <v>329</v>
      </c>
      <c r="C140" s="406"/>
      <c r="D140" s="406" t="s">
        <v>329</v>
      </c>
      <c r="E140" s="406"/>
      <c r="F140" s="406" t="s">
        <v>329</v>
      </c>
      <c r="G140" s="406"/>
      <c r="H140" s="406" t="s">
        <v>329</v>
      </c>
      <c r="I140" s="406"/>
      <c r="J140" s="406" t="s">
        <v>329</v>
      </c>
      <c r="K140" s="406"/>
      <c r="L140" s="406" t="s">
        <v>329</v>
      </c>
      <c r="M140" s="406"/>
      <c r="N140" s="406" t="s">
        <v>329</v>
      </c>
      <c r="O140" s="406"/>
      <c r="P140" s="406" t="s">
        <v>329</v>
      </c>
      <c r="Q140" s="406"/>
      <c r="R140" s="406" t="s">
        <v>329</v>
      </c>
      <c r="S140" s="406"/>
      <c r="T140" s="406" t="s">
        <v>195</v>
      </c>
      <c r="U140" s="406" t="s">
        <v>139</v>
      </c>
    </row>
    <row r="141" spans="1:24" ht="12.75" customHeight="1">
      <c r="A141" s="440" t="str">
        <f>A$5</f>
        <v>Eiropas Reģionālās attīstības fonds</v>
      </c>
      <c r="B141" s="441">
        <f>(B148*$L$138)*$W$19-B153</f>
        <v>0</v>
      </c>
      <c r="C141" s="441"/>
      <c r="D141" s="441">
        <f t="shared" ref="D141" si="87">(D148*$L$138)*$W$19-D153</f>
        <v>0</v>
      </c>
      <c r="E141" s="441"/>
      <c r="F141" s="441">
        <f>(F148*$L$138-F153)*$W$19</f>
        <v>0</v>
      </c>
      <c r="G141" s="441"/>
      <c r="H141" s="441">
        <f t="shared" ref="H141:R141" si="88">(H148*$L$138-H153)*$W$19</f>
        <v>0</v>
      </c>
      <c r="I141" s="441"/>
      <c r="J141" s="441">
        <f t="shared" si="88"/>
        <v>0</v>
      </c>
      <c r="K141" s="441"/>
      <c r="L141" s="441">
        <f t="shared" si="88"/>
        <v>0</v>
      </c>
      <c r="M141" s="441"/>
      <c r="N141" s="441">
        <f t="shared" si="88"/>
        <v>0</v>
      </c>
      <c r="O141" s="441"/>
      <c r="P141" s="441">
        <f t="shared" si="88"/>
        <v>0</v>
      </c>
      <c r="Q141" s="441"/>
      <c r="R141" s="441">
        <f t="shared" si="88"/>
        <v>0</v>
      </c>
      <c r="S141" s="441"/>
      <c r="T141" s="408">
        <f>SUM(B141:R141)</f>
        <v>0</v>
      </c>
      <c r="U141" s="409" t="e">
        <f>T141/$T$148</f>
        <v>#DIV/0!</v>
      </c>
    </row>
    <row r="142" spans="1:24" ht="12.75" customHeight="1">
      <c r="A142" s="410" t="str">
        <f>A$6</f>
        <v>Attiecināmais valsts budžeta finansējums</v>
      </c>
      <c r="B142" s="441">
        <f>IF($W138=2,B148-B141,0)</f>
        <v>0</v>
      </c>
      <c r="C142" s="441"/>
      <c r="D142" s="441">
        <f t="shared" ref="D142:R142" si="89">IF($W138=2,D148-D141,0)</f>
        <v>0</v>
      </c>
      <c r="E142" s="441"/>
      <c r="F142" s="441">
        <f t="shared" si="89"/>
        <v>0</v>
      </c>
      <c r="G142" s="441"/>
      <c r="H142" s="441">
        <f t="shared" si="89"/>
        <v>0</v>
      </c>
      <c r="I142" s="441"/>
      <c r="J142" s="441">
        <f t="shared" si="89"/>
        <v>0</v>
      </c>
      <c r="K142" s="441"/>
      <c r="L142" s="441">
        <f t="shared" si="89"/>
        <v>0</v>
      </c>
      <c r="M142" s="441"/>
      <c r="N142" s="441">
        <f t="shared" si="89"/>
        <v>0</v>
      </c>
      <c r="O142" s="441"/>
      <c r="P142" s="441">
        <f t="shared" si="89"/>
        <v>0</v>
      </c>
      <c r="Q142" s="441"/>
      <c r="R142" s="441">
        <f t="shared" si="89"/>
        <v>0</v>
      </c>
      <c r="S142" s="441"/>
      <c r="T142" s="408">
        <f t="shared" ref="T142:T147" si="90">SUM(B142:R142)</f>
        <v>0</v>
      </c>
      <c r="U142" s="409" t="e">
        <f t="shared" ref="U142:U147" si="91">T142/$T$148</f>
        <v>#DIV/0!</v>
      </c>
    </row>
    <row r="143" spans="1:24" ht="12.75" customHeight="1">
      <c r="A143" s="410" t="str">
        <f>A$7</f>
        <v>Valsts budžeta dotācija pašvaldībām</v>
      </c>
      <c r="B143" s="442">
        <f>IF($W138=1,(B141/0.85*0.15+B141)*0.15*'1.2.1.C. Partneris-1'!$O$3,0)</f>
        <v>0</v>
      </c>
      <c r="C143" s="442"/>
      <c r="D143" s="442">
        <f>IF($W138=1,(D141/0.85*0.15+D141)*0.15*'1.2.1.C. Partneris-1'!$O$3,0)</f>
        <v>0</v>
      </c>
      <c r="E143" s="442"/>
      <c r="F143" s="442">
        <f>IF($W138=1,(F141/0.85*0.15+F141)*0.15*'1.2.1.C. Partneris-1'!$O$3,0)</f>
        <v>0</v>
      </c>
      <c r="G143" s="442"/>
      <c r="H143" s="442">
        <f>IF($W138=1,(H141/0.85*0.15+H141)*0.15*'1.2.1.C. Partneris-1'!$O$3,0)</f>
        <v>0</v>
      </c>
      <c r="I143" s="442"/>
      <c r="J143" s="442">
        <f>IF($W138=1,(J141/0.85*0.15+J141)*0.15*'1.2.1.C. Partneris-1'!$O$3,0)</f>
        <v>0</v>
      </c>
      <c r="K143" s="442"/>
      <c r="L143" s="442">
        <f>IF($W138=1,(L141/0.85*0.15+L141)*0.15*'1.2.1.C. Partneris-1'!$O$3,0)</f>
        <v>0</v>
      </c>
      <c r="M143" s="442"/>
      <c r="N143" s="442">
        <f>IF($W138=1,(N141/0.85*0.15+N141)*0.15*'1.2.1.C. Partneris-1'!$O$3,0)</f>
        <v>0</v>
      </c>
      <c r="O143" s="442"/>
      <c r="P143" s="442">
        <f>IF($W138=1,(P141/0.85*0.15+P141)*0.15*'1.2.1.C. Partneris-1'!$O$3,0)</f>
        <v>0</v>
      </c>
      <c r="Q143" s="442"/>
      <c r="R143" s="442">
        <f>IF($W138=1,(R141/0.85*0.15+R141)*0.15*'1.2.1.C. Partneris-1'!$O$3,0)</f>
        <v>0</v>
      </c>
      <c r="S143" s="442"/>
      <c r="T143" s="408">
        <f t="shared" si="90"/>
        <v>0</v>
      </c>
      <c r="U143" s="409" t="e">
        <f t="shared" si="91"/>
        <v>#DIV/0!</v>
      </c>
    </row>
    <row r="144" spans="1:24" ht="12.75" customHeight="1">
      <c r="A144" s="410" t="str">
        <f>A$8</f>
        <v>Pašvaldības finansējums</v>
      </c>
      <c r="B144" s="442">
        <f>IF($W138=1,B148-B141-B143-B147-B145,0)</f>
        <v>0</v>
      </c>
      <c r="C144" s="442"/>
      <c r="D144" s="442">
        <f t="shared" ref="D144:R144" si="92">IF($W138=1,D148-D141-D143-D147-D145,0)</f>
        <v>0</v>
      </c>
      <c r="E144" s="442"/>
      <c r="F144" s="442">
        <f t="shared" si="92"/>
        <v>0</v>
      </c>
      <c r="G144" s="442"/>
      <c r="H144" s="442">
        <f t="shared" si="92"/>
        <v>0</v>
      </c>
      <c r="I144" s="442"/>
      <c r="J144" s="442">
        <f t="shared" si="92"/>
        <v>0</v>
      </c>
      <c r="K144" s="442"/>
      <c r="L144" s="442">
        <f t="shared" si="92"/>
        <v>0</v>
      </c>
      <c r="M144" s="442"/>
      <c r="N144" s="442">
        <f t="shared" si="92"/>
        <v>0</v>
      </c>
      <c r="O144" s="442"/>
      <c r="P144" s="442">
        <f t="shared" si="92"/>
        <v>0</v>
      </c>
      <c r="Q144" s="442"/>
      <c r="R144" s="442">
        <f t="shared" si="92"/>
        <v>0</v>
      </c>
      <c r="S144" s="442"/>
      <c r="T144" s="408">
        <f t="shared" si="90"/>
        <v>0</v>
      </c>
      <c r="U144" s="409" t="e">
        <f t="shared" si="91"/>
        <v>#DIV/0!</v>
      </c>
    </row>
    <row r="145" spans="1:23" s="3" customFormat="1" ht="12.75" customHeight="1">
      <c r="A145" s="410" t="str">
        <f>A$9</f>
        <v xml:space="preserve">Elastības finansējuma apjoms </v>
      </c>
      <c r="B145" s="442">
        <f>IF($X$138=2,B148*(1-$L$138)+(B148*$L$138*$W$20)+(B148*$L$138*(1-$W$19)),B148*$L$138*$W$20)</f>
        <v>0</v>
      </c>
      <c r="C145" s="442"/>
      <c r="D145" s="442">
        <f t="shared" ref="D145:R145" si="93">IF($X$138=2,D148*(1-$L$138)+(D148*$L$138*$W$20)+(D148*$L$138*(1-$W$19)),D148*$L$138*$W$20)</f>
        <v>0</v>
      </c>
      <c r="E145" s="442"/>
      <c r="F145" s="442">
        <f t="shared" si="93"/>
        <v>0</v>
      </c>
      <c r="G145" s="442"/>
      <c r="H145" s="442">
        <f t="shared" si="93"/>
        <v>0</v>
      </c>
      <c r="I145" s="442"/>
      <c r="J145" s="442">
        <f t="shared" si="93"/>
        <v>0</v>
      </c>
      <c r="K145" s="442"/>
      <c r="L145" s="442">
        <f t="shared" si="93"/>
        <v>0</v>
      </c>
      <c r="M145" s="442"/>
      <c r="N145" s="442">
        <f t="shared" si="93"/>
        <v>0</v>
      </c>
      <c r="O145" s="442"/>
      <c r="P145" s="442">
        <f t="shared" si="93"/>
        <v>0</v>
      </c>
      <c r="Q145" s="442"/>
      <c r="R145" s="442">
        <f t="shared" si="93"/>
        <v>0</v>
      </c>
      <c r="S145" s="442"/>
      <c r="T145" s="408">
        <f t="shared" si="90"/>
        <v>0</v>
      </c>
      <c r="U145" s="409" t="e">
        <f t="shared" si="91"/>
        <v>#DIV/0!</v>
      </c>
    </row>
    <row r="146" spans="1:23" ht="12.75" customHeight="1">
      <c r="A146" s="411" t="str">
        <f>A$10</f>
        <v>Publiskās attiecināmās izmaksas</v>
      </c>
      <c r="B146" s="311">
        <f>SUM(B141:B145)</f>
        <v>0</v>
      </c>
      <c r="C146" s="311"/>
      <c r="D146" s="311">
        <f t="shared" ref="D146:R146" si="94">SUM(D141:D145)</f>
        <v>0</v>
      </c>
      <c r="E146" s="311"/>
      <c r="F146" s="311">
        <f t="shared" si="94"/>
        <v>0</v>
      </c>
      <c r="G146" s="311"/>
      <c r="H146" s="311">
        <f t="shared" si="94"/>
        <v>0</v>
      </c>
      <c r="I146" s="311"/>
      <c r="J146" s="311">
        <f t="shared" si="94"/>
        <v>0</v>
      </c>
      <c r="K146" s="311"/>
      <c r="L146" s="311">
        <f t="shared" si="94"/>
        <v>0</v>
      </c>
      <c r="M146" s="311"/>
      <c r="N146" s="311">
        <f t="shared" si="94"/>
        <v>0</v>
      </c>
      <c r="O146" s="311"/>
      <c r="P146" s="311">
        <f t="shared" si="94"/>
        <v>0</v>
      </c>
      <c r="Q146" s="311"/>
      <c r="R146" s="311">
        <f t="shared" si="94"/>
        <v>0</v>
      </c>
      <c r="S146" s="311"/>
      <c r="T146" s="412">
        <f t="shared" si="90"/>
        <v>0</v>
      </c>
      <c r="U146" s="409" t="e">
        <f>T146/$T$148</f>
        <v>#DIV/0!</v>
      </c>
    </row>
    <row r="147" spans="1:23" ht="12.75" customHeight="1">
      <c r="A147" s="410" t="str">
        <f>A$11</f>
        <v>Privātās attiecināmās izmaksas</v>
      </c>
      <c r="B147" s="442" t="b">
        <f>IF($W$138=1,0,IF($W$138=3,IF($X$138=1,B148-B146,0)))</f>
        <v>0</v>
      </c>
      <c r="C147" s="442"/>
      <c r="D147" s="442" t="b">
        <f t="shared" ref="D147:R147" si="95">IF($W$138=1,0,IF($W$138=3,IF($X$138=1,D148-D146,0)))</f>
        <v>0</v>
      </c>
      <c r="E147" s="442"/>
      <c r="F147" s="442" t="b">
        <f t="shared" si="95"/>
        <v>0</v>
      </c>
      <c r="G147" s="442"/>
      <c r="H147" s="442" t="b">
        <f t="shared" si="95"/>
        <v>0</v>
      </c>
      <c r="I147" s="442"/>
      <c r="J147" s="442" t="b">
        <f t="shared" si="95"/>
        <v>0</v>
      </c>
      <c r="K147" s="442"/>
      <c r="L147" s="442" t="b">
        <f t="shared" si="95"/>
        <v>0</v>
      </c>
      <c r="M147" s="442"/>
      <c r="N147" s="442" t="b">
        <f t="shared" si="95"/>
        <v>0</v>
      </c>
      <c r="O147" s="442"/>
      <c r="P147" s="442" t="b">
        <f t="shared" si="95"/>
        <v>0</v>
      </c>
      <c r="Q147" s="442"/>
      <c r="R147" s="442" t="b">
        <f t="shared" si="95"/>
        <v>0</v>
      </c>
      <c r="S147" s="442"/>
      <c r="T147" s="408">
        <f t="shared" si="90"/>
        <v>0</v>
      </c>
      <c r="U147" s="409" t="e">
        <f t="shared" si="91"/>
        <v>#DIV/0!</v>
      </c>
    </row>
    <row r="148" spans="1:23" ht="12.75" customHeight="1">
      <c r="A148" s="411" t="str">
        <f>A$12</f>
        <v>Kopējās attiecināmās izmaksas</v>
      </c>
      <c r="B148" s="311">
        <f>IF(B23=2,'1.2.1.C. Partneris-1'!H24,'1.2.1.C. Partneris-1'!H24*B23)</f>
        <v>0</v>
      </c>
      <c r="C148" s="311"/>
      <c r="D148" s="311">
        <f>IF(D23=2,'1.2.1.C. Partneris-1'!J24+'1.2.1.C. Partneris-1'!H24,'1.2.1.C. Partneris-1'!J24*D23)</f>
        <v>0</v>
      </c>
      <c r="E148" s="311"/>
      <c r="F148" s="311">
        <f>IF(F23=2,'1.2.1.C. Partneris-1'!L24+'1.2.1.C. Partneris-1'!J24+'1.2.1.C. Partneris-1'!H24,'1.2.1.C. Partneris-1'!L24*F23)</f>
        <v>0</v>
      </c>
      <c r="G148" s="311"/>
      <c r="H148" s="311">
        <f>IF(H23=2,'1.2.1.C. Partneris-1'!N24+'1.2.1.C. Partneris-1'!L24+'1.2.1.C. Partneris-1'!J24+'1.2.1.C. Partneris-1'!H24,'1.2.1.C. Partneris-1'!N24*H23)</f>
        <v>0</v>
      </c>
      <c r="I148" s="311"/>
      <c r="J148" s="311">
        <f>IF(J23=2,'1.2.1.C. Partneris-1'!P24,'1.2.1.C. Partneris-1'!P24*J23)</f>
        <v>0</v>
      </c>
      <c r="K148" s="311"/>
      <c r="L148" s="311">
        <f>IF(L23=2,'1.2.1.C. Partneris-1'!R24,'1.2.1.C. Partneris-1'!R24*L23)</f>
        <v>0</v>
      </c>
      <c r="M148" s="311"/>
      <c r="N148" s="311">
        <f>IF(N23=2,'1.2.1.C. Partneris-1'!T24,'1.2.1.C. Partneris-1'!T24*N23)</f>
        <v>0</v>
      </c>
      <c r="O148" s="311"/>
      <c r="P148" s="311">
        <f>IF(P23=2,'1.2.1.C. Partneris-1'!V24,'1.2.1.C. Partneris-1'!V24*P23)</f>
        <v>0</v>
      </c>
      <c r="Q148" s="311"/>
      <c r="R148" s="311">
        <f>IF(R23=2,'1.2.1.C. Partneris-1'!X24,'1.2.1.C. Partneris-1'!X24*R23)</f>
        <v>0</v>
      </c>
      <c r="S148" s="311"/>
      <c r="T148" s="412">
        <f>SUM(B148:R148)</f>
        <v>0</v>
      </c>
      <c r="U148" s="409" t="e">
        <f>T148/$T$148</f>
        <v>#DIV/0!</v>
      </c>
    </row>
    <row r="149" spans="1:23" ht="12.75" customHeight="1">
      <c r="A149" s="410" t="str">
        <f>A$13</f>
        <v>Publiskās ārpusprojekta izmaksas</v>
      </c>
      <c r="B149" s="442" t="b">
        <f>IF($W138=1,B154,IF($W138=3,IF($X138=1,0,B154)))</f>
        <v>0</v>
      </c>
      <c r="C149" s="442"/>
      <c r="D149" s="442" t="b">
        <f t="shared" ref="D149:T149" si="96">IF($W138=1,D154,IF($W138=3,IF($X138=1,0,D154)))</f>
        <v>0</v>
      </c>
      <c r="E149" s="442"/>
      <c r="F149" s="442" t="b">
        <f t="shared" si="96"/>
        <v>0</v>
      </c>
      <c r="G149" s="442"/>
      <c r="H149" s="442" t="b">
        <f t="shared" si="96"/>
        <v>0</v>
      </c>
      <c r="I149" s="442"/>
      <c r="J149" s="442" t="b">
        <f t="shared" si="96"/>
        <v>0</v>
      </c>
      <c r="K149" s="442"/>
      <c r="L149" s="442" t="b">
        <f t="shared" si="96"/>
        <v>0</v>
      </c>
      <c r="M149" s="442"/>
      <c r="N149" s="442" t="b">
        <f t="shared" si="96"/>
        <v>0</v>
      </c>
      <c r="O149" s="442"/>
      <c r="P149" s="442" t="b">
        <f t="shared" si="96"/>
        <v>0</v>
      </c>
      <c r="Q149" s="442"/>
      <c r="R149" s="442" t="b">
        <f t="shared" si="96"/>
        <v>0</v>
      </c>
      <c r="S149" s="442"/>
      <c r="T149" s="442" t="b">
        <f t="shared" si="96"/>
        <v>0</v>
      </c>
      <c r="U149" s="443" t="s">
        <v>336</v>
      </c>
    </row>
    <row r="150" spans="1:23" ht="12.75" customHeight="1">
      <c r="A150" s="410" t="str">
        <f>A$14</f>
        <v>Privātās ārpusprojekta izmaksas</v>
      </c>
      <c r="B150" s="442">
        <f>IF($X138=2,0,IF($X138=1,B154,IF($W138=1,0,IF($W138=3,B154,0))))</f>
        <v>0</v>
      </c>
      <c r="C150" s="442"/>
      <c r="D150" s="442">
        <f t="shared" ref="D150:T150" si="97">IF($X138=2,0,IF($X138=1,D154,IF($W138=1,0,IF($W138=3,D154,0))))</f>
        <v>0</v>
      </c>
      <c r="E150" s="442"/>
      <c r="F150" s="442">
        <f t="shared" si="97"/>
        <v>0</v>
      </c>
      <c r="G150" s="442"/>
      <c r="H150" s="442">
        <f t="shared" si="97"/>
        <v>0</v>
      </c>
      <c r="I150" s="442"/>
      <c r="J150" s="442">
        <f t="shared" si="97"/>
        <v>0</v>
      </c>
      <c r="K150" s="442"/>
      <c r="L150" s="442">
        <f t="shared" si="97"/>
        <v>0</v>
      </c>
      <c r="M150" s="442"/>
      <c r="N150" s="442">
        <f t="shared" si="97"/>
        <v>0</v>
      </c>
      <c r="O150" s="442"/>
      <c r="P150" s="442">
        <f t="shared" si="97"/>
        <v>0</v>
      </c>
      <c r="Q150" s="442"/>
      <c r="R150" s="442">
        <f t="shared" si="97"/>
        <v>0</v>
      </c>
      <c r="S150" s="442"/>
      <c r="T150" s="442">
        <f t="shared" si="97"/>
        <v>0</v>
      </c>
      <c r="U150" s="443" t="s">
        <v>336</v>
      </c>
    </row>
    <row r="151" spans="1:23" ht="12.75" customHeight="1">
      <c r="A151" s="411" t="str">
        <f>A$15</f>
        <v>Ārpusprojekta izmaksas kopā</v>
      </c>
      <c r="B151" s="311">
        <f>SUM(B149:B150)</f>
        <v>0</v>
      </c>
      <c r="C151" s="311"/>
      <c r="D151" s="311">
        <f t="shared" ref="D151:R151" si="98">SUM(D149:D150)</f>
        <v>0</v>
      </c>
      <c r="E151" s="311"/>
      <c r="F151" s="311">
        <f t="shared" si="98"/>
        <v>0</v>
      </c>
      <c r="G151" s="311"/>
      <c r="H151" s="311">
        <f t="shared" si="98"/>
        <v>0</v>
      </c>
      <c r="I151" s="311"/>
      <c r="J151" s="311">
        <f t="shared" si="98"/>
        <v>0</v>
      </c>
      <c r="K151" s="311"/>
      <c r="L151" s="311">
        <f t="shared" si="98"/>
        <v>0</v>
      </c>
      <c r="M151" s="311"/>
      <c r="N151" s="311">
        <f t="shared" si="98"/>
        <v>0</v>
      </c>
      <c r="O151" s="311"/>
      <c r="P151" s="311">
        <f t="shared" si="98"/>
        <v>0</v>
      </c>
      <c r="Q151" s="311"/>
      <c r="R151" s="311">
        <f t="shared" si="98"/>
        <v>0</v>
      </c>
      <c r="S151" s="311"/>
      <c r="T151" s="412">
        <f t="shared" ref="T151" si="99">SUM(B151:R151)</f>
        <v>0</v>
      </c>
      <c r="U151" s="443" t="s">
        <v>336</v>
      </c>
    </row>
    <row r="152" spans="1:23" ht="12.75" customHeight="1">
      <c r="A152" s="416" t="str">
        <f>A$16</f>
        <v>Kopējās izmaksas</v>
      </c>
      <c r="B152" s="417">
        <f>B148+B151</f>
        <v>0</v>
      </c>
      <c r="C152" s="417"/>
      <c r="D152" s="417">
        <f t="shared" ref="D152:R152" si="100">D148+D151</f>
        <v>0</v>
      </c>
      <c r="E152" s="417"/>
      <c r="F152" s="417">
        <f t="shared" si="100"/>
        <v>0</v>
      </c>
      <c r="G152" s="417"/>
      <c r="H152" s="417">
        <f t="shared" si="100"/>
        <v>0</v>
      </c>
      <c r="I152" s="417"/>
      <c r="J152" s="417">
        <f t="shared" si="100"/>
        <v>0</v>
      </c>
      <c r="K152" s="417"/>
      <c r="L152" s="417">
        <f t="shared" si="100"/>
        <v>0</v>
      </c>
      <c r="M152" s="417"/>
      <c r="N152" s="417">
        <f t="shared" si="100"/>
        <v>0</v>
      </c>
      <c r="O152" s="417"/>
      <c r="P152" s="417">
        <f t="shared" si="100"/>
        <v>0</v>
      </c>
      <c r="Q152" s="417"/>
      <c r="R152" s="417">
        <f t="shared" si="100"/>
        <v>0</v>
      </c>
      <c r="S152" s="417"/>
      <c r="T152" s="412">
        <f>SUM(B152:R152)</f>
        <v>0</v>
      </c>
      <c r="U152" s="443" t="s">
        <v>336</v>
      </c>
    </row>
    <row r="153" spans="1:23" ht="12.75" hidden="1" customHeight="1">
      <c r="A153" s="446" t="s">
        <v>353</v>
      </c>
      <c r="B153" s="447">
        <f>B148*$L$138*$W$20</f>
        <v>0</v>
      </c>
      <c r="C153" s="447"/>
      <c r="D153" s="447">
        <f t="shared" ref="D153:R153" si="101">D148*$L$138*$W$20</f>
        <v>0</v>
      </c>
      <c r="E153" s="447"/>
      <c r="F153" s="447">
        <f t="shared" si="101"/>
        <v>0</v>
      </c>
      <c r="G153" s="447"/>
      <c r="H153" s="447">
        <f t="shared" si="101"/>
        <v>0</v>
      </c>
      <c r="I153" s="447"/>
      <c r="J153" s="447">
        <f t="shared" si="101"/>
        <v>0</v>
      </c>
      <c r="K153" s="447"/>
      <c r="L153" s="447">
        <f t="shared" si="101"/>
        <v>0</v>
      </c>
      <c r="M153" s="447"/>
      <c r="N153" s="447">
        <f t="shared" si="101"/>
        <v>0</v>
      </c>
      <c r="O153" s="447"/>
      <c r="P153" s="447">
        <f t="shared" si="101"/>
        <v>0</v>
      </c>
      <c r="Q153" s="447"/>
      <c r="R153" s="447">
        <f t="shared" si="101"/>
        <v>0</v>
      </c>
      <c r="S153" s="447"/>
      <c r="T153" s="447">
        <f>IF(X138=1,0,SUM(B153:R153))</f>
        <v>0</v>
      </c>
      <c r="U153" s="455"/>
    </row>
    <row r="154" spans="1:23" ht="12.75" hidden="1" customHeight="1">
      <c r="A154" s="446" t="s">
        <v>338</v>
      </c>
      <c r="B154" s="447">
        <f>IF(B23=2,'1.2.1.C. Partneris-1'!I24,'1.2.1.C. Partneris-1'!I24*B23)</f>
        <v>0</v>
      </c>
      <c r="C154" s="447"/>
      <c r="D154" s="447">
        <f>IF(D23=2,'1.2.1.C. Partneris-1'!K24+'1.2.1.C. Partneris-1'!I24,'1.2.1.C. Partneris-1'!K24*D23)</f>
        <v>0</v>
      </c>
      <c r="E154" s="447"/>
      <c r="F154" s="447">
        <f>IF(F23=2,'1.2.1.C. Partneris-1'!M24+'1.2.1.C. Partneris-1'!K24+'1.2.1.C. Partneris-1'!I24,'1.2.1.C. Partneris-1'!M24*F23)</f>
        <v>0</v>
      </c>
      <c r="G154" s="447"/>
      <c r="H154" s="447">
        <f>IF(H23=2,'1.2.1.C. Partneris-1'!O24+'1.2.1.C. Partneris-1'!M24+'1.2.1.C. Partneris-1'!K24+'1.2.1.C. Partneris-1'!I24,'1.2.1.C. Partneris-1'!O24*H23)</f>
        <v>0</v>
      </c>
      <c r="I154" s="447"/>
      <c r="J154" s="447">
        <f>IF(J23=2,'1.2.1.C. Partneris-1'!Q24,'1.2.1.C. Partneris-1'!Q24*J23)</f>
        <v>0</v>
      </c>
      <c r="K154" s="447"/>
      <c r="L154" s="447">
        <f>IF(L23=2,'1.2.1.C. Partneris-1'!S24,'1.2.1.C. Partneris-1'!S24*L23)</f>
        <v>0</v>
      </c>
      <c r="M154" s="447"/>
      <c r="N154" s="447">
        <f>IF(N23=2,'1.2.1.C. Partneris-1'!U24,'1.2.1.C. Partneris-1'!U24*N23)</f>
        <v>0</v>
      </c>
      <c r="O154" s="447"/>
      <c r="P154" s="447">
        <f>IF(P23=2,'1.2.1.C. Partneris-1'!W24,'1.2.1.C. Partneris-1'!W24*P23)</f>
        <v>0</v>
      </c>
      <c r="Q154" s="447"/>
      <c r="R154" s="447">
        <f>IF(R23=2,'1.2.1.C. Partneris-1'!Y24,'1.2.1.C. Partneris-1'!Y24*R23)</f>
        <v>0</v>
      </c>
      <c r="S154" s="447"/>
      <c r="T154" s="447"/>
      <c r="U154" s="455"/>
    </row>
    <row r="156" spans="1:23" ht="24" customHeight="1">
      <c r="A156" s="448" t="s">
        <v>354</v>
      </c>
      <c r="B156" s="433">
        <f>'1.2.2.A. Partneris-2'!C3</f>
        <v>0</v>
      </c>
      <c r="C156" s="434"/>
      <c r="D156" s="434"/>
      <c r="E156" s="434"/>
      <c r="F156" s="433">
        <f>'1.2.2.A. Partneris-2'!H3</f>
        <v>0</v>
      </c>
      <c r="G156" s="434"/>
      <c r="H156" s="435"/>
      <c r="I156" s="434"/>
      <c r="J156" s="435" t="s">
        <v>343</v>
      </c>
      <c r="K156" s="434"/>
      <c r="L156" s="437">
        <f>'1.2.2.A. Partneris-2'!C24</f>
        <v>0.85</v>
      </c>
      <c r="M156" s="434"/>
      <c r="N156" s="438" t="s">
        <v>349</v>
      </c>
      <c r="O156" s="434"/>
      <c r="P156" s="435"/>
      <c r="Q156" s="434"/>
      <c r="R156" s="435"/>
      <c r="S156" s="434"/>
      <c r="T156" s="435"/>
      <c r="U156" s="435"/>
      <c r="W156" s="4">
        <f>IF(F156=Dati!$J$3,1,IF(F156=Dati!$J$4,2,IF(F156=Dati!$J$5,3,0)))</f>
        <v>0</v>
      </c>
    </row>
    <row r="157" spans="1:23">
      <c r="A157" s="404" t="s">
        <v>328</v>
      </c>
      <c r="B157" s="405">
        <f>B$3</f>
        <v>2025</v>
      </c>
      <c r="C157" s="405"/>
      <c r="D157" s="405">
        <f>D$3</f>
        <v>2026</v>
      </c>
      <c r="E157" s="405"/>
      <c r="F157" s="405">
        <f>F$3</f>
        <v>2027</v>
      </c>
      <c r="G157" s="405"/>
      <c r="H157" s="405">
        <f>H$3</f>
        <v>2028</v>
      </c>
      <c r="I157" s="405"/>
      <c r="J157" s="405">
        <f>J$3</f>
        <v>2029</v>
      </c>
      <c r="K157" s="405"/>
      <c r="L157" s="405" t="str">
        <f>L$3</f>
        <v>X</v>
      </c>
      <c r="M157" s="405"/>
      <c r="N157" s="405" t="str">
        <f>N$3</f>
        <v>X</v>
      </c>
      <c r="O157" s="405"/>
      <c r="P157" s="405" t="str">
        <f>P$3</f>
        <v>X</v>
      </c>
      <c r="Q157" s="405"/>
      <c r="R157" s="405" t="str">
        <f>R$3</f>
        <v>X</v>
      </c>
      <c r="S157" s="405"/>
      <c r="T157" s="405"/>
      <c r="U157" s="405"/>
    </row>
    <row r="158" spans="1:23">
      <c r="A158" s="439"/>
      <c r="B158" s="406" t="s">
        <v>329</v>
      </c>
      <c r="C158" s="406"/>
      <c r="D158" s="406" t="s">
        <v>329</v>
      </c>
      <c r="E158" s="406"/>
      <c r="F158" s="406" t="s">
        <v>329</v>
      </c>
      <c r="G158" s="406"/>
      <c r="H158" s="406" t="s">
        <v>329</v>
      </c>
      <c r="I158" s="406"/>
      <c r="J158" s="406" t="s">
        <v>329</v>
      </c>
      <c r="K158" s="406"/>
      <c r="L158" s="406" t="s">
        <v>329</v>
      </c>
      <c r="M158" s="406"/>
      <c r="N158" s="406" t="s">
        <v>329</v>
      </c>
      <c r="O158" s="406"/>
      <c r="P158" s="406" t="s">
        <v>329</v>
      </c>
      <c r="Q158" s="406"/>
      <c r="R158" s="406" t="s">
        <v>329</v>
      </c>
      <c r="S158" s="406"/>
      <c r="T158" s="406" t="s">
        <v>195</v>
      </c>
      <c r="U158" s="406" t="s">
        <v>139</v>
      </c>
    </row>
    <row r="159" spans="1:23" ht="12.75" customHeight="1">
      <c r="A159" s="440" t="str">
        <f>A$5</f>
        <v>Eiropas Reģionālās attīstības fonds</v>
      </c>
      <c r="B159" s="441">
        <f>(B166*$L$156)*$W$19-B163</f>
        <v>0</v>
      </c>
      <c r="C159" s="441"/>
      <c r="D159" s="441">
        <f t="shared" ref="D159:P159" si="102">(D166*$L$156)*$W$19-D163</f>
        <v>0</v>
      </c>
      <c r="E159" s="441"/>
      <c r="F159" s="441">
        <f t="shared" si="102"/>
        <v>0</v>
      </c>
      <c r="G159" s="441"/>
      <c r="H159" s="441">
        <f t="shared" si="102"/>
        <v>0</v>
      </c>
      <c r="I159" s="441"/>
      <c r="J159" s="441">
        <f t="shared" si="102"/>
        <v>0</v>
      </c>
      <c r="K159" s="441"/>
      <c r="L159" s="441">
        <f t="shared" si="102"/>
        <v>0</v>
      </c>
      <c r="M159" s="441"/>
      <c r="N159" s="441">
        <f t="shared" si="102"/>
        <v>0</v>
      </c>
      <c r="O159" s="441"/>
      <c r="P159" s="441">
        <f t="shared" si="102"/>
        <v>0</v>
      </c>
      <c r="Q159" s="441"/>
      <c r="R159" s="441">
        <f t="shared" ref="R159" si="103">(R166*$L$156-R163)*$W$19</f>
        <v>0</v>
      </c>
      <c r="S159" s="441"/>
      <c r="T159" s="408">
        <f t="shared" ref="T159:T166" si="104">SUM(B159:R159)</f>
        <v>0</v>
      </c>
      <c r="U159" s="409" t="e">
        <f>T159/$T$166</f>
        <v>#DIV/0!</v>
      </c>
    </row>
    <row r="160" spans="1:23" ht="12.75" customHeight="1">
      <c r="A160" s="410" t="str">
        <f>A$6</f>
        <v>Attiecināmais valsts budžeta finansējums</v>
      </c>
      <c r="B160" s="441">
        <f>IF($W156=2,B166-B159,0)</f>
        <v>0</v>
      </c>
      <c r="C160" s="441"/>
      <c r="D160" s="441">
        <f t="shared" ref="D160:R160" si="105">IF($W156=2,D166-D159,0)</f>
        <v>0</v>
      </c>
      <c r="E160" s="441"/>
      <c r="F160" s="441">
        <f t="shared" si="105"/>
        <v>0</v>
      </c>
      <c r="G160" s="441"/>
      <c r="H160" s="441">
        <f t="shared" si="105"/>
        <v>0</v>
      </c>
      <c r="I160" s="441"/>
      <c r="J160" s="441">
        <f t="shared" si="105"/>
        <v>0</v>
      </c>
      <c r="K160" s="441"/>
      <c r="L160" s="441">
        <f t="shared" si="105"/>
        <v>0</v>
      </c>
      <c r="M160" s="441"/>
      <c r="N160" s="441">
        <f t="shared" si="105"/>
        <v>0</v>
      </c>
      <c r="O160" s="441"/>
      <c r="P160" s="441">
        <f t="shared" si="105"/>
        <v>0</v>
      </c>
      <c r="Q160" s="441"/>
      <c r="R160" s="441">
        <f t="shared" si="105"/>
        <v>0</v>
      </c>
      <c r="S160" s="441"/>
      <c r="T160" s="408">
        <f t="shared" si="104"/>
        <v>0</v>
      </c>
      <c r="U160" s="409" t="e">
        <f t="shared" ref="U160:U166" si="106">T160/$T$166</f>
        <v>#DIV/0!</v>
      </c>
    </row>
    <row r="161" spans="1:23" ht="12.75" customHeight="1">
      <c r="A161" s="410" t="str">
        <f>A$7</f>
        <v>Valsts budžeta dotācija pašvaldībām</v>
      </c>
      <c r="B161" s="442">
        <f>IF($W156=1,(B159/0.85*0.15+B159)*0.15*'1.2.2.A. Partneris-2'!$O$3,0)</f>
        <v>0</v>
      </c>
      <c r="C161" s="442"/>
      <c r="D161" s="442">
        <f>IF($W156=1,(D159/0.85*0.15+D159)*0.15*'1.2.2.A. Partneris-2'!$O$3,0)</f>
        <v>0</v>
      </c>
      <c r="E161" s="442"/>
      <c r="F161" s="442">
        <f>IF($W156=1,(F159/0.85*0.15+F159)*0.15*'1.2.2.A. Partneris-2'!$O$3,0)</f>
        <v>0</v>
      </c>
      <c r="G161" s="442"/>
      <c r="H161" s="442">
        <f>IF($W156=1,(H159/0.85*0.15+H159)*0.15*'1.2.2.A. Partneris-2'!$O$3,0)</f>
        <v>0</v>
      </c>
      <c r="I161" s="442"/>
      <c r="J161" s="442">
        <f>IF($W156=1,(J159/0.85*0.15+J159)*0.15*'1.2.2.A. Partneris-2'!$O$3,0)</f>
        <v>0</v>
      </c>
      <c r="K161" s="442"/>
      <c r="L161" s="442">
        <f>IF($W156=1,(L159/0.85*0.15+L159)*0.15*'1.2.2.A. Partneris-2'!$O$3,0)</f>
        <v>0</v>
      </c>
      <c r="M161" s="442"/>
      <c r="N161" s="442">
        <f>IF($W156=1,(N159/0.85*0.15+N159)*0.15*'1.2.2.A. Partneris-2'!$O$3,0)</f>
        <v>0</v>
      </c>
      <c r="O161" s="442"/>
      <c r="P161" s="442">
        <f>IF($W156=1,(P159/0.85*0.15+P159)*0.15*'1.2.2.A. Partneris-2'!$O$3,0)</f>
        <v>0</v>
      </c>
      <c r="Q161" s="442"/>
      <c r="R161" s="442">
        <f>IF($W156=1,(R159/0.85*0.15+R159)*0.15*'1.2.2.A. Partneris-2'!$O$3,0)</f>
        <v>0</v>
      </c>
      <c r="S161" s="442"/>
      <c r="T161" s="408">
        <f t="shared" si="104"/>
        <v>0</v>
      </c>
      <c r="U161" s="409" t="e">
        <f t="shared" si="106"/>
        <v>#DIV/0!</v>
      </c>
    </row>
    <row r="162" spans="1:23" ht="12.75" customHeight="1">
      <c r="A162" s="410" t="str">
        <f>A$8</f>
        <v>Pašvaldības finansējums</v>
      </c>
      <c r="B162" s="442">
        <f>IF($W156=1,B166-B159-B161-B163,0)</f>
        <v>0</v>
      </c>
      <c r="C162" s="442"/>
      <c r="D162" s="442">
        <f t="shared" ref="D162:R162" si="107">IF($W156=1,D166-D159-D161-D163,0)</f>
        <v>0</v>
      </c>
      <c r="E162" s="442"/>
      <c r="F162" s="442">
        <f t="shared" si="107"/>
        <v>0</v>
      </c>
      <c r="G162" s="442"/>
      <c r="H162" s="442">
        <f t="shared" si="107"/>
        <v>0</v>
      </c>
      <c r="I162" s="442"/>
      <c r="J162" s="442">
        <f t="shared" si="107"/>
        <v>0</v>
      </c>
      <c r="K162" s="442"/>
      <c r="L162" s="442">
        <f t="shared" si="107"/>
        <v>0</v>
      </c>
      <c r="M162" s="442"/>
      <c r="N162" s="442">
        <f t="shared" si="107"/>
        <v>0</v>
      </c>
      <c r="O162" s="442"/>
      <c r="P162" s="442">
        <f t="shared" si="107"/>
        <v>0</v>
      </c>
      <c r="Q162" s="442"/>
      <c r="R162" s="442">
        <f t="shared" si="107"/>
        <v>0</v>
      </c>
      <c r="S162" s="442"/>
      <c r="T162" s="408">
        <f t="shared" si="104"/>
        <v>0</v>
      </c>
      <c r="U162" s="409" t="e">
        <f t="shared" si="106"/>
        <v>#DIV/0!</v>
      </c>
    </row>
    <row r="163" spans="1:23" s="3" customFormat="1" ht="12.75" customHeight="1">
      <c r="A163" s="410" t="str">
        <f>A$9</f>
        <v xml:space="preserve">Elastības finansējuma apjoms </v>
      </c>
      <c r="B163" s="442">
        <f>B166*$L$156*$W$20</f>
        <v>0</v>
      </c>
      <c r="C163" s="442"/>
      <c r="D163" s="442">
        <f t="shared" ref="D163:R163" si="108">D166*$L$156*$W$20</f>
        <v>0</v>
      </c>
      <c r="E163" s="442"/>
      <c r="F163" s="442">
        <f t="shared" si="108"/>
        <v>0</v>
      </c>
      <c r="G163" s="442"/>
      <c r="H163" s="442">
        <f t="shared" si="108"/>
        <v>0</v>
      </c>
      <c r="I163" s="442"/>
      <c r="J163" s="442">
        <f t="shared" si="108"/>
        <v>0</v>
      </c>
      <c r="K163" s="442"/>
      <c r="L163" s="442">
        <f t="shared" si="108"/>
        <v>0</v>
      </c>
      <c r="M163" s="442"/>
      <c r="N163" s="442">
        <f t="shared" si="108"/>
        <v>0</v>
      </c>
      <c r="O163" s="442"/>
      <c r="P163" s="442">
        <f t="shared" si="108"/>
        <v>0</v>
      </c>
      <c r="Q163" s="442"/>
      <c r="R163" s="442">
        <f t="shared" si="108"/>
        <v>0</v>
      </c>
      <c r="S163" s="442"/>
      <c r="T163" s="408">
        <f t="shared" si="104"/>
        <v>0</v>
      </c>
      <c r="U163" s="409" t="e">
        <f t="shared" si="106"/>
        <v>#DIV/0!</v>
      </c>
    </row>
    <row r="164" spans="1:23" ht="12.75" customHeight="1">
      <c r="A164" s="411" t="str">
        <f>A$10</f>
        <v>Publiskās attiecināmās izmaksas</v>
      </c>
      <c r="B164" s="311">
        <f>SUM(B159:B163)</f>
        <v>0</v>
      </c>
      <c r="C164" s="311"/>
      <c r="D164" s="311">
        <f t="shared" ref="D164:R164" si="109">SUM(D159:D163)</f>
        <v>0</v>
      </c>
      <c r="E164" s="311"/>
      <c r="F164" s="311">
        <f t="shared" si="109"/>
        <v>0</v>
      </c>
      <c r="G164" s="311"/>
      <c r="H164" s="311">
        <f t="shared" si="109"/>
        <v>0</v>
      </c>
      <c r="I164" s="311"/>
      <c r="J164" s="311">
        <f t="shared" si="109"/>
        <v>0</v>
      </c>
      <c r="K164" s="311"/>
      <c r="L164" s="311">
        <f t="shared" si="109"/>
        <v>0</v>
      </c>
      <c r="M164" s="311"/>
      <c r="N164" s="311">
        <f t="shared" si="109"/>
        <v>0</v>
      </c>
      <c r="O164" s="311"/>
      <c r="P164" s="311">
        <f t="shared" si="109"/>
        <v>0</v>
      </c>
      <c r="Q164" s="311"/>
      <c r="R164" s="311">
        <f t="shared" si="109"/>
        <v>0</v>
      </c>
      <c r="S164" s="311"/>
      <c r="T164" s="412">
        <f t="shared" si="104"/>
        <v>0</v>
      </c>
      <c r="U164" s="409" t="e">
        <f t="shared" si="106"/>
        <v>#DIV/0!</v>
      </c>
    </row>
    <row r="165" spans="1:23" ht="12.75" customHeight="1">
      <c r="A165" s="410" t="str">
        <f>A$11</f>
        <v>Privātās attiecināmās izmaksas</v>
      </c>
      <c r="B165" s="442"/>
      <c r="C165" s="442"/>
      <c r="D165" s="442"/>
      <c r="E165" s="442"/>
      <c r="F165" s="442"/>
      <c r="G165" s="442"/>
      <c r="H165" s="442"/>
      <c r="I165" s="442"/>
      <c r="J165" s="442"/>
      <c r="K165" s="442"/>
      <c r="L165" s="442"/>
      <c r="M165" s="442"/>
      <c r="N165" s="442"/>
      <c r="O165" s="442"/>
      <c r="P165" s="442"/>
      <c r="Q165" s="442"/>
      <c r="R165" s="442"/>
      <c r="S165" s="442"/>
      <c r="T165" s="408">
        <f t="shared" si="104"/>
        <v>0</v>
      </c>
      <c r="U165" s="409" t="e">
        <f t="shared" si="106"/>
        <v>#DIV/0!</v>
      </c>
    </row>
    <row r="166" spans="1:23" ht="12.75" customHeight="1">
      <c r="A166" s="411" t="str">
        <f>A$12</f>
        <v>Kopējās attiecināmās izmaksas</v>
      </c>
      <c r="B166" s="311">
        <f>IF(B23=2,'1.2.2.A. Partneris-2'!H24,'1.2.2.A. Partneris-2'!H24*B23)</f>
        <v>0</v>
      </c>
      <c r="C166" s="311"/>
      <c r="D166" s="311">
        <f>IF(D23=2,'1.2.2.A. Partneris-2'!J24+'1.2.2.A. Partneris-2'!H24,'1.2.2.A. Partneris-2'!J24*D23)</f>
        <v>0</v>
      </c>
      <c r="E166" s="311"/>
      <c r="F166" s="311">
        <f>IF(F23=2,'1.2.2.A. Partneris-2'!L24+'1.2.2.A. Partneris-2'!J24+'1.2.2.A. Partneris-2'!H24,'1.2.2.A. Partneris-2'!L24*F23)</f>
        <v>0</v>
      </c>
      <c r="G166" s="311"/>
      <c r="H166" s="311">
        <f>IF(H23=2,'1.2.2.A. Partneris-2'!N24+'1.2.2.A. Partneris-2'!L24+'1.2.2.A. Partneris-2'!J24+'1.2.2.A. Partneris-2'!H24,'1.2.2.A. Partneris-2'!N24*H23)</f>
        <v>0</v>
      </c>
      <c r="I166" s="311"/>
      <c r="J166" s="311">
        <f>IF(J23=2,'1.2.2.A. Partneris-2'!P24,'1.2.2.A. Partneris-2'!P24*J23)</f>
        <v>0</v>
      </c>
      <c r="K166" s="311"/>
      <c r="L166" s="311">
        <f>IF(L23=2,'1.2.2.A. Partneris-2'!R24,'1.2.2.A. Partneris-2'!R24*L23)</f>
        <v>0</v>
      </c>
      <c r="M166" s="311"/>
      <c r="N166" s="311">
        <f>IF(N23=2,'1.2.2.A. Partneris-2'!T24,'1.2.2.A. Partneris-2'!T24*N23)</f>
        <v>0</v>
      </c>
      <c r="O166" s="311"/>
      <c r="P166" s="311">
        <f>IF(P23=2,'1.2.2.A. Partneris-2'!V24,'1.2.2.A. Partneris-2'!V24*P23)</f>
        <v>0</v>
      </c>
      <c r="Q166" s="311"/>
      <c r="R166" s="311">
        <f>IF(R23=2,'1.2.2.A. Partneris-2'!X24,'1.2.2.A. Partneris-2'!X24*R23)</f>
        <v>0</v>
      </c>
      <c r="S166" s="311"/>
      <c r="T166" s="412">
        <f t="shared" si="104"/>
        <v>0</v>
      </c>
      <c r="U166" s="409" t="e">
        <f t="shared" si="106"/>
        <v>#DIV/0!</v>
      </c>
    </row>
    <row r="167" spans="1:23" ht="12.75" customHeight="1">
      <c r="A167" s="410" t="str">
        <f>A$13</f>
        <v>Publiskās ārpusprojekta izmaksas</v>
      </c>
      <c r="B167" s="442">
        <f>IF(B23=2,'1.2.2.A. Partneris-2'!I24,'1.2.2.A. Partneris-2'!I24*B23)</f>
        <v>0</v>
      </c>
      <c r="C167" s="442"/>
      <c r="D167" s="442">
        <f>IF(D23=2,'1.2.2.A. Partneris-2'!K24+'1.2.2.A. Partneris-2'!I24,'1.2.2.A. Partneris-2'!K24*D23)</f>
        <v>0</v>
      </c>
      <c r="E167" s="442"/>
      <c r="F167" s="442">
        <f>IF(F23=2,'1.2.2.A. Partneris-2'!M24+'1.2.2.A. Partneris-2'!K24+'1.2.2.A. Partneris-2'!I24,'1.2.2.A. Partneris-2'!M24*F23)</f>
        <v>0</v>
      </c>
      <c r="G167" s="442"/>
      <c r="H167" s="442">
        <f>IF(H23=2,'1.2.2.A. Partneris-2'!O24+'1.2.2.A. Partneris-2'!M24+'1.2.2.A. Partneris-2'!K24+'1.2.2.A. Partneris-2'!I24,'1.2.2.A. Partneris-2'!O24*H23)</f>
        <v>0</v>
      </c>
      <c r="I167" s="442"/>
      <c r="J167" s="442">
        <f>IF(J23=2,'1.2.2.A. Partneris-2'!Q24,'1.2.2.A. Partneris-2'!Q24*J23)</f>
        <v>0</v>
      </c>
      <c r="K167" s="442"/>
      <c r="L167" s="442">
        <f>IF(L23=2,'1.2.2.A. Partneris-2'!S24,'1.2.2.A. Partneris-2'!S24*L23)</f>
        <v>0</v>
      </c>
      <c r="M167" s="442"/>
      <c r="N167" s="442">
        <f>IF(N23=2,'1.2.2.A. Partneris-2'!U24,'1.2.2.A. Partneris-2'!U24*N23)</f>
        <v>0</v>
      </c>
      <c r="O167" s="442"/>
      <c r="P167" s="442">
        <f>IF(P23=2,'1.2.2.A. Partneris-2'!W24,'1.2.2.A. Partneris-2'!W24*P23)</f>
        <v>0</v>
      </c>
      <c r="Q167" s="442"/>
      <c r="R167" s="442">
        <f>IF(R23=2,'1.2.2.A. Partneris-2'!Y24,'1.2.2.A. Partneris-2'!Y24*R23)</f>
        <v>0</v>
      </c>
      <c r="S167" s="442"/>
      <c r="T167" s="408">
        <f t="shared" ref="T167:T170" si="110">SUM(B167:R167)</f>
        <v>0</v>
      </c>
      <c r="U167" s="443" t="s">
        <v>336</v>
      </c>
    </row>
    <row r="168" spans="1:23" ht="12.75" customHeight="1">
      <c r="A168" s="410" t="str">
        <f>A$14</f>
        <v>Privātās ārpusprojekta izmaksas</v>
      </c>
      <c r="B168" s="444"/>
      <c r="C168" s="444"/>
      <c r="D168" s="444"/>
      <c r="E168" s="444"/>
      <c r="F168" s="444"/>
      <c r="G168" s="444"/>
      <c r="H168" s="444"/>
      <c r="I168" s="444"/>
      <c r="J168" s="444"/>
      <c r="K168" s="444"/>
      <c r="L168" s="444"/>
      <c r="M168" s="444"/>
      <c r="N168" s="444"/>
      <c r="O168" s="444"/>
      <c r="P168" s="444"/>
      <c r="Q168" s="444"/>
      <c r="R168" s="444"/>
      <c r="S168" s="444"/>
      <c r="T168" s="408">
        <f t="shared" si="110"/>
        <v>0</v>
      </c>
      <c r="U168" s="443" t="s">
        <v>336</v>
      </c>
    </row>
    <row r="169" spans="1:23" ht="12.75" customHeight="1">
      <c r="A169" s="411" t="str">
        <f>A$15</f>
        <v>Ārpusprojekta izmaksas kopā</v>
      </c>
      <c r="B169" s="311">
        <f>SUM(B167:B168)</f>
        <v>0</v>
      </c>
      <c r="C169" s="311"/>
      <c r="D169" s="311">
        <f t="shared" ref="D169:R169" si="111">SUM(D167:D168)</f>
        <v>0</v>
      </c>
      <c r="E169" s="311"/>
      <c r="F169" s="311">
        <f t="shared" si="111"/>
        <v>0</v>
      </c>
      <c r="G169" s="311"/>
      <c r="H169" s="311">
        <f t="shared" si="111"/>
        <v>0</v>
      </c>
      <c r="I169" s="311"/>
      <c r="J169" s="311">
        <f t="shared" si="111"/>
        <v>0</v>
      </c>
      <c r="K169" s="311"/>
      <c r="L169" s="311">
        <f t="shared" si="111"/>
        <v>0</v>
      </c>
      <c r="M169" s="311"/>
      <c r="N169" s="311">
        <f t="shared" si="111"/>
        <v>0</v>
      </c>
      <c r="O169" s="311"/>
      <c r="P169" s="311">
        <f t="shared" si="111"/>
        <v>0</v>
      </c>
      <c r="Q169" s="311"/>
      <c r="R169" s="311">
        <f t="shared" si="111"/>
        <v>0</v>
      </c>
      <c r="S169" s="311"/>
      <c r="T169" s="412">
        <f t="shared" si="110"/>
        <v>0</v>
      </c>
      <c r="U169" s="443" t="s">
        <v>336</v>
      </c>
    </row>
    <row r="170" spans="1:23" ht="12.75" customHeight="1">
      <c r="A170" s="416" t="str">
        <f>A$16</f>
        <v>Kopējās izmaksas</v>
      </c>
      <c r="B170" s="417">
        <f>B166+B169</f>
        <v>0</v>
      </c>
      <c r="C170" s="417"/>
      <c r="D170" s="417">
        <f t="shared" ref="D170:R170" si="112">D166+D169</f>
        <v>0</v>
      </c>
      <c r="E170" s="417"/>
      <c r="F170" s="417">
        <f t="shared" si="112"/>
        <v>0</v>
      </c>
      <c r="G170" s="417"/>
      <c r="H170" s="417">
        <f t="shared" si="112"/>
        <v>0</v>
      </c>
      <c r="I170" s="417"/>
      <c r="J170" s="417">
        <f t="shared" si="112"/>
        <v>0</v>
      </c>
      <c r="K170" s="417"/>
      <c r="L170" s="417">
        <f t="shared" si="112"/>
        <v>0</v>
      </c>
      <c r="M170" s="417"/>
      <c r="N170" s="417">
        <f t="shared" si="112"/>
        <v>0</v>
      </c>
      <c r="O170" s="417"/>
      <c r="P170" s="417">
        <f t="shared" si="112"/>
        <v>0</v>
      </c>
      <c r="Q170" s="417"/>
      <c r="R170" s="417">
        <f t="shared" si="112"/>
        <v>0</v>
      </c>
      <c r="S170" s="417"/>
      <c r="T170" s="419">
        <f t="shared" si="110"/>
        <v>0</v>
      </c>
      <c r="U170" s="443" t="s">
        <v>336</v>
      </c>
    </row>
    <row r="171" spans="1:23" ht="12.75" customHeight="1">
      <c r="A171" s="430"/>
      <c r="B171" s="430"/>
      <c r="C171" s="430"/>
      <c r="D171" s="430"/>
      <c r="E171" s="430"/>
      <c r="F171" s="430"/>
      <c r="G171" s="430"/>
      <c r="H171" s="430"/>
      <c r="I171" s="430"/>
      <c r="J171" s="430"/>
      <c r="K171" s="430"/>
      <c r="L171" s="430"/>
      <c r="M171" s="430"/>
      <c r="N171" s="430"/>
      <c r="O171" s="430"/>
      <c r="P171" s="430"/>
      <c r="Q171" s="430"/>
      <c r="R171" s="430"/>
      <c r="S171" s="430"/>
      <c r="T171" s="430"/>
      <c r="U171" s="430"/>
    </row>
    <row r="172" spans="1:23" ht="24" customHeight="1">
      <c r="A172" s="448" t="s">
        <v>354</v>
      </c>
      <c r="B172" s="433">
        <f>'1.2.2.B. Partneris-2'!C3</f>
        <v>0</v>
      </c>
      <c r="C172" s="434"/>
      <c r="D172" s="434"/>
      <c r="E172" s="434"/>
      <c r="F172" s="433">
        <f>'1.2.2.B. Partneris-2'!H3</f>
        <v>0</v>
      </c>
      <c r="G172" s="434"/>
      <c r="H172" s="435"/>
      <c r="I172" s="434"/>
      <c r="J172" s="435" t="s">
        <v>343</v>
      </c>
      <c r="K172" s="434"/>
      <c r="L172" s="437">
        <f>'11. DL 4.pielikums'!$E$43</f>
        <v>0</v>
      </c>
      <c r="M172" s="434"/>
      <c r="N172" s="438" t="s">
        <v>350</v>
      </c>
      <c r="O172" s="434"/>
      <c r="P172" s="435"/>
      <c r="Q172" s="434"/>
      <c r="R172" s="435"/>
      <c r="S172" s="434"/>
      <c r="T172" s="435"/>
      <c r="U172" s="435"/>
      <c r="W172" s="4">
        <f>IF(F172=Dati!$J$3,1,IF(F172=Dati!$J$4,2,IF(F172=Dati!$J$5,3,0)))</f>
        <v>0</v>
      </c>
    </row>
    <row r="173" spans="1:23" ht="12.75" customHeight="1">
      <c r="A173" s="404" t="s">
        <v>328</v>
      </c>
      <c r="B173" s="405">
        <f>B$3</f>
        <v>2025</v>
      </c>
      <c r="C173" s="405"/>
      <c r="D173" s="405">
        <f>D$3</f>
        <v>2026</v>
      </c>
      <c r="E173" s="405"/>
      <c r="F173" s="405">
        <f>F$3</f>
        <v>2027</v>
      </c>
      <c r="G173" s="405"/>
      <c r="H173" s="405">
        <f>H$3</f>
        <v>2028</v>
      </c>
      <c r="I173" s="405"/>
      <c r="J173" s="405">
        <f>J$3</f>
        <v>2029</v>
      </c>
      <c r="K173" s="405"/>
      <c r="L173" s="405" t="str">
        <f>L$3</f>
        <v>X</v>
      </c>
      <c r="M173" s="405"/>
      <c r="N173" s="405" t="str">
        <f>N$3</f>
        <v>X</v>
      </c>
      <c r="O173" s="405"/>
      <c r="P173" s="405" t="str">
        <f>P$3</f>
        <v>X</v>
      </c>
      <c r="Q173" s="405"/>
      <c r="R173" s="405" t="str">
        <f>R$3</f>
        <v>X</v>
      </c>
      <c r="S173" s="405"/>
      <c r="T173" s="405"/>
      <c r="U173" s="405"/>
    </row>
    <row r="174" spans="1:23">
      <c r="A174" s="439"/>
      <c r="B174" s="406" t="s">
        <v>329</v>
      </c>
      <c r="C174" s="406"/>
      <c r="D174" s="406" t="s">
        <v>329</v>
      </c>
      <c r="E174" s="406"/>
      <c r="F174" s="406" t="s">
        <v>329</v>
      </c>
      <c r="G174" s="406"/>
      <c r="H174" s="406" t="s">
        <v>329</v>
      </c>
      <c r="I174" s="406"/>
      <c r="J174" s="406" t="s">
        <v>329</v>
      </c>
      <c r="K174" s="406"/>
      <c r="L174" s="406" t="s">
        <v>329</v>
      </c>
      <c r="M174" s="406"/>
      <c r="N174" s="406" t="s">
        <v>329</v>
      </c>
      <c r="O174" s="406"/>
      <c r="P174" s="406" t="s">
        <v>329</v>
      </c>
      <c r="Q174" s="406"/>
      <c r="R174" s="406" t="s">
        <v>329</v>
      </c>
      <c r="S174" s="406"/>
      <c r="T174" s="406" t="s">
        <v>195</v>
      </c>
      <c r="U174" s="406" t="s">
        <v>139</v>
      </c>
    </row>
    <row r="175" spans="1:23" ht="12.75" customHeight="1">
      <c r="A175" s="440" t="str">
        <f>A$5</f>
        <v>Eiropas Reģionālās attīstības fonds</v>
      </c>
      <c r="B175" s="441">
        <f>(B182*$L$172)*$W$19-B179</f>
        <v>0</v>
      </c>
      <c r="C175" s="441"/>
      <c r="D175" s="441">
        <f t="shared" ref="D175:P175" si="113">(D182*$L$172)*$W$19-D179</f>
        <v>0</v>
      </c>
      <c r="E175" s="441"/>
      <c r="F175" s="441">
        <f t="shared" si="113"/>
        <v>0</v>
      </c>
      <c r="G175" s="441"/>
      <c r="H175" s="441">
        <f t="shared" si="113"/>
        <v>0</v>
      </c>
      <c r="I175" s="441"/>
      <c r="J175" s="441">
        <f t="shared" si="113"/>
        <v>0</v>
      </c>
      <c r="K175" s="441"/>
      <c r="L175" s="441">
        <f t="shared" si="113"/>
        <v>0</v>
      </c>
      <c r="M175" s="441"/>
      <c r="N175" s="441">
        <f t="shared" si="113"/>
        <v>0</v>
      </c>
      <c r="O175" s="441"/>
      <c r="P175" s="441">
        <f t="shared" si="113"/>
        <v>0</v>
      </c>
      <c r="Q175" s="441"/>
      <c r="R175" s="441">
        <f t="shared" ref="R175" si="114">(R182*$L$172-R179)*$W$19</f>
        <v>0</v>
      </c>
      <c r="S175" s="441"/>
      <c r="T175" s="408">
        <f t="shared" ref="T175:T181" si="115">SUM(B175:R175)</f>
        <v>0</v>
      </c>
      <c r="U175" s="409" t="e">
        <f>T175/$T$182</f>
        <v>#DIV/0!</v>
      </c>
    </row>
    <row r="176" spans="1:23" ht="12.75" customHeight="1">
      <c r="A176" s="410" t="str">
        <f>A$6</f>
        <v>Attiecināmais valsts budžeta finansējums</v>
      </c>
      <c r="B176" s="441">
        <f>IF($W172=2,B182-B175,0)</f>
        <v>0</v>
      </c>
      <c r="C176" s="441"/>
      <c r="D176" s="441">
        <f t="shared" ref="D176:R176" si="116">IF($W172=2,D182-D175,0)</f>
        <v>0</v>
      </c>
      <c r="E176" s="441"/>
      <c r="F176" s="441">
        <f t="shared" si="116"/>
        <v>0</v>
      </c>
      <c r="G176" s="441"/>
      <c r="H176" s="441">
        <f t="shared" si="116"/>
        <v>0</v>
      </c>
      <c r="I176" s="441"/>
      <c r="J176" s="441">
        <f t="shared" si="116"/>
        <v>0</v>
      </c>
      <c r="K176" s="441"/>
      <c r="L176" s="441">
        <f t="shared" si="116"/>
        <v>0</v>
      </c>
      <c r="M176" s="441"/>
      <c r="N176" s="441">
        <f t="shared" si="116"/>
        <v>0</v>
      </c>
      <c r="O176" s="441"/>
      <c r="P176" s="441">
        <f t="shared" si="116"/>
        <v>0</v>
      </c>
      <c r="Q176" s="441"/>
      <c r="R176" s="441">
        <f t="shared" si="116"/>
        <v>0</v>
      </c>
      <c r="S176" s="441"/>
      <c r="T176" s="408">
        <f t="shared" si="115"/>
        <v>0</v>
      </c>
      <c r="U176" s="409" t="e">
        <f t="shared" ref="U176:U182" si="117">T176/$T$182</f>
        <v>#DIV/0!</v>
      </c>
    </row>
    <row r="177" spans="1:23" ht="12.75" customHeight="1">
      <c r="A177" s="410" t="str">
        <f>A$7</f>
        <v>Valsts budžeta dotācija pašvaldībām</v>
      </c>
      <c r="B177" s="442">
        <f>IF($W172=1,(B175/0.85*0.15+B175)*0.15*'1.2.2.B. Partneris-2'!$O$3,0)</f>
        <v>0</v>
      </c>
      <c r="C177" s="442"/>
      <c r="D177" s="442">
        <f>IF($W172=1,(D175/0.85*0.15+D175)*0.15*'1.2.2.B. Partneris-2'!$O$3,0)</f>
        <v>0</v>
      </c>
      <c r="E177" s="442"/>
      <c r="F177" s="442">
        <f>IF($W172=1,(F175/0.85*0.15+F175)*0.15*'1.2.2.B. Partneris-2'!$O$3,0)</f>
        <v>0</v>
      </c>
      <c r="G177" s="442"/>
      <c r="H177" s="442">
        <f>IF($W172=1,(H175/0.85*0.15+H175)*0.15*'1.2.2.B. Partneris-2'!$O$3,0)</f>
        <v>0</v>
      </c>
      <c r="I177" s="442"/>
      <c r="J177" s="442">
        <f>IF($W172=1,(J175/0.85*0.15+J175)*0.15*'1.2.2.B. Partneris-2'!$O$3,0)</f>
        <v>0</v>
      </c>
      <c r="K177" s="442"/>
      <c r="L177" s="442">
        <f>IF($W172=1,(L175/0.85*0.15+L175)*0.15*'1.2.2.B. Partneris-2'!$O$3,0)</f>
        <v>0</v>
      </c>
      <c r="M177" s="442"/>
      <c r="N177" s="442">
        <f>IF($W172=1,(N175/0.85*0.15+N175)*0.15*'1.2.2.B. Partneris-2'!$O$3,0)</f>
        <v>0</v>
      </c>
      <c r="O177" s="442"/>
      <c r="P177" s="442">
        <f>IF($W172=1,(P175/0.85*0.15+P175)*0.15*'1.2.2.B. Partneris-2'!$O$3,0)</f>
        <v>0</v>
      </c>
      <c r="Q177" s="442"/>
      <c r="R177" s="442">
        <f>IF($W172=1,(R175/0.85*0.15+R175)*0.15*'1.2.2.B. Partneris-2'!$O$3,0)</f>
        <v>0</v>
      </c>
      <c r="S177" s="442"/>
      <c r="T177" s="408">
        <f t="shared" si="115"/>
        <v>0</v>
      </c>
      <c r="U177" s="409" t="e">
        <f t="shared" si="117"/>
        <v>#DIV/0!</v>
      </c>
    </row>
    <row r="178" spans="1:23" ht="12.75" customHeight="1">
      <c r="A178" s="410" t="str">
        <f>A$8</f>
        <v>Pašvaldības finansējums</v>
      </c>
      <c r="B178" s="442">
        <f>IF($W172=1,B182-B175-B177-B181-B179,0)</f>
        <v>0</v>
      </c>
      <c r="C178" s="442"/>
      <c r="D178" s="442">
        <f t="shared" ref="D178:R178" si="118">IF($W172=1,D182-D175-D177-D181-D179,0)</f>
        <v>0</v>
      </c>
      <c r="E178" s="442"/>
      <c r="F178" s="442">
        <f t="shared" si="118"/>
        <v>0</v>
      </c>
      <c r="G178" s="442"/>
      <c r="H178" s="442">
        <f t="shared" si="118"/>
        <v>0</v>
      </c>
      <c r="I178" s="442"/>
      <c r="J178" s="442">
        <f t="shared" si="118"/>
        <v>0</v>
      </c>
      <c r="K178" s="442"/>
      <c r="L178" s="442">
        <f t="shared" si="118"/>
        <v>0</v>
      </c>
      <c r="M178" s="442"/>
      <c r="N178" s="442">
        <f t="shared" si="118"/>
        <v>0</v>
      </c>
      <c r="O178" s="442"/>
      <c r="P178" s="442">
        <f t="shared" si="118"/>
        <v>0</v>
      </c>
      <c r="Q178" s="442"/>
      <c r="R178" s="442">
        <f t="shared" si="118"/>
        <v>0</v>
      </c>
      <c r="S178" s="442"/>
      <c r="T178" s="408">
        <f t="shared" si="115"/>
        <v>0</v>
      </c>
      <c r="U178" s="409" t="e">
        <f t="shared" si="117"/>
        <v>#DIV/0!</v>
      </c>
    </row>
    <row r="179" spans="1:23" s="3" customFormat="1" ht="12.75" customHeight="1">
      <c r="A179" s="410" t="str">
        <f>A$9</f>
        <v xml:space="preserve">Elastības finansējuma apjoms </v>
      </c>
      <c r="B179" s="442">
        <f>B182*$L$172*$W$20</f>
        <v>0</v>
      </c>
      <c r="C179" s="442"/>
      <c r="D179" s="442">
        <f t="shared" ref="D179:R179" si="119">D182*$L$172*$W$20</f>
        <v>0</v>
      </c>
      <c r="E179" s="442"/>
      <c r="F179" s="442">
        <f t="shared" si="119"/>
        <v>0</v>
      </c>
      <c r="G179" s="442"/>
      <c r="H179" s="442">
        <f t="shared" si="119"/>
        <v>0</v>
      </c>
      <c r="I179" s="442"/>
      <c r="J179" s="442">
        <f t="shared" si="119"/>
        <v>0</v>
      </c>
      <c r="K179" s="442"/>
      <c r="L179" s="442">
        <f t="shared" si="119"/>
        <v>0</v>
      </c>
      <c r="M179" s="442"/>
      <c r="N179" s="442">
        <f t="shared" si="119"/>
        <v>0</v>
      </c>
      <c r="O179" s="442"/>
      <c r="P179" s="442">
        <f t="shared" si="119"/>
        <v>0</v>
      </c>
      <c r="Q179" s="442"/>
      <c r="R179" s="442">
        <f t="shared" si="119"/>
        <v>0</v>
      </c>
      <c r="S179" s="442"/>
      <c r="T179" s="408">
        <f t="shared" si="115"/>
        <v>0</v>
      </c>
      <c r="U179" s="409" t="e">
        <f t="shared" si="117"/>
        <v>#DIV/0!</v>
      </c>
    </row>
    <row r="180" spans="1:23" ht="12.75" customHeight="1">
      <c r="A180" s="411" t="str">
        <f>A$10</f>
        <v>Publiskās attiecināmās izmaksas</v>
      </c>
      <c r="B180" s="311">
        <f>SUM(B175:B179)</f>
        <v>0</v>
      </c>
      <c r="C180" s="311"/>
      <c r="D180" s="311">
        <f t="shared" ref="D180:R180" si="120">SUM(D175:D179)</f>
        <v>0</v>
      </c>
      <c r="E180" s="311"/>
      <c r="F180" s="311">
        <f t="shared" si="120"/>
        <v>0</v>
      </c>
      <c r="G180" s="311"/>
      <c r="H180" s="311">
        <f t="shared" si="120"/>
        <v>0</v>
      </c>
      <c r="I180" s="311"/>
      <c r="J180" s="311">
        <f t="shared" si="120"/>
        <v>0</v>
      </c>
      <c r="K180" s="311"/>
      <c r="L180" s="311">
        <f t="shared" si="120"/>
        <v>0</v>
      </c>
      <c r="M180" s="311"/>
      <c r="N180" s="311">
        <f t="shared" si="120"/>
        <v>0</v>
      </c>
      <c r="O180" s="311"/>
      <c r="P180" s="311">
        <f t="shared" si="120"/>
        <v>0</v>
      </c>
      <c r="Q180" s="311"/>
      <c r="R180" s="311">
        <f t="shared" si="120"/>
        <v>0</v>
      </c>
      <c r="S180" s="311"/>
      <c r="T180" s="412">
        <f t="shared" si="115"/>
        <v>0</v>
      </c>
      <c r="U180" s="409" t="e">
        <f t="shared" si="117"/>
        <v>#DIV/0!</v>
      </c>
    </row>
    <row r="181" spans="1:23" ht="12.75" customHeight="1">
      <c r="A181" s="410" t="str">
        <f>A$11</f>
        <v>Privātās attiecināmās izmaksas</v>
      </c>
      <c r="B181" s="442">
        <f>IF($W$106=1,B182*'11. DL 4.pielikums'!$G$35-'9. DL PI Fin.plans'!B182*'9. DL PI Fin.plans'!$L$172,B182-B175-B176-B177-B178-B179)</f>
        <v>0</v>
      </c>
      <c r="C181" s="442"/>
      <c r="D181" s="442">
        <f>IF($W$106=1,D182*'11. DL 4.pielikums'!$G$35-'9. DL PI Fin.plans'!D182*'9. DL PI Fin.plans'!$L$172,D182-D175-D176-D177-D178-D179)</f>
        <v>0</v>
      </c>
      <c r="E181" s="442"/>
      <c r="F181" s="442">
        <f>IF($W$106=1,F182*'11. DL 4.pielikums'!$G$35-'9. DL PI Fin.plans'!F182*'9. DL PI Fin.plans'!$L$172,F182-F175-F176-F177-F178-F179)</f>
        <v>0</v>
      </c>
      <c r="G181" s="442"/>
      <c r="H181" s="442">
        <f>IF($W$106=1,H182*'11. DL 4.pielikums'!$G$35-'9. DL PI Fin.plans'!H182*'9. DL PI Fin.plans'!$L$172,H182-H175-H176-H177-H178-H179)</f>
        <v>0</v>
      </c>
      <c r="I181" s="442"/>
      <c r="J181" s="442">
        <f>IF($W$106=1,J182*'11. DL 4.pielikums'!$G$35-'9. DL PI Fin.plans'!J182*'9. DL PI Fin.plans'!$L$172,J182-J175-J176-J177-J178-J179)</f>
        <v>0</v>
      </c>
      <c r="K181" s="442"/>
      <c r="L181" s="442">
        <f>IF($W$106=1,L182*'11. DL 4.pielikums'!$G$35-'9. DL PI Fin.plans'!L182*'9. DL PI Fin.plans'!$L$172,L182-L175-L176-L177-L178-L179)</f>
        <v>0</v>
      </c>
      <c r="M181" s="442"/>
      <c r="N181" s="442">
        <f>IF($W$106=1,N182*'11. DL 4.pielikums'!$G$35-'9. DL PI Fin.plans'!N182*'9. DL PI Fin.plans'!$L$172,N182-N175-N176-N177-N178-N179)</f>
        <v>0</v>
      </c>
      <c r="O181" s="442"/>
      <c r="P181" s="442">
        <f>IF($W$106=1,P182*'11. DL 4.pielikums'!$G$35-'9. DL PI Fin.plans'!P182*'9. DL PI Fin.plans'!$L$172,P182-P175-P176-P177-P178-P179)</f>
        <v>0</v>
      </c>
      <c r="Q181" s="442"/>
      <c r="R181" s="442">
        <f>IF($W$106=1,R182*'11. DL 4.pielikums'!$G$35-'9. DL PI Fin.plans'!R182*'9. DL PI Fin.plans'!$L$172,R182-R175-R176-R177-R178-R179)</f>
        <v>0</v>
      </c>
      <c r="S181" s="442"/>
      <c r="T181" s="408">
        <f t="shared" si="115"/>
        <v>0</v>
      </c>
      <c r="U181" s="409" t="e">
        <f t="shared" si="117"/>
        <v>#DIV/0!</v>
      </c>
    </row>
    <row r="182" spans="1:23" ht="12.75" customHeight="1">
      <c r="A182" s="411" t="str">
        <f>A$12</f>
        <v>Kopējās attiecināmās izmaksas</v>
      </c>
      <c r="B182" s="311">
        <f>IF(B23=2,'1.2.2.B. Partneris-2'!H27,'1.2.2.B. Partneris-2'!H27*B23)</f>
        <v>0</v>
      </c>
      <c r="C182" s="311"/>
      <c r="D182" s="311">
        <f>IF(D23=2,'1.2.2.B. Partneris-2'!J27+'1.2.2.B. Partneris-2'!H27,'1.2.2.B. Partneris-2'!J27*D23)</f>
        <v>0</v>
      </c>
      <c r="E182" s="311"/>
      <c r="F182" s="311">
        <f>IF(F23=2,'1.2.2.B. Partneris-2'!L27+'1.2.2.B. Partneris-2'!J27+'1.2.2.B. Partneris-2'!H27,'1.2.2.B. Partneris-2'!L27*F23)</f>
        <v>0</v>
      </c>
      <c r="G182" s="311"/>
      <c r="H182" s="311">
        <f>IF(H23=2,'1.2.2.B. Partneris-2'!N27+'1.2.2.B. Partneris-2'!L27+'1.2.2.B. Partneris-2'!J27+'1.2.2.B. Partneris-2'!H27,'1.2.2.B. Partneris-2'!N27*H23)</f>
        <v>0</v>
      </c>
      <c r="I182" s="311"/>
      <c r="J182" s="311">
        <f>IF(J23=2,'1.2.2.B. Partneris-2'!P27,'1.2.2.B. Partneris-2'!P27*J23)</f>
        <v>0</v>
      </c>
      <c r="K182" s="311"/>
      <c r="L182" s="311">
        <f>IF(L23=2,'1.2.2.B. Partneris-2'!R27,'1.2.2.B. Partneris-2'!R27*L23)</f>
        <v>0</v>
      </c>
      <c r="M182" s="311"/>
      <c r="N182" s="311">
        <f>IF(N23=2,'1.2.2.B. Partneris-2'!T27,'1.2.2.B. Partneris-2'!T27*N23)</f>
        <v>0</v>
      </c>
      <c r="O182" s="311"/>
      <c r="P182" s="311">
        <f>IF(P23=2,'1.2.2.B. Partneris-2'!V27,'1.2.2.B. Partneris-2'!V27*P23)</f>
        <v>0</v>
      </c>
      <c r="Q182" s="311"/>
      <c r="R182" s="311">
        <f>IF(R23=2,'1.2.2.B. Partneris-2'!X27,'1.2.2.B. Partneris-2'!X27*R23)</f>
        <v>0</v>
      </c>
      <c r="S182" s="311"/>
      <c r="T182" s="412">
        <f>SUM(B182:R182)</f>
        <v>0</v>
      </c>
      <c r="U182" s="409" t="e">
        <f t="shared" si="117"/>
        <v>#DIV/0!</v>
      </c>
    </row>
    <row r="183" spans="1:23" ht="12.75" customHeight="1">
      <c r="A183" s="410" t="str">
        <f>A$13</f>
        <v>Publiskās ārpusprojekta izmaksas</v>
      </c>
      <c r="B183" s="444"/>
      <c r="C183" s="444"/>
      <c r="D183" s="444"/>
      <c r="E183" s="444"/>
      <c r="F183" s="444"/>
      <c r="G183" s="444"/>
      <c r="H183" s="444"/>
      <c r="I183" s="444"/>
      <c r="J183" s="444"/>
      <c r="K183" s="444"/>
      <c r="L183" s="444"/>
      <c r="M183" s="444"/>
      <c r="N183" s="444"/>
      <c r="O183" s="444"/>
      <c r="P183" s="444"/>
      <c r="Q183" s="444"/>
      <c r="R183" s="444"/>
      <c r="S183" s="444"/>
      <c r="T183" s="408">
        <f t="shared" ref="T183:T185" si="121">SUM(B183:R183)</f>
        <v>0</v>
      </c>
      <c r="U183" s="443" t="s">
        <v>336</v>
      </c>
    </row>
    <row r="184" spans="1:23" ht="12.75" customHeight="1">
      <c r="A184" s="410" t="str">
        <f>A$14</f>
        <v>Privātās ārpusprojekta izmaksas</v>
      </c>
      <c r="B184" s="442">
        <f>IF(B23=2,'1.2.2.B. Partneris-2'!I27,'1.2.2.B. Partneris-2'!I27*B23)</f>
        <v>0</v>
      </c>
      <c r="C184" s="442"/>
      <c r="D184" s="442">
        <f>IF(D23=2,'1.2.2.B. Partneris-2'!K27+'1.2.2.B. Partneris-2'!I27,'1.2.2.B. Partneris-2'!K27*D23)</f>
        <v>0</v>
      </c>
      <c r="E184" s="442"/>
      <c r="F184" s="442">
        <f>IF(F23=2,'1.2.2.B. Partneris-2'!M27+'1.2.2.B. Partneris-2'!K27+'1.2.2.B. Partneris-2'!I27,'1.2.2.B. Partneris-2'!M27*F23)</f>
        <v>0</v>
      </c>
      <c r="G184" s="442"/>
      <c r="H184" s="442">
        <f>IF(H23=2,'1.2.2.B. Partneris-2'!O27+'1.2.2.B. Partneris-2'!M27+'1.2.2.B. Partneris-2'!K27+'1.2.2.B. Partneris-2'!I27,'1.2.2.B. Partneris-2'!O27*H23)</f>
        <v>0</v>
      </c>
      <c r="I184" s="442"/>
      <c r="J184" s="442">
        <f>IF(J23=2,'1.2.2.B. Partneris-2'!Q27,'1.2.2.B. Partneris-2'!Q27*J23)</f>
        <v>0</v>
      </c>
      <c r="K184" s="442"/>
      <c r="L184" s="442">
        <f>IF(L23=2,'1.2.2.B. Partneris-2'!S27,'1.2.2.B. Partneris-2'!S27*L23)</f>
        <v>0</v>
      </c>
      <c r="M184" s="442"/>
      <c r="N184" s="442">
        <f>IF(N23=2,'1.2.2.B. Partneris-2'!U27,'1.2.2.B. Partneris-2'!U27*N23)</f>
        <v>0</v>
      </c>
      <c r="O184" s="442"/>
      <c r="P184" s="442">
        <f>IF(P23=2,'1.2.2.B. Partneris-2'!W27,'1.2.2.B. Partneris-2'!W27*P23)</f>
        <v>0</v>
      </c>
      <c r="Q184" s="442"/>
      <c r="R184" s="442">
        <f>IF(R23=2,'1.2.2.B. Partneris-2'!Y27,'1.2.2.B. Partneris-2'!Y27*R23)</f>
        <v>0</v>
      </c>
      <c r="S184" s="442"/>
      <c r="T184" s="408">
        <f t="shared" si="121"/>
        <v>0</v>
      </c>
      <c r="U184" s="443" t="s">
        <v>336</v>
      </c>
    </row>
    <row r="185" spans="1:23" ht="12.75" customHeight="1">
      <c r="A185" s="411" t="str">
        <f>A$15</f>
        <v>Ārpusprojekta izmaksas kopā</v>
      </c>
      <c r="B185" s="311">
        <f>SUM(B183:B184)</f>
        <v>0</v>
      </c>
      <c r="C185" s="311"/>
      <c r="D185" s="311">
        <f t="shared" ref="D185:R185" si="122">SUM(D183:D184)</f>
        <v>0</v>
      </c>
      <c r="E185" s="311"/>
      <c r="F185" s="311">
        <f t="shared" si="122"/>
        <v>0</v>
      </c>
      <c r="G185" s="311"/>
      <c r="H185" s="311">
        <f t="shared" si="122"/>
        <v>0</v>
      </c>
      <c r="I185" s="311"/>
      <c r="J185" s="311">
        <f t="shared" si="122"/>
        <v>0</v>
      </c>
      <c r="K185" s="311"/>
      <c r="L185" s="311">
        <f t="shared" si="122"/>
        <v>0</v>
      </c>
      <c r="M185" s="311"/>
      <c r="N185" s="311">
        <f t="shared" si="122"/>
        <v>0</v>
      </c>
      <c r="O185" s="311"/>
      <c r="P185" s="311">
        <f t="shared" si="122"/>
        <v>0</v>
      </c>
      <c r="Q185" s="311"/>
      <c r="R185" s="311">
        <f t="shared" si="122"/>
        <v>0</v>
      </c>
      <c r="S185" s="311"/>
      <c r="T185" s="412">
        <f t="shared" si="121"/>
        <v>0</v>
      </c>
      <c r="U185" s="443" t="s">
        <v>336</v>
      </c>
    </row>
    <row r="186" spans="1:23" ht="12.75" customHeight="1">
      <c r="A186" s="416" t="str">
        <f>A$16</f>
        <v>Kopējās izmaksas</v>
      </c>
      <c r="B186" s="417">
        <f>B182+B185</f>
        <v>0</v>
      </c>
      <c r="C186" s="417"/>
      <c r="D186" s="417">
        <f t="shared" ref="D186:R186" si="123">D182+D185</f>
        <v>0</v>
      </c>
      <c r="E186" s="417"/>
      <c r="F186" s="417">
        <f t="shared" si="123"/>
        <v>0</v>
      </c>
      <c r="G186" s="417"/>
      <c r="H186" s="417">
        <f t="shared" si="123"/>
        <v>0</v>
      </c>
      <c r="I186" s="417"/>
      <c r="J186" s="417">
        <f t="shared" si="123"/>
        <v>0</v>
      </c>
      <c r="K186" s="417"/>
      <c r="L186" s="417">
        <f t="shared" si="123"/>
        <v>0</v>
      </c>
      <c r="M186" s="417"/>
      <c r="N186" s="417">
        <f t="shared" si="123"/>
        <v>0</v>
      </c>
      <c r="O186" s="417"/>
      <c r="P186" s="417">
        <f t="shared" si="123"/>
        <v>0</v>
      </c>
      <c r="Q186" s="417"/>
      <c r="R186" s="417">
        <f t="shared" si="123"/>
        <v>0</v>
      </c>
      <c r="S186" s="417"/>
      <c r="T186" s="412">
        <f>SUM(B186:R186)</f>
        <v>0</v>
      </c>
      <c r="U186" s="443" t="s">
        <v>336</v>
      </c>
    </row>
    <row r="187" spans="1:23" ht="12.75" customHeight="1">
      <c r="A187" s="430"/>
      <c r="B187" s="430"/>
      <c r="C187" s="430"/>
      <c r="D187" s="430"/>
      <c r="E187" s="430"/>
      <c r="F187" s="430"/>
      <c r="G187" s="430"/>
      <c r="H187" s="430"/>
      <c r="I187" s="430"/>
      <c r="J187" s="430"/>
      <c r="K187" s="430"/>
      <c r="L187" s="430"/>
      <c r="M187" s="430"/>
      <c r="N187" s="430"/>
      <c r="O187" s="430"/>
      <c r="P187" s="430"/>
      <c r="Q187" s="430"/>
      <c r="R187" s="430"/>
      <c r="S187" s="430"/>
      <c r="T187" s="430"/>
      <c r="U187" s="430"/>
    </row>
    <row r="188" spans="1:23" ht="24" customHeight="1">
      <c r="A188" s="448" t="s">
        <v>354</v>
      </c>
      <c r="B188" s="433">
        <f>'1.2.2.B. Partneris-2'!C3</f>
        <v>0</v>
      </c>
      <c r="C188" s="434"/>
      <c r="D188" s="434"/>
      <c r="E188" s="434"/>
      <c r="F188" s="433">
        <f>'1.2.2.B. Partneris-2'!H3</f>
        <v>0</v>
      </c>
      <c r="G188" s="434"/>
      <c r="H188" s="435"/>
      <c r="I188" s="434"/>
      <c r="J188" s="435" t="s">
        <v>343</v>
      </c>
      <c r="K188" s="434"/>
      <c r="L188" s="437">
        <f>'1.2.2.B. Partneris-2'!C14</f>
        <v>1</v>
      </c>
      <c r="M188" s="434"/>
      <c r="N188" s="438" t="s">
        <v>351</v>
      </c>
      <c r="O188" s="434"/>
      <c r="P188" s="435"/>
      <c r="Q188" s="434"/>
      <c r="R188" s="435"/>
      <c r="S188" s="434"/>
      <c r="T188" s="435"/>
      <c r="U188" s="435"/>
      <c r="W188" s="4">
        <f>IF(F188=Dati!$J$3,1,IF(F188=Dati!$J$4,2,IF(F188=Dati!$J$5,3,0)))</f>
        <v>0</v>
      </c>
    </row>
    <row r="189" spans="1:23">
      <c r="A189" s="404" t="s">
        <v>328</v>
      </c>
      <c r="B189" s="405">
        <f>B$3</f>
        <v>2025</v>
      </c>
      <c r="C189" s="405"/>
      <c r="D189" s="405">
        <f>D$3</f>
        <v>2026</v>
      </c>
      <c r="E189" s="405"/>
      <c r="F189" s="405">
        <f>F$3</f>
        <v>2027</v>
      </c>
      <c r="G189" s="405"/>
      <c r="H189" s="405">
        <f>H$3</f>
        <v>2028</v>
      </c>
      <c r="I189" s="405"/>
      <c r="J189" s="405">
        <f>J$3</f>
        <v>2029</v>
      </c>
      <c r="K189" s="405"/>
      <c r="L189" s="405" t="str">
        <f>L$3</f>
        <v>X</v>
      </c>
      <c r="M189" s="405"/>
      <c r="N189" s="405" t="str">
        <f>N$3</f>
        <v>X</v>
      </c>
      <c r="O189" s="405"/>
      <c r="P189" s="405" t="str">
        <f>P$3</f>
        <v>X</v>
      </c>
      <c r="Q189" s="405"/>
      <c r="R189" s="405" t="str">
        <f>R$3</f>
        <v>X</v>
      </c>
      <c r="S189" s="405"/>
      <c r="T189" s="405"/>
      <c r="U189" s="405"/>
    </row>
    <row r="190" spans="1:23">
      <c r="A190" s="439"/>
      <c r="B190" s="406" t="s">
        <v>329</v>
      </c>
      <c r="C190" s="406"/>
      <c r="D190" s="406" t="s">
        <v>329</v>
      </c>
      <c r="E190" s="406"/>
      <c r="F190" s="406" t="s">
        <v>329</v>
      </c>
      <c r="G190" s="406"/>
      <c r="H190" s="406" t="s">
        <v>329</v>
      </c>
      <c r="I190" s="406"/>
      <c r="J190" s="406" t="s">
        <v>329</v>
      </c>
      <c r="K190" s="406"/>
      <c r="L190" s="406" t="s">
        <v>329</v>
      </c>
      <c r="M190" s="406"/>
      <c r="N190" s="406" t="s">
        <v>329</v>
      </c>
      <c r="O190" s="406"/>
      <c r="P190" s="406" t="s">
        <v>329</v>
      </c>
      <c r="Q190" s="406"/>
      <c r="R190" s="406" t="s">
        <v>329</v>
      </c>
      <c r="S190" s="406"/>
      <c r="T190" s="406" t="s">
        <v>195</v>
      </c>
      <c r="U190" s="406" t="s">
        <v>139</v>
      </c>
    </row>
    <row r="191" spans="1:23" ht="12.75" customHeight="1">
      <c r="A191" s="440" t="str">
        <f>A$5</f>
        <v>Eiropas Reģionālās attīstības fonds</v>
      </c>
      <c r="B191" s="441">
        <f>(B198*$L$188)*$W$19-B195</f>
        <v>0</v>
      </c>
      <c r="C191" s="441"/>
      <c r="D191" s="441">
        <f t="shared" ref="D191:P191" si="124">(D198*$L$188)*$W$19-D195</f>
        <v>0</v>
      </c>
      <c r="E191" s="441"/>
      <c r="F191" s="441">
        <f t="shared" si="124"/>
        <v>0</v>
      </c>
      <c r="G191" s="441"/>
      <c r="H191" s="441">
        <f t="shared" si="124"/>
        <v>0</v>
      </c>
      <c r="I191" s="441"/>
      <c r="J191" s="441">
        <f t="shared" si="124"/>
        <v>0</v>
      </c>
      <c r="K191" s="441"/>
      <c r="L191" s="441">
        <f t="shared" si="124"/>
        <v>0</v>
      </c>
      <c r="M191" s="441"/>
      <c r="N191" s="441">
        <f>(N198*$L$188)*$W$19-N195</f>
        <v>0</v>
      </c>
      <c r="O191" s="441"/>
      <c r="P191" s="441">
        <f t="shared" si="124"/>
        <v>0</v>
      </c>
      <c r="Q191" s="441"/>
      <c r="R191" s="441">
        <f t="shared" ref="R191" si="125">(R198*$L$188-R195)*$W$19</f>
        <v>0</v>
      </c>
      <c r="S191" s="441"/>
      <c r="T191" s="408">
        <f t="shared" ref="T191:T197" si="126">SUM(B191:R191)</f>
        <v>0</v>
      </c>
      <c r="U191" s="409" t="e">
        <f>T191/$T$198</f>
        <v>#DIV/0!</v>
      </c>
    </row>
    <row r="192" spans="1:23" ht="12.75" customHeight="1">
      <c r="A192" s="410" t="str">
        <f>A$6</f>
        <v>Attiecināmais valsts budžeta finansējums</v>
      </c>
      <c r="B192" s="441"/>
      <c r="C192" s="441"/>
      <c r="D192" s="441"/>
      <c r="E192" s="441"/>
      <c r="F192" s="441"/>
      <c r="G192" s="441"/>
      <c r="H192" s="441"/>
      <c r="I192" s="441"/>
      <c r="J192" s="441"/>
      <c r="K192" s="441"/>
      <c r="L192" s="441"/>
      <c r="M192" s="441"/>
      <c r="N192" s="441"/>
      <c r="O192" s="441"/>
      <c r="P192" s="441"/>
      <c r="Q192" s="441"/>
      <c r="R192" s="441"/>
      <c r="S192" s="441"/>
      <c r="T192" s="408">
        <f t="shared" si="126"/>
        <v>0</v>
      </c>
      <c r="U192" s="409" t="e">
        <f t="shared" ref="U192:U198" si="127">T192/$T$198</f>
        <v>#DIV/0!</v>
      </c>
    </row>
    <row r="193" spans="1:24" ht="12.75" customHeight="1">
      <c r="A193" s="410" t="str">
        <f>A$7</f>
        <v>Valsts budžeta dotācija pašvaldībām</v>
      </c>
      <c r="B193" s="442"/>
      <c r="C193" s="442"/>
      <c r="D193" s="442"/>
      <c r="E193" s="442"/>
      <c r="F193" s="442"/>
      <c r="G193" s="442"/>
      <c r="H193" s="442"/>
      <c r="I193" s="442"/>
      <c r="J193" s="442"/>
      <c r="K193" s="442"/>
      <c r="L193" s="442"/>
      <c r="M193" s="442"/>
      <c r="N193" s="442"/>
      <c r="O193" s="442"/>
      <c r="P193" s="442"/>
      <c r="Q193" s="442"/>
      <c r="R193" s="442"/>
      <c r="S193" s="442"/>
      <c r="T193" s="408">
        <f t="shared" si="126"/>
        <v>0</v>
      </c>
      <c r="U193" s="409" t="e">
        <f t="shared" si="127"/>
        <v>#DIV/0!</v>
      </c>
    </row>
    <row r="194" spans="1:24" ht="12.75" customHeight="1">
      <c r="A194" s="410" t="str">
        <f>A$8</f>
        <v>Pašvaldības finansējums</v>
      </c>
      <c r="B194" s="442"/>
      <c r="C194" s="442"/>
      <c r="D194" s="442"/>
      <c r="E194" s="442"/>
      <c r="F194" s="442"/>
      <c r="G194" s="442"/>
      <c r="H194" s="442"/>
      <c r="I194" s="442"/>
      <c r="J194" s="442"/>
      <c r="K194" s="442"/>
      <c r="L194" s="442"/>
      <c r="M194" s="442"/>
      <c r="N194" s="442"/>
      <c r="O194" s="442"/>
      <c r="P194" s="442"/>
      <c r="Q194" s="442"/>
      <c r="R194" s="442"/>
      <c r="S194" s="442"/>
      <c r="T194" s="408">
        <f t="shared" si="126"/>
        <v>0</v>
      </c>
      <c r="U194" s="409" t="e">
        <f t="shared" si="127"/>
        <v>#DIV/0!</v>
      </c>
    </row>
    <row r="195" spans="1:24" s="3" customFormat="1" ht="12.75" customHeight="1">
      <c r="A195" s="410" t="str">
        <f>A$9</f>
        <v xml:space="preserve">Elastības finansējuma apjoms </v>
      </c>
      <c r="B195" s="442">
        <f>B198*$L$188*$W$20</f>
        <v>0</v>
      </c>
      <c r="C195" s="442"/>
      <c r="D195" s="442">
        <f t="shared" ref="D195:R195" si="128">D198*$L$188*$W$20</f>
        <v>0</v>
      </c>
      <c r="E195" s="442"/>
      <c r="F195" s="442">
        <f t="shared" si="128"/>
        <v>0</v>
      </c>
      <c r="G195" s="442"/>
      <c r="H195" s="442">
        <f t="shared" si="128"/>
        <v>0</v>
      </c>
      <c r="I195" s="442"/>
      <c r="J195" s="442">
        <f t="shared" si="128"/>
        <v>0</v>
      </c>
      <c r="K195" s="442"/>
      <c r="L195" s="442">
        <f t="shared" si="128"/>
        <v>0</v>
      </c>
      <c r="M195" s="442"/>
      <c r="N195" s="442">
        <f t="shared" si="128"/>
        <v>0</v>
      </c>
      <c r="O195" s="442"/>
      <c r="P195" s="442">
        <f t="shared" si="128"/>
        <v>0</v>
      </c>
      <c r="Q195" s="442"/>
      <c r="R195" s="442">
        <f t="shared" si="128"/>
        <v>0</v>
      </c>
      <c r="S195" s="442"/>
      <c r="T195" s="408">
        <f t="shared" si="126"/>
        <v>0</v>
      </c>
      <c r="U195" s="409" t="e">
        <f t="shared" si="127"/>
        <v>#DIV/0!</v>
      </c>
    </row>
    <row r="196" spans="1:24" ht="12.75" customHeight="1">
      <c r="A196" s="411" t="str">
        <f>A$10</f>
        <v>Publiskās attiecināmās izmaksas</v>
      </c>
      <c r="B196" s="311">
        <f>SUM(B191:B195)</f>
        <v>0</v>
      </c>
      <c r="C196" s="311"/>
      <c r="D196" s="311">
        <f t="shared" ref="D196:R196" si="129">SUM(D191:D195)</f>
        <v>0</v>
      </c>
      <c r="E196" s="311"/>
      <c r="F196" s="311">
        <f t="shared" si="129"/>
        <v>0</v>
      </c>
      <c r="G196" s="311"/>
      <c r="H196" s="311">
        <f t="shared" si="129"/>
        <v>0</v>
      </c>
      <c r="I196" s="311"/>
      <c r="J196" s="311">
        <f t="shared" si="129"/>
        <v>0</v>
      </c>
      <c r="K196" s="311"/>
      <c r="L196" s="311">
        <f t="shared" si="129"/>
        <v>0</v>
      </c>
      <c r="M196" s="311"/>
      <c r="N196" s="311">
        <f t="shared" si="129"/>
        <v>0</v>
      </c>
      <c r="O196" s="311"/>
      <c r="P196" s="311">
        <f t="shared" si="129"/>
        <v>0</v>
      </c>
      <c r="Q196" s="311"/>
      <c r="R196" s="311">
        <f t="shared" si="129"/>
        <v>0</v>
      </c>
      <c r="S196" s="311"/>
      <c r="T196" s="412">
        <f t="shared" si="126"/>
        <v>0</v>
      </c>
      <c r="U196" s="409" t="e">
        <f t="shared" si="127"/>
        <v>#DIV/0!</v>
      </c>
    </row>
    <row r="197" spans="1:24" ht="12.75" customHeight="1">
      <c r="A197" s="410" t="str">
        <f>A$11</f>
        <v>Privātās attiecināmās izmaksas</v>
      </c>
      <c r="B197" s="442">
        <f>B198-B196</f>
        <v>0</v>
      </c>
      <c r="C197" s="442"/>
      <c r="D197" s="442">
        <f t="shared" ref="D197:R197" si="130">D198-D196</f>
        <v>0</v>
      </c>
      <c r="E197" s="442"/>
      <c r="F197" s="442">
        <f t="shared" si="130"/>
        <v>0</v>
      </c>
      <c r="G197" s="442"/>
      <c r="H197" s="442">
        <f t="shared" si="130"/>
        <v>0</v>
      </c>
      <c r="I197" s="442"/>
      <c r="J197" s="442">
        <f t="shared" si="130"/>
        <v>0</v>
      </c>
      <c r="K197" s="442"/>
      <c r="L197" s="442">
        <f t="shared" si="130"/>
        <v>0</v>
      </c>
      <c r="M197" s="442"/>
      <c r="N197" s="442">
        <f t="shared" si="130"/>
        <v>0</v>
      </c>
      <c r="O197" s="442"/>
      <c r="P197" s="442">
        <f t="shared" si="130"/>
        <v>0</v>
      </c>
      <c r="Q197" s="442"/>
      <c r="R197" s="442">
        <f t="shared" si="130"/>
        <v>0</v>
      </c>
      <c r="S197" s="442"/>
      <c r="T197" s="408">
        <f t="shared" si="126"/>
        <v>0</v>
      </c>
      <c r="U197" s="409" t="e">
        <f t="shared" si="127"/>
        <v>#DIV/0!</v>
      </c>
    </row>
    <row r="198" spans="1:24" ht="12.75" customHeight="1">
      <c r="A198" s="411" t="str">
        <f>A$12</f>
        <v>Kopējās attiecināmās izmaksas</v>
      </c>
      <c r="B198" s="311">
        <f>IF(B23=2,'1.2.2.B. Partneris-2'!H28,'1.2.2.B. Partneris-2'!H28*B23)</f>
        <v>0</v>
      </c>
      <c r="C198" s="311"/>
      <c r="D198" s="311">
        <f>IF(D23=2,'1.2.2.B. Partneris-2'!J28+'1.2.2.B. Partneris-2'!H28,'1.2.2.B. Partneris-2'!J28*D23)</f>
        <v>0</v>
      </c>
      <c r="E198" s="311"/>
      <c r="F198" s="311">
        <f>IF(F23=2,'1.2.2.B. Partneris-2'!L28+'1.2.2.B. Partneris-2'!J28+'1.2.2.B. Partneris-2'!H28,'1.2.2.B. Partneris-2'!L28*F23)</f>
        <v>0</v>
      </c>
      <c r="G198" s="311"/>
      <c r="H198" s="311">
        <f>IF(H23=2,'1.2.2.B. Partneris-2'!N28+'1.2.2.B. Partneris-2'!L28+'1.2.2.B. Partneris-2'!J28+'1.2.2.B. Partneris-2'!H28,'1.2.2.B. Partneris-2'!N28*H23)</f>
        <v>0</v>
      </c>
      <c r="I198" s="311"/>
      <c r="J198" s="311">
        <f>IF(J23=2,'1.2.2.B. Partneris-2'!P28,'1.2.2.B. Partneris-2'!P28*J23)</f>
        <v>0</v>
      </c>
      <c r="K198" s="311"/>
      <c r="L198" s="311">
        <f>IF(L23=2,'1.2.2.B. Partneris-2'!R28,'1.2.2.B. Partneris-2'!R28*L23)</f>
        <v>0</v>
      </c>
      <c r="M198" s="311"/>
      <c r="N198" s="311">
        <f>IF(N23=2,'1.2.2.B. Partneris-2'!T28,'1.2.2.B. Partneris-2'!T28*N23)</f>
        <v>0</v>
      </c>
      <c r="O198" s="311"/>
      <c r="P198" s="311">
        <f>IF(P23=2,'1.2.2.B. Partneris-2'!V28,'1.2.2.B. Partneris-2'!V28*P23)</f>
        <v>0</v>
      </c>
      <c r="Q198" s="311"/>
      <c r="R198" s="311">
        <f>IF(R23=2,'1.2.2.B. Partneris-2'!X28,'1.2.2.B. Partneris-2'!X28*R23)</f>
        <v>0</v>
      </c>
      <c r="S198" s="311"/>
      <c r="T198" s="412">
        <f>SUM(B198:R198)</f>
        <v>0</v>
      </c>
      <c r="U198" s="409" t="e">
        <f t="shared" si="127"/>
        <v>#DIV/0!</v>
      </c>
    </row>
    <row r="199" spans="1:24" ht="12.75" customHeight="1">
      <c r="A199" s="410" t="str">
        <f>A$13</f>
        <v>Publiskās ārpusprojekta izmaksas</v>
      </c>
      <c r="B199" s="444"/>
      <c r="C199" s="444"/>
      <c r="D199" s="444"/>
      <c r="E199" s="444"/>
      <c r="F199" s="444"/>
      <c r="G199" s="444"/>
      <c r="H199" s="444"/>
      <c r="I199" s="444"/>
      <c r="J199" s="444"/>
      <c r="K199" s="444"/>
      <c r="L199" s="444"/>
      <c r="M199" s="444"/>
      <c r="N199" s="444"/>
      <c r="O199" s="444"/>
      <c r="P199" s="444"/>
      <c r="Q199" s="444"/>
      <c r="R199" s="444"/>
      <c r="S199" s="444"/>
      <c r="T199" s="408">
        <f t="shared" ref="T199:T201" si="131">SUM(B199:R199)</f>
        <v>0</v>
      </c>
      <c r="U199" s="443" t="s">
        <v>336</v>
      </c>
    </row>
    <row r="200" spans="1:24" ht="12.75" customHeight="1">
      <c r="A200" s="410" t="str">
        <f>A$14</f>
        <v>Privātās ārpusprojekta izmaksas</v>
      </c>
      <c r="B200" s="442">
        <f>IF(B23=2,'1.2.2.B. Partneris-2'!I28,'1.2.2.B. Partneris-2'!I28*B23)</f>
        <v>0</v>
      </c>
      <c r="C200" s="442"/>
      <c r="D200" s="442">
        <f>IF(D23=2,'1.2.2.B. Partneris-2'!K28+'1.2.2.B. Partneris-2'!I28,'1.2.2.B. Partneris-2'!K28*D23)</f>
        <v>0</v>
      </c>
      <c r="E200" s="442"/>
      <c r="F200" s="442">
        <f>IF(F23=2,'1.2.2.B. Partneris-2'!M28+'1.2.2.B. Partneris-2'!K28+'1.2.2.B. Partneris-2'!I28,'1.2.2.B. Partneris-2'!M28*F23)</f>
        <v>0</v>
      </c>
      <c r="G200" s="442"/>
      <c r="H200" s="442">
        <f>IF(H23=2,'1.2.2.B. Partneris-2'!O28+'1.2.2.B. Partneris-2'!M28+'1.2.2.B. Partneris-2'!K28+'1.2.2.B. Partneris-2'!I28,'1.2.2.B. Partneris-2'!O28*H23)</f>
        <v>0</v>
      </c>
      <c r="I200" s="442"/>
      <c r="J200" s="442">
        <f>IF(J23=2,'1.2.2.B. Partneris-2'!Q28,'1.2.2.B. Partneris-2'!Q28*J23)</f>
        <v>0</v>
      </c>
      <c r="K200" s="442"/>
      <c r="L200" s="442">
        <f>IF(L23=2,'1.2.2.B. Partneris-2'!S28,'1.2.2.B. Partneris-2'!S28*L23)</f>
        <v>0</v>
      </c>
      <c r="M200" s="442"/>
      <c r="N200" s="442">
        <f>IF(N23=2,'1.2.2.B. Partneris-2'!U28,'1.2.2.B. Partneris-2'!U28*N23)</f>
        <v>0</v>
      </c>
      <c r="O200" s="442"/>
      <c r="P200" s="442">
        <f>IF(P23=2,'1.2.2.B. Partneris-2'!W28,'1.2.2.B. Partneris-2'!W28*P23)</f>
        <v>0</v>
      </c>
      <c r="Q200" s="442"/>
      <c r="R200" s="442">
        <f>IF(R23=2,'1.2.2.B. Partneris-2'!Y28,'1.2.2.B. Partneris-2'!Y28*R23)</f>
        <v>0</v>
      </c>
      <c r="S200" s="442"/>
      <c r="T200" s="408">
        <f t="shared" si="131"/>
        <v>0</v>
      </c>
      <c r="U200" s="443" t="s">
        <v>336</v>
      </c>
    </row>
    <row r="201" spans="1:24" ht="12.75" customHeight="1">
      <c r="A201" s="411" t="str">
        <f>A$15</f>
        <v>Ārpusprojekta izmaksas kopā</v>
      </c>
      <c r="B201" s="311">
        <f>SUM(B199:B200)</f>
        <v>0</v>
      </c>
      <c r="C201" s="311"/>
      <c r="D201" s="311">
        <f t="shared" ref="D201:R201" si="132">SUM(D199:D200)</f>
        <v>0</v>
      </c>
      <c r="E201" s="311"/>
      <c r="F201" s="311">
        <f t="shared" si="132"/>
        <v>0</v>
      </c>
      <c r="G201" s="311"/>
      <c r="H201" s="311">
        <f t="shared" si="132"/>
        <v>0</v>
      </c>
      <c r="I201" s="311"/>
      <c r="J201" s="311">
        <f t="shared" si="132"/>
        <v>0</v>
      </c>
      <c r="K201" s="311"/>
      <c r="L201" s="311">
        <f t="shared" si="132"/>
        <v>0</v>
      </c>
      <c r="M201" s="311"/>
      <c r="N201" s="311">
        <f t="shared" si="132"/>
        <v>0</v>
      </c>
      <c r="O201" s="311"/>
      <c r="P201" s="311">
        <f t="shared" si="132"/>
        <v>0</v>
      </c>
      <c r="Q201" s="311"/>
      <c r="R201" s="311">
        <f t="shared" si="132"/>
        <v>0</v>
      </c>
      <c r="S201" s="311"/>
      <c r="T201" s="412">
        <f t="shared" si="131"/>
        <v>0</v>
      </c>
      <c r="U201" s="443" t="s">
        <v>336</v>
      </c>
    </row>
    <row r="202" spans="1:24" ht="12.75" customHeight="1">
      <c r="A202" s="416" t="str">
        <f>A$16</f>
        <v>Kopējās izmaksas</v>
      </c>
      <c r="B202" s="417">
        <f>B198+B201</f>
        <v>0</v>
      </c>
      <c r="C202" s="417"/>
      <c r="D202" s="417">
        <f t="shared" ref="D202:R202" si="133">D198+D201</f>
        <v>0</v>
      </c>
      <c r="E202" s="417"/>
      <c r="F202" s="417">
        <f t="shared" si="133"/>
        <v>0</v>
      </c>
      <c r="G202" s="417"/>
      <c r="H202" s="417">
        <f t="shared" si="133"/>
        <v>0</v>
      </c>
      <c r="I202" s="417"/>
      <c r="J202" s="417">
        <f t="shared" si="133"/>
        <v>0</v>
      </c>
      <c r="K202" s="417"/>
      <c r="L202" s="417">
        <f t="shared" si="133"/>
        <v>0</v>
      </c>
      <c r="M202" s="417"/>
      <c r="N202" s="417">
        <f t="shared" si="133"/>
        <v>0</v>
      </c>
      <c r="O202" s="417"/>
      <c r="P202" s="417">
        <f t="shared" si="133"/>
        <v>0</v>
      </c>
      <c r="Q202" s="417"/>
      <c r="R202" s="417">
        <f t="shared" si="133"/>
        <v>0</v>
      </c>
      <c r="S202" s="417"/>
      <c r="T202" s="412">
        <f>SUM(B202:R202)</f>
        <v>0</v>
      </c>
      <c r="U202" s="443" t="s">
        <v>336</v>
      </c>
    </row>
    <row r="203" spans="1:24" ht="12.75" customHeight="1">
      <c r="A203" s="430"/>
      <c r="B203" s="430"/>
      <c r="C203" s="430"/>
      <c r="D203" s="430"/>
      <c r="E203" s="430"/>
      <c r="F203" s="430"/>
      <c r="G203" s="430"/>
      <c r="H203" s="430"/>
      <c r="I203" s="430"/>
      <c r="J203" s="430"/>
      <c r="K203" s="430"/>
      <c r="L203" s="430"/>
      <c r="M203" s="430"/>
      <c r="N203" s="430"/>
      <c r="O203" s="430"/>
      <c r="P203" s="430"/>
      <c r="Q203" s="430"/>
      <c r="R203" s="430"/>
      <c r="S203" s="430"/>
      <c r="T203" s="430"/>
      <c r="U203" s="430"/>
    </row>
    <row r="204" spans="1:24" ht="24" customHeight="1">
      <c r="A204" s="448" t="s">
        <v>354</v>
      </c>
      <c r="B204" s="433">
        <f>'1.2.2.C. Partneris-2'!C3</f>
        <v>0</v>
      </c>
      <c r="C204" s="434"/>
      <c r="D204" s="434"/>
      <c r="E204" s="434"/>
      <c r="F204" s="433">
        <f>'1.2.2.C. Partneris-2'!H3</f>
        <v>0</v>
      </c>
      <c r="G204" s="434"/>
      <c r="H204" s="435"/>
      <c r="I204" s="434"/>
      <c r="J204" s="435" t="s">
        <v>343</v>
      </c>
      <c r="K204" s="434"/>
      <c r="L204" s="437">
        <f>'1.2.2.C. Partneris-2'!C24</f>
        <v>0.85</v>
      </c>
      <c r="M204" s="434"/>
      <c r="N204" s="438" t="s">
        <v>352</v>
      </c>
      <c r="O204" s="434"/>
      <c r="P204" s="435"/>
      <c r="Q204" s="434"/>
      <c r="R204" s="435"/>
      <c r="S204" s="434"/>
      <c r="T204" s="435"/>
      <c r="U204" s="435"/>
      <c r="W204" s="4">
        <f>IF(F204=Dati!$J$3,1,IF(F204=Dati!$J$4,2,IF(F204=Dati!$J$5,3,0)))</f>
        <v>0</v>
      </c>
      <c r="X204" s="4">
        <f>'1.2.2.C. Partneris-2'!AA3</f>
        <v>0</v>
      </c>
    </row>
    <row r="205" spans="1:24">
      <c r="A205" s="404" t="s">
        <v>328</v>
      </c>
      <c r="B205" s="405">
        <f>B$3</f>
        <v>2025</v>
      </c>
      <c r="C205" s="405"/>
      <c r="D205" s="405">
        <f>D$3</f>
        <v>2026</v>
      </c>
      <c r="E205" s="405"/>
      <c r="F205" s="405">
        <f>F$3</f>
        <v>2027</v>
      </c>
      <c r="G205" s="405"/>
      <c r="H205" s="405">
        <f>H$3</f>
        <v>2028</v>
      </c>
      <c r="I205" s="405"/>
      <c r="J205" s="405">
        <f>J$3</f>
        <v>2029</v>
      </c>
      <c r="K205" s="405"/>
      <c r="L205" s="405" t="str">
        <f>L$3</f>
        <v>X</v>
      </c>
      <c r="M205" s="405"/>
      <c r="N205" s="405" t="str">
        <f>N$3</f>
        <v>X</v>
      </c>
      <c r="O205" s="405"/>
      <c r="P205" s="405" t="str">
        <f>P$3</f>
        <v>X</v>
      </c>
      <c r="Q205" s="405"/>
      <c r="R205" s="405" t="str">
        <f>R$3</f>
        <v>X</v>
      </c>
      <c r="S205" s="405"/>
      <c r="T205" s="405"/>
      <c r="U205" s="405"/>
    </row>
    <row r="206" spans="1:24">
      <c r="A206" s="439"/>
      <c r="B206" s="406" t="s">
        <v>329</v>
      </c>
      <c r="C206" s="406"/>
      <c r="D206" s="406" t="s">
        <v>329</v>
      </c>
      <c r="E206" s="406"/>
      <c r="F206" s="406" t="s">
        <v>329</v>
      </c>
      <c r="G206" s="406"/>
      <c r="H206" s="406" t="s">
        <v>329</v>
      </c>
      <c r="I206" s="406"/>
      <c r="J206" s="406" t="s">
        <v>329</v>
      </c>
      <c r="K206" s="406"/>
      <c r="L206" s="406" t="s">
        <v>329</v>
      </c>
      <c r="M206" s="406"/>
      <c r="N206" s="406" t="s">
        <v>329</v>
      </c>
      <c r="O206" s="406"/>
      <c r="P206" s="406" t="s">
        <v>329</v>
      </c>
      <c r="Q206" s="406"/>
      <c r="R206" s="406" t="s">
        <v>329</v>
      </c>
      <c r="S206" s="406"/>
      <c r="T206" s="406" t="s">
        <v>195</v>
      </c>
      <c r="U206" s="406" t="s">
        <v>139</v>
      </c>
    </row>
    <row r="207" spans="1:24" ht="12.75" customHeight="1">
      <c r="A207" s="440" t="str">
        <f>A$5</f>
        <v>Eiropas Reģionālās attīstības fonds</v>
      </c>
      <c r="B207" s="441">
        <f>(B214*$L$204)*$W$19-B219</f>
        <v>0</v>
      </c>
      <c r="C207" s="441"/>
      <c r="D207" s="441">
        <f t="shared" ref="D207:R207" si="134">(D214*$L$204)*$W$19-D219</f>
        <v>0</v>
      </c>
      <c r="E207" s="441"/>
      <c r="F207" s="441">
        <f t="shared" si="134"/>
        <v>0</v>
      </c>
      <c r="G207" s="441"/>
      <c r="H207" s="441">
        <f t="shared" si="134"/>
        <v>0</v>
      </c>
      <c r="I207" s="441"/>
      <c r="J207" s="441">
        <f t="shared" si="134"/>
        <v>0</v>
      </c>
      <c r="K207" s="441"/>
      <c r="L207" s="441">
        <f t="shared" si="134"/>
        <v>0</v>
      </c>
      <c r="M207" s="441"/>
      <c r="N207" s="441">
        <f t="shared" si="134"/>
        <v>0</v>
      </c>
      <c r="O207" s="441"/>
      <c r="P207" s="441">
        <f t="shared" si="134"/>
        <v>0</v>
      </c>
      <c r="Q207" s="441"/>
      <c r="R207" s="441">
        <f t="shared" si="134"/>
        <v>0</v>
      </c>
      <c r="S207" s="441"/>
      <c r="T207" s="408">
        <f>SUM(B207:R207)</f>
        <v>0</v>
      </c>
      <c r="U207" s="409" t="e">
        <f>T207/$T$214</f>
        <v>#DIV/0!</v>
      </c>
    </row>
    <row r="208" spans="1:24" ht="12.75" customHeight="1">
      <c r="A208" s="410" t="str">
        <f>A$6</f>
        <v>Attiecināmais valsts budžeta finansējums</v>
      </c>
      <c r="B208" s="441">
        <f>IF($W204=2,B214-B207,0)</f>
        <v>0</v>
      </c>
      <c r="C208" s="441"/>
      <c r="D208" s="441">
        <f t="shared" ref="D208:R208" si="135">IF($W204=2,D214-D207,0)</f>
        <v>0</v>
      </c>
      <c r="E208" s="441"/>
      <c r="F208" s="441">
        <f t="shared" si="135"/>
        <v>0</v>
      </c>
      <c r="G208" s="441"/>
      <c r="H208" s="441">
        <f t="shared" si="135"/>
        <v>0</v>
      </c>
      <c r="I208" s="441"/>
      <c r="J208" s="441">
        <f t="shared" si="135"/>
        <v>0</v>
      </c>
      <c r="K208" s="441"/>
      <c r="L208" s="441">
        <f t="shared" si="135"/>
        <v>0</v>
      </c>
      <c r="M208" s="441"/>
      <c r="N208" s="441">
        <f t="shared" si="135"/>
        <v>0</v>
      </c>
      <c r="O208" s="441"/>
      <c r="P208" s="441">
        <f t="shared" si="135"/>
        <v>0</v>
      </c>
      <c r="Q208" s="441"/>
      <c r="R208" s="441">
        <f t="shared" si="135"/>
        <v>0</v>
      </c>
      <c r="S208" s="441"/>
      <c r="T208" s="408">
        <f t="shared" ref="T208:T213" si="136">SUM(B208:R208)</f>
        <v>0</v>
      </c>
      <c r="U208" s="409" t="e">
        <f t="shared" ref="U208:U214" si="137">T208/$T$214</f>
        <v>#DIV/0!</v>
      </c>
    </row>
    <row r="209" spans="1:23" ht="12.75" customHeight="1">
      <c r="A209" s="410" t="str">
        <f>A$7</f>
        <v>Valsts budžeta dotācija pašvaldībām</v>
      </c>
      <c r="B209" s="442">
        <f>IF($W204=1,(B207/0.85*0.15+B207)*0.15*'1.2.2.C. Partneris-2'!$O$3,0)</f>
        <v>0</v>
      </c>
      <c r="C209" s="442"/>
      <c r="D209" s="442">
        <f>IF($W204=1,(D207/0.85*0.15+D207)*0.15*'1.2.2.C. Partneris-2'!$O$3,0)</f>
        <v>0</v>
      </c>
      <c r="E209" s="442"/>
      <c r="F209" s="442">
        <f>IF($W204=1,(F207/0.85*0.15+F207)*0.15*'1.2.2.C. Partneris-2'!$O$3,0)</f>
        <v>0</v>
      </c>
      <c r="G209" s="442"/>
      <c r="H209" s="442">
        <f>IF($W204=1,(H207/0.85*0.15+H207)*0.15*'1.2.2.C. Partneris-2'!$O$3,0)</f>
        <v>0</v>
      </c>
      <c r="I209" s="442"/>
      <c r="J209" s="442">
        <f>IF($W204=1,(J207/0.85*0.15+J207)*0.15*'1.2.2.C. Partneris-2'!$O$3,0)</f>
        <v>0</v>
      </c>
      <c r="K209" s="442"/>
      <c r="L209" s="442">
        <f>IF($W204=1,(L207/0.85*0.15+L207)*0.15*'1.2.2.C. Partneris-2'!$O$3,0)</f>
        <v>0</v>
      </c>
      <c r="M209" s="442"/>
      <c r="N209" s="442">
        <f>IF($W204=1,(N207/0.85*0.15+N207)*0.15*'1.2.2.C. Partneris-2'!$O$3,0)</f>
        <v>0</v>
      </c>
      <c r="O209" s="442"/>
      <c r="P209" s="442">
        <f>IF($W204=1,(P207/0.85*0.15+P207)*0.15*'1.2.2.C. Partneris-2'!$O$3,0)</f>
        <v>0</v>
      </c>
      <c r="Q209" s="442"/>
      <c r="R209" s="442">
        <f>IF($W204=1,(R207/0.85*0.15+R207)*0.15*'1.2.2.C. Partneris-2'!$O$3,0)</f>
        <v>0</v>
      </c>
      <c r="S209" s="442"/>
      <c r="T209" s="408">
        <f t="shared" si="136"/>
        <v>0</v>
      </c>
      <c r="U209" s="409" t="e">
        <f t="shared" si="137"/>
        <v>#DIV/0!</v>
      </c>
    </row>
    <row r="210" spans="1:23" ht="12.75" customHeight="1">
      <c r="A210" s="410" t="str">
        <f>A$8</f>
        <v>Pašvaldības finansējums</v>
      </c>
      <c r="B210" s="442">
        <f>IF($W204=1,B214-B207-B209-B213-B211,0)</f>
        <v>0</v>
      </c>
      <c r="C210" s="442"/>
      <c r="D210" s="442">
        <f t="shared" ref="D210:R210" si="138">IF($W204=1,D214-D207-D209-D213-D211,0)</f>
        <v>0</v>
      </c>
      <c r="E210" s="442"/>
      <c r="F210" s="442">
        <f t="shared" si="138"/>
        <v>0</v>
      </c>
      <c r="G210" s="442"/>
      <c r="H210" s="442">
        <f t="shared" si="138"/>
        <v>0</v>
      </c>
      <c r="I210" s="442"/>
      <c r="J210" s="442">
        <f t="shared" si="138"/>
        <v>0</v>
      </c>
      <c r="K210" s="442"/>
      <c r="L210" s="442">
        <f t="shared" si="138"/>
        <v>0</v>
      </c>
      <c r="M210" s="442"/>
      <c r="N210" s="442">
        <f t="shared" si="138"/>
        <v>0</v>
      </c>
      <c r="O210" s="442"/>
      <c r="P210" s="442">
        <f t="shared" si="138"/>
        <v>0</v>
      </c>
      <c r="Q210" s="442"/>
      <c r="R210" s="442">
        <f t="shared" si="138"/>
        <v>0</v>
      </c>
      <c r="S210" s="442"/>
      <c r="T210" s="408">
        <f t="shared" si="136"/>
        <v>0</v>
      </c>
      <c r="U210" s="409" t="e">
        <f t="shared" si="137"/>
        <v>#DIV/0!</v>
      </c>
    </row>
    <row r="211" spans="1:23" s="3" customFormat="1" ht="12.75" customHeight="1">
      <c r="A211" s="410" t="str">
        <f>A$9</f>
        <v xml:space="preserve">Elastības finansējuma apjoms </v>
      </c>
      <c r="B211" s="442">
        <f>IF($X$204=2,B214*(1-$L$204)+(B214*$L$204*$W$20)+(B214*$L$204*(1-$W$19)),B214*$L$204*$W$20)</f>
        <v>0</v>
      </c>
      <c r="C211" s="442"/>
      <c r="D211" s="442">
        <f t="shared" ref="D211:R211" si="139">IF($X$204=2,D214*(1-$L$204)+(D214*$L$204*$W$20)+(D214*$L$204*(1-$W$19)),D214*$L$204*$W$20)</f>
        <v>0</v>
      </c>
      <c r="E211" s="442"/>
      <c r="F211" s="442">
        <f t="shared" si="139"/>
        <v>0</v>
      </c>
      <c r="G211" s="442"/>
      <c r="H211" s="442">
        <f t="shared" si="139"/>
        <v>0</v>
      </c>
      <c r="I211" s="442"/>
      <c r="J211" s="442">
        <f t="shared" si="139"/>
        <v>0</v>
      </c>
      <c r="K211" s="442"/>
      <c r="L211" s="442">
        <f t="shared" si="139"/>
        <v>0</v>
      </c>
      <c r="M211" s="442"/>
      <c r="N211" s="442">
        <f t="shared" si="139"/>
        <v>0</v>
      </c>
      <c r="O211" s="442"/>
      <c r="P211" s="442">
        <f t="shared" si="139"/>
        <v>0</v>
      </c>
      <c r="Q211" s="442"/>
      <c r="R211" s="442">
        <f t="shared" si="139"/>
        <v>0</v>
      </c>
      <c r="S211" s="442"/>
      <c r="T211" s="408">
        <f t="shared" si="136"/>
        <v>0</v>
      </c>
      <c r="U211" s="409" t="e">
        <f t="shared" si="137"/>
        <v>#DIV/0!</v>
      </c>
    </row>
    <row r="212" spans="1:23" ht="12.75" customHeight="1">
      <c r="A212" s="411" t="str">
        <f>A$10</f>
        <v>Publiskās attiecināmās izmaksas</v>
      </c>
      <c r="B212" s="311">
        <f>SUM(B207:B211)</f>
        <v>0</v>
      </c>
      <c r="C212" s="311"/>
      <c r="D212" s="311">
        <f t="shared" ref="D212:R212" si="140">SUM(D207:D211)</f>
        <v>0</v>
      </c>
      <c r="E212" s="311"/>
      <c r="F212" s="311">
        <f t="shared" si="140"/>
        <v>0</v>
      </c>
      <c r="G212" s="311"/>
      <c r="H212" s="311">
        <f t="shared" si="140"/>
        <v>0</v>
      </c>
      <c r="I212" s="311"/>
      <c r="J212" s="311">
        <f t="shared" si="140"/>
        <v>0</v>
      </c>
      <c r="K212" s="311"/>
      <c r="L212" s="311">
        <f t="shared" si="140"/>
        <v>0</v>
      </c>
      <c r="M212" s="311"/>
      <c r="N212" s="311">
        <f t="shared" si="140"/>
        <v>0</v>
      </c>
      <c r="O212" s="311"/>
      <c r="P212" s="311">
        <f t="shared" si="140"/>
        <v>0</v>
      </c>
      <c r="Q212" s="311"/>
      <c r="R212" s="311">
        <f t="shared" si="140"/>
        <v>0</v>
      </c>
      <c r="S212" s="311"/>
      <c r="T212" s="412">
        <f t="shared" si="136"/>
        <v>0</v>
      </c>
      <c r="U212" s="409" t="e">
        <f t="shared" si="137"/>
        <v>#DIV/0!</v>
      </c>
    </row>
    <row r="213" spans="1:23" ht="12.75" customHeight="1">
      <c r="A213" s="410" t="str">
        <f>A$11</f>
        <v>Privātās attiecināmās izmaksas</v>
      </c>
      <c r="B213" s="442" t="b">
        <f>IF($W$204=1,0,IF($W$204=3,IF($X$204=1,B214-B212,0)))</f>
        <v>0</v>
      </c>
      <c r="C213" s="442"/>
      <c r="D213" s="442" t="b">
        <f t="shared" ref="D213:R213" si="141">IF($W$204=1,0,IF($W$204=3,IF($X$204=1,D214-D212,0)))</f>
        <v>0</v>
      </c>
      <c r="E213" s="442"/>
      <c r="F213" s="442" t="b">
        <f t="shared" si="141"/>
        <v>0</v>
      </c>
      <c r="G213" s="442"/>
      <c r="H213" s="442" t="b">
        <f t="shared" si="141"/>
        <v>0</v>
      </c>
      <c r="I213" s="442"/>
      <c r="J213" s="442" t="b">
        <f t="shared" si="141"/>
        <v>0</v>
      </c>
      <c r="K213" s="442"/>
      <c r="L213" s="442" t="b">
        <f t="shared" si="141"/>
        <v>0</v>
      </c>
      <c r="M213" s="442"/>
      <c r="N213" s="442" t="b">
        <f t="shared" si="141"/>
        <v>0</v>
      </c>
      <c r="O213" s="442"/>
      <c r="P213" s="442" t="b">
        <f t="shared" si="141"/>
        <v>0</v>
      </c>
      <c r="Q213" s="442"/>
      <c r="R213" s="442" t="b">
        <f t="shared" si="141"/>
        <v>0</v>
      </c>
      <c r="S213" s="442"/>
      <c r="T213" s="408">
        <f t="shared" si="136"/>
        <v>0</v>
      </c>
      <c r="U213" s="409" t="e">
        <f t="shared" si="137"/>
        <v>#DIV/0!</v>
      </c>
    </row>
    <row r="214" spans="1:23" ht="12.75" customHeight="1">
      <c r="A214" s="411" t="str">
        <f>A$12</f>
        <v>Kopējās attiecināmās izmaksas</v>
      </c>
      <c r="B214" s="311">
        <f>IF(B23=2,'1.2.2.C. Partneris-2'!H24,'1.2.2.C. Partneris-2'!H24*B23)</f>
        <v>0</v>
      </c>
      <c r="C214" s="311"/>
      <c r="D214" s="311">
        <f>IF(D23=2,'1.2.2.C. Partneris-2'!J24+'1.2.2.C. Partneris-2'!H24,'1.2.2.C. Partneris-2'!J24*D23)</f>
        <v>0</v>
      </c>
      <c r="E214" s="311"/>
      <c r="F214" s="311">
        <f>IF(F23=2,'1.2.2.C. Partneris-2'!L24+'1.2.2.C. Partneris-2'!J24+'1.2.2.C. Partneris-2'!H24,'1.2.2.C. Partneris-2'!L24*F23)</f>
        <v>0</v>
      </c>
      <c r="G214" s="311"/>
      <c r="H214" s="311">
        <f>IF(H23=2,'1.2.2.C. Partneris-2'!N24+'1.2.2.C. Partneris-2'!L24+'1.2.2.C. Partneris-2'!J24+'1.2.2.C. Partneris-2'!H24,'1.2.2.C. Partneris-2'!N24*H23)</f>
        <v>0</v>
      </c>
      <c r="I214" s="311"/>
      <c r="J214" s="311">
        <f>IF(J23=2,'1.2.2.C. Partneris-2'!P24,'1.2.2.C. Partneris-2'!P24*J23)</f>
        <v>0</v>
      </c>
      <c r="K214" s="311"/>
      <c r="L214" s="311">
        <f>IF(L23=2,'1.2.2.C. Partneris-2'!R24,'1.2.2.C. Partneris-2'!R24*L23)</f>
        <v>0</v>
      </c>
      <c r="M214" s="311"/>
      <c r="N214" s="311">
        <f>IF(N23=2,'1.2.2.C. Partneris-2'!T24,'1.2.2.C. Partneris-2'!T24*N23)</f>
        <v>0</v>
      </c>
      <c r="O214" s="311"/>
      <c r="P214" s="311">
        <f>IF(P23=2,'1.2.2.C. Partneris-2'!V24,'1.2.2.C. Partneris-2'!V24*P23)</f>
        <v>0</v>
      </c>
      <c r="Q214" s="311"/>
      <c r="R214" s="311">
        <f>IF(R23=2,'1.2.2.C. Partneris-2'!X24,'1.2.2.C. Partneris-2'!X24*R23)</f>
        <v>0</v>
      </c>
      <c r="S214" s="311"/>
      <c r="T214" s="412">
        <f>SUM(B214:R214)</f>
        <v>0</v>
      </c>
      <c r="U214" s="409" t="e">
        <f t="shared" si="137"/>
        <v>#DIV/0!</v>
      </c>
    </row>
    <row r="215" spans="1:23" ht="12.75" customHeight="1">
      <c r="A215" s="410" t="str">
        <f>A$13</f>
        <v>Publiskās ārpusprojekta izmaksas</v>
      </c>
      <c r="B215" s="442" t="b">
        <f>IF($W204=1,B220,IF($W204=3,IF($X204=1,0,B220)))</f>
        <v>0</v>
      </c>
      <c r="C215" s="442"/>
      <c r="D215" s="442" t="b">
        <f t="shared" ref="D215:R215" si="142">IF($W204=1,D220,IF($W204=3,IF($X204=1,0,D220)))</f>
        <v>0</v>
      </c>
      <c r="E215" s="442"/>
      <c r="F215" s="442" t="b">
        <f t="shared" si="142"/>
        <v>0</v>
      </c>
      <c r="G215" s="442"/>
      <c r="H215" s="442" t="b">
        <f t="shared" si="142"/>
        <v>0</v>
      </c>
      <c r="I215" s="442"/>
      <c r="J215" s="442" t="b">
        <f t="shared" si="142"/>
        <v>0</v>
      </c>
      <c r="K215" s="442"/>
      <c r="L215" s="442" t="b">
        <f t="shared" si="142"/>
        <v>0</v>
      </c>
      <c r="M215" s="442"/>
      <c r="N215" s="442" t="b">
        <f t="shared" si="142"/>
        <v>0</v>
      </c>
      <c r="O215" s="442"/>
      <c r="P215" s="442" t="b">
        <f t="shared" si="142"/>
        <v>0</v>
      </c>
      <c r="Q215" s="442"/>
      <c r="R215" s="442" t="b">
        <f t="shared" si="142"/>
        <v>0</v>
      </c>
      <c r="S215" s="442"/>
      <c r="T215" s="408">
        <f t="shared" ref="T215:T217" si="143">SUM(B215:R215)</f>
        <v>0</v>
      </c>
      <c r="U215" s="443" t="s">
        <v>336</v>
      </c>
    </row>
    <row r="216" spans="1:23" ht="12.75" customHeight="1">
      <c r="A216" s="410" t="str">
        <f>A$14</f>
        <v>Privātās ārpusprojekta izmaksas</v>
      </c>
      <c r="B216" s="442">
        <f>IF($X204=2,0,IF($X204=1,B220,IF($W204=1,0,IF($W204=3,B220,0))))</f>
        <v>0</v>
      </c>
      <c r="C216" s="442"/>
      <c r="D216" s="442">
        <f t="shared" ref="D216:R216" si="144">IF($X204=2,0,IF($X204=1,D220,IF($W204=1,0,IF($W204=3,D220,0))))</f>
        <v>0</v>
      </c>
      <c r="E216" s="442"/>
      <c r="F216" s="442">
        <f t="shared" si="144"/>
        <v>0</v>
      </c>
      <c r="G216" s="442"/>
      <c r="H216" s="442">
        <f t="shared" si="144"/>
        <v>0</v>
      </c>
      <c r="I216" s="442"/>
      <c r="J216" s="442">
        <f t="shared" si="144"/>
        <v>0</v>
      </c>
      <c r="K216" s="442"/>
      <c r="L216" s="442">
        <f t="shared" si="144"/>
        <v>0</v>
      </c>
      <c r="M216" s="442"/>
      <c r="N216" s="442">
        <f t="shared" si="144"/>
        <v>0</v>
      </c>
      <c r="O216" s="442"/>
      <c r="P216" s="442">
        <f t="shared" si="144"/>
        <v>0</v>
      </c>
      <c r="Q216" s="442"/>
      <c r="R216" s="442">
        <f t="shared" si="144"/>
        <v>0</v>
      </c>
      <c r="S216" s="442"/>
      <c r="T216" s="408">
        <f t="shared" si="143"/>
        <v>0</v>
      </c>
      <c r="U216" s="443" t="s">
        <v>336</v>
      </c>
    </row>
    <row r="217" spans="1:23" ht="12.75" customHeight="1">
      <c r="A217" s="411" t="str">
        <f>A$15</f>
        <v>Ārpusprojekta izmaksas kopā</v>
      </c>
      <c r="B217" s="311">
        <f>SUM(B215:B216)</f>
        <v>0</v>
      </c>
      <c r="C217" s="311"/>
      <c r="D217" s="311">
        <f t="shared" ref="D217" si="145">SUM(D215:D216)</f>
        <v>0</v>
      </c>
      <c r="E217" s="311"/>
      <c r="F217" s="311">
        <f t="shared" ref="F217" si="146">SUM(F215:F216)</f>
        <v>0</v>
      </c>
      <c r="G217" s="311"/>
      <c r="H217" s="311">
        <f t="shared" ref="H217" si="147">SUM(H215:H216)</f>
        <v>0</v>
      </c>
      <c r="I217" s="311"/>
      <c r="J217" s="311">
        <f t="shared" ref="J217" si="148">SUM(J215:J216)</f>
        <v>0</v>
      </c>
      <c r="K217" s="311"/>
      <c r="L217" s="311">
        <f t="shared" ref="L217" si="149">SUM(L215:L216)</f>
        <v>0</v>
      </c>
      <c r="M217" s="311"/>
      <c r="N217" s="311">
        <f t="shared" ref="N217" si="150">SUM(N215:N216)</f>
        <v>0</v>
      </c>
      <c r="O217" s="311"/>
      <c r="P217" s="311">
        <f t="shared" ref="P217" si="151">SUM(P215:P216)</f>
        <v>0</v>
      </c>
      <c r="Q217" s="311"/>
      <c r="R217" s="311">
        <f t="shared" ref="R217" si="152">SUM(R215:R216)</f>
        <v>0</v>
      </c>
      <c r="S217" s="311"/>
      <c r="T217" s="412">
        <f t="shared" si="143"/>
        <v>0</v>
      </c>
      <c r="U217" s="443" t="s">
        <v>336</v>
      </c>
    </row>
    <row r="218" spans="1:23" ht="12.75" customHeight="1">
      <c r="A218" s="416" t="str">
        <f>A$16</f>
        <v>Kopējās izmaksas</v>
      </c>
      <c r="B218" s="417">
        <f>B214+B217</f>
        <v>0</v>
      </c>
      <c r="C218" s="417"/>
      <c r="D218" s="417">
        <f t="shared" ref="D218:R218" si="153">D214+D217</f>
        <v>0</v>
      </c>
      <c r="E218" s="417"/>
      <c r="F218" s="417">
        <f t="shared" si="153"/>
        <v>0</v>
      </c>
      <c r="G218" s="417"/>
      <c r="H218" s="417">
        <f t="shared" si="153"/>
        <v>0</v>
      </c>
      <c r="I218" s="417"/>
      <c r="J218" s="417">
        <f t="shared" si="153"/>
        <v>0</v>
      </c>
      <c r="K218" s="417"/>
      <c r="L218" s="417">
        <f t="shared" si="153"/>
        <v>0</v>
      </c>
      <c r="M218" s="417"/>
      <c r="N218" s="417">
        <f t="shared" si="153"/>
        <v>0</v>
      </c>
      <c r="O218" s="417"/>
      <c r="P218" s="417">
        <f t="shared" si="153"/>
        <v>0</v>
      </c>
      <c r="Q218" s="417"/>
      <c r="R218" s="417">
        <f t="shared" si="153"/>
        <v>0</v>
      </c>
      <c r="S218" s="417"/>
      <c r="T218" s="412">
        <f>SUM(B218:R218)</f>
        <v>0</v>
      </c>
      <c r="U218" s="443" t="s">
        <v>336</v>
      </c>
    </row>
    <row r="219" spans="1:23">
      <c r="A219" s="446" t="s">
        <v>353</v>
      </c>
      <c r="B219" s="447">
        <f>B214*$L$204*$W$20</f>
        <v>0</v>
      </c>
      <c r="C219" s="447"/>
      <c r="D219" s="447">
        <f t="shared" ref="D219:R219" si="154">D214*$L$204*$W$20</f>
        <v>0</v>
      </c>
      <c r="E219" s="447"/>
      <c r="F219" s="447">
        <f t="shared" si="154"/>
        <v>0</v>
      </c>
      <c r="G219" s="447"/>
      <c r="H219" s="447">
        <f t="shared" si="154"/>
        <v>0</v>
      </c>
      <c r="I219" s="447"/>
      <c r="J219" s="447">
        <f t="shared" si="154"/>
        <v>0</v>
      </c>
      <c r="K219" s="447"/>
      <c r="L219" s="447">
        <f t="shared" si="154"/>
        <v>0</v>
      </c>
      <c r="M219" s="447"/>
      <c r="N219" s="447">
        <f t="shared" si="154"/>
        <v>0</v>
      </c>
      <c r="O219" s="447"/>
      <c r="P219" s="447">
        <f t="shared" si="154"/>
        <v>0</v>
      </c>
      <c r="Q219" s="447"/>
      <c r="R219" s="447">
        <f t="shared" si="154"/>
        <v>0</v>
      </c>
      <c r="T219" s="447">
        <f>IF(X204=1,0,SUM(B219:R219))</f>
        <v>0</v>
      </c>
    </row>
    <row r="220" spans="1:23">
      <c r="A220" s="446" t="s">
        <v>338</v>
      </c>
      <c r="B220" s="447">
        <f>IF(B23=2,'1.2.2.C. Partneris-2'!I24,'1.2.2.C. Partneris-2'!I24*B23)</f>
        <v>0</v>
      </c>
      <c r="C220" s="447"/>
      <c r="D220" s="447">
        <f>IF(D23=2,'1.2.2.C. Partneris-2'!K24+'1.2.2.C. Partneris-2'!I24,'1.2.2.C. Partneris-2'!K24*D23)</f>
        <v>0</v>
      </c>
      <c r="E220" s="447"/>
      <c r="F220" s="447">
        <f>IF(F23=2,'1.2.2.C. Partneris-2'!M24+'1.2.2.C. Partneris-2'!K24+'1.2.2.C. Partneris-2'!I24,'1.2.2.C. Partneris-2'!M24*F23)</f>
        <v>0</v>
      </c>
      <c r="G220" s="447"/>
      <c r="H220" s="447">
        <f>IF(H23=2,'1.2.2.C. Partneris-2'!O24+'1.2.2.C. Partneris-2'!M24+'1.2.2.C. Partneris-2'!K24+'1.2.2.C. Partneris-2'!I24,'1.2.2.C. Partneris-2'!O24*H23)</f>
        <v>0</v>
      </c>
      <c r="I220" s="447"/>
      <c r="J220" s="447">
        <f>IF(J23=2,'1.2.2.C. Partneris-2'!Q24,'1.2.2.C. Partneris-2'!Q24*J23)</f>
        <v>0</v>
      </c>
      <c r="K220" s="447"/>
      <c r="L220" s="447">
        <f>IF(L23=2,'1.2.2.C. Partneris-2'!S24,'1.2.2.C. Partneris-2'!S24*L23)</f>
        <v>0</v>
      </c>
      <c r="M220" s="447"/>
      <c r="N220" s="447">
        <f>IF(N23=2,'1.2.2.C. Partneris-2'!U24,'1.2.2.C. Partneris-2'!U24*N23)</f>
        <v>0</v>
      </c>
      <c r="O220" s="447"/>
      <c r="P220" s="447">
        <f>IF(P23=2,'1.2.2.C. Partneris-2'!W24,'1.2.2.C. Partneris-2'!W24*P23)</f>
        <v>0</v>
      </c>
      <c r="Q220" s="447"/>
      <c r="R220" s="447">
        <f>IF(R23=2,'1.2.2.C. Partneris-2'!Y24,'1.2.2.C. Partneris-2'!Y24*R23)</f>
        <v>0</v>
      </c>
    </row>
    <row r="222" spans="1:23" ht="18.75" customHeight="1">
      <c r="A222" s="449" t="s">
        <v>355</v>
      </c>
      <c r="B222" s="433">
        <f>'1.3.1. Partneris-kom.-1'!C3</f>
        <v>0</v>
      </c>
      <c r="C222" s="434"/>
      <c r="D222" s="434"/>
      <c r="E222" s="434"/>
      <c r="F222" s="433">
        <f>'1.3.1. Partneris-kom.-1'!H3</f>
        <v>0</v>
      </c>
      <c r="G222" s="434"/>
      <c r="H222" s="435"/>
      <c r="I222" s="434"/>
      <c r="J222" s="435" t="s">
        <v>343</v>
      </c>
      <c r="K222" s="434"/>
      <c r="L222" s="437">
        <f>'1.3.1. Partneris-kom.-1'!C7</f>
        <v>0.45</v>
      </c>
      <c r="M222" s="434"/>
      <c r="N222" s="438" t="s">
        <v>356</v>
      </c>
      <c r="O222" s="434"/>
      <c r="P222" s="435"/>
      <c r="Q222" s="434"/>
      <c r="R222" s="435"/>
      <c r="S222" s="434"/>
      <c r="T222" s="435"/>
      <c r="U222" s="435"/>
      <c r="W222" s="4">
        <f>IF(F222=Dati!$J$3,1,IF(F222=Dati!$J$4,2,IF(F222=Dati!$J$5,3,0)))</f>
        <v>0</v>
      </c>
    </row>
    <row r="223" spans="1:23">
      <c r="A223" s="404" t="s">
        <v>328</v>
      </c>
      <c r="B223" s="405">
        <f>B$3</f>
        <v>2025</v>
      </c>
      <c r="C223" s="405"/>
      <c r="D223" s="405">
        <f>D$3</f>
        <v>2026</v>
      </c>
      <c r="E223" s="405"/>
      <c r="F223" s="405">
        <f>F$3</f>
        <v>2027</v>
      </c>
      <c r="G223" s="405"/>
      <c r="H223" s="405">
        <f>H$3</f>
        <v>2028</v>
      </c>
      <c r="I223" s="405"/>
      <c r="J223" s="405">
        <f>J$3</f>
        <v>2029</v>
      </c>
      <c r="K223" s="405"/>
      <c r="L223" s="405" t="str">
        <f>L$3</f>
        <v>X</v>
      </c>
      <c r="M223" s="405"/>
      <c r="N223" s="405" t="str">
        <f>N$3</f>
        <v>X</v>
      </c>
      <c r="O223" s="405"/>
      <c r="P223" s="405" t="str">
        <f>P$3</f>
        <v>X</v>
      </c>
      <c r="Q223" s="405"/>
      <c r="R223" s="405" t="str">
        <f>R$3</f>
        <v>X</v>
      </c>
      <c r="S223" s="405"/>
      <c r="T223" s="405"/>
      <c r="U223" s="405"/>
    </row>
    <row r="224" spans="1:23">
      <c r="A224" s="439"/>
      <c r="B224" s="406" t="s">
        <v>329</v>
      </c>
      <c r="C224" s="406"/>
      <c r="D224" s="406" t="s">
        <v>329</v>
      </c>
      <c r="E224" s="406"/>
      <c r="F224" s="406" t="s">
        <v>329</v>
      </c>
      <c r="G224" s="406"/>
      <c r="H224" s="406" t="s">
        <v>329</v>
      </c>
      <c r="I224" s="406"/>
      <c r="J224" s="406" t="s">
        <v>329</v>
      </c>
      <c r="K224" s="406"/>
      <c r="L224" s="406" t="s">
        <v>329</v>
      </c>
      <c r="M224" s="406"/>
      <c r="N224" s="406" t="s">
        <v>329</v>
      </c>
      <c r="O224" s="406"/>
      <c r="P224" s="406" t="s">
        <v>329</v>
      </c>
      <c r="Q224" s="406"/>
      <c r="R224" s="406" t="s">
        <v>329</v>
      </c>
      <c r="S224" s="406"/>
      <c r="T224" s="406" t="s">
        <v>195</v>
      </c>
      <c r="U224" s="406" t="s">
        <v>139</v>
      </c>
    </row>
    <row r="225" spans="1:23" ht="12.75" customHeight="1">
      <c r="A225" s="440" t="str">
        <f>A$5</f>
        <v>Eiropas Reģionālās attīstības fonds</v>
      </c>
      <c r="B225" s="441">
        <f>(B232*$L$222)*$W$19-B229</f>
        <v>0</v>
      </c>
      <c r="C225" s="441"/>
      <c r="D225" s="441">
        <f t="shared" ref="D225:R225" si="155">(D232*$L$222)*$W$19-D229</f>
        <v>0</v>
      </c>
      <c r="E225" s="441"/>
      <c r="F225" s="441">
        <f t="shared" si="155"/>
        <v>0</v>
      </c>
      <c r="G225" s="441"/>
      <c r="H225" s="441">
        <f t="shared" si="155"/>
        <v>0</v>
      </c>
      <c r="I225" s="441"/>
      <c r="J225" s="441">
        <f t="shared" si="155"/>
        <v>0</v>
      </c>
      <c r="K225" s="441"/>
      <c r="L225" s="441">
        <f t="shared" si="155"/>
        <v>0</v>
      </c>
      <c r="M225" s="441"/>
      <c r="N225" s="441">
        <f t="shared" si="155"/>
        <v>0</v>
      </c>
      <c r="O225" s="441"/>
      <c r="P225" s="441">
        <f t="shared" si="155"/>
        <v>0</v>
      </c>
      <c r="Q225" s="441"/>
      <c r="R225" s="441">
        <f t="shared" si="155"/>
        <v>0</v>
      </c>
      <c r="S225" s="441"/>
      <c r="T225" s="408">
        <f>SUM(B225:R225)</f>
        <v>0</v>
      </c>
      <c r="U225" s="409" t="e">
        <f>T225/$T$232</f>
        <v>#DIV/0!</v>
      </c>
    </row>
    <row r="226" spans="1:23" ht="12.75" customHeight="1">
      <c r="A226" s="410" t="str">
        <f>A$6</f>
        <v>Attiecināmais valsts budžeta finansējums</v>
      </c>
      <c r="B226" s="441"/>
      <c r="C226" s="441"/>
      <c r="D226" s="441"/>
      <c r="E226" s="441"/>
      <c r="F226" s="441"/>
      <c r="G226" s="441"/>
      <c r="H226" s="441"/>
      <c r="I226" s="441"/>
      <c r="J226" s="441"/>
      <c r="K226" s="441"/>
      <c r="L226" s="441"/>
      <c r="M226" s="441"/>
      <c r="N226" s="441"/>
      <c r="O226" s="441"/>
      <c r="P226" s="441"/>
      <c r="Q226" s="441"/>
      <c r="R226" s="441"/>
      <c r="S226" s="441"/>
      <c r="T226" s="408">
        <f t="shared" ref="T226:T231" si="156">SUM(B226:R226)</f>
        <v>0</v>
      </c>
      <c r="U226" s="409" t="e">
        <f t="shared" ref="U226:U232" si="157">T226/$T$232</f>
        <v>#DIV/0!</v>
      </c>
    </row>
    <row r="227" spans="1:23" ht="12.75" customHeight="1">
      <c r="A227" s="410" t="str">
        <f>A$7</f>
        <v>Valsts budžeta dotācija pašvaldībām</v>
      </c>
      <c r="B227" s="442"/>
      <c r="C227" s="442"/>
      <c r="D227" s="442"/>
      <c r="E227" s="442"/>
      <c r="F227" s="442"/>
      <c r="G227" s="442"/>
      <c r="H227" s="442"/>
      <c r="I227" s="442"/>
      <c r="J227" s="442"/>
      <c r="K227" s="442"/>
      <c r="L227" s="442"/>
      <c r="M227" s="442"/>
      <c r="N227" s="442"/>
      <c r="O227" s="442"/>
      <c r="P227" s="442"/>
      <c r="Q227" s="442"/>
      <c r="R227" s="442"/>
      <c r="S227" s="442"/>
      <c r="T227" s="408">
        <f t="shared" si="156"/>
        <v>0</v>
      </c>
      <c r="U227" s="409" t="e">
        <f t="shared" si="157"/>
        <v>#DIV/0!</v>
      </c>
    </row>
    <row r="228" spans="1:23" ht="12.75" customHeight="1">
      <c r="A228" s="410" t="str">
        <f>A$8</f>
        <v>Pašvaldības finansējums</v>
      </c>
      <c r="B228" s="442"/>
      <c r="C228" s="442"/>
      <c r="D228" s="442"/>
      <c r="E228" s="442"/>
      <c r="F228" s="442"/>
      <c r="G228" s="442"/>
      <c r="H228" s="442"/>
      <c r="I228" s="442"/>
      <c r="J228" s="442"/>
      <c r="K228" s="442"/>
      <c r="L228" s="442"/>
      <c r="M228" s="442"/>
      <c r="N228" s="442"/>
      <c r="O228" s="442"/>
      <c r="P228" s="442"/>
      <c r="Q228" s="442"/>
      <c r="R228" s="442"/>
      <c r="S228" s="442"/>
      <c r="T228" s="408">
        <f t="shared" si="156"/>
        <v>0</v>
      </c>
      <c r="U228" s="409" t="e">
        <f t="shared" si="157"/>
        <v>#DIV/0!</v>
      </c>
    </row>
    <row r="229" spans="1:23" s="3" customFormat="1" ht="12.75" customHeight="1">
      <c r="A229" s="410" t="str">
        <f>A$9</f>
        <v xml:space="preserve">Elastības finansējuma apjoms </v>
      </c>
      <c r="B229" s="442">
        <f>B232*$L$222*$W$20</f>
        <v>0</v>
      </c>
      <c r="C229" s="442"/>
      <c r="D229" s="442">
        <f t="shared" ref="D229:R229" si="158">D232*$L$222*$W$20</f>
        <v>0</v>
      </c>
      <c r="E229" s="442"/>
      <c r="F229" s="442">
        <f t="shared" si="158"/>
        <v>0</v>
      </c>
      <c r="G229" s="442"/>
      <c r="H229" s="442">
        <f t="shared" si="158"/>
        <v>0</v>
      </c>
      <c r="I229" s="442"/>
      <c r="J229" s="442">
        <f t="shared" si="158"/>
        <v>0</v>
      </c>
      <c r="K229" s="442"/>
      <c r="L229" s="442">
        <f t="shared" si="158"/>
        <v>0</v>
      </c>
      <c r="M229" s="442"/>
      <c r="N229" s="442">
        <f t="shared" si="158"/>
        <v>0</v>
      </c>
      <c r="O229" s="442"/>
      <c r="P229" s="442">
        <f t="shared" si="158"/>
        <v>0</v>
      </c>
      <c r="Q229" s="442"/>
      <c r="R229" s="442">
        <f t="shared" si="158"/>
        <v>0</v>
      </c>
      <c r="S229" s="442"/>
      <c r="T229" s="408">
        <f t="shared" si="156"/>
        <v>0</v>
      </c>
      <c r="U229" s="409" t="e">
        <f t="shared" si="157"/>
        <v>#DIV/0!</v>
      </c>
    </row>
    <row r="230" spans="1:23" ht="12.75" customHeight="1">
      <c r="A230" s="411" t="str">
        <f>A$10</f>
        <v>Publiskās attiecināmās izmaksas</v>
      </c>
      <c r="B230" s="311">
        <f>SUM(B225:B229)</f>
        <v>0</v>
      </c>
      <c r="C230" s="311"/>
      <c r="D230" s="311">
        <f t="shared" ref="D230:R230" si="159">SUM(D225:D229)</f>
        <v>0</v>
      </c>
      <c r="E230" s="311"/>
      <c r="F230" s="311">
        <f t="shared" si="159"/>
        <v>0</v>
      </c>
      <c r="G230" s="311"/>
      <c r="H230" s="311">
        <f t="shared" si="159"/>
        <v>0</v>
      </c>
      <c r="I230" s="311"/>
      <c r="J230" s="311">
        <f t="shared" si="159"/>
        <v>0</v>
      </c>
      <c r="K230" s="311"/>
      <c r="L230" s="311">
        <f t="shared" si="159"/>
        <v>0</v>
      </c>
      <c r="M230" s="311"/>
      <c r="N230" s="311">
        <f t="shared" si="159"/>
        <v>0</v>
      </c>
      <c r="O230" s="311"/>
      <c r="P230" s="311">
        <f t="shared" si="159"/>
        <v>0</v>
      </c>
      <c r="Q230" s="311"/>
      <c r="R230" s="311">
        <f t="shared" si="159"/>
        <v>0</v>
      </c>
      <c r="S230" s="311"/>
      <c r="T230" s="412">
        <f t="shared" si="156"/>
        <v>0</v>
      </c>
      <c r="U230" s="409" t="e">
        <f t="shared" si="157"/>
        <v>#DIV/0!</v>
      </c>
    </row>
    <row r="231" spans="1:23" ht="12.75" customHeight="1">
      <c r="A231" s="410" t="str">
        <f>A$11</f>
        <v>Privātās attiecināmās izmaksas</v>
      </c>
      <c r="B231" s="442">
        <f>B232-B225-B229</f>
        <v>0</v>
      </c>
      <c r="C231" s="442"/>
      <c r="D231" s="442">
        <f t="shared" ref="D231:R231" si="160">D232-D225-D229</f>
        <v>0</v>
      </c>
      <c r="E231" s="442"/>
      <c r="F231" s="442">
        <f t="shared" si="160"/>
        <v>0</v>
      </c>
      <c r="G231" s="442"/>
      <c r="H231" s="442">
        <f t="shared" si="160"/>
        <v>0</v>
      </c>
      <c r="I231" s="442"/>
      <c r="J231" s="442">
        <f t="shared" si="160"/>
        <v>0</v>
      </c>
      <c r="K231" s="442"/>
      <c r="L231" s="442">
        <f t="shared" si="160"/>
        <v>0</v>
      </c>
      <c r="M231" s="442"/>
      <c r="N231" s="442">
        <f t="shared" si="160"/>
        <v>0</v>
      </c>
      <c r="O231" s="442"/>
      <c r="P231" s="442">
        <f t="shared" si="160"/>
        <v>0</v>
      </c>
      <c r="Q231" s="442"/>
      <c r="R231" s="442">
        <f t="shared" si="160"/>
        <v>0</v>
      </c>
      <c r="S231" s="442"/>
      <c r="T231" s="408">
        <f t="shared" si="156"/>
        <v>0</v>
      </c>
      <c r="U231" s="409" t="e">
        <f t="shared" si="157"/>
        <v>#DIV/0!</v>
      </c>
    </row>
    <row r="232" spans="1:23" ht="12.75" customHeight="1">
      <c r="A232" s="411" t="str">
        <f>A$12</f>
        <v>Kopējās attiecināmās izmaksas</v>
      </c>
      <c r="B232" s="311">
        <f>IF(B23=2,'1.3.1. Partneris-kom.-1'!H27,'1.3.1. Partneris-kom.-1'!H27*B23)</f>
        <v>0</v>
      </c>
      <c r="C232" s="311"/>
      <c r="D232" s="311">
        <f>IF(D23=2,'1.3.1. Partneris-kom.-1'!J27+'1.3.1. Partneris-kom.-1'!H27,'1.3.1. Partneris-kom.-1'!J27*D23)</f>
        <v>0</v>
      </c>
      <c r="E232" s="311"/>
      <c r="F232" s="311">
        <f>IF(F23=2,'1.3.1. Partneris-kom.-1'!L27+'1.3.1. Partneris-kom.-1'!J27+'1.3.1. Partneris-kom.-1'!H27,'1.3.1. Partneris-kom.-1'!L27*F23)</f>
        <v>0</v>
      </c>
      <c r="G232" s="311"/>
      <c r="H232" s="311">
        <f>IF(H23=2,'1.3.1. Partneris-kom.-1'!N27+'1.3.1. Partneris-kom.-1'!L27+'1.3.1. Partneris-kom.-1'!J27+'1.3.1. Partneris-kom.-1'!H27,'1.3.1. Partneris-kom.-1'!N27*H23)</f>
        <v>0</v>
      </c>
      <c r="I232" s="311"/>
      <c r="J232" s="311">
        <f>IF(J23=2,'1.3.1. Partneris-kom.-1'!P27,'1.3.1. Partneris-kom.-1'!P27*J23)</f>
        <v>0</v>
      </c>
      <c r="K232" s="311"/>
      <c r="L232" s="311">
        <f>IF(L23=2,'1.3.1. Partneris-kom.-1'!R27,'1.3.1. Partneris-kom.-1'!R27*L23)</f>
        <v>0</v>
      </c>
      <c r="M232" s="311"/>
      <c r="N232" s="311">
        <f>IF(N23=2,'1.3.1. Partneris-kom.-1'!T27,'1.3.1. Partneris-kom.-1'!T27*N23)</f>
        <v>0</v>
      </c>
      <c r="O232" s="311"/>
      <c r="P232" s="311">
        <f>IF(P23=2,'1.3.1. Partneris-kom.-1'!V27,'1.3.1. Partneris-kom.-1'!V27*P23)</f>
        <v>0</v>
      </c>
      <c r="Q232" s="311"/>
      <c r="R232" s="311">
        <f>IF(R23=2,'1.3.1. Partneris-kom.-1'!X27,'1.3.1. Partneris-kom.-1'!X27*R23)</f>
        <v>0</v>
      </c>
      <c r="S232" s="311"/>
      <c r="T232" s="412">
        <f>SUM(B232:R232)</f>
        <v>0</v>
      </c>
      <c r="U232" s="409" t="e">
        <f t="shared" si="157"/>
        <v>#DIV/0!</v>
      </c>
    </row>
    <row r="233" spans="1:23" ht="12.75" customHeight="1">
      <c r="A233" s="410" t="str">
        <f>A$13</f>
        <v>Publiskās ārpusprojekta izmaksas</v>
      </c>
      <c r="B233" s="444"/>
      <c r="C233" s="444"/>
      <c r="D233" s="444"/>
      <c r="E233" s="444"/>
      <c r="F233" s="444"/>
      <c r="G233" s="444"/>
      <c r="H233" s="444"/>
      <c r="I233" s="444"/>
      <c r="J233" s="444"/>
      <c r="K233" s="444"/>
      <c r="L233" s="444"/>
      <c r="M233" s="444"/>
      <c r="N233" s="444"/>
      <c r="O233" s="444"/>
      <c r="P233" s="444"/>
      <c r="Q233" s="444"/>
      <c r="R233" s="444"/>
      <c r="S233" s="444"/>
      <c r="T233" s="408">
        <f t="shared" ref="T233:T235" si="161">SUM(B233:R233)</f>
        <v>0</v>
      </c>
      <c r="U233" s="443" t="s">
        <v>336</v>
      </c>
    </row>
    <row r="234" spans="1:23" ht="12.75" customHeight="1">
      <c r="A234" s="410" t="str">
        <f>A$14</f>
        <v>Privātās ārpusprojekta izmaksas</v>
      </c>
      <c r="B234" s="442">
        <f>IF(B23=2,'1.3.1. Partneris-kom.-1'!I27,'1.3.1. Partneris-kom.-1'!I27*B23)</f>
        <v>0</v>
      </c>
      <c r="C234" s="442"/>
      <c r="D234" s="442">
        <f>IF(D23=2,'1.3.1. Partneris-kom.-1'!K27+'1.3.1. Partneris-kom.-1'!I27,'1.3.1. Partneris-kom.-1'!K27*D23)</f>
        <v>0</v>
      </c>
      <c r="E234" s="442"/>
      <c r="F234" s="442">
        <f>IF(F23=2,'1.3.1. Partneris-kom.-1'!M27+'1.3.1. Partneris-kom.-1'!K27+'1.3.1. Partneris-kom.-1'!I27,'1.3.1. Partneris-kom.-1'!M27*F23)</f>
        <v>0</v>
      </c>
      <c r="G234" s="442"/>
      <c r="H234" s="442">
        <f>IF(H23=2,'1.3.1. Partneris-kom.-1'!O27+'1.3.1. Partneris-kom.-1'!M27+'1.3.1. Partneris-kom.-1'!K27+'1.3.1. Partneris-kom.-1'!I27,'1.3.1. Partneris-kom.-1'!O27*H23)</f>
        <v>0</v>
      </c>
      <c r="I234" s="442"/>
      <c r="J234" s="442">
        <f>IF(J23=2,'1.3.1. Partneris-kom.-1'!Q27,'1.3.1. Partneris-kom.-1'!Q27*J23)</f>
        <v>0</v>
      </c>
      <c r="K234" s="442"/>
      <c r="L234" s="442">
        <f>IF(L23=2,'1.3.1. Partneris-kom.-1'!S27,'1.3.1. Partneris-kom.-1'!S27*L23)</f>
        <v>0</v>
      </c>
      <c r="M234" s="442"/>
      <c r="N234" s="442">
        <f>IF(N23=2,'1.3.1. Partneris-kom.-1'!U27,'1.3.1. Partneris-kom.-1'!U27*N23)</f>
        <v>0</v>
      </c>
      <c r="O234" s="442"/>
      <c r="P234" s="442">
        <f>IF(P23=2,'1.3.1. Partneris-kom.-1'!W27,'1.3.1. Partneris-kom.-1'!W27*P23)</f>
        <v>0</v>
      </c>
      <c r="Q234" s="442"/>
      <c r="R234" s="442">
        <f>IF(R23=2,'1.3.1. Partneris-kom.-1'!Y27,'1.3.1. Partneris-kom.-1'!Y27*R23)</f>
        <v>0</v>
      </c>
      <c r="S234" s="442"/>
      <c r="T234" s="408">
        <f t="shared" si="161"/>
        <v>0</v>
      </c>
      <c r="U234" s="443" t="s">
        <v>336</v>
      </c>
    </row>
    <row r="235" spans="1:23" ht="12.75" customHeight="1">
      <c r="A235" s="411" t="str">
        <f>A$15</f>
        <v>Ārpusprojekta izmaksas kopā</v>
      </c>
      <c r="B235" s="311">
        <f>SUM(B233:B234)</f>
        <v>0</v>
      </c>
      <c r="C235" s="311"/>
      <c r="D235" s="311">
        <f t="shared" ref="D235:R235" si="162">SUM(D233:D234)</f>
        <v>0</v>
      </c>
      <c r="E235" s="311"/>
      <c r="F235" s="311">
        <f t="shared" si="162"/>
        <v>0</v>
      </c>
      <c r="G235" s="311"/>
      <c r="H235" s="311">
        <f t="shared" si="162"/>
        <v>0</v>
      </c>
      <c r="I235" s="311"/>
      <c r="J235" s="311">
        <f t="shared" si="162"/>
        <v>0</v>
      </c>
      <c r="K235" s="311"/>
      <c r="L235" s="311">
        <f t="shared" si="162"/>
        <v>0</v>
      </c>
      <c r="M235" s="311"/>
      <c r="N235" s="311">
        <f t="shared" si="162"/>
        <v>0</v>
      </c>
      <c r="O235" s="311"/>
      <c r="P235" s="311">
        <f t="shared" si="162"/>
        <v>0</v>
      </c>
      <c r="Q235" s="311"/>
      <c r="R235" s="311">
        <f t="shared" si="162"/>
        <v>0</v>
      </c>
      <c r="S235" s="311"/>
      <c r="T235" s="412">
        <f t="shared" si="161"/>
        <v>0</v>
      </c>
      <c r="U235" s="443" t="s">
        <v>336</v>
      </c>
    </row>
    <row r="236" spans="1:23" ht="12.75" customHeight="1">
      <c r="A236" s="416" t="str">
        <f>A$16</f>
        <v>Kopējās izmaksas</v>
      </c>
      <c r="B236" s="417">
        <f>B232+B235</f>
        <v>0</v>
      </c>
      <c r="C236" s="417"/>
      <c r="D236" s="417">
        <f t="shared" ref="D236:R236" si="163">D232+D235</f>
        <v>0</v>
      </c>
      <c r="E236" s="417"/>
      <c r="F236" s="417">
        <f t="shared" si="163"/>
        <v>0</v>
      </c>
      <c r="G236" s="417"/>
      <c r="H236" s="417">
        <f t="shared" si="163"/>
        <v>0</v>
      </c>
      <c r="I236" s="417"/>
      <c r="J236" s="417">
        <f t="shared" si="163"/>
        <v>0</v>
      </c>
      <c r="K236" s="417"/>
      <c r="L236" s="417">
        <f t="shared" si="163"/>
        <v>0</v>
      </c>
      <c r="M236" s="417"/>
      <c r="N236" s="417">
        <f t="shared" si="163"/>
        <v>0</v>
      </c>
      <c r="O236" s="417"/>
      <c r="P236" s="417">
        <f t="shared" si="163"/>
        <v>0</v>
      </c>
      <c r="Q236" s="417"/>
      <c r="R236" s="417">
        <f t="shared" si="163"/>
        <v>0</v>
      </c>
      <c r="S236" s="417"/>
      <c r="T236" s="412">
        <f>SUM(B236:R236)</f>
        <v>0</v>
      </c>
      <c r="U236" s="443" t="s">
        <v>336</v>
      </c>
    </row>
    <row r="238" spans="1:23" ht="18.75" customHeight="1">
      <c r="A238" s="449" t="s">
        <v>355</v>
      </c>
      <c r="B238" s="433">
        <f>'1.3.1. Partneris-kom.-1'!C3</f>
        <v>0</v>
      </c>
      <c r="C238" s="434"/>
      <c r="D238" s="434"/>
      <c r="E238" s="434"/>
      <c r="F238" s="433">
        <f>'1.3.1. Partneris-kom.-1'!H3</f>
        <v>0</v>
      </c>
      <c r="G238" s="434"/>
      <c r="H238" s="435"/>
      <c r="I238" s="434"/>
      <c r="J238" s="435" t="s">
        <v>343</v>
      </c>
      <c r="K238" s="434"/>
      <c r="L238" s="437">
        <f>'1.3.1. Partneris-kom.-1'!C14</f>
        <v>1</v>
      </c>
      <c r="M238" s="434"/>
      <c r="N238" s="438" t="s">
        <v>357</v>
      </c>
      <c r="O238" s="434"/>
      <c r="P238" s="435"/>
      <c r="Q238" s="434"/>
      <c r="R238" s="435"/>
      <c r="S238" s="434"/>
      <c r="T238" s="435"/>
      <c r="U238" s="435"/>
      <c r="W238" s="4">
        <f>IF(F238=Dati!$J$3,1,IF(F238=Dati!$J$4,2,IF(F238=Dati!$J$5,3,0)))</f>
        <v>0</v>
      </c>
    </row>
    <row r="239" spans="1:23">
      <c r="A239" s="404" t="s">
        <v>328</v>
      </c>
      <c r="B239" s="405">
        <f>B$3</f>
        <v>2025</v>
      </c>
      <c r="C239" s="405"/>
      <c r="D239" s="405">
        <f>D$3</f>
        <v>2026</v>
      </c>
      <c r="E239" s="405"/>
      <c r="F239" s="405">
        <f>F$3</f>
        <v>2027</v>
      </c>
      <c r="G239" s="405"/>
      <c r="H239" s="405">
        <f>H$3</f>
        <v>2028</v>
      </c>
      <c r="I239" s="405"/>
      <c r="J239" s="405">
        <f>J$3</f>
        <v>2029</v>
      </c>
      <c r="K239" s="405"/>
      <c r="L239" s="405" t="str">
        <f>L$3</f>
        <v>X</v>
      </c>
      <c r="M239" s="405"/>
      <c r="N239" s="405" t="str">
        <f>N$3</f>
        <v>X</v>
      </c>
      <c r="O239" s="405"/>
      <c r="P239" s="405" t="str">
        <f>P$3</f>
        <v>X</v>
      </c>
      <c r="Q239" s="405"/>
      <c r="R239" s="405" t="str">
        <f>R$3</f>
        <v>X</v>
      </c>
      <c r="S239" s="405"/>
      <c r="T239" s="405"/>
      <c r="U239" s="405"/>
    </row>
    <row r="240" spans="1:23">
      <c r="A240" s="439"/>
      <c r="B240" s="406" t="s">
        <v>329</v>
      </c>
      <c r="C240" s="406"/>
      <c r="D240" s="406" t="s">
        <v>329</v>
      </c>
      <c r="E240" s="406"/>
      <c r="F240" s="406" t="s">
        <v>329</v>
      </c>
      <c r="G240" s="406"/>
      <c r="H240" s="406" t="s">
        <v>329</v>
      </c>
      <c r="I240" s="406"/>
      <c r="J240" s="406" t="s">
        <v>329</v>
      </c>
      <c r="K240" s="406"/>
      <c r="L240" s="406" t="s">
        <v>329</v>
      </c>
      <c r="M240" s="406"/>
      <c r="N240" s="406" t="s">
        <v>329</v>
      </c>
      <c r="O240" s="406"/>
      <c r="P240" s="406" t="s">
        <v>329</v>
      </c>
      <c r="Q240" s="406"/>
      <c r="R240" s="406" t="s">
        <v>329</v>
      </c>
      <c r="S240" s="406"/>
      <c r="T240" s="406" t="s">
        <v>195</v>
      </c>
      <c r="U240" s="406" t="s">
        <v>139</v>
      </c>
    </row>
    <row r="241" spans="1:23" ht="12.75" customHeight="1">
      <c r="A241" s="440" t="str">
        <f>A$5</f>
        <v>Eiropas Reģionālās attīstības fonds</v>
      </c>
      <c r="B241" s="441">
        <f>(B248*$L$238-B245)*$W$19</f>
        <v>0</v>
      </c>
      <c r="C241" s="441"/>
      <c r="D241" s="441">
        <f>(D248*$L$238)*$W$19-D245</f>
        <v>0</v>
      </c>
      <c r="E241" s="441"/>
      <c r="F241" s="441">
        <f t="shared" ref="F241:R241" si="164">(F248*$L$238)*$W$19-F245</f>
        <v>0</v>
      </c>
      <c r="G241" s="441"/>
      <c r="H241" s="441">
        <f t="shared" si="164"/>
        <v>0</v>
      </c>
      <c r="I241" s="441"/>
      <c r="J241" s="441">
        <f t="shared" si="164"/>
        <v>0</v>
      </c>
      <c r="K241" s="441"/>
      <c r="L241" s="441">
        <f t="shared" si="164"/>
        <v>0</v>
      </c>
      <c r="M241" s="441"/>
      <c r="N241" s="441">
        <f t="shared" si="164"/>
        <v>0</v>
      </c>
      <c r="O241" s="441"/>
      <c r="P241" s="441">
        <f t="shared" si="164"/>
        <v>0</v>
      </c>
      <c r="Q241" s="441"/>
      <c r="R241" s="441">
        <f t="shared" si="164"/>
        <v>0</v>
      </c>
      <c r="S241" s="441"/>
      <c r="T241" s="408">
        <f>SUM(B241:R241)</f>
        <v>0</v>
      </c>
      <c r="U241" s="409" t="e">
        <f>T241/$T$248</f>
        <v>#DIV/0!</v>
      </c>
    </row>
    <row r="242" spans="1:23" ht="12.75" customHeight="1">
      <c r="A242" s="410" t="str">
        <f>A$6</f>
        <v>Attiecināmais valsts budžeta finansējums</v>
      </c>
      <c r="B242" s="441"/>
      <c r="C242" s="441"/>
      <c r="D242" s="441"/>
      <c r="E242" s="441"/>
      <c r="F242" s="441"/>
      <c r="G242" s="441"/>
      <c r="H242" s="441"/>
      <c r="I242" s="441"/>
      <c r="J242" s="441"/>
      <c r="K242" s="441"/>
      <c r="L242" s="441"/>
      <c r="M242" s="441"/>
      <c r="N242" s="441"/>
      <c r="O242" s="441"/>
      <c r="P242" s="441"/>
      <c r="Q242" s="441"/>
      <c r="R242" s="441"/>
      <c r="S242" s="441"/>
      <c r="T242" s="408">
        <f t="shared" ref="T242:T247" si="165">SUM(B242:R242)</f>
        <v>0</v>
      </c>
      <c r="U242" s="409" t="e">
        <f t="shared" ref="U242:U248" si="166">T242/$T$248</f>
        <v>#DIV/0!</v>
      </c>
    </row>
    <row r="243" spans="1:23" ht="12.75" customHeight="1">
      <c r="A243" s="410" t="str">
        <f>A$7</f>
        <v>Valsts budžeta dotācija pašvaldībām</v>
      </c>
      <c r="B243" s="442"/>
      <c r="C243" s="442"/>
      <c r="D243" s="442"/>
      <c r="E243" s="442"/>
      <c r="F243" s="442"/>
      <c r="G243" s="442"/>
      <c r="H243" s="442"/>
      <c r="I243" s="442"/>
      <c r="J243" s="442"/>
      <c r="K243" s="442"/>
      <c r="L243" s="442"/>
      <c r="M243" s="442"/>
      <c r="N243" s="442"/>
      <c r="O243" s="442"/>
      <c r="P243" s="442"/>
      <c r="Q243" s="442"/>
      <c r="R243" s="442"/>
      <c r="S243" s="442"/>
      <c r="T243" s="408">
        <f t="shared" si="165"/>
        <v>0</v>
      </c>
      <c r="U243" s="409" t="e">
        <f t="shared" si="166"/>
        <v>#DIV/0!</v>
      </c>
    </row>
    <row r="244" spans="1:23" ht="12.75" customHeight="1">
      <c r="A244" s="410" t="str">
        <f>A$8</f>
        <v>Pašvaldības finansējums</v>
      </c>
      <c r="B244" s="442"/>
      <c r="C244" s="442"/>
      <c r="D244" s="442"/>
      <c r="E244" s="442"/>
      <c r="F244" s="442"/>
      <c r="G244" s="442"/>
      <c r="H244" s="442"/>
      <c r="I244" s="442"/>
      <c r="J244" s="442"/>
      <c r="K244" s="442"/>
      <c r="L244" s="442"/>
      <c r="M244" s="442"/>
      <c r="N244" s="442"/>
      <c r="O244" s="442"/>
      <c r="P244" s="442"/>
      <c r="Q244" s="442"/>
      <c r="R244" s="442"/>
      <c r="S244" s="442"/>
      <c r="T244" s="408">
        <f t="shared" si="165"/>
        <v>0</v>
      </c>
      <c r="U244" s="409" t="e">
        <f t="shared" si="166"/>
        <v>#DIV/0!</v>
      </c>
    </row>
    <row r="245" spans="1:23" s="3" customFormat="1" ht="12.75" customHeight="1">
      <c r="A245" s="410" t="str">
        <f>A$9</f>
        <v xml:space="preserve">Elastības finansējuma apjoms </v>
      </c>
      <c r="B245" s="442">
        <f>B248*$L$238*$W$20</f>
        <v>0</v>
      </c>
      <c r="C245" s="442"/>
      <c r="D245" s="442">
        <f t="shared" ref="D245:R245" si="167">D248*$L$238*$W$20</f>
        <v>0</v>
      </c>
      <c r="E245" s="442"/>
      <c r="F245" s="442">
        <f t="shared" si="167"/>
        <v>0</v>
      </c>
      <c r="G245" s="442"/>
      <c r="H245" s="442">
        <f t="shared" si="167"/>
        <v>0</v>
      </c>
      <c r="I245" s="442"/>
      <c r="J245" s="442">
        <f t="shared" si="167"/>
        <v>0</v>
      </c>
      <c r="K245" s="442"/>
      <c r="L245" s="442">
        <f t="shared" si="167"/>
        <v>0</v>
      </c>
      <c r="M245" s="442"/>
      <c r="N245" s="442">
        <f t="shared" si="167"/>
        <v>0</v>
      </c>
      <c r="O245" s="442"/>
      <c r="P245" s="442">
        <f t="shared" si="167"/>
        <v>0</v>
      </c>
      <c r="Q245" s="442"/>
      <c r="R245" s="442">
        <f t="shared" si="167"/>
        <v>0</v>
      </c>
      <c r="S245" s="442"/>
      <c r="T245" s="408">
        <f t="shared" si="165"/>
        <v>0</v>
      </c>
      <c r="U245" s="409" t="e">
        <f t="shared" si="166"/>
        <v>#DIV/0!</v>
      </c>
    </row>
    <row r="246" spans="1:23" ht="12.75" customHeight="1">
      <c r="A246" s="411" t="str">
        <f>A$10</f>
        <v>Publiskās attiecināmās izmaksas</v>
      </c>
      <c r="B246" s="311">
        <f>SUM(B241:B245)</f>
        <v>0</v>
      </c>
      <c r="C246" s="311"/>
      <c r="D246" s="311">
        <f t="shared" ref="D246:R246" si="168">SUM(D241:D245)</f>
        <v>0</v>
      </c>
      <c r="E246" s="311"/>
      <c r="F246" s="311">
        <f t="shared" si="168"/>
        <v>0</v>
      </c>
      <c r="G246" s="311"/>
      <c r="H246" s="311">
        <f t="shared" si="168"/>
        <v>0</v>
      </c>
      <c r="I246" s="311"/>
      <c r="J246" s="311">
        <f t="shared" si="168"/>
        <v>0</v>
      </c>
      <c r="K246" s="311"/>
      <c r="L246" s="311">
        <f t="shared" si="168"/>
        <v>0</v>
      </c>
      <c r="M246" s="311"/>
      <c r="N246" s="311">
        <f t="shared" si="168"/>
        <v>0</v>
      </c>
      <c r="O246" s="311"/>
      <c r="P246" s="311">
        <f t="shared" si="168"/>
        <v>0</v>
      </c>
      <c r="Q246" s="311"/>
      <c r="R246" s="311">
        <f t="shared" si="168"/>
        <v>0</v>
      </c>
      <c r="S246" s="311"/>
      <c r="T246" s="412">
        <f t="shared" si="165"/>
        <v>0</v>
      </c>
      <c r="U246" s="409" t="e">
        <f t="shared" si="166"/>
        <v>#DIV/0!</v>
      </c>
    </row>
    <row r="247" spans="1:23" ht="12.75" customHeight="1">
      <c r="A247" s="410" t="str">
        <f>A$11</f>
        <v>Privātās attiecināmās izmaksas</v>
      </c>
      <c r="B247" s="442">
        <f>B248*$L$238-B241-B245</f>
        <v>0</v>
      </c>
      <c r="C247" s="442"/>
      <c r="D247" s="442">
        <f t="shared" ref="D247:R247" si="169">D248*$L$238-D241-D245</f>
        <v>0</v>
      </c>
      <c r="E247" s="442"/>
      <c r="F247" s="442">
        <f t="shared" si="169"/>
        <v>0</v>
      </c>
      <c r="G247" s="442"/>
      <c r="H247" s="442">
        <f t="shared" si="169"/>
        <v>0</v>
      </c>
      <c r="I247" s="442"/>
      <c r="J247" s="442">
        <f t="shared" si="169"/>
        <v>0</v>
      </c>
      <c r="K247" s="442"/>
      <c r="L247" s="442">
        <f t="shared" si="169"/>
        <v>0</v>
      </c>
      <c r="M247" s="442"/>
      <c r="N247" s="442">
        <f t="shared" si="169"/>
        <v>0</v>
      </c>
      <c r="O247" s="442"/>
      <c r="P247" s="442">
        <f t="shared" si="169"/>
        <v>0</v>
      </c>
      <c r="Q247" s="442"/>
      <c r="R247" s="442">
        <f t="shared" si="169"/>
        <v>0</v>
      </c>
      <c r="S247" s="442"/>
      <c r="T247" s="408">
        <f t="shared" si="165"/>
        <v>0</v>
      </c>
      <c r="U247" s="409" t="e">
        <f t="shared" si="166"/>
        <v>#DIV/0!</v>
      </c>
    </row>
    <row r="248" spans="1:23" ht="12.75" customHeight="1">
      <c r="A248" s="411" t="str">
        <f>A$12</f>
        <v>Kopējās attiecināmās izmaksas</v>
      </c>
      <c r="B248" s="311">
        <f>IF(B23=2,'1.3.1. Partneris-kom.-1'!H28,'1.3.1. Partneris-kom.-1'!H28*B23)</f>
        <v>0</v>
      </c>
      <c r="C248" s="311"/>
      <c r="D248" s="311">
        <f>IF(D23=2,'1.3.1. Partneris-kom.-1'!J28+'1.3.1. Partneris-kom.-1'!H28,'1.3.1. Partneris-kom.-1'!J28*D23)</f>
        <v>0</v>
      </c>
      <c r="E248" s="311"/>
      <c r="F248" s="311">
        <f>IF(F23=2,'1.3.1. Partneris-kom.-1'!L28+'1.3.1. Partneris-kom.-1'!J28+'1.3.1. Partneris-kom.-1'!H28,'1.3.1. Partneris-kom.-1'!L28*F23)</f>
        <v>0</v>
      </c>
      <c r="G248" s="311"/>
      <c r="H248" s="311">
        <f>IF(H23=2,'1.3.1. Partneris-kom.-1'!N28+'1.3.1. Partneris-kom.-1'!L28+'1.3.1. Partneris-kom.-1'!J28+'1.3.1. Partneris-kom.-1'!H28,'1.3.1. Partneris-kom.-1'!N28*H23)</f>
        <v>0</v>
      </c>
      <c r="I248" s="311"/>
      <c r="J248" s="311">
        <f>IF(J23=2,'1.3.1. Partneris-kom.-1'!P28,'1.3.1. Partneris-kom.-1'!P28*J23)</f>
        <v>0</v>
      </c>
      <c r="K248" s="311"/>
      <c r="L248" s="311">
        <f>IF(L23=2,'1.3.1. Partneris-kom.-1'!R28,'1.3.1. Partneris-kom.-1'!R28*L23)</f>
        <v>0</v>
      </c>
      <c r="M248" s="311"/>
      <c r="N248" s="311">
        <f>IF(N23=2,'1.3.1. Partneris-kom.-1'!T28,'1.3.1. Partneris-kom.-1'!T28*N23)</f>
        <v>0</v>
      </c>
      <c r="O248" s="311"/>
      <c r="P248" s="311">
        <f>IF(P23=2,'1.3.1. Partneris-kom.-1'!V28,'1.3.1. Partneris-kom.-1'!V28*P23)</f>
        <v>0</v>
      </c>
      <c r="Q248" s="311"/>
      <c r="R248" s="311">
        <f>IF(R23=2,'1.3.1. Partneris-kom.-1'!X28,'1.3.1. Partneris-kom.-1'!X28*R23)</f>
        <v>0</v>
      </c>
      <c r="S248" s="311"/>
      <c r="T248" s="412">
        <f>SUM(B248:R248)</f>
        <v>0</v>
      </c>
      <c r="U248" s="409" t="e">
        <f t="shared" si="166"/>
        <v>#DIV/0!</v>
      </c>
    </row>
    <row r="249" spans="1:23" ht="12.75" customHeight="1">
      <c r="A249" s="410" t="str">
        <f>A$13</f>
        <v>Publiskās ārpusprojekta izmaksas</v>
      </c>
      <c r="B249" s="444"/>
      <c r="C249" s="444"/>
      <c r="D249" s="444"/>
      <c r="E249" s="444"/>
      <c r="F249" s="444"/>
      <c r="G249" s="444"/>
      <c r="H249" s="444"/>
      <c r="I249" s="444"/>
      <c r="J249" s="444"/>
      <c r="K249" s="444"/>
      <c r="L249" s="444"/>
      <c r="M249" s="444"/>
      <c r="N249" s="444"/>
      <c r="O249" s="444"/>
      <c r="P249" s="444"/>
      <c r="Q249" s="444"/>
      <c r="R249" s="444"/>
      <c r="S249" s="444"/>
      <c r="T249" s="408">
        <f t="shared" ref="T249:T251" si="170">SUM(B249:R249)</f>
        <v>0</v>
      </c>
      <c r="U249" s="443" t="s">
        <v>336</v>
      </c>
    </row>
    <row r="250" spans="1:23" ht="12.75" customHeight="1">
      <c r="A250" s="410" t="str">
        <f>A$14</f>
        <v>Privātās ārpusprojekta izmaksas</v>
      </c>
      <c r="B250" s="442">
        <f>IF(B23=2,'1.3.1. Partneris-kom.-1'!I28,'1.3.1. Partneris-kom.-1'!I28*B23)</f>
        <v>0</v>
      </c>
      <c r="C250" s="442"/>
      <c r="D250" s="442">
        <f>IF(D23=2,'1.3.1. Partneris-kom.-1'!K28+'1.3.1. Partneris-kom.-1'!I28,'1.3.1. Partneris-kom.-1'!K28*D23)</f>
        <v>0</v>
      </c>
      <c r="E250" s="442"/>
      <c r="F250" s="442">
        <f>IF(F23=2,'1.3.1. Partneris-kom.-1'!M28+'1.3.1. Partneris-kom.-1'!K28+'1.3.1. Partneris-kom.-1'!I28,'1.3.1. Partneris-kom.-1'!M28*F23)</f>
        <v>0</v>
      </c>
      <c r="G250" s="442"/>
      <c r="H250" s="442">
        <f>IF(H23=2,'1.3.1. Partneris-kom.-1'!O28+'1.3.1. Partneris-kom.-1'!M28+'1.3.1. Partneris-kom.-1'!K28+'1.3.1. Partneris-kom.-1'!I28,'1.3.1. Partneris-kom.-1'!O28*H23)</f>
        <v>0</v>
      </c>
      <c r="I250" s="442"/>
      <c r="J250" s="442">
        <f>IF(J23=2,'1.3.1. Partneris-kom.-1'!Q28,'1.3.1. Partneris-kom.-1'!Q28*J23)</f>
        <v>0</v>
      </c>
      <c r="K250" s="442"/>
      <c r="L250" s="442">
        <f>IF(L23=2,'1.3.1. Partneris-kom.-1'!S28,'1.3.1. Partneris-kom.-1'!S28*L23)</f>
        <v>0</v>
      </c>
      <c r="M250" s="442"/>
      <c r="N250" s="442">
        <f>IF(N23=2,'1.3.1. Partneris-kom.-1'!U28,'1.3.1. Partneris-kom.-1'!U28*N23)</f>
        <v>0</v>
      </c>
      <c r="O250" s="442"/>
      <c r="P250" s="442">
        <f>IF(P23=2,'1.3.1. Partneris-kom.-1'!W28,'1.3.1. Partneris-kom.-1'!W28*P23)</f>
        <v>0</v>
      </c>
      <c r="Q250" s="442"/>
      <c r="R250" s="442">
        <f>IF(R23=2,'1.3.1. Partneris-kom.-1'!Y28,'1.3.1. Partneris-kom.-1'!Y28*R23)</f>
        <v>0</v>
      </c>
      <c r="S250" s="442"/>
      <c r="T250" s="408">
        <f t="shared" si="170"/>
        <v>0</v>
      </c>
      <c r="U250" s="443" t="s">
        <v>336</v>
      </c>
    </row>
    <row r="251" spans="1:23" ht="12.75" customHeight="1">
      <c r="A251" s="411" t="str">
        <f>A$15</f>
        <v>Ārpusprojekta izmaksas kopā</v>
      </c>
      <c r="B251" s="311">
        <f>SUM(B249:B250)</f>
        <v>0</v>
      </c>
      <c r="C251" s="311"/>
      <c r="D251" s="311">
        <f t="shared" ref="D251:R251" si="171">SUM(D249:D250)</f>
        <v>0</v>
      </c>
      <c r="E251" s="311"/>
      <c r="F251" s="311">
        <f t="shared" si="171"/>
        <v>0</v>
      </c>
      <c r="G251" s="311"/>
      <c r="H251" s="311">
        <f t="shared" si="171"/>
        <v>0</v>
      </c>
      <c r="I251" s="311"/>
      <c r="J251" s="311">
        <f t="shared" si="171"/>
        <v>0</v>
      </c>
      <c r="K251" s="311"/>
      <c r="L251" s="311">
        <f t="shared" si="171"/>
        <v>0</v>
      </c>
      <c r="M251" s="311"/>
      <c r="N251" s="311">
        <f t="shared" si="171"/>
        <v>0</v>
      </c>
      <c r="O251" s="311"/>
      <c r="P251" s="311">
        <f t="shared" si="171"/>
        <v>0</v>
      </c>
      <c r="Q251" s="311"/>
      <c r="R251" s="311">
        <f t="shared" si="171"/>
        <v>0</v>
      </c>
      <c r="S251" s="311"/>
      <c r="T251" s="412">
        <f t="shared" si="170"/>
        <v>0</v>
      </c>
      <c r="U251" s="443" t="s">
        <v>336</v>
      </c>
    </row>
    <row r="252" spans="1:23" ht="12.75" customHeight="1">
      <c r="A252" s="416" t="str">
        <f>A$16</f>
        <v>Kopējās izmaksas</v>
      </c>
      <c r="B252" s="417">
        <f>B248+B251</f>
        <v>0</v>
      </c>
      <c r="C252" s="417"/>
      <c r="D252" s="417">
        <f t="shared" ref="D252:R252" si="172">D248+D251</f>
        <v>0</v>
      </c>
      <c r="E252" s="417"/>
      <c r="F252" s="417">
        <f t="shared" si="172"/>
        <v>0</v>
      </c>
      <c r="G252" s="417"/>
      <c r="H252" s="417">
        <f t="shared" si="172"/>
        <v>0</v>
      </c>
      <c r="I252" s="417"/>
      <c r="J252" s="417">
        <f t="shared" si="172"/>
        <v>0</v>
      </c>
      <c r="K252" s="417"/>
      <c r="L252" s="417">
        <f t="shared" si="172"/>
        <v>0</v>
      </c>
      <c r="M252" s="417"/>
      <c r="N252" s="417">
        <f t="shared" si="172"/>
        <v>0</v>
      </c>
      <c r="O252" s="417"/>
      <c r="P252" s="417">
        <f t="shared" si="172"/>
        <v>0</v>
      </c>
      <c r="Q252" s="417"/>
      <c r="R252" s="417">
        <f t="shared" si="172"/>
        <v>0</v>
      </c>
      <c r="S252" s="417"/>
      <c r="T252" s="412">
        <f>SUM(B252:R252)</f>
        <v>0</v>
      </c>
      <c r="U252" s="443" t="s">
        <v>336</v>
      </c>
    </row>
    <row r="254" spans="1:23" ht="18.75" customHeight="1">
      <c r="A254" s="450" t="s">
        <v>358</v>
      </c>
      <c r="B254" s="433">
        <f>'1.3.2. Partneris-kom.-2'!C3</f>
        <v>0</v>
      </c>
      <c r="C254" s="434"/>
      <c r="D254" s="434"/>
      <c r="E254" s="434"/>
      <c r="F254" s="433">
        <f>'1.3.2. Partneris-kom.-2'!H3</f>
        <v>0</v>
      </c>
      <c r="G254" s="434"/>
      <c r="H254" s="435"/>
      <c r="I254" s="434"/>
      <c r="J254" s="435" t="s">
        <v>343</v>
      </c>
      <c r="K254" s="434"/>
      <c r="L254" s="437">
        <f>'1.3.2. Partneris-kom.-2'!C7</f>
        <v>0.45</v>
      </c>
      <c r="M254" s="434"/>
      <c r="N254" s="438" t="s">
        <v>356</v>
      </c>
      <c r="O254" s="434"/>
      <c r="P254" s="435"/>
      <c r="Q254" s="434"/>
      <c r="R254" s="435"/>
      <c r="S254" s="434"/>
      <c r="T254" s="435"/>
      <c r="U254" s="435"/>
      <c r="W254" s="4">
        <f>IF(F254=Dati!$J$3,1,IF(F254=Dati!$J$4,2,IF(F254=Dati!$J$5,3,0)))</f>
        <v>0</v>
      </c>
    </row>
    <row r="255" spans="1:23">
      <c r="A255" s="404" t="s">
        <v>328</v>
      </c>
      <c r="B255" s="405">
        <f>B$3</f>
        <v>2025</v>
      </c>
      <c r="C255" s="405"/>
      <c r="D255" s="405">
        <f>D$3</f>
        <v>2026</v>
      </c>
      <c r="E255" s="405"/>
      <c r="F255" s="405">
        <f>F$3</f>
        <v>2027</v>
      </c>
      <c r="G255" s="405"/>
      <c r="H255" s="405">
        <f>H$3</f>
        <v>2028</v>
      </c>
      <c r="I255" s="405"/>
      <c r="J255" s="405">
        <f>J$3</f>
        <v>2029</v>
      </c>
      <c r="K255" s="405"/>
      <c r="L255" s="405" t="str">
        <f>L$3</f>
        <v>X</v>
      </c>
      <c r="M255" s="405"/>
      <c r="N255" s="405" t="str">
        <f>N$3</f>
        <v>X</v>
      </c>
      <c r="O255" s="405"/>
      <c r="P255" s="405" t="str">
        <f>P$3</f>
        <v>X</v>
      </c>
      <c r="Q255" s="405"/>
      <c r="R255" s="405" t="str">
        <f>R$3</f>
        <v>X</v>
      </c>
      <c r="S255" s="405"/>
      <c r="T255" s="405"/>
      <c r="U255" s="405"/>
    </row>
    <row r="256" spans="1:23">
      <c r="A256" s="439"/>
      <c r="B256" s="406" t="s">
        <v>329</v>
      </c>
      <c r="C256" s="406"/>
      <c r="D256" s="406" t="s">
        <v>329</v>
      </c>
      <c r="E256" s="406"/>
      <c r="F256" s="406" t="s">
        <v>329</v>
      </c>
      <c r="G256" s="406"/>
      <c r="H256" s="406" t="s">
        <v>329</v>
      </c>
      <c r="I256" s="406"/>
      <c r="J256" s="406" t="s">
        <v>329</v>
      </c>
      <c r="K256" s="406"/>
      <c r="L256" s="406" t="s">
        <v>329</v>
      </c>
      <c r="M256" s="406"/>
      <c r="N256" s="406" t="s">
        <v>329</v>
      </c>
      <c r="O256" s="406"/>
      <c r="P256" s="406" t="s">
        <v>329</v>
      </c>
      <c r="Q256" s="406"/>
      <c r="R256" s="406" t="s">
        <v>329</v>
      </c>
      <c r="S256" s="406"/>
      <c r="T256" s="406" t="s">
        <v>195</v>
      </c>
      <c r="U256" s="406" t="s">
        <v>139</v>
      </c>
    </row>
    <row r="257" spans="1:23" ht="12.75" customHeight="1">
      <c r="A257" s="440" t="str">
        <f>A$5</f>
        <v>Eiropas Reģionālās attīstības fonds</v>
      </c>
      <c r="B257" s="441">
        <f>(B264*$L$254-B261)*$W$19</f>
        <v>0</v>
      </c>
      <c r="C257" s="441"/>
      <c r="D257" s="441">
        <f>(D264*$L$254)*$W$19-D261</f>
        <v>0</v>
      </c>
      <c r="E257" s="441"/>
      <c r="F257" s="441">
        <f t="shared" ref="F257:R257" si="173">(F264*$L$254)*$W$19-F261</f>
        <v>0</v>
      </c>
      <c r="G257" s="441"/>
      <c r="H257" s="441">
        <f t="shared" si="173"/>
        <v>0</v>
      </c>
      <c r="I257" s="441"/>
      <c r="J257" s="441">
        <f t="shared" si="173"/>
        <v>0</v>
      </c>
      <c r="K257" s="441"/>
      <c r="L257" s="441">
        <f t="shared" si="173"/>
        <v>0</v>
      </c>
      <c r="M257" s="441"/>
      <c r="N257" s="441">
        <f t="shared" si="173"/>
        <v>0</v>
      </c>
      <c r="O257" s="441"/>
      <c r="P257" s="441">
        <f t="shared" si="173"/>
        <v>0</v>
      </c>
      <c r="Q257" s="441"/>
      <c r="R257" s="441">
        <f t="shared" si="173"/>
        <v>0</v>
      </c>
      <c r="S257" s="441"/>
      <c r="T257" s="408">
        <f>SUM(B257:R257)</f>
        <v>0</v>
      </c>
      <c r="U257" s="409" t="e">
        <f>T257/$T$264</f>
        <v>#DIV/0!</v>
      </c>
    </row>
    <row r="258" spans="1:23" ht="12.75" customHeight="1">
      <c r="A258" s="410" t="str">
        <f>A$6</f>
        <v>Attiecināmais valsts budžeta finansējums</v>
      </c>
      <c r="B258" s="441"/>
      <c r="C258" s="441"/>
      <c r="D258" s="441"/>
      <c r="E258" s="441"/>
      <c r="F258" s="441"/>
      <c r="G258" s="441"/>
      <c r="H258" s="441"/>
      <c r="I258" s="441"/>
      <c r="J258" s="441"/>
      <c r="K258" s="441"/>
      <c r="L258" s="441"/>
      <c r="M258" s="441"/>
      <c r="N258" s="441"/>
      <c r="O258" s="441"/>
      <c r="P258" s="441"/>
      <c r="Q258" s="441"/>
      <c r="R258" s="441"/>
      <c r="S258" s="441"/>
      <c r="T258" s="408">
        <f t="shared" ref="T258:T263" si="174">SUM(B258:R258)</f>
        <v>0</v>
      </c>
      <c r="U258" s="409" t="e">
        <f t="shared" ref="U258:U264" si="175">T258/$T$264</f>
        <v>#DIV/0!</v>
      </c>
    </row>
    <row r="259" spans="1:23" ht="12.75" customHeight="1">
      <c r="A259" s="410" t="str">
        <f>A$7</f>
        <v>Valsts budžeta dotācija pašvaldībām</v>
      </c>
      <c r="B259" s="442"/>
      <c r="C259" s="442"/>
      <c r="D259" s="442"/>
      <c r="E259" s="442"/>
      <c r="F259" s="442"/>
      <c r="G259" s="442"/>
      <c r="H259" s="442"/>
      <c r="I259" s="442"/>
      <c r="J259" s="442"/>
      <c r="K259" s="442"/>
      <c r="L259" s="442"/>
      <c r="M259" s="442"/>
      <c r="N259" s="442"/>
      <c r="O259" s="442"/>
      <c r="P259" s="442"/>
      <c r="Q259" s="442"/>
      <c r="R259" s="442"/>
      <c r="S259" s="442"/>
      <c r="T259" s="408">
        <f t="shared" si="174"/>
        <v>0</v>
      </c>
      <c r="U259" s="409" t="e">
        <f t="shared" si="175"/>
        <v>#DIV/0!</v>
      </c>
    </row>
    <row r="260" spans="1:23" ht="12.75" customHeight="1">
      <c r="A260" s="410" t="str">
        <f>A$8</f>
        <v>Pašvaldības finansējums</v>
      </c>
      <c r="B260" s="442"/>
      <c r="C260" s="442"/>
      <c r="D260" s="442"/>
      <c r="E260" s="442"/>
      <c r="F260" s="442"/>
      <c r="G260" s="442"/>
      <c r="H260" s="442"/>
      <c r="I260" s="442"/>
      <c r="J260" s="442"/>
      <c r="K260" s="442"/>
      <c r="L260" s="442"/>
      <c r="M260" s="442"/>
      <c r="N260" s="442"/>
      <c r="O260" s="442"/>
      <c r="P260" s="442"/>
      <c r="Q260" s="442"/>
      <c r="R260" s="442"/>
      <c r="S260" s="442"/>
      <c r="T260" s="408">
        <f t="shared" si="174"/>
        <v>0</v>
      </c>
      <c r="U260" s="409" t="e">
        <f t="shared" si="175"/>
        <v>#DIV/0!</v>
      </c>
    </row>
    <row r="261" spans="1:23" s="3" customFormat="1" ht="12.75" customHeight="1">
      <c r="A261" s="410" t="str">
        <f>A$9</f>
        <v xml:space="preserve">Elastības finansējuma apjoms </v>
      </c>
      <c r="B261" s="442">
        <f>B264*$L$254*$W$20</f>
        <v>0</v>
      </c>
      <c r="C261" s="442"/>
      <c r="D261" s="442">
        <f t="shared" ref="D261:R261" si="176">D264*$L$254*$W$20</f>
        <v>0</v>
      </c>
      <c r="E261" s="442"/>
      <c r="F261" s="442">
        <f t="shared" si="176"/>
        <v>0</v>
      </c>
      <c r="G261" s="442"/>
      <c r="H261" s="442">
        <f t="shared" si="176"/>
        <v>0</v>
      </c>
      <c r="I261" s="442"/>
      <c r="J261" s="442">
        <f t="shared" si="176"/>
        <v>0</v>
      </c>
      <c r="K261" s="442"/>
      <c r="L261" s="442">
        <f t="shared" si="176"/>
        <v>0</v>
      </c>
      <c r="M261" s="442"/>
      <c r="N261" s="442">
        <f t="shared" si="176"/>
        <v>0</v>
      </c>
      <c r="O261" s="442"/>
      <c r="P261" s="442">
        <f t="shared" si="176"/>
        <v>0</v>
      </c>
      <c r="Q261" s="442"/>
      <c r="R261" s="442">
        <f t="shared" si="176"/>
        <v>0</v>
      </c>
      <c r="S261" s="442"/>
      <c r="T261" s="408">
        <f t="shared" si="174"/>
        <v>0</v>
      </c>
      <c r="U261" s="409" t="e">
        <f t="shared" si="175"/>
        <v>#DIV/0!</v>
      </c>
    </row>
    <row r="262" spans="1:23" ht="12.75" customHeight="1">
      <c r="A262" s="411" t="str">
        <f>A$10</f>
        <v>Publiskās attiecināmās izmaksas</v>
      </c>
      <c r="B262" s="311">
        <f>SUM(B257:B261)</f>
        <v>0</v>
      </c>
      <c r="C262" s="311"/>
      <c r="D262" s="311">
        <f t="shared" ref="D262:R262" si="177">SUM(D257:D261)</f>
        <v>0</v>
      </c>
      <c r="E262" s="311"/>
      <c r="F262" s="311">
        <f t="shared" si="177"/>
        <v>0</v>
      </c>
      <c r="G262" s="311"/>
      <c r="H262" s="311">
        <f t="shared" si="177"/>
        <v>0</v>
      </c>
      <c r="I262" s="311"/>
      <c r="J262" s="311">
        <f t="shared" si="177"/>
        <v>0</v>
      </c>
      <c r="K262" s="311"/>
      <c r="L262" s="311">
        <f t="shared" si="177"/>
        <v>0</v>
      </c>
      <c r="M262" s="311"/>
      <c r="N262" s="311">
        <f t="shared" si="177"/>
        <v>0</v>
      </c>
      <c r="O262" s="311"/>
      <c r="P262" s="311">
        <f t="shared" si="177"/>
        <v>0</v>
      </c>
      <c r="Q262" s="311"/>
      <c r="R262" s="311">
        <f t="shared" si="177"/>
        <v>0</v>
      </c>
      <c r="S262" s="311"/>
      <c r="T262" s="412">
        <f t="shared" si="174"/>
        <v>0</v>
      </c>
      <c r="U262" s="409" t="e">
        <f t="shared" si="175"/>
        <v>#DIV/0!</v>
      </c>
    </row>
    <row r="263" spans="1:23" ht="12.75" customHeight="1">
      <c r="A263" s="410" t="str">
        <f>A$11</f>
        <v>Privātās attiecināmās izmaksas</v>
      </c>
      <c r="B263" s="442">
        <f>B264-B257-B261</f>
        <v>0</v>
      </c>
      <c r="C263" s="442"/>
      <c r="D263" s="442">
        <f t="shared" ref="D263:R263" si="178">D264-D257-D261</f>
        <v>0</v>
      </c>
      <c r="E263" s="442"/>
      <c r="F263" s="442">
        <f t="shared" si="178"/>
        <v>0</v>
      </c>
      <c r="G263" s="442"/>
      <c r="H263" s="442">
        <f t="shared" si="178"/>
        <v>0</v>
      </c>
      <c r="I263" s="442"/>
      <c r="J263" s="442">
        <f t="shared" si="178"/>
        <v>0</v>
      </c>
      <c r="K263" s="442"/>
      <c r="L263" s="442">
        <f t="shared" si="178"/>
        <v>0</v>
      </c>
      <c r="M263" s="442"/>
      <c r="N263" s="442">
        <f t="shared" si="178"/>
        <v>0</v>
      </c>
      <c r="O263" s="442"/>
      <c r="P263" s="442">
        <f t="shared" si="178"/>
        <v>0</v>
      </c>
      <c r="Q263" s="442"/>
      <c r="R263" s="442">
        <f t="shared" si="178"/>
        <v>0</v>
      </c>
      <c r="S263" s="442"/>
      <c r="T263" s="408">
        <f t="shared" si="174"/>
        <v>0</v>
      </c>
      <c r="U263" s="409" t="e">
        <f t="shared" si="175"/>
        <v>#DIV/0!</v>
      </c>
    </row>
    <row r="264" spans="1:23" ht="12.75" customHeight="1">
      <c r="A264" s="411" t="str">
        <f>A$12</f>
        <v>Kopējās attiecināmās izmaksas</v>
      </c>
      <c r="B264" s="311">
        <f>IF(B23=2,'1.3.2. Partneris-kom.-2'!H27,'1.3.2. Partneris-kom.-2'!H27*B23)</f>
        <v>0</v>
      </c>
      <c r="C264" s="311"/>
      <c r="D264" s="311">
        <f>IF(D23=2,'1.3.2. Partneris-kom.-2'!J27+'1.3.2. Partneris-kom.-2'!H27,'1.3.2. Partneris-kom.-2'!J27*D23)</f>
        <v>0</v>
      </c>
      <c r="E264" s="311"/>
      <c r="F264" s="311">
        <f>IF(F23=2,'1.3.2. Partneris-kom.-2'!L27+'1.3.2. Partneris-kom.-2'!J27+'1.3.2. Partneris-kom.-2'!H27,'1.3.2. Partneris-kom.-2'!L27*F23)</f>
        <v>0</v>
      </c>
      <c r="G264" s="311"/>
      <c r="H264" s="311">
        <f>IF(H23=2,'1.3.2. Partneris-kom.-2'!N27+'1.3.2. Partneris-kom.-2'!L27+'1.3.2. Partneris-kom.-2'!J27+'1.3.2. Partneris-kom.-2'!H27,'1.3.2. Partneris-kom.-2'!N27*H23)</f>
        <v>0</v>
      </c>
      <c r="I264" s="311"/>
      <c r="J264" s="311">
        <f>IF(J23=2,'1.3.2. Partneris-kom.-2'!P27,'1.3.2. Partneris-kom.-2'!P27*J23)</f>
        <v>0</v>
      </c>
      <c r="K264" s="311"/>
      <c r="L264" s="311">
        <f>IF(L23=2,'1.3.2. Partneris-kom.-2'!R27,'1.3.2. Partneris-kom.-2'!R27*L23)</f>
        <v>0</v>
      </c>
      <c r="M264" s="311"/>
      <c r="N264" s="311">
        <f>IF(N23=2,'1.3.2. Partneris-kom.-2'!T27,'1.3.2. Partneris-kom.-2'!T27*N23)</f>
        <v>0</v>
      </c>
      <c r="O264" s="311"/>
      <c r="P264" s="311">
        <f>IF(P23=2,'1.3.2. Partneris-kom.-2'!V27,'1.3.2. Partneris-kom.-2'!V27*P23)</f>
        <v>0</v>
      </c>
      <c r="Q264" s="311"/>
      <c r="R264" s="311">
        <f>IF(R23=2,'1.3.2. Partneris-kom.-2'!X27,'1.3.2. Partneris-kom.-2'!X27*R23)</f>
        <v>0</v>
      </c>
      <c r="S264" s="311"/>
      <c r="T264" s="412">
        <f>SUM(B264:R264)</f>
        <v>0</v>
      </c>
      <c r="U264" s="409" t="e">
        <f t="shared" si="175"/>
        <v>#DIV/0!</v>
      </c>
    </row>
    <row r="265" spans="1:23" ht="12.75" customHeight="1">
      <c r="A265" s="410" t="str">
        <f>A$13</f>
        <v>Publiskās ārpusprojekta izmaksas</v>
      </c>
      <c r="B265" s="444"/>
      <c r="C265" s="444"/>
      <c r="D265" s="444"/>
      <c r="E265" s="444"/>
      <c r="F265" s="444"/>
      <c r="G265" s="444"/>
      <c r="H265" s="444"/>
      <c r="I265" s="444"/>
      <c r="J265" s="444"/>
      <c r="K265" s="444"/>
      <c r="L265" s="444"/>
      <c r="M265" s="444"/>
      <c r="N265" s="444"/>
      <c r="O265" s="444"/>
      <c r="P265" s="444"/>
      <c r="Q265" s="444"/>
      <c r="R265" s="444"/>
      <c r="S265" s="444"/>
      <c r="T265" s="408">
        <f t="shared" ref="T265:T267" si="179">SUM(B265:R265)</f>
        <v>0</v>
      </c>
      <c r="U265" s="443" t="s">
        <v>336</v>
      </c>
    </row>
    <row r="266" spans="1:23" ht="12.75" customHeight="1">
      <c r="A266" s="410" t="str">
        <f>A$14</f>
        <v>Privātās ārpusprojekta izmaksas</v>
      </c>
      <c r="B266" s="442">
        <f>IF(B23=2,'1.3.2. Partneris-kom.-2'!I27,'1.3.2. Partneris-kom.-2'!I27*B23)</f>
        <v>0</v>
      </c>
      <c r="C266" s="442"/>
      <c r="D266" s="442">
        <f>IF(D23=2,'1.3.2. Partneris-kom.-2'!K27+'1.3.2. Partneris-kom.-2'!I27,'1.3.2. Partneris-kom.-2'!K27*D23)</f>
        <v>0</v>
      </c>
      <c r="E266" s="442"/>
      <c r="F266" s="442">
        <f>IF(F23=2,'1.3.2. Partneris-kom.-2'!M27+'1.3.2. Partneris-kom.-2'!K27+'1.3.2. Partneris-kom.-2'!I27,'1.3.2. Partneris-kom.-2'!M27*F23)</f>
        <v>0</v>
      </c>
      <c r="G266" s="442"/>
      <c r="H266" s="442">
        <f>IF(H23=2,'1.3.2. Partneris-kom.-2'!O27+'1.3.2. Partneris-kom.-2'!M27+'1.3.2. Partneris-kom.-2'!K27+'1.3.2. Partneris-kom.-2'!I27,'1.3.2. Partneris-kom.-2'!O27*H23)</f>
        <v>0</v>
      </c>
      <c r="I266" s="442"/>
      <c r="J266" s="442">
        <f>IF(J23=2,'1.3.2. Partneris-kom.-2'!Q27,'1.3.2. Partneris-kom.-2'!Q27*J23)</f>
        <v>0</v>
      </c>
      <c r="K266" s="442"/>
      <c r="L266" s="442">
        <f>IF(L23=2,'1.3.2. Partneris-kom.-2'!S27,'1.3.2. Partneris-kom.-2'!S27*L23)</f>
        <v>0</v>
      </c>
      <c r="M266" s="442"/>
      <c r="N266" s="442">
        <f>IF(N23=2,'1.3.2. Partneris-kom.-2'!U27,'1.3.2. Partneris-kom.-2'!U27*N23)</f>
        <v>0</v>
      </c>
      <c r="O266" s="442"/>
      <c r="P266" s="442">
        <f>IF(P23=2,'1.3.2. Partneris-kom.-2'!W27,'1.3.2. Partneris-kom.-2'!W27*P23)</f>
        <v>0</v>
      </c>
      <c r="Q266" s="442"/>
      <c r="R266" s="442">
        <f>IF(R23=2,'1.3.2. Partneris-kom.-2'!Y27,'1.3.2. Partneris-kom.-2'!Y27*R23)</f>
        <v>0</v>
      </c>
      <c r="S266" s="442"/>
      <c r="T266" s="408">
        <f t="shared" si="179"/>
        <v>0</v>
      </c>
      <c r="U266" s="443" t="s">
        <v>336</v>
      </c>
    </row>
    <row r="267" spans="1:23" ht="12.75" customHeight="1">
      <c r="A267" s="411" t="str">
        <f>A$15</f>
        <v>Ārpusprojekta izmaksas kopā</v>
      </c>
      <c r="B267" s="311">
        <f>SUM(B265:B266)</f>
        <v>0</v>
      </c>
      <c r="C267" s="311"/>
      <c r="D267" s="311">
        <f t="shared" ref="D267:R267" si="180">SUM(D265:D266)</f>
        <v>0</v>
      </c>
      <c r="E267" s="311"/>
      <c r="F267" s="311">
        <f t="shared" si="180"/>
        <v>0</v>
      </c>
      <c r="G267" s="311"/>
      <c r="H267" s="311">
        <f t="shared" si="180"/>
        <v>0</v>
      </c>
      <c r="I267" s="311"/>
      <c r="J267" s="311">
        <f t="shared" si="180"/>
        <v>0</v>
      </c>
      <c r="K267" s="311"/>
      <c r="L267" s="311">
        <f t="shared" si="180"/>
        <v>0</v>
      </c>
      <c r="M267" s="311"/>
      <c r="N267" s="311">
        <f t="shared" si="180"/>
        <v>0</v>
      </c>
      <c r="O267" s="311"/>
      <c r="P267" s="311">
        <f t="shared" si="180"/>
        <v>0</v>
      </c>
      <c r="Q267" s="311"/>
      <c r="R267" s="311">
        <f t="shared" si="180"/>
        <v>0</v>
      </c>
      <c r="S267" s="311"/>
      <c r="T267" s="412">
        <f t="shared" si="179"/>
        <v>0</v>
      </c>
      <c r="U267" s="443" t="s">
        <v>336</v>
      </c>
    </row>
    <row r="268" spans="1:23" ht="12.75" customHeight="1">
      <c r="A268" s="416" t="str">
        <f>A$16</f>
        <v>Kopējās izmaksas</v>
      </c>
      <c r="B268" s="417">
        <f>B264+B267</f>
        <v>0</v>
      </c>
      <c r="C268" s="417"/>
      <c r="D268" s="417">
        <f t="shared" ref="D268:R268" si="181">D264+D267</f>
        <v>0</v>
      </c>
      <c r="E268" s="417"/>
      <c r="F268" s="417">
        <f t="shared" si="181"/>
        <v>0</v>
      </c>
      <c r="G268" s="417"/>
      <c r="H268" s="417">
        <f t="shared" si="181"/>
        <v>0</v>
      </c>
      <c r="I268" s="417"/>
      <c r="J268" s="417">
        <f t="shared" si="181"/>
        <v>0</v>
      </c>
      <c r="K268" s="417"/>
      <c r="L268" s="417">
        <f t="shared" si="181"/>
        <v>0</v>
      </c>
      <c r="M268" s="417"/>
      <c r="N268" s="417">
        <f t="shared" si="181"/>
        <v>0</v>
      </c>
      <c r="O268" s="417"/>
      <c r="P268" s="417">
        <f t="shared" si="181"/>
        <v>0</v>
      </c>
      <c r="Q268" s="417"/>
      <c r="R268" s="417">
        <f t="shared" si="181"/>
        <v>0</v>
      </c>
      <c r="S268" s="417"/>
      <c r="T268" s="412">
        <f>SUM(B268:R268)</f>
        <v>0</v>
      </c>
      <c r="U268" s="443" t="s">
        <v>336</v>
      </c>
    </row>
    <row r="270" spans="1:23" ht="18.75" customHeight="1">
      <c r="A270" s="450" t="s">
        <v>358</v>
      </c>
      <c r="B270" s="433">
        <f>'1.3.2. Partneris-kom.-2'!C3</f>
        <v>0</v>
      </c>
      <c r="C270" s="434"/>
      <c r="D270" s="434"/>
      <c r="E270" s="434"/>
      <c r="F270" s="433">
        <f>'1.3.2. Partneris-kom.-2'!H3</f>
        <v>0</v>
      </c>
      <c r="G270" s="434"/>
      <c r="H270" s="435"/>
      <c r="I270" s="434"/>
      <c r="J270" s="435" t="s">
        <v>343</v>
      </c>
      <c r="K270" s="434"/>
      <c r="L270" s="437">
        <f>'1.3.2. Partneris-kom.-2'!C14</f>
        <v>1</v>
      </c>
      <c r="M270" s="434"/>
      <c r="N270" s="438" t="s">
        <v>356</v>
      </c>
      <c r="O270" s="434"/>
      <c r="P270" s="435"/>
      <c r="Q270" s="434"/>
      <c r="R270" s="435"/>
      <c r="S270" s="434"/>
      <c r="T270" s="435"/>
      <c r="U270" s="435"/>
      <c r="W270" s="4">
        <f>IF(F270=Dati!$J$3,1,IF(F270=Dati!$J$4,2,IF(F270=Dati!$J$5,3,0)))</f>
        <v>0</v>
      </c>
    </row>
    <row r="271" spans="1:23">
      <c r="A271" s="404" t="s">
        <v>328</v>
      </c>
      <c r="B271" s="405">
        <f>B$3</f>
        <v>2025</v>
      </c>
      <c r="C271" s="405"/>
      <c r="D271" s="405">
        <f>D$3</f>
        <v>2026</v>
      </c>
      <c r="E271" s="405"/>
      <c r="F271" s="405">
        <f>F$3</f>
        <v>2027</v>
      </c>
      <c r="G271" s="405"/>
      <c r="H271" s="405">
        <f>H$3</f>
        <v>2028</v>
      </c>
      <c r="I271" s="405"/>
      <c r="J271" s="405">
        <f>J$3</f>
        <v>2029</v>
      </c>
      <c r="K271" s="405"/>
      <c r="L271" s="405" t="str">
        <f>L$3</f>
        <v>X</v>
      </c>
      <c r="M271" s="405"/>
      <c r="N271" s="405" t="str">
        <f>N$3</f>
        <v>X</v>
      </c>
      <c r="O271" s="405"/>
      <c r="P271" s="405" t="str">
        <f>P$3</f>
        <v>X</v>
      </c>
      <c r="Q271" s="405"/>
      <c r="R271" s="405" t="str">
        <f>R$3</f>
        <v>X</v>
      </c>
      <c r="S271" s="405"/>
      <c r="T271" s="405"/>
      <c r="U271" s="405"/>
    </row>
    <row r="272" spans="1:23">
      <c r="A272" s="439"/>
      <c r="B272" s="406" t="s">
        <v>329</v>
      </c>
      <c r="C272" s="406"/>
      <c r="D272" s="406" t="s">
        <v>329</v>
      </c>
      <c r="E272" s="406"/>
      <c r="F272" s="406" t="s">
        <v>329</v>
      </c>
      <c r="G272" s="406"/>
      <c r="H272" s="406" t="s">
        <v>329</v>
      </c>
      <c r="I272" s="406"/>
      <c r="J272" s="406" t="s">
        <v>329</v>
      </c>
      <c r="K272" s="406"/>
      <c r="L272" s="406" t="s">
        <v>329</v>
      </c>
      <c r="M272" s="406"/>
      <c r="N272" s="406" t="s">
        <v>329</v>
      </c>
      <c r="O272" s="406"/>
      <c r="P272" s="406" t="s">
        <v>329</v>
      </c>
      <c r="Q272" s="406"/>
      <c r="R272" s="406" t="s">
        <v>329</v>
      </c>
      <c r="S272" s="406"/>
      <c r="T272" s="406" t="s">
        <v>195</v>
      </c>
      <c r="U272" s="406" t="s">
        <v>139</v>
      </c>
    </row>
    <row r="273" spans="1:21" ht="12.75" customHeight="1">
      <c r="A273" s="440" t="str">
        <f>A$5</f>
        <v>Eiropas Reģionālās attīstības fonds</v>
      </c>
      <c r="B273" s="441">
        <f>(B280*$L$270-B277)*$W$19</f>
        <v>0</v>
      </c>
      <c r="C273" s="441"/>
      <c r="D273" s="441">
        <f>(D280*$L$270)*$W$19-D277</f>
        <v>0</v>
      </c>
      <c r="E273" s="441"/>
      <c r="F273" s="441">
        <f t="shared" ref="F273:R273" si="182">(F280*$L$270)*$W$19-F277</f>
        <v>0</v>
      </c>
      <c r="G273" s="441"/>
      <c r="H273" s="441">
        <f t="shared" si="182"/>
        <v>0</v>
      </c>
      <c r="I273" s="441"/>
      <c r="J273" s="441">
        <f t="shared" si="182"/>
        <v>0</v>
      </c>
      <c r="K273" s="441"/>
      <c r="L273" s="441">
        <f t="shared" si="182"/>
        <v>0</v>
      </c>
      <c r="M273" s="441"/>
      <c r="N273" s="441">
        <f t="shared" si="182"/>
        <v>0</v>
      </c>
      <c r="O273" s="441"/>
      <c r="P273" s="441">
        <f t="shared" si="182"/>
        <v>0</v>
      </c>
      <c r="Q273" s="441"/>
      <c r="R273" s="441">
        <f t="shared" si="182"/>
        <v>0</v>
      </c>
      <c r="S273" s="441"/>
      <c r="T273" s="408">
        <f>SUM(B273:R273)</f>
        <v>0</v>
      </c>
      <c r="U273" s="409" t="e">
        <f>T273/$T$280</f>
        <v>#DIV/0!</v>
      </c>
    </row>
    <row r="274" spans="1:21" ht="12.75" customHeight="1">
      <c r="A274" s="410" t="str">
        <f>A$6</f>
        <v>Attiecināmais valsts budžeta finansējums</v>
      </c>
      <c r="B274" s="441"/>
      <c r="C274" s="441"/>
      <c r="D274" s="441"/>
      <c r="E274" s="441"/>
      <c r="F274" s="441"/>
      <c r="G274" s="441"/>
      <c r="H274" s="441"/>
      <c r="I274" s="441"/>
      <c r="J274" s="441"/>
      <c r="K274" s="441"/>
      <c r="L274" s="441"/>
      <c r="M274" s="441"/>
      <c r="N274" s="441"/>
      <c r="O274" s="441"/>
      <c r="P274" s="441"/>
      <c r="Q274" s="441"/>
      <c r="R274" s="441"/>
      <c r="S274" s="441"/>
      <c r="T274" s="408">
        <f t="shared" ref="T274:T279" si="183">SUM(B274:R274)</f>
        <v>0</v>
      </c>
      <c r="U274" s="409" t="e">
        <f t="shared" ref="U274:U280" si="184">T274/$T$280</f>
        <v>#DIV/0!</v>
      </c>
    </row>
    <row r="275" spans="1:21" ht="12.75" customHeight="1">
      <c r="A275" s="410" t="str">
        <f>A$7</f>
        <v>Valsts budžeta dotācija pašvaldībām</v>
      </c>
      <c r="B275" s="442"/>
      <c r="C275" s="442"/>
      <c r="D275" s="442"/>
      <c r="E275" s="442"/>
      <c r="F275" s="442"/>
      <c r="G275" s="442"/>
      <c r="H275" s="442"/>
      <c r="I275" s="442"/>
      <c r="J275" s="442"/>
      <c r="K275" s="442"/>
      <c r="L275" s="442"/>
      <c r="M275" s="442"/>
      <c r="N275" s="442"/>
      <c r="O275" s="442"/>
      <c r="P275" s="442"/>
      <c r="Q275" s="442"/>
      <c r="R275" s="442"/>
      <c r="S275" s="442"/>
      <c r="T275" s="408">
        <f t="shared" si="183"/>
        <v>0</v>
      </c>
      <c r="U275" s="409" t="e">
        <f t="shared" si="184"/>
        <v>#DIV/0!</v>
      </c>
    </row>
    <row r="276" spans="1:21" ht="12.75" customHeight="1">
      <c r="A276" s="410" t="str">
        <f>A$8</f>
        <v>Pašvaldības finansējums</v>
      </c>
      <c r="B276" s="442"/>
      <c r="C276" s="442"/>
      <c r="D276" s="442"/>
      <c r="E276" s="442"/>
      <c r="F276" s="442"/>
      <c r="G276" s="442"/>
      <c r="H276" s="442"/>
      <c r="I276" s="442"/>
      <c r="J276" s="442"/>
      <c r="K276" s="442"/>
      <c r="L276" s="442"/>
      <c r="M276" s="442"/>
      <c r="N276" s="442"/>
      <c r="O276" s="442"/>
      <c r="P276" s="442"/>
      <c r="Q276" s="442"/>
      <c r="R276" s="442"/>
      <c r="S276" s="442"/>
      <c r="T276" s="408">
        <f t="shared" si="183"/>
        <v>0</v>
      </c>
      <c r="U276" s="409" t="e">
        <f t="shared" si="184"/>
        <v>#DIV/0!</v>
      </c>
    </row>
    <row r="277" spans="1:21" s="3" customFormat="1" ht="12.75" customHeight="1">
      <c r="A277" s="410" t="str">
        <f>A$9</f>
        <v xml:space="preserve">Elastības finansējuma apjoms </v>
      </c>
      <c r="B277" s="442">
        <f>B280*$L$270*$W$20</f>
        <v>0</v>
      </c>
      <c r="C277" s="442"/>
      <c r="D277" s="442">
        <f t="shared" ref="D277:R277" si="185">D280*$L$270*$W$20</f>
        <v>0</v>
      </c>
      <c r="E277" s="442"/>
      <c r="F277" s="442">
        <f t="shared" si="185"/>
        <v>0</v>
      </c>
      <c r="G277" s="442"/>
      <c r="H277" s="442">
        <f t="shared" si="185"/>
        <v>0</v>
      </c>
      <c r="I277" s="442"/>
      <c r="J277" s="442">
        <f t="shared" si="185"/>
        <v>0</v>
      </c>
      <c r="K277" s="442"/>
      <c r="L277" s="442">
        <f t="shared" si="185"/>
        <v>0</v>
      </c>
      <c r="M277" s="442"/>
      <c r="N277" s="442">
        <f t="shared" si="185"/>
        <v>0</v>
      </c>
      <c r="O277" s="442"/>
      <c r="P277" s="442">
        <f t="shared" si="185"/>
        <v>0</v>
      </c>
      <c r="Q277" s="442"/>
      <c r="R277" s="442">
        <f t="shared" si="185"/>
        <v>0</v>
      </c>
      <c r="S277" s="442"/>
      <c r="T277" s="408">
        <f t="shared" si="183"/>
        <v>0</v>
      </c>
      <c r="U277" s="409" t="e">
        <f t="shared" si="184"/>
        <v>#DIV/0!</v>
      </c>
    </row>
    <row r="278" spans="1:21" ht="12.75" customHeight="1">
      <c r="A278" s="411" t="str">
        <f>A$10</f>
        <v>Publiskās attiecināmās izmaksas</v>
      </c>
      <c r="B278" s="311">
        <f>SUM(B273:B277)</f>
        <v>0</v>
      </c>
      <c r="C278" s="311"/>
      <c r="D278" s="311">
        <f t="shared" ref="D278:R278" si="186">SUM(D273:D277)</f>
        <v>0</v>
      </c>
      <c r="E278" s="311"/>
      <c r="F278" s="311">
        <f t="shared" si="186"/>
        <v>0</v>
      </c>
      <c r="G278" s="311"/>
      <c r="H278" s="311">
        <f t="shared" si="186"/>
        <v>0</v>
      </c>
      <c r="I278" s="311"/>
      <c r="J278" s="311">
        <f t="shared" si="186"/>
        <v>0</v>
      </c>
      <c r="K278" s="311"/>
      <c r="L278" s="311">
        <f t="shared" si="186"/>
        <v>0</v>
      </c>
      <c r="M278" s="311"/>
      <c r="N278" s="311">
        <f t="shared" si="186"/>
        <v>0</v>
      </c>
      <c r="O278" s="311"/>
      <c r="P278" s="311">
        <f t="shared" si="186"/>
        <v>0</v>
      </c>
      <c r="Q278" s="311"/>
      <c r="R278" s="311">
        <f t="shared" si="186"/>
        <v>0</v>
      </c>
      <c r="S278" s="311"/>
      <c r="T278" s="412">
        <f t="shared" si="183"/>
        <v>0</v>
      </c>
      <c r="U278" s="409" t="e">
        <f t="shared" si="184"/>
        <v>#DIV/0!</v>
      </c>
    </row>
    <row r="279" spans="1:21" ht="12.75" customHeight="1">
      <c r="A279" s="410" t="str">
        <f>A$11</f>
        <v>Privātās attiecināmās izmaksas</v>
      </c>
      <c r="B279" s="442">
        <f>B280*$L$270-B273-B277</f>
        <v>0</v>
      </c>
      <c r="C279" s="442"/>
      <c r="D279" s="442">
        <f t="shared" ref="D279:R279" si="187">D280*$L$270-D273-D277</f>
        <v>0</v>
      </c>
      <c r="E279" s="442"/>
      <c r="F279" s="442">
        <f t="shared" si="187"/>
        <v>0</v>
      </c>
      <c r="G279" s="442"/>
      <c r="H279" s="442">
        <f t="shared" si="187"/>
        <v>0</v>
      </c>
      <c r="I279" s="442"/>
      <c r="J279" s="442">
        <f t="shared" si="187"/>
        <v>0</v>
      </c>
      <c r="K279" s="442"/>
      <c r="L279" s="442">
        <f t="shared" si="187"/>
        <v>0</v>
      </c>
      <c r="M279" s="442"/>
      <c r="N279" s="442">
        <f t="shared" si="187"/>
        <v>0</v>
      </c>
      <c r="O279" s="442"/>
      <c r="P279" s="442">
        <f t="shared" si="187"/>
        <v>0</v>
      </c>
      <c r="Q279" s="442"/>
      <c r="R279" s="442">
        <f t="shared" si="187"/>
        <v>0</v>
      </c>
      <c r="S279" s="442"/>
      <c r="T279" s="408">
        <f t="shared" si="183"/>
        <v>0</v>
      </c>
      <c r="U279" s="409" t="e">
        <f t="shared" si="184"/>
        <v>#DIV/0!</v>
      </c>
    </row>
    <row r="280" spans="1:21" ht="12.75" customHeight="1">
      <c r="A280" s="411" t="str">
        <f>A$12</f>
        <v>Kopējās attiecināmās izmaksas</v>
      </c>
      <c r="B280" s="311">
        <f>IF(B23=2,'1.3.2. Partneris-kom.-2'!H28,'1.3.2. Partneris-kom.-2'!H28*B23)</f>
        <v>0</v>
      </c>
      <c r="C280" s="311"/>
      <c r="D280" s="311">
        <f>IF(D23=2,'1.3.2. Partneris-kom.-2'!J28+'1.3.2. Partneris-kom.-2'!H28,'1.3.2. Partneris-kom.-2'!J28*D23)</f>
        <v>0</v>
      </c>
      <c r="E280" s="311"/>
      <c r="F280" s="311">
        <f>IF(F23=2,'1.3.2. Partneris-kom.-2'!L28+'1.3.2. Partneris-kom.-2'!J28+'1.3.2. Partneris-kom.-2'!H28,'1.3.2. Partneris-kom.-2'!L28*F23)</f>
        <v>0</v>
      </c>
      <c r="G280" s="311"/>
      <c r="H280" s="311">
        <f>IF(H23=2,'1.3.2. Partneris-kom.-2'!N28+'1.3.2. Partneris-kom.-2'!L28+'1.3.2. Partneris-kom.-2'!J28+'1.3.2. Partneris-kom.-2'!H28,'1.3.2. Partneris-kom.-2'!N28*H23)</f>
        <v>0</v>
      </c>
      <c r="I280" s="311"/>
      <c r="J280" s="311">
        <f>IF(J23=2,'1.3.2. Partneris-kom.-2'!P28,'1.3.2. Partneris-kom.-2'!P28*J23)</f>
        <v>0</v>
      </c>
      <c r="K280" s="311"/>
      <c r="L280" s="311">
        <f>IF(L23=2,'1.3.2. Partneris-kom.-2'!R28,'1.3.2. Partneris-kom.-2'!R28*L23)</f>
        <v>0</v>
      </c>
      <c r="M280" s="311"/>
      <c r="N280" s="311">
        <f>IF(N23=2,'1.3.2. Partneris-kom.-2'!T28,'1.3.2. Partneris-kom.-2'!T28*N23)</f>
        <v>0</v>
      </c>
      <c r="O280" s="311"/>
      <c r="P280" s="311">
        <f>IF(P23=2,'1.3.2. Partneris-kom.-2'!V28,'1.3.2. Partneris-kom.-2'!V28*P23)</f>
        <v>0</v>
      </c>
      <c r="Q280" s="311"/>
      <c r="R280" s="311">
        <f>IF(R23=2,'1.3.2. Partneris-kom.-2'!X28,'1.3.2. Partneris-kom.-2'!X28*R23)</f>
        <v>0</v>
      </c>
      <c r="S280" s="311"/>
      <c r="T280" s="412">
        <f>SUM(B280:R280)</f>
        <v>0</v>
      </c>
      <c r="U280" s="409" t="e">
        <f t="shared" si="184"/>
        <v>#DIV/0!</v>
      </c>
    </row>
    <row r="281" spans="1:21" ht="12.75" customHeight="1">
      <c r="A281" s="410" t="str">
        <f>A$13</f>
        <v>Publiskās ārpusprojekta izmaksas</v>
      </c>
      <c r="B281" s="444"/>
      <c r="C281" s="444"/>
      <c r="D281" s="444"/>
      <c r="E281" s="444"/>
      <c r="F281" s="444"/>
      <c r="G281" s="444"/>
      <c r="H281" s="444"/>
      <c r="I281" s="444"/>
      <c r="J281" s="444"/>
      <c r="K281" s="444"/>
      <c r="L281" s="444"/>
      <c r="M281" s="444"/>
      <c r="N281" s="444"/>
      <c r="O281" s="444"/>
      <c r="P281" s="444"/>
      <c r="Q281" s="444"/>
      <c r="R281" s="444"/>
      <c r="S281" s="444"/>
      <c r="T281" s="408">
        <f t="shared" ref="T281:T283" si="188">SUM(B281:R281)</f>
        <v>0</v>
      </c>
      <c r="U281" s="443" t="s">
        <v>336</v>
      </c>
    </row>
    <row r="282" spans="1:21" ht="12.75" customHeight="1">
      <c r="A282" s="410" t="str">
        <f>A$14</f>
        <v>Privātās ārpusprojekta izmaksas</v>
      </c>
      <c r="B282" s="442">
        <f>IF(B23=2,'1.3.2. Partneris-kom.-2'!I28,'1.3.2. Partneris-kom.-2'!I28*B23)</f>
        <v>0</v>
      </c>
      <c r="C282" s="442"/>
      <c r="D282" s="442">
        <f>IF(D23=2,'1.3.2. Partneris-kom.-2'!K28+'1.3.2. Partneris-kom.-2'!I28,'1.3.2. Partneris-kom.-2'!K28*D23)</f>
        <v>0</v>
      </c>
      <c r="E282" s="442"/>
      <c r="F282" s="442">
        <f>IF(F23=2,'1.3.2. Partneris-kom.-2'!M28+'1.3.2. Partneris-kom.-2'!K28+'1.3.2. Partneris-kom.-2'!I28,'1.3.2. Partneris-kom.-2'!M28*F23)</f>
        <v>0</v>
      </c>
      <c r="G282" s="442"/>
      <c r="H282" s="442">
        <f>IF(H23=2,'1.3.2. Partneris-kom.-2'!O28+'1.3.2. Partneris-kom.-2'!M28+'1.3.2. Partneris-kom.-2'!K28+'1.3.2. Partneris-kom.-2'!I28,'1.3.2. Partneris-kom.-2'!O28*H23)</f>
        <v>0</v>
      </c>
      <c r="I282" s="442"/>
      <c r="J282" s="442">
        <f>IF(J23=2,'1.3.2. Partneris-kom.-2'!Q28,'1.3.2. Partneris-kom.-2'!Q28*J23)</f>
        <v>0</v>
      </c>
      <c r="K282" s="442"/>
      <c r="L282" s="442">
        <f>IF(L23=2,'1.3.2. Partneris-kom.-2'!S28,'1.3.2. Partneris-kom.-2'!S28*L23)</f>
        <v>0</v>
      </c>
      <c r="M282" s="442"/>
      <c r="N282" s="442">
        <f>IF(N23=2,'1.3.2. Partneris-kom.-2'!U28,'1.3.2. Partneris-kom.-2'!U28*N23)</f>
        <v>0</v>
      </c>
      <c r="O282" s="442"/>
      <c r="P282" s="442">
        <f>IF(P23=2,'1.3.2. Partneris-kom.-2'!W28,'1.3.2. Partneris-kom.-2'!W28*P23)</f>
        <v>0</v>
      </c>
      <c r="Q282" s="442"/>
      <c r="R282" s="442">
        <f>IF(R23=2,'1.3.2. Partneris-kom.-2'!Y28,'1.3.2. Partneris-kom.-2'!Y28*R23)</f>
        <v>0</v>
      </c>
      <c r="S282" s="442"/>
      <c r="T282" s="408">
        <f t="shared" si="188"/>
        <v>0</v>
      </c>
      <c r="U282" s="443" t="s">
        <v>336</v>
      </c>
    </row>
    <row r="283" spans="1:21" ht="12.75" customHeight="1">
      <c r="A283" s="411" t="str">
        <f>A$15</f>
        <v>Ārpusprojekta izmaksas kopā</v>
      </c>
      <c r="B283" s="311">
        <f>SUM(B281:B282)</f>
        <v>0</v>
      </c>
      <c r="C283" s="311"/>
      <c r="D283" s="311">
        <f t="shared" ref="D283:R283" si="189">SUM(D281:D282)</f>
        <v>0</v>
      </c>
      <c r="E283" s="311"/>
      <c r="F283" s="311">
        <f t="shared" si="189"/>
        <v>0</v>
      </c>
      <c r="G283" s="311"/>
      <c r="H283" s="311">
        <f t="shared" si="189"/>
        <v>0</v>
      </c>
      <c r="I283" s="311"/>
      <c r="J283" s="311">
        <f t="shared" si="189"/>
        <v>0</v>
      </c>
      <c r="K283" s="311"/>
      <c r="L283" s="311">
        <f t="shared" si="189"/>
        <v>0</v>
      </c>
      <c r="M283" s="311"/>
      <c r="N283" s="311">
        <f t="shared" si="189"/>
        <v>0</v>
      </c>
      <c r="O283" s="311"/>
      <c r="P283" s="311">
        <f t="shared" si="189"/>
        <v>0</v>
      </c>
      <c r="Q283" s="311"/>
      <c r="R283" s="311">
        <f t="shared" si="189"/>
        <v>0</v>
      </c>
      <c r="S283" s="311"/>
      <c r="T283" s="412">
        <f t="shared" si="188"/>
        <v>0</v>
      </c>
      <c r="U283" s="443" t="s">
        <v>336</v>
      </c>
    </row>
    <row r="284" spans="1:21" ht="12.75" customHeight="1">
      <c r="A284" s="416" t="str">
        <f>A$16</f>
        <v>Kopējās izmaksas</v>
      </c>
      <c r="B284" s="417">
        <f>B280+B283</f>
        <v>0</v>
      </c>
      <c r="C284" s="417"/>
      <c r="D284" s="417">
        <f t="shared" ref="D284:R284" si="190">D280+D283</f>
        <v>0</v>
      </c>
      <c r="E284" s="417"/>
      <c r="F284" s="417">
        <f t="shared" si="190"/>
        <v>0</v>
      </c>
      <c r="G284" s="417"/>
      <c r="H284" s="417">
        <f t="shared" si="190"/>
        <v>0</v>
      </c>
      <c r="I284" s="417"/>
      <c r="J284" s="417">
        <f t="shared" si="190"/>
        <v>0</v>
      </c>
      <c r="K284" s="417"/>
      <c r="L284" s="417">
        <f t="shared" si="190"/>
        <v>0</v>
      </c>
      <c r="M284" s="417"/>
      <c r="N284" s="417">
        <f t="shared" si="190"/>
        <v>0</v>
      </c>
      <c r="O284" s="417"/>
      <c r="P284" s="417">
        <f t="shared" si="190"/>
        <v>0</v>
      </c>
      <c r="Q284" s="417"/>
      <c r="R284" s="417">
        <f t="shared" si="190"/>
        <v>0</v>
      </c>
      <c r="S284" s="417"/>
      <c r="T284" s="412">
        <f>SUM(B284:R284)</f>
        <v>0</v>
      </c>
      <c r="U284" s="443" t="s">
        <v>336</v>
      </c>
    </row>
    <row r="288" spans="1:21">
      <c r="B288" s="451"/>
      <c r="C288" s="451"/>
      <c r="D288" s="451"/>
      <c r="E288" s="451"/>
      <c r="F288" s="451"/>
      <c r="G288" s="451"/>
      <c r="H288" s="451"/>
      <c r="I288" s="451"/>
      <c r="J288" s="451"/>
      <c r="K288" s="451"/>
      <c r="L288" s="451"/>
      <c r="M288" s="451"/>
      <c r="N288" s="451"/>
      <c r="O288" s="451"/>
      <c r="P288" s="451"/>
      <c r="Q288" s="451"/>
      <c r="R288" s="451"/>
      <c r="S288" s="451"/>
      <c r="T288" s="451"/>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19">
    <cfRule type="cellIs" dxfId="46" priority="1" operator="greaterThan">
      <formula>$T$5+$T$9-$T$153</formula>
    </cfRule>
  </conditionalFormatting>
  <conditionalFormatting sqref="B26:C26">
    <cfRule type="cellIs" dxfId="45" priority="36" operator="equal">
      <formula>"Nav paredzēts"</formula>
    </cfRule>
  </conditionalFormatting>
  <conditionalFormatting sqref="B42:C42 H42">
    <cfRule type="cellIs" dxfId="44" priority="33" operator="equal">
      <formula>"Nav paredzēts"</formula>
    </cfRule>
  </conditionalFormatting>
  <conditionalFormatting sqref="B58:C58 H58">
    <cfRule type="cellIs" dxfId="43" priority="31" operator="equal">
      <formula>"Nav paredzēts"</formula>
    </cfRule>
  </conditionalFormatting>
  <conditionalFormatting sqref="B74:C74 H74">
    <cfRule type="cellIs" dxfId="42" priority="29" operator="equal">
      <formula>"Nav paredzēts"</formula>
    </cfRule>
  </conditionalFormatting>
  <conditionalFormatting sqref="B90:C90 H90">
    <cfRule type="cellIs" dxfId="41" priority="27" operator="equal">
      <formula>"Nav paredzēts"</formula>
    </cfRule>
  </conditionalFormatting>
  <conditionalFormatting sqref="B106:C106 H106">
    <cfRule type="cellIs" dxfId="40" priority="25" operator="equal">
      <formula>"Nav paredzēts"</formula>
    </cfRule>
  </conditionalFormatting>
  <conditionalFormatting sqref="B122:C122 H122">
    <cfRule type="cellIs" dxfId="39" priority="23" operator="equal">
      <formula>"Nav paredzēts"</formula>
    </cfRule>
  </conditionalFormatting>
  <conditionalFormatting sqref="B138:C138 H138">
    <cfRule type="cellIs" dxfId="38" priority="21" operator="equal">
      <formula>"Nav paredzēts"</formula>
    </cfRule>
  </conditionalFormatting>
  <conditionalFormatting sqref="B156:C156 H156">
    <cfRule type="cellIs" dxfId="37" priority="19" operator="equal">
      <formula>"Nav paredzēts"</formula>
    </cfRule>
  </conditionalFormatting>
  <conditionalFormatting sqref="B172:C172 H172">
    <cfRule type="cellIs" dxfId="36" priority="17" operator="equal">
      <formula>"Nav paredzēts"</formula>
    </cfRule>
  </conditionalFormatting>
  <conditionalFormatting sqref="B188:C188 H188">
    <cfRule type="cellIs" dxfId="35" priority="15" operator="equal">
      <formula>"Nav paredzēts"</formula>
    </cfRule>
  </conditionalFormatting>
  <conditionalFormatting sqref="B204:C204 H204">
    <cfRule type="cellIs" dxfId="34" priority="13" operator="equal">
      <formula>"Nav paredzēts"</formula>
    </cfRule>
  </conditionalFormatting>
  <conditionalFormatting sqref="B222:C222 H222">
    <cfRule type="cellIs" dxfId="33" priority="11" operator="equal">
      <formula>"Nav paredzēts"</formula>
    </cfRule>
  </conditionalFormatting>
  <conditionalFormatting sqref="B238:C238 H238">
    <cfRule type="cellIs" dxfId="32" priority="7" operator="equal">
      <formula>"Nav paredzēts"</formula>
    </cfRule>
  </conditionalFormatting>
  <conditionalFormatting sqref="B254:C254 H254">
    <cfRule type="cellIs" dxfId="31" priority="9" operator="equal">
      <formula>"Nav paredzēts"</formula>
    </cfRule>
  </conditionalFormatting>
  <conditionalFormatting sqref="B270:C270 H270">
    <cfRule type="cellIs" dxfId="30" priority="5" operator="equal">
      <formula>"Nav paredzēts"</formula>
    </cfRule>
  </conditionalFormatting>
  <conditionalFormatting sqref="B5:S16">
    <cfRule type="cellIs" dxfId="29" priority="34" operator="lessThan">
      <formula>0</formula>
    </cfRule>
  </conditionalFormatting>
  <conditionalFormatting sqref="H26:J26">
    <cfRule type="cellIs" dxfId="28" priority="35" operator="equal">
      <formula>"Nav paredzēts"</formula>
    </cfRule>
  </conditionalFormatting>
  <conditionalFormatting sqref="J42">
    <cfRule type="cellIs" dxfId="27" priority="32" operator="equal">
      <formula>"Nav paredzēts"</formula>
    </cfRule>
  </conditionalFormatting>
  <conditionalFormatting sqref="J58">
    <cfRule type="cellIs" dxfId="26" priority="30" operator="equal">
      <formula>"Nav paredzēts"</formula>
    </cfRule>
  </conditionalFormatting>
  <conditionalFormatting sqref="J74">
    <cfRule type="cellIs" dxfId="25" priority="28" operator="equal">
      <formula>"Nav paredzēts"</formula>
    </cfRule>
  </conditionalFormatting>
  <conditionalFormatting sqref="J90">
    <cfRule type="cellIs" dxfId="24" priority="26" operator="equal">
      <formula>"Nav paredzēts"</formula>
    </cfRule>
  </conditionalFormatting>
  <conditionalFormatting sqref="J106">
    <cfRule type="cellIs" dxfId="23" priority="24" operator="equal">
      <formula>"Nav paredzēts"</formula>
    </cfRule>
  </conditionalFormatting>
  <conditionalFormatting sqref="J122">
    <cfRule type="cellIs" dxfId="22" priority="22" operator="equal">
      <formula>"Nav paredzēts"</formula>
    </cfRule>
  </conditionalFormatting>
  <conditionalFormatting sqref="J138">
    <cfRule type="cellIs" dxfId="21" priority="20" operator="equal">
      <formula>"Nav paredzēts"</formula>
    </cfRule>
  </conditionalFormatting>
  <conditionalFormatting sqref="J156">
    <cfRule type="cellIs" dxfId="20" priority="18" operator="equal">
      <formula>"Nav paredzēts"</formula>
    </cfRule>
  </conditionalFormatting>
  <conditionalFormatting sqref="J172">
    <cfRule type="cellIs" dxfId="19" priority="16" operator="equal">
      <formula>"Nav paredzēts"</formula>
    </cfRule>
  </conditionalFormatting>
  <conditionalFormatting sqref="J188">
    <cfRule type="cellIs" dxfId="18" priority="14" operator="equal">
      <formula>"Nav paredzēts"</formula>
    </cfRule>
  </conditionalFormatting>
  <conditionalFormatting sqref="J204">
    <cfRule type="cellIs" dxfId="17" priority="12" operator="equal">
      <formula>"Nav paredzēts"</formula>
    </cfRule>
  </conditionalFormatting>
  <conditionalFormatting sqref="J222">
    <cfRule type="cellIs" dxfId="16" priority="10" operator="equal">
      <formula>"Nav paredzēts"</formula>
    </cfRule>
  </conditionalFormatting>
  <conditionalFormatting sqref="J238">
    <cfRule type="cellIs" dxfId="15" priority="6" operator="equal">
      <formula>"Nav paredzēts"</formula>
    </cfRule>
  </conditionalFormatting>
  <conditionalFormatting sqref="J254">
    <cfRule type="cellIs" dxfId="14" priority="8" operator="equal">
      <formula>"Nav paredzēts"</formula>
    </cfRule>
  </conditionalFormatting>
  <conditionalFormatting sqref="J270">
    <cfRule type="cellIs" dxfId="13" priority="4" operator="equal">
      <formula>"Nav paredzēts"</formula>
    </cfRule>
  </conditionalFormatting>
  <conditionalFormatting sqref="V12">
    <cfRule type="cellIs" dxfId="12" priority="3" operator="equal">
      <formula>"Kļūda"</formula>
    </cfRule>
  </conditionalFormatting>
  <conditionalFormatting sqref="V15">
    <cfRule type="cellIs" dxfId="11"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Dati!$E$7:$E$9</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Dati!$L$3:$L$7</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dimension ref="A1:V36"/>
  <sheetViews>
    <sheetView zoomScale="90" zoomScaleNormal="90" workbookViewId="0">
      <pane xSplit="2" ySplit="5" topLeftCell="C6" activePane="bottomRight" state="frozen"/>
      <selection pane="bottomRight" activeCell="C23" sqref="C23"/>
      <selection pane="bottomLeft" activeCell="A6" sqref="A6"/>
      <selection pane="topRight" activeCell="C1" sqref="C1"/>
    </sheetView>
  </sheetViews>
  <sheetFormatPr defaultColWidth="9.140625" defaultRowHeight="14.45"/>
  <cols>
    <col min="2" max="2" width="62.28515625" customWidth="1"/>
    <col min="3" max="3" width="13.28515625" customWidth="1"/>
    <col min="4" max="4" width="13.42578125" customWidth="1"/>
    <col min="5" max="5" width="14.28515625" bestFit="1" customWidth="1"/>
    <col min="6" max="6" width="11.5703125" bestFit="1" customWidth="1"/>
    <col min="7" max="7" width="12.85546875" customWidth="1"/>
  </cols>
  <sheetData>
    <row r="1" spans="1:22" ht="25.9">
      <c r="A1" s="593" t="s">
        <v>359</v>
      </c>
      <c r="B1" s="593"/>
      <c r="C1" s="457"/>
      <c r="D1" s="457"/>
      <c r="E1" s="457"/>
      <c r="F1" s="457"/>
      <c r="G1" s="457"/>
      <c r="H1" s="457"/>
      <c r="I1" s="457"/>
      <c r="J1" s="457"/>
    </row>
    <row r="2" spans="1:22" s="459" customFormat="1" ht="24.95" customHeight="1">
      <c r="A2" s="599" t="s">
        <v>369</v>
      </c>
      <c r="B2" s="599"/>
      <c r="C2" s="458"/>
      <c r="D2" s="458"/>
      <c r="E2" s="458"/>
      <c r="F2" s="458"/>
      <c r="G2" s="458"/>
      <c r="H2" s="458"/>
      <c r="I2" s="458"/>
      <c r="J2" s="458"/>
    </row>
    <row r="3" spans="1:22">
      <c r="A3" s="457"/>
      <c r="B3" s="457"/>
      <c r="C3" s="457"/>
      <c r="D3" s="457"/>
      <c r="E3" s="457"/>
      <c r="F3" s="457"/>
      <c r="G3" s="457"/>
      <c r="H3" s="457"/>
      <c r="I3" s="457"/>
      <c r="J3" s="457"/>
    </row>
    <row r="4" spans="1:22" s="4" customFormat="1" ht="45" customHeight="1">
      <c r="A4" s="600" t="s">
        <v>370</v>
      </c>
      <c r="B4" s="601" t="s">
        <v>371</v>
      </c>
      <c r="C4" s="597" t="s">
        <v>372</v>
      </c>
      <c r="D4" s="597"/>
      <c r="E4" s="597" t="s">
        <v>159</v>
      </c>
      <c r="F4" s="597"/>
      <c r="G4" s="598" t="s">
        <v>373</v>
      </c>
      <c r="H4" s="3"/>
      <c r="I4" s="3"/>
      <c r="J4" s="3"/>
    </row>
    <row r="5" spans="1:22" s="4" customFormat="1" ht="27" customHeight="1">
      <c r="A5" s="600"/>
      <c r="B5" s="601"/>
      <c r="C5" s="460" t="s">
        <v>374</v>
      </c>
      <c r="D5" s="461" t="s">
        <v>141</v>
      </c>
      <c r="E5" s="460" t="s">
        <v>138</v>
      </c>
      <c r="F5" s="462" t="s">
        <v>139</v>
      </c>
      <c r="G5" s="598"/>
      <c r="H5" s="3"/>
      <c r="I5" s="3"/>
      <c r="J5" s="3"/>
    </row>
    <row r="6" spans="1:22" s="4" customFormat="1" ht="13.9">
      <c r="A6" s="8">
        <v>1</v>
      </c>
      <c r="B6" s="9" t="s">
        <v>142</v>
      </c>
      <c r="C6" s="463">
        <f>SUM('1.1.A. Iesniedzējs:1.3.2. Partneris-kom.-2'!F7)</f>
        <v>1013092.16</v>
      </c>
      <c r="D6" s="464">
        <f>SUM('1.1.A. Iesniedzējs:1.3.2. Partneris-kom.-2'!G7)</f>
        <v>0</v>
      </c>
      <c r="E6" s="463">
        <f>SUM(C6:D6)</f>
        <v>1013092.16</v>
      </c>
      <c r="F6" s="465">
        <f>E6/$E$23</f>
        <v>6.0511204270151345E-2</v>
      </c>
      <c r="G6" s="37">
        <f>ROUND(E6/121*21,2)</f>
        <v>175825.91</v>
      </c>
      <c r="H6" s="3"/>
      <c r="I6" s="3"/>
      <c r="J6" s="3"/>
    </row>
    <row r="7" spans="1:22" s="4" customFormat="1" ht="13.9">
      <c r="A7" s="8">
        <v>2</v>
      </c>
      <c r="B7" s="9" t="s">
        <v>143</v>
      </c>
      <c r="C7" s="463">
        <f>SUM('1.1.A. Iesniedzējs:1.3.2. Partneris-kom.-2'!F8)</f>
        <v>369007.01</v>
      </c>
      <c r="D7" s="464">
        <f>SUM('1.1.A. Iesniedzējs:1.3.2. Partneris-kom.-2'!G8)</f>
        <v>0</v>
      </c>
      <c r="E7" s="463">
        <f t="shared" ref="E7:E22" si="0">SUM(C7:D7)</f>
        <v>369007.01</v>
      </c>
      <c r="F7" s="465">
        <f t="shared" ref="F7:F22" si="1">E7/$E$23</f>
        <v>2.2040500796322204E-2</v>
      </c>
      <c r="G7" s="37">
        <f t="shared" ref="G7:G22" si="2">ROUND(E7/121*21,2)</f>
        <v>64042.54</v>
      </c>
      <c r="H7" s="3"/>
      <c r="I7" s="3"/>
      <c r="J7" s="3"/>
    </row>
    <row r="8" spans="1:22" s="4" customFormat="1" ht="13.9">
      <c r="A8" s="8">
        <v>3</v>
      </c>
      <c r="B8" s="9" t="s">
        <v>144</v>
      </c>
      <c r="C8" s="463">
        <f>SUM('1.1.A. Iesniedzējs:1.3.2. Partneris-kom.-2'!F9)</f>
        <v>6384940.7199999997</v>
      </c>
      <c r="D8" s="464">
        <f>SUM('1.1.A. Iesniedzējs:1.3.2. Partneris-kom.-2'!G9)</f>
        <v>0</v>
      </c>
      <c r="E8" s="463">
        <f t="shared" si="0"/>
        <v>6384940.7199999997</v>
      </c>
      <c r="F8" s="465">
        <f t="shared" si="1"/>
        <v>0.381367527472256</v>
      </c>
      <c r="G8" s="37">
        <f t="shared" si="2"/>
        <v>1108130.21</v>
      </c>
      <c r="H8" s="3"/>
      <c r="I8" s="3"/>
      <c r="J8" s="3"/>
    </row>
    <row r="9" spans="1:22" s="4" customFormat="1" ht="13.9">
      <c r="A9" s="8">
        <v>4</v>
      </c>
      <c r="B9" s="9" t="s">
        <v>145</v>
      </c>
      <c r="C9" s="463">
        <f>SUM('1.1.A. Iesniedzējs:1.3.2. Partneris-kom.-2'!F10)</f>
        <v>0</v>
      </c>
      <c r="D9" s="464">
        <f>SUM('1.1.A. Iesniedzējs:1.3.2. Partneris-kom.-2'!G10)</f>
        <v>0</v>
      </c>
      <c r="E9" s="463">
        <f t="shared" si="0"/>
        <v>0</v>
      </c>
      <c r="F9" s="465">
        <f t="shared" si="1"/>
        <v>0</v>
      </c>
      <c r="G9" s="37">
        <f t="shared" si="2"/>
        <v>0</v>
      </c>
      <c r="H9" s="3"/>
      <c r="I9" s="3"/>
      <c r="J9" s="3"/>
    </row>
    <row r="10" spans="1:22" s="4" customFormat="1" ht="13.9">
      <c r="A10" s="8">
        <v>5</v>
      </c>
      <c r="B10" s="9" t="s">
        <v>146</v>
      </c>
      <c r="C10" s="463">
        <f>SUM('1.1.A. Iesniedzējs:1.3.2. Partneris-kom.-2'!F11)</f>
        <v>1680161.55</v>
      </c>
      <c r="D10" s="464">
        <f>SUM('1.1.A. Iesniedzējs:1.3.2. Partneris-kom.-2'!G11)</f>
        <v>0</v>
      </c>
      <c r="E10" s="463">
        <f t="shared" si="0"/>
        <v>1680161.55</v>
      </c>
      <c r="F10" s="465">
        <f t="shared" si="1"/>
        <v>0.10035473846614715</v>
      </c>
      <c r="G10" s="37">
        <f t="shared" si="2"/>
        <v>291598.28999999998</v>
      </c>
      <c r="H10" s="3"/>
      <c r="I10" s="3"/>
      <c r="J10" s="3"/>
    </row>
    <row r="11" spans="1:22" s="4" customFormat="1" ht="13.9">
      <c r="A11" s="8">
        <v>6</v>
      </c>
      <c r="B11" s="9" t="s">
        <v>147</v>
      </c>
      <c r="C11" s="463">
        <f>SUM('1.1.A. Iesniedzējs:1.3.2. Partneris-kom.-2'!F12)</f>
        <v>4375753.9000000004</v>
      </c>
      <c r="D11" s="464">
        <f>SUM('1.1.A. Iesniedzējs:1.3.2. Partneris-kom.-2'!G12)</f>
        <v>0</v>
      </c>
      <c r="E11" s="463">
        <f t="shared" si="0"/>
        <v>4375753.9000000004</v>
      </c>
      <c r="F11" s="465">
        <f t="shared" si="1"/>
        <v>0.26136036634496451</v>
      </c>
      <c r="G11" s="37">
        <f t="shared" si="2"/>
        <v>759428.36</v>
      </c>
      <c r="H11" s="3"/>
      <c r="I11" s="3"/>
      <c r="J11" s="3"/>
    </row>
    <row r="12" spans="1:22" s="4" customFormat="1" ht="13.9">
      <c r="A12" s="8">
        <v>7</v>
      </c>
      <c r="B12" s="9" t="s">
        <v>148</v>
      </c>
      <c r="C12" s="463">
        <f>SUM('1.1.A. Iesniedzējs:1.3.2. Partneris-kom.-2'!F13)</f>
        <v>0</v>
      </c>
      <c r="D12" s="464">
        <f>SUM('1.1.A. Iesniedzējs:1.3.2. Partneris-kom.-2'!G13)</f>
        <v>0</v>
      </c>
      <c r="E12" s="463">
        <f t="shared" si="0"/>
        <v>0</v>
      </c>
      <c r="F12" s="465">
        <f t="shared" si="1"/>
        <v>0</v>
      </c>
      <c r="G12" s="37">
        <f t="shared" si="2"/>
        <v>0</v>
      </c>
      <c r="H12" s="3"/>
      <c r="I12" s="3"/>
      <c r="J12" s="3"/>
      <c r="V12" s="4" t="s">
        <v>375</v>
      </c>
    </row>
    <row r="13" spans="1:22" s="4" customFormat="1" ht="13.9" hidden="1">
      <c r="A13" s="11" t="s">
        <v>149</v>
      </c>
      <c r="B13" s="12"/>
      <c r="C13" s="463">
        <f>SUM('1.1.A. Iesniedzējs:1.3.2. Partneris-kom.-2'!F14)</f>
        <v>0</v>
      </c>
      <c r="D13" s="464">
        <f>SUM('1.1.A. Iesniedzējs:1.3.2. Partneris-kom.-2'!G14)</f>
        <v>0</v>
      </c>
      <c r="E13" s="463">
        <f t="shared" si="0"/>
        <v>0</v>
      </c>
      <c r="F13" s="465">
        <f t="shared" si="1"/>
        <v>0</v>
      </c>
      <c r="G13" s="37">
        <f t="shared" si="2"/>
        <v>0</v>
      </c>
      <c r="H13" s="3"/>
      <c r="I13" s="3"/>
      <c r="J13" s="3"/>
    </row>
    <row r="14" spans="1:22" s="4" customFormat="1" ht="13.9" hidden="1">
      <c r="A14" s="11" t="s">
        <v>150</v>
      </c>
      <c r="B14" s="12"/>
      <c r="C14" s="463">
        <f>SUM('1.1.A. Iesniedzējs:1.3.2. Partneris-kom.-2'!F15)</f>
        <v>0</v>
      </c>
      <c r="D14" s="464">
        <f>SUM('1.1.A. Iesniedzējs:1.3.2. Partneris-kom.-2'!G15)</f>
        <v>0</v>
      </c>
      <c r="E14" s="463">
        <f t="shared" si="0"/>
        <v>0</v>
      </c>
      <c r="F14" s="465">
        <f t="shared" si="1"/>
        <v>0</v>
      </c>
      <c r="G14" s="37">
        <f t="shared" si="2"/>
        <v>0</v>
      </c>
      <c r="H14" s="3"/>
      <c r="I14" s="3"/>
      <c r="J14" s="3"/>
    </row>
    <row r="15" spans="1:22" s="4" customFormat="1" ht="13.9">
      <c r="A15" s="8">
        <v>8</v>
      </c>
      <c r="B15" s="9" t="s">
        <v>151</v>
      </c>
      <c r="C15" s="463">
        <f>SUM('1.1.A. Iesniedzējs:1.3.2. Partneris-kom.-2'!F16)</f>
        <v>2284661.5499999998</v>
      </c>
      <c r="D15" s="464">
        <f>SUM('1.1.A. Iesniedzējs:1.3.2. Partneris-kom.-2'!G16)</f>
        <v>0</v>
      </c>
      <c r="E15" s="463">
        <f t="shared" si="0"/>
        <v>2284661.5499999998</v>
      </c>
      <c r="F15" s="465">
        <f t="shared" si="1"/>
        <v>0.13646105181606635</v>
      </c>
      <c r="G15" s="37">
        <f t="shared" si="2"/>
        <v>396511.51</v>
      </c>
      <c r="H15" s="3"/>
      <c r="I15" s="3"/>
      <c r="J15" s="3"/>
    </row>
    <row r="16" spans="1:22" s="4" customFormat="1" ht="13.9">
      <c r="A16" s="8">
        <v>9</v>
      </c>
      <c r="B16" s="9" t="s">
        <v>152</v>
      </c>
      <c r="C16" s="463">
        <f>SUM('1.1.A. Iesniedzējs:1.3.2. Partneris-kom.-2'!F17)</f>
        <v>0</v>
      </c>
      <c r="D16" s="464">
        <f>SUM('1.1.A. Iesniedzējs:1.3.2. Partneris-kom.-2'!G17)</f>
        <v>0</v>
      </c>
      <c r="E16" s="463">
        <f t="shared" si="0"/>
        <v>0</v>
      </c>
      <c r="F16" s="465">
        <f t="shared" si="1"/>
        <v>0</v>
      </c>
      <c r="G16" s="37">
        <f t="shared" si="2"/>
        <v>0</v>
      </c>
      <c r="H16" s="3"/>
      <c r="I16" s="3"/>
      <c r="J16" s="3"/>
      <c r="N16" s="466"/>
    </row>
    <row r="17" spans="1:14" s="4" customFormat="1" ht="13.9">
      <c r="A17" s="8">
        <v>10</v>
      </c>
      <c r="B17" s="9" t="s">
        <v>153</v>
      </c>
      <c r="C17" s="463">
        <f>SUM('1.1.A. Iesniedzējs:1.3.2. Partneris-kom.-2'!F18)</f>
        <v>363000</v>
      </c>
      <c r="D17" s="464">
        <f>SUM('1.1.A. Iesniedzējs:1.3.2. Partneris-kom.-2'!G18)</f>
        <v>0</v>
      </c>
      <c r="E17" s="463">
        <f t="shared" si="0"/>
        <v>363000</v>
      </c>
      <c r="F17" s="465">
        <f t="shared" si="1"/>
        <v>2.1681706775882006E-2</v>
      </c>
      <c r="G17" s="37">
        <f t="shared" si="2"/>
        <v>63000</v>
      </c>
      <c r="H17" s="3"/>
      <c r="I17" s="3"/>
      <c r="J17" s="3"/>
      <c r="N17" s="466"/>
    </row>
    <row r="18" spans="1:14" s="4" customFormat="1" ht="27.6">
      <c r="A18" s="8">
        <v>11</v>
      </c>
      <c r="B18" s="9" t="s">
        <v>154</v>
      </c>
      <c r="C18" s="463">
        <f>SUM('1.1.A. Iesniedzējs:1.3.2. Partneris-kom.-2'!F19)</f>
        <v>0</v>
      </c>
      <c r="D18" s="464">
        <f>SUM('1.1.A. Iesniedzējs:1.3.2. Partneris-kom.-2'!G19)</f>
        <v>0</v>
      </c>
      <c r="E18" s="463">
        <f t="shared" si="0"/>
        <v>0</v>
      </c>
      <c r="F18" s="465">
        <f t="shared" si="1"/>
        <v>0</v>
      </c>
      <c r="G18" s="37">
        <f t="shared" si="2"/>
        <v>0</v>
      </c>
      <c r="H18" s="3"/>
      <c r="I18" s="3"/>
      <c r="J18" s="3"/>
      <c r="N18" s="466"/>
    </row>
    <row r="19" spans="1:14" s="4" customFormat="1" ht="13.9">
      <c r="A19" s="8">
        <v>12</v>
      </c>
      <c r="B19" s="9" t="s">
        <v>155</v>
      </c>
      <c r="C19" s="463">
        <f>SUM('1.1.A. Iesniedzējs:1.3.2. Partneris-kom.-2'!F20)</f>
        <v>0</v>
      </c>
      <c r="D19" s="464">
        <f>SUM('1.1.A. Iesniedzējs:1.3.2. Partneris-kom.-2'!G20)</f>
        <v>0</v>
      </c>
      <c r="E19" s="463">
        <f t="shared" si="0"/>
        <v>0</v>
      </c>
      <c r="F19" s="465">
        <f t="shared" si="1"/>
        <v>0</v>
      </c>
      <c r="G19" s="37">
        <f t="shared" si="2"/>
        <v>0</v>
      </c>
      <c r="H19" s="3"/>
      <c r="I19" s="3"/>
      <c r="J19" s="3"/>
      <c r="N19" s="466"/>
    </row>
    <row r="20" spans="1:14" s="4" customFormat="1" ht="13.9">
      <c r="A20" s="8">
        <v>13</v>
      </c>
      <c r="B20" s="9" t="s">
        <v>156</v>
      </c>
      <c r="C20" s="463">
        <f>SUM('1.1.A. Iesniedzējs:1.3.2. Partneris-kom.-2'!F21)</f>
        <v>271607.5</v>
      </c>
      <c r="D20" s="464">
        <f>SUM('1.1.A. Iesniedzējs:1.3.2. Partneris-kom.-2'!G21)</f>
        <v>0</v>
      </c>
      <c r="E20" s="463">
        <f t="shared" si="0"/>
        <v>271607.5</v>
      </c>
      <c r="F20" s="465">
        <f t="shared" si="1"/>
        <v>1.6222904058210391E-2</v>
      </c>
      <c r="G20" s="37">
        <f t="shared" si="2"/>
        <v>47138.49</v>
      </c>
      <c r="H20" s="3"/>
      <c r="I20" s="3"/>
      <c r="J20" s="3"/>
      <c r="N20" s="466"/>
    </row>
    <row r="21" spans="1:14" s="4" customFormat="1" ht="13.9">
      <c r="A21" s="8">
        <v>14</v>
      </c>
      <c r="B21" s="9" t="s">
        <v>157</v>
      </c>
      <c r="C21" s="463">
        <f>SUM('1.1.A. Iesniedzējs:1.3.2. Partneris-kom.-2'!F22)</f>
        <v>0</v>
      </c>
      <c r="D21" s="464">
        <f>SUM('1.1.A. Iesniedzējs:1.3.2. Partneris-kom.-2'!G22)</f>
        <v>0</v>
      </c>
      <c r="E21" s="463">
        <f t="shared" si="0"/>
        <v>0</v>
      </c>
      <c r="F21" s="465">
        <f t="shared" si="1"/>
        <v>0</v>
      </c>
      <c r="G21" s="37">
        <f t="shared" si="2"/>
        <v>0</v>
      </c>
      <c r="H21" s="3"/>
      <c r="I21" s="3"/>
      <c r="J21" s="3"/>
      <c r="N21" s="466"/>
    </row>
    <row r="22" spans="1:14" s="4" customFormat="1" ht="13.9">
      <c r="A22" s="8">
        <v>15</v>
      </c>
      <c r="B22" s="9" t="s">
        <v>158</v>
      </c>
      <c r="C22" s="463">
        <f>SUM('1.1.A. Iesniedzējs:1.3.2. Partneris-kom.-2'!F23)</f>
        <v>0</v>
      </c>
      <c r="D22" s="464">
        <f>SUM('1.1.A. Iesniedzējs:1.3.2. Partneris-kom.-2'!G23)</f>
        <v>0</v>
      </c>
      <c r="E22" s="463">
        <f t="shared" si="0"/>
        <v>0</v>
      </c>
      <c r="F22" s="465">
        <f t="shared" si="1"/>
        <v>0</v>
      </c>
      <c r="G22" s="37">
        <f t="shared" si="2"/>
        <v>0</v>
      </c>
      <c r="H22" s="3"/>
      <c r="I22" s="3"/>
      <c r="J22" s="3"/>
      <c r="N22" s="466"/>
    </row>
    <row r="23" spans="1:14" s="4" customFormat="1" ht="13.9">
      <c r="A23" s="467"/>
      <c r="B23" s="468" t="s">
        <v>159</v>
      </c>
      <c r="C23" s="469">
        <f>SUM('1.1.A. Iesniedzējs:1.3.2. Partneris-kom.-2'!F24)</f>
        <v>16742224.390000001</v>
      </c>
      <c r="D23" s="470">
        <f>SUM('1.1.A. Iesniedzējs:1.3.2. Partneris-kom.-2'!G24)</f>
        <v>0</v>
      </c>
      <c r="E23" s="469">
        <f t="shared" ref="E23" si="3">SUM(C23:D23)</f>
        <v>16742224.390000001</v>
      </c>
      <c r="F23" s="471">
        <f>E23/$E$23</f>
        <v>1</v>
      </c>
      <c r="G23" s="38">
        <f>G6+G7+G8+G9+G10+G11+G12+G15+G16+G17+G18+G19+G20+G21+G22</f>
        <v>2905675.3100000005</v>
      </c>
      <c r="H23" s="3"/>
      <c r="I23" s="3"/>
      <c r="J23" s="3"/>
    </row>
    <row r="24" spans="1:14" s="4" customFormat="1" ht="13.9">
      <c r="A24" s="3"/>
      <c r="B24" s="3"/>
      <c r="C24" s="3"/>
      <c r="D24" s="3"/>
      <c r="E24" s="3"/>
      <c r="F24" s="3"/>
      <c r="G24" s="3"/>
      <c r="H24" s="3"/>
      <c r="I24" s="3"/>
      <c r="J24" s="3"/>
    </row>
    <row r="25" spans="1:14" s="4" customFormat="1" ht="13.9">
      <c r="A25" s="3" t="s">
        <v>376</v>
      </c>
      <c r="B25" s="3"/>
      <c r="C25" s="3"/>
      <c r="D25" s="3"/>
      <c r="E25" s="3"/>
      <c r="F25" s="3"/>
      <c r="G25" s="3"/>
      <c r="H25" s="3"/>
      <c r="I25" s="3"/>
      <c r="J25" s="3"/>
    </row>
    <row r="26" spans="1:14" s="4" customFormat="1" ht="13.9">
      <c r="A26" s="3" t="s">
        <v>377</v>
      </c>
      <c r="B26" s="3"/>
      <c r="C26" s="3"/>
      <c r="D26" s="3"/>
      <c r="E26" s="3"/>
      <c r="F26" s="3"/>
      <c r="G26" s="3"/>
      <c r="H26" s="3"/>
      <c r="I26" s="3"/>
      <c r="J26" s="3"/>
    </row>
    <row r="27" spans="1:14" s="4" customFormat="1" ht="13.9">
      <c r="A27" s="3"/>
      <c r="B27" s="3"/>
      <c r="C27" s="3"/>
      <c r="D27" s="3"/>
      <c r="E27" s="3"/>
      <c r="F27" s="3"/>
      <c r="G27" s="3"/>
      <c r="H27" s="3"/>
      <c r="I27" s="3"/>
      <c r="J27" s="3"/>
    </row>
    <row r="28" spans="1:14">
      <c r="A28" s="457"/>
      <c r="B28" s="457"/>
      <c r="C28" s="457"/>
      <c r="D28" s="457"/>
      <c r="E28" s="457"/>
      <c r="F28" s="457"/>
      <c r="G28" s="457"/>
      <c r="H28" s="457"/>
      <c r="I28" s="457"/>
      <c r="J28" s="457"/>
    </row>
    <row r="29" spans="1:14">
      <c r="A29" s="457"/>
      <c r="B29" s="457"/>
      <c r="C29" s="457"/>
      <c r="D29" s="457"/>
      <c r="E29" s="457"/>
      <c r="F29" s="457"/>
      <c r="G29" s="457"/>
      <c r="H29" s="457"/>
      <c r="I29" s="457"/>
      <c r="J29" s="457"/>
    </row>
    <row r="30" spans="1:14">
      <c r="A30" s="472"/>
      <c r="B30" s="457"/>
      <c r="C30" s="457"/>
      <c r="D30" s="457"/>
      <c r="E30" s="457"/>
      <c r="F30" s="457"/>
      <c r="G30" s="457"/>
      <c r="H30" s="457"/>
      <c r="I30" s="457"/>
      <c r="J30" s="457"/>
    </row>
    <row r="31" spans="1:14">
      <c r="A31" s="457"/>
      <c r="B31" s="457"/>
      <c r="C31" s="457"/>
      <c r="D31" s="457"/>
      <c r="E31" s="457"/>
      <c r="F31" s="457"/>
      <c r="G31" s="457"/>
      <c r="H31" s="457"/>
      <c r="I31" s="457"/>
      <c r="J31" s="457"/>
    </row>
    <row r="32" spans="1:14">
      <c r="A32" s="457"/>
      <c r="B32" s="457"/>
      <c r="C32" s="457"/>
      <c r="D32" s="457"/>
      <c r="E32" s="457"/>
      <c r="F32" s="457"/>
      <c r="G32" s="457"/>
      <c r="H32" s="457"/>
      <c r="I32" s="457"/>
      <c r="J32" s="457"/>
    </row>
    <row r="33" spans="1:10">
      <c r="A33" s="457"/>
      <c r="B33" s="457"/>
      <c r="C33" s="457"/>
      <c r="D33" s="457"/>
      <c r="E33" s="457"/>
      <c r="F33" s="457"/>
      <c r="G33" s="457"/>
      <c r="H33" s="457"/>
      <c r="I33" s="457"/>
      <c r="J33" s="457"/>
    </row>
    <row r="34" spans="1:10">
      <c r="A34" s="457"/>
      <c r="B34" s="457"/>
      <c r="C34" s="457"/>
      <c r="D34" s="457"/>
      <c r="E34" s="457"/>
      <c r="F34" s="457"/>
      <c r="G34" s="457"/>
      <c r="H34" s="457"/>
      <c r="I34" s="457"/>
      <c r="J34" s="457"/>
    </row>
    <row r="35" spans="1:10">
      <c r="A35" s="457"/>
      <c r="B35" s="457"/>
      <c r="C35" s="457"/>
      <c r="D35" s="457"/>
      <c r="E35" s="457"/>
      <c r="F35" s="457"/>
      <c r="G35" s="457"/>
      <c r="H35" s="457"/>
      <c r="I35" s="457"/>
      <c r="J35" s="457"/>
    </row>
    <row r="36" spans="1:10">
      <c r="A36" s="457"/>
      <c r="B36" s="457"/>
      <c r="C36" s="457"/>
      <c r="D36" s="457"/>
      <c r="E36" s="457"/>
      <c r="F36" s="457"/>
      <c r="G36" s="457"/>
      <c r="H36" s="457"/>
      <c r="I36" s="457"/>
      <c r="J36" s="457"/>
    </row>
  </sheetData>
  <sheetProtection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dimension ref="A1:J128"/>
  <sheetViews>
    <sheetView tabSelected="1" topLeftCell="A57" zoomScale="90" zoomScaleNormal="90" workbookViewId="0">
      <selection activeCell="A64" sqref="A64:B64"/>
    </sheetView>
  </sheetViews>
  <sheetFormatPr defaultColWidth="9.140625" defaultRowHeight="13.9"/>
  <cols>
    <col min="1" max="1" width="13.28515625" style="58" customWidth="1"/>
    <col min="2" max="2" width="26.28515625" style="58" customWidth="1"/>
    <col min="3" max="3" width="38.28515625" style="58" customWidth="1"/>
    <col min="4" max="4" width="15.42578125" style="58" customWidth="1"/>
    <col min="5" max="5" width="14.5703125" style="58" customWidth="1"/>
    <col min="6" max="6" width="12.85546875" style="58" bestFit="1" customWidth="1"/>
    <col min="7" max="7" width="16.42578125" style="58" customWidth="1"/>
    <col min="8" max="16384" width="9.140625" style="58"/>
  </cols>
  <sheetData>
    <row r="1" spans="1:8">
      <c r="G1" s="82" t="s">
        <v>378</v>
      </c>
    </row>
    <row r="2" spans="1:8">
      <c r="G2" s="82"/>
    </row>
    <row r="3" spans="1:8">
      <c r="A3" s="629" t="s">
        <v>379</v>
      </c>
      <c r="B3" s="629"/>
      <c r="C3" s="629"/>
      <c r="D3" s="629"/>
      <c r="E3" s="629"/>
      <c r="F3" s="629"/>
      <c r="G3" s="629"/>
    </row>
    <row r="4" spans="1:8" ht="12.75" customHeight="1">
      <c r="A4" s="630" t="s">
        <v>380</v>
      </c>
      <c r="B4" s="630"/>
      <c r="C4" s="631"/>
      <c r="D4" s="631"/>
      <c r="E4" s="631"/>
      <c r="F4" s="631"/>
      <c r="G4" s="631"/>
    </row>
    <row r="5" spans="1:8">
      <c r="A5" s="632"/>
      <c r="B5" s="632"/>
      <c r="C5" s="632"/>
      <c r="D5" s="632"/>
      <c r="E5" s="632"/>
      <c r="F5" s="632"/>
      <c r="G5" s="632"/>
    </row>
    <row r="6" spans="1:8">
      <c r="A6" s="633" t="s">
        <v>381</v>
      </c>
      <c r="B6" s="633"/>
      <c r="C6" s="633"/>
      <c r="D6" s="633"/>
      <c r="E6" s="633"/>
      <c r="F6" s="633"/>
      <c r="G6" s="633"/>
    </row>
    <row r="7" spans="1:8">
      <c r="A7" s="629" t="s">
        <v>382</v>
      </c>
      <c r="B7" s="629"/>
      <c r="C7" s="629"/>
      <c r="D7" s="629"/>
      <c r="E7" s="629"/>
      <c r="F7" s="629"/>
      <c r="G7" s="629"/>
    </row>
    <row r="8" spans="1:8" ht="14.25" customHeight="1">
      <c r="A8" s="633"/>
      <c r="B8" s="633"/>
      <c r="C8" s="633"/>
      <c r="D8" s="633"/>
      <c r="E8" s="633"/>
      <c r="F8" s="633"/>
      <c r="G8" s="633"/>
    </row>
    <row r="9" spans="1:8">
      <c r="A9" s="634" t="s">
        <v>383</v>
      </c>
      <c r="B9" s="634"/>
      <c r="C9" s="634"/>
      <c r="D9" s="634"/>
      <c r="E9" s="634"/>
      <c r="F9" s="634"/>
      <c r="G9" s="634"/>
    </row>
    <row r="10" spans="1:8">
      <c r="A10" s="634"/>
      <c r="B10" s="634"/>
      <c r="C10" s="634"/>
      <c r="D10" s="634"/>
      <c r="E10" s="634"/>
      <c r="F10" s="634"/>
      <c r="G10" s="634"/>
    </row>
    <row r="11" spans="1:8">
      <c r="A11" s="634"/>
      <c r="B11" s="634"/>
      <c r="C11" s="634"/>
      <c r="D11" s="634"/>
      <c r="E11" s="634"/>
      <c r="F11" s="634"/>
      <c r="G11" s="634"/>
    </row>
    <row r="12" spans="1:8" ht="62.25" customHeight="1">
      <c r="A12" s="605"/>
      <c r="B12" s="606"/>
      <c r="C12" s="606"/>
      <c r="D12" s="606"/>
      <c r="E12" s="606"/>
      <c r="F12" s="606"/>
      <c r="G12" s="607"/>
    </row>
    <row r="14" spans="1:8" s="48" customFormat="1" ht="12.75" customHeight="1">
      <c r="A14" s="635" t="s">
        <v>384</v>
      </c>
      <c r="B14" s="615"/>
      <c r="C14" s="636"/>
      <c r="D14" s="636"/>
      <c r="E14" s="636"/>
      <c r="F14" s="636"/>
      <c r="G14" s="637"/>
      <c r="H14" s="47"/>
    </row>
    <row r="15" spans="1:8" s="48" customFormat="1">
      <c r="A15" s="49" t="s">
        <v>132</v>
      </c>
      <c r="B15" s="638" t="s">
        <v>385</v>
      </c>
      <c r="C15" s="639"/>
      <c r="D15" s="137" t="s">
        <v>386</v>
      </c>
      <c r="E15" s="628"/>
      <c r="F15" s="628"/>
      <c r="G15" s="3"/>
    </row>
    <row r="16" spans="1:8" s="48" customFormat="1">
      <c r="A16" s="134">
        <v>1</v>
      </c>
      <c r="B16" s="640" t="s">
        <v>5</v>
      </c>
      <c r="C16" s="641"/>
      <c r="D16" s="79">
        <f>'Dati par projektu'!C16</f>
        <v>12</v>
      </c>
      <c r="E16" s="628"/>
      <c r="F16" s="628"/>
      <c r="G16" s="3"/>
    </row>
    <row r="17" spans="1:7" s="48" customFormat="1">
      <c r="A17" s="50">
        <v>2</v>
      </c>
      <c r="B17" s="626" t="s">
        <v>387</v>
      </c>
      <c r="C17" s="627"/>
      <c r="D17" s="51">
        <f>'6. DL finanšu_analīze'!F3</f>
        <v>0.04</v>
      </c>
      <c r="E17" s="628"/>
      <c r="F17" s="628"/>
      <c r="G17" s="3"/>
    </row>
    <row r="18" spans="1:7" s="48" customFormat="1">
      <c r="A18" s="642" t="s">
        <v>132</v>
      </c>
      <c r="B18" s="643" t="s">
        <v>385</v>
      </c>
      <c r="C18" s="644"/>
      <c r="D18" s="642" t="s">
        <v>388</v>
      </c>
      <c r="E18" s="642" t="s">
        <v>389</v>
      </c>
      <c r="F18" s="638" t="s">
        <v>390</v>
      </c>
      <c r="G18" s="618"/>
    </row>
    <row r="19" spans="1:7" s="48" customFormat="1">
      <c r="A19" s="642"/>
      <c r="B19" s="645"/>
      <c r="C19" s="646"/>
      <c r="D19" s="642"/>
      <c r="E19" s="642"/>
      <c r="F19" s="647" t="s">
        <v>391</v>
      </c>
      <c r="G19" s="618"/>
    </row>
    <row r="20" spans="1:7" s="48" customFormat="1">
      <c r="A20" s="134">
        <v>3</v>
      </c>
      <c r="B20" s="640" t="s">
        <v>392</v>
      </c>
      <c r="C20" s="641"/>
      <c r="D20" s="52">
        <f>-'6. DL finanšu_analīze'!G24</f>
        <v>16742224.393846799</v>
      </c>
      <c r="E20" s="52">
        <f>-'6. DL finanšu_analīze'!F24</f>
        <v>15382571.421267923</v>
      </c>
      <c r="F20" s="648" t="s">
        <v>393</v>
      </c>
      <c r="G20" s="648"/>
    </row>
    <row r="21" spans="1:7" s="48" customFormat="1" ht="12.75" customHeight="1">
      <c r="A21" s="134">
        <v>4</v>
      </c>
      <c r="B21" s="640" t="s">
        <v>394</v>
      </c>
      <c r="C21" s="641"/>
      <c r="D21" s="52">
        <f>'6. DL finanšu_analīze'!G26</f>
        <v>0</v>
      </c>
      <c r="E21" s="52">
        <f>'6. DL finanšu_analīze'!F26</f>
        <v>0</v>
      </c>
      <c r="F21" s="648" t="s">
        <v>393</v>
      </c>
      <c r="G21" s="648"/>
    </row>
    <row r="22" spans="1:7" s="48" customFormat="1" ht="12.75" customHeight="1">
      <c r="A22" s="134">
        <v>5</v>
      </c>
      <c r="B22" s="640" t="s">
        <v>395</v>
      </c>
      <c r="C22" s="641"/>
      <c r="D22" s="80"/>
      <c r="E22" s="52">
        <f>'6. DL finanšu_analīze'!F22</f>
        <v>0</v>
      </c>
      <c r="F22" s="648" t="s">
        <v>393</v>
      </c>
      <c r="G22" s="648"/>
    </row>
    <row r="23" spans="1:7" s="48" customFormat="1" ht="30.6" customHeight="1">
      <c r="A23" s="134">
        <v>6</v>
      </c>
      <c r="B23" s="602" t="s">
        <v>396</v>
      </c>
      <c r="C23" s="604"/>
      <c r="D23" s="80"/>
      <c r="E23" s="52">
        <f>-'6. DL finanšu_analīze'!F23</f>
        <v>6693754.9140350008</v>
      </c>
      <c r="F23" s="648" t="s">
        <v>393</v>
      </c>
      <c r="G23" s="648"/>
    </row>
    <row r="24" spans="1:7" s="48" customFormat="1">
      <c r="A24" s="649"/>
      <c r="B24" s="650"/>
      <c r="C24" s="650"/>
      <c r="D24" s="650"/>
      <c r="E24" s="650"/>
    </row>
    <row r="25" spans="1:7" s="48" customFormat="1" ht="12.75" customHeight="1">
      <c r="A25" s="651" t="str">
        <f>IF('3. DL invest.n.pl.AR pr.'!AJ9+'3. DL invest.n.pl.AR pr.'!AJ16&gt;0,"Projektā ir plānoti neto ienākumi, līdzfinansējuma likmes aprēķinu projekta darbībām pret 651/2014 regulas 56.pantu skatīt 35.-45.rindā ", "Projektā nav plānoti neto ienākumi")</f>
        <v>Projektā nav plānoti neto ienākumi</v>
      </c>
      <c r="B25" s="651"/>
      <c r="C25" s="651"/>
      <c r="D25" s="651"/>
      <c r="E25" s="651"/>
      <c r="F25" s="651"/>
      <c r="G25" s="651"/>
    </row>
    <row r="26" spans="1:7" s="48" customFormat="1">
      <c r="D26" s="54"/>
    </row>
    <row r="27" spans="1:7" s="48" customFormat="1" ht="12.75" customHeight="1">
      <c r="A27" s="613" t="s">
        <v>397</v>
      </c>
      <c r="B27" s="614"/>
      <c r="C27" s="615"/>
      <c r="D27" s="615"/>
      <c r="E27" s="615"/>
      <c r="F27" s="615"/>
      <c r="G27" s="616"/>
    </row>
    <row r="28" spans="1:7" s="48" customFormat="1">
      <c r="A28" s="49"/>
      <c r="B28" s="643" t="s">
        <v>385</v>
      </c>
      <c r="C28" s="644"/>
      <c r="D28" s="642" t="s">
        <v>388</v>
      </c>
      <c r="E28" s="642" t="s">
        <v>389</v>
      </c>
      <c r="F28" s="638" t="s">
        <v>390</v>
      </c>
      <c r="G28" s="618"/>
    </row>
    <row r="29" spans="1:7" s="48" customFormat="1">
      <c r="A29" s="55"/>
      <c r="B29" s="645"/>
      <c r="C29" s="646"/>
      <c r="D29" s="642"/>
      <c r="E29" s="642"/>
      <c r="F29" s="647" t="s">
        <v>391</v>
      </c>
      <c r="G29" s="618"/>
    </row>
    <row r="30" spans="1:7" s="48" customFormat="1" ht="24" customHeight="1">
      <c r="A30" s="56">
        <v>7</v>
      </c>
      <c r="B30" s="652" t="s">
        <v>398</v>
      </c>
      <c r="C30" s="653"/>
      <c r="D30" s="80"/>
      <c r="E30" s="52">
        <f>IF(('3. DL invest.n.pl.AR pr.'!AJ9+'3. DL invest.n.pl.AR pr.'!AJ16)&gt;0,'11. DL 4.pielikums'!E21+'11. DL 4.pielikums'!E22-'11. DL 4.pielikums'!E23,0)</f>
        <v>0</v>
      </c>
      <c r="F30" s="648" t="s">
        <v>393</v>
      </c>
      <c r="G30" s="648"/>
    </row>
    <row r="31" spans="1:7" s="48" customFormat="1" ht="24" customHeight="1">
      <c r="A31" s="134">
        <v>8</v>
      </c>
      <c r="B31" s="652" t="s">
        <v>399</v>
      </c>
      <c r="C31" s="653"/>
      <c r="D31" s="80"/>
      <c r="E31" s="52">
        <f>E20-E30</f>
        <v>15382571.421267923</v>
      </c>
      <c r="F31" s="648" t="s">
        <v>393</v>
      </c>
      <c r="G31" s="648"/>
    </row>
    <row r="32" spans="1:7" s="48" customFormat="1" ht="26.25" customHeight="1">
      <c r="A32" s="134">
        <v>9</v>
      </c>
      <c r="B32" s="652" t="s">
        <v>400</v>
      </c>
      <c r="C32" s="653"/>
      <c r="D32" s="80"/>
      <c r="E32" s="57">
        <f>IF(E20=0,0,IF(E31/E20&gt;100%,100%,E31/E20))</f>
        <v>1</v>
      </c>
      <c r="F32" s="648" t="s">
        <v>393</v>
      </c>
      <c r="G32" s="648"/>
    </row>
    <row r="33" spans="1:7" s="48" customFormat="1" ht="36" customHeight="1">
      <c r="A33" s="134">
        <v>10</v>
      </c>
      <c r="B33" s="652" t="s">
        <v>401</v>
      </c>
      <c r="C33" s="653"/>
      <c r="D33" s="80"/>
      <c r="E33" s="516">
        <f>G35*E32</f>
        <v>0.85</v>
      </c>
      <c r="F33" s="648" t="s">
        <v>393</v>
      </c>
      <c r="G33" s="648"/>
    </row>
    <row r="35" spans="1:7">
      <c r="A35" s="99" t="s">
        <v>402</v>
      </c>
      <c r="D35" s="58" t="s">
        <v>134</v>
      </c>
      <c r="G35" s="100">
        <f>'1.1.B. Iesniedzējs'!C24</f>
        <v>0.85</v>
      </c>
    </row>
    <row r="36" spans="1:7" ht="24.75" customHeight="1">
      <c r="A36" s="134">
        <v>3</v>
      </c>
      <c r="B36" s="640" t="s">
        <v>403</v>
      </c>
      <c r="C36" s="641"/>
      <c r="D36" s="52">
        <f>'6. DL finanšu_analīze'!G36</f>
        <v>0</v>
      </c>
      <c r="E36" s="52">
        <f>'6. DL finanšu_analīze'!F36</f>
        <v>0</v>
      </c>
      <c r="F36" s="648" t="s">
        <v>393</v>
      </c>
      <c r="G36" s="648"/>
    </row>
    <row r="37" spans="1:7" ht="12.75" customHeight="1">
      <c r="A37" s="134">
        <v>4</v>
      </c>
      <c r="B37" s="640" t="s">
        <v>394</v>
      </c>
      <c r="C37" s="641"/>
      <c r="D37" s="52">
        <f>IF(('3. DL invest.n.pl.AR pr.'!AJ9+'3. DL invest.n.pl.AR pr.'!AJ16)&gt;0,'6. DL finanšu_analīze'!G26,0)</f>
        <v>0</v>
      </c>
      <c r="E37" s="52">
        <f>IF(('3. DL invest.n.pl.AR pr.'!AJ9+'3. DL invest.n.pl.AR pr.'!AJ16)&gt;0,'6. DL finanšu_analīze'!F26,0)</f>
        <v>0</v>
      </c>
      <c r="F37" s="648" t="s">
        <v>393</v>
      </c>
      <c r="G37" s="648"/>
    </row>
    <row r="38" spans="1:7" ht="12.75" customHeight="1">
      <c r="A38" s="134">
        <v>5</v>
      </c>
      <c r="B38" s="640" t="s">
        <v>395</v>
      </c>
      <c r="C38" s="641"/>
      <c r="D38" s="80"/>
      <c r="E38" s="52">
        <f>'6. DL finanšu_analīze'!F22</f>
        <v>0</v>
      </c>
      <c r="F38" s="648" t="s">
        <v>393</v>
      </c>
      <c r="G38" s="648"/>
    </row>
    <row r="39" spans="1:7" ht="12.75" customHeight="1">
      <c r="A39" s="134">
        <v>6</v>
      </c>
      <c r="B39" s="602" t="s">
        <v>396</v>
      </c>
      <c r="C39" s="604"/>
      <c r="D39" s="80"/>
      <c r="E39" s="52">
        <f>-'6. DL finanšu_analīze'!F23</f>
        <v>6693754.9140350008</v>
      </c>
      <c r="F39" s="648" t="s">
        <v>393</v>
      </c>
      <c r="G39" s="648"/>
    </row>
    <row r="40" spans="1:7" ht="12.75" customHeight="1">
      <c r="A40" s="134">
        <v>7</v>
      </c>
      <c r="B40" s="652" t="s">
        <v>398</v>
      </c>
      <c r="C40" s="653"/>
      <c r="D40" s="80"/>
      <c r="E40" s="514">
        <f>IF(('3. DL invest.n.pl.AR pr.'!AJ9+'3. DL invest.n.pl.AR pr.'!AJ16)&gt;0,'11. DL 4.pielikums'!E37+'11. DL 4.pielikums'!E38-'11. DL 4.pielikums'!E39,0)</f>
        <v>0</v>
      </c>
      <c r="F40" s="648" t="s">
        <v>393</v>
      </c>
      <c r="G40" s="648"/>
    </row>
    <row r="41" spans="1:7" ht="12.75" customHeight="1">
      <c r="A41" s="134">
        <v>8</v>
      </c>
      <c r="B41" s="652" t="s">
        <v>399</v>
      </c>
      <c r="C41" s="653"/>
      <c r="D41" s="80"/>
      <c r="E41" s="52">
        <f>E36-E40</f>
        <v>0</v>
      </c>
      <c r="F41" s="648" t="s">
        <v>393</v>
      </c>
      <c r="G41" s="648"/>
    </row>
    <row r="42" spans="1:7" ht="12.75" customHeight="1">
      <c r="A42" s="134">
        <v>9</v>
      </c>
      <c r="B42" s="652" t="s">
        <v>400</v>
      </c>
      <c r="C42" s="653"/>
      <c r="D42" s="80"/>
      <c r="E42" s="57">
        <f>IF(E36=0,0,IF(E41/E36&gt;100%,100%,E41/E36))</f>
        <v>0</v>
      </c>
      <c r="F42" s="648" t="s">
        <v>393</v>
      </c>
      <c r="G42" s="648"/>
    </row>
    <row r="43" spans="1:7" ht="30.75" customHeight="1">
      <c r="A43" s="134">
        <v>10</v>
      </c>
      <c r="B43" s="652" t="s">
        <v>401</v>
      </c>
      <c r="C43" s="653"/>
      <c r="D43" s="80"/>
      <c r="E43" s="515">
        <f>G35*E42</f>
        <v>0</v>
      </c>
      <c r="F43" s="648" t="s">
        <v>393</v>
      </c>
      <c r="G43" s="648"/>
    </row>
    <row r="44" spans="1:7">
      <c r="A44" s="649" t="s">
        <v>404</v>
      </c>
      <c r="B44" s="650"/>
      <c r="C44" s="650"/>
      <c r="D44" s="650"/>
      <c r="E44" s="650"/>
    </row>
    <row r="45" spans="1:7">
      <c r="A45" s="649" t="s">
        <v>405</v>
      </c>
      <c r="B45" s="650"/>
      <c r="C45" s="650"/>
      <c r="D45" s="650"/>
      <c r="E45" s="650"/>
    </row>
    <row r="46" spans="1:7">
      <c r="A46" s="508"/>
      <c r="B46" s="509"/>
      <c r="C46" s="509"/>
      <c r="D46" s="509"/>
      <c r="E46" s="509"/>
    </row>
    <row r="47" spans="1:7">
      <c r="A47" s="613" t="s">
        <v>406</v>
      </c>
      <c r="B47" s="614"/>
      <c r="C47" s="615"/>
      <c r="D47" s="615"/>
      <c r="E47" s="615"/>
      <c r="F47" s="615"/>
      <c r="G47" s="616"/>
    </row>
    <row r="48" spans="1:7" ht="27.6">
      <c r="A48" s="655"/>
      <c r="B48" s="656"/>
      <c r="C48" s="655" t="s">
        <v>407</v>
      </c>
      <c r="D48" s="656"/>
      <c r="E48" s="655" t="s">
        <v>408</v>
      </c>
      <c r="F48" s="656"/>
      <c r="G48" s="59" t="s">
        <v>390</v>
      </c>
    </row>
    <row r="49" spans="1:7" ht="27.6">
      <c r="A49" s="657"/>
      <c r="B49" s="658"/>
      <c r="C49" s="657" t="s">
        <v>409</v>
      </c>
      <c r="D49" s="658"/>
      <c r="E49" s="657" t="s">
        <v>410</v>
      </c>
      <c r="F49" s="658"/>
      <c r="G49" s="60" t="s">
        <v>391</v>
      </c>
    </row>
    <row r="50" spans="1:7" ht="42.75" customHeight="1">
      <c r="A50" s="659" t="s">
        <v>411</v>
      </c>
      <c r="B50" s="660"/>
      <c r="C50" s="61" t="e">
        <f>'6. DL finanšu_analīze'!I31</f>
        <v>#NUM!</v>
      </c>
      <c r="D50" s="62" t="s">
        <v>412</v>
      </c>
      <c r="E50" s="61" t="e">
        <f>'6. DL finanšu_analīze'!I17</f>
        <v>#NUM!</v>
      </c>
      <c r="F50" s="62" t="s">
        <v>413</v>
      </c>
      <c r="G50" s="63" t="s">
        <v>393</v>
      </c>
    </row>
    <row r="51" spans="1:7" ht="57" customHeight="1">
      <c r="A51" s="659" t="s">
        <v>414</v>
      </c>
      <c r="B51" s="660"/>
      <c r="C51" s="64">
        <f>'6. DL finanšu_analīze'!I30</f>
        <v>-22076326.335302919</v>
      </c>
      <c r="D51" s="65" t="s">
        <v>415</v>
      </c>
      <c r="E51" s="64">
        <f>'6. DL finanšu_analīze'!I16</f>
        <v>-9001140.6272251904</v>
      </c>
      <c r="F51" s="65" t="s">
        <v>416</v>
      </c>
      <c r="G51" s="63" t="s">
        <v>393</v>
      </c>
    </row>
    <row r="52" spans="1:7" ht="40.5" customHeight="1">
      <c r="A52" s="672" t="s">
        <v>417</v>
      </c>
      <c r="B52" s="672"/>
      <c r="C52" s="672"/>
      <c r="D52" s="672"/>
      <c r="E52" s="672"/>
      <c r="F52" s="672"/>
      <c r="G52" s="672"/>
    </row>
    <row r="53" spans="1:7">
      <c r="A53" s="620" t="s">
        <v>418</v>
      </c>
      <c r="B53" s="621"/>
      <c r="C53" s="621"/>
      <c r="D53" s="621"/>
      <c r="E53" s="621"/>
      <c r="F53" s="621"/>
      <c r="G53" s="622"/>
    </row>
    <row r="54" spans="1:7" ht="33" customHeight="1">
      <c r="A54" s="662" t="s">
        <v>419</v>
      </c>
      <c r="B54" s="663"/>
      <c r="C54" s="664"/>
      <c r="D54" s="664"/>
      <c r="E54" s="664"/>
      <c r="F54" s="664"/>
      <c r="G54" s="665"/>
    </row>
    <row r="55" spans="1:7">
      <c r="A55" s="666" t="s">
        <v>420</v>
      </c>
      <c r="B55" s="667"/>
      <c r="C55" s="667"/>
      <c r="D55" s="667"/>
      <c r="E55" s="667"/>
      <c r="F55" s="667"/>
      <c r="G55" s="668"/>
    </row>
    <row r="56" spans="1:7" ht="33.75" customHeight="1">
      <c r="A56" s="669"/>
      <c r="B56" s="670"/>
      <c r="C56" s="670"/>
      <c r="D56" s="670"/>
      <c r="E56" s="670"/>
      <c r="F56" s="670"/>
      <c r="G56" s="671"/>
    </row>
    <row r="57" spans="1:7" ht="71.25" customHeight="1">
      <c r="A57" s="605"/>
      <c r="B57" s="606"/>
      <c r="C57" s="606"/>
      <c r="D57" s="606"/>
      <c r="E57" s="606"/>
      <c r="F57" s="606"/>
      <c r="G57" s="607"/>
    </row>
    <row r="59" spans="1:7">
      <c r="A59" s="634" t="s">
        <v>421</v>
      </c>
      <c r="B59" s="634"/>
      <c r="C59" s="634"/>
      <c r="D59" s="634"/>
      <c r="E59" s="634"/>
      <c r="F59" s="634"/>
      <c r="G59" s="634"/>
    </row>
    <row r="60" spans="1:7">
      <c r="A60" s="661" t="s">
        <v>422</v>
      </c>
      <c r="B60" s="661"/>
      <c r="C60" s="661" t="s">
        <v>423</v>
      </c>
      <c r="D60" s="59" t="s">
        <v>424</v>
      </c>
      <c r="E60" s="661" t="s">
        <v>425</v>
      </c>
      <c r="F60" s="66"/>
      <c r="G60" s="66"/>
    </row>
    <row r="61" spans="1:7">
      <c r="A61" s="661"/>
      <c r="B61" s="661"/>
      <c r="C61" s="661"/>
      <c r="D61" s="67" t="s">
        <v>426</v>
      </c>
      <c r="E61" s="661"/>
      <c r="F61" s="66"/>
      <c r="G61" s="66"/>
    </row>
    <row r="62" spans="1:7" ht="40.5" customHeight="1">
      <c r="A62" s="654" t="str">
        <f>'5.DL soc.econom. analīze'!B9</f>
        <v xml:space="preserve">I.1) Papildus piesaistītais Apvārsnis Eiropa un IP10 finansējums (20% salīdzinot katrā budžeta periodā) </v>
      </c>
      <c r="B62" s="654"/>
      <c r="C62" s="135" t="s">
        <v>427</v>
      </c>
      <c r="D62" s="68">
        <f>'5.DL soc.econom. analīze'!D9</f>
        <v>28126732.306074735</v>
      </c>
      <c r="E62" s="77">
        <f t="shared" ref="E62:E75" si="0">D62/$D$76</f>
        <v>0.50302263391163249</v>
      </c>
      <c r="F62" s="66"/>
      <c r="G62" s="66"/>
    </row>
    <row r="63" spans="1:7" ht="29.25" customHeight="1">
      <c r="A63" s="654" t="str">
        <f>'5.DL soc.econom. analīze'!B10</f>
        <v>I. 2) Inovāciju un komercializācijas pieaugums pētniecības rezultātā (jaunuzņēmumumos piesaistītais papildus kapitāls).</v>
      </c>
      <c r="B63" s="654"/>
      <c r="C63" s="135" t="s">
        <v>427</v>
      </c>
      <c r="D63" s="68">
        <f>'5.DL soc.econom. analīze'!D10</f>
        <v>23031169.474758305</v>
      </c>
      <c r="E63" s="77">
        <f t="shared" si="0"/>
        <v>0.41189283579720959</v>
      </c>
      <c r="F63" s="66"/>
      <c r="G63" s="66"/>
    </row>
    <row r="64" spans="1:7" ht="29.25" customHeight="1">
      <c r="A64" s="654" t="str">
        <f>'5.DL soc.econom. analīze'!B11</f>
        <v>II.1) Efektīvāka tehnoloģiju pārnese starp pētniecības institūcijām un uzņēmumiem.</v>
      </c>
      <c r="B64" s="654"/>
      <c r="C64" s="135" t="s">
        <v>427</v>
      </c>
      <c r="D64" s="68">
        <f>'5.DL soc.econom. analīze'!D11</f>
        <v>3623216.1285369219</v>
      </c>
      <c r="E64" s="77">
        <f t="shared" si="0"/>
        <v>6.4798132267007744E-2</v>
      </c>
      <c r="F64" s="66"/>
      <c r="G64" s="66"/>
    </row>
    <row r="65" spans="1:7" ht="29.25" customHeight="1">
      <c r="A65" s="654" t="str">
        <f>'5.DL soc.econom. analīze'!B12</f>
        <v>Ieguvums ...</v>
      </c>
      <c r="B65" s="654"/>
      <c r="C65" s="135" t="s">
        <v>427</v>
      </c>
      <c r="D65" s="68">
        <f>'5.DL soc.econom. analīze'!D12</f>
        <v>0</v>
      </c>
      <c r="E65" s="77">
        <f t="shared" si="0"/>
        <v>0</v>
      </c>
      <c r="F65" s="66"/>
      <c r="G65" s="66"/>
    </row>
    <row r="66" spans="1:7" ht="29.25" customHeight="1">
      <c r="A66" s="654" t="str">
        <f>'5.DL soc.econom. analīze'!B13</f>
        <v>Ieguvums ...</v>
      </c>
      <c r="B66" s="654"/>
      <c r="C66" s="135" t="s">
        <v>427</v>
      </c>
      <c r="D66" s="68">
        <f>'5.DL soc.econom. analīze'!D13</f>
        <v>0</v>
      </c>
      <c r="E66" s="77">
        <f t="shared" si="0"/>
        <v>0</v>
      </c>
      <c r="F66" s="66"/>
      <c r="G66" s="66"/>
    </row>
    <row r="67" spans="1:7" ht="29.25" customHeight="1">
      <c r="A67" s="654" t="str">
        <f>'5.DL soc.econom. analīze'!B14</f>
        <v>Ieguvums ...</v>
      </c>
      <c r="B67" s="654"/>
      <c r="C67" s="135" t="s">
        <v>427</v>
      </c>
      <c r="D67" s="68">
        <f>'5.DL soc.econom. analīze'!D14</f>
        <v>0</v>
      </c>
      <c r="E67" s="77">
        <f t="shared" si="0"/>
        <v>0</v>
      </c>
      <c r="F67" s="66"/>
      <c r="G67" s="66"/>
    </row>
    <row r="68" spans="1:7" ht="29.25" customHeight="1">
      <c r="A68" s="654" t="str">
        <f>'5.DL soc.econom. analīze'!B15</f>
        <v>Ieguvums ...</v>
      </c>
      <c r="B68" s="654"/>
      <c r="C68" s="135" t="s">
        <v>427</v>
      </c>
      <c r="D68" s="68">
        <f>'5.DL soc.econom. analīze'!D15</f>
        <v>0</v>
      </c>
      <c r="E68" s="77">
        <f t="shared" si="0"/>
        <v>0</v>
      </c>
      <c r="F68" s="66"/>
      <c r="G68" s="66"/>
    </row>
    <row r="69" spans="1:7" ht="29.25" customHeight="1">
      <c r="A69" s="654" t="str">
        <f>'5.DL soc.econom. analīze'!B16</f>
        <v>Ieguvums ...</v>
      </c>
      <c r="B69" s="654"/>
      <c r="C69" s="135" t="s">
        <v>427</v>
      </c>
      <c r="D69" s="68">
        <f>'5.DL soc.econom. analīze'!D16</f>
        <v>0</v>
      </c>
      <c r="E69" s="77">
        <f t="shared" si="0"/>
        <v>0</v>
      </c>
      <c r="F69" s="66"/>
      <c r="G69" s="66"/>
    </row>
    <row r="70" spans="1:7" ht="29.25" customHeight="1">
      <c r="A70" s="654" t="str">
        <f>'5.DL soc.econom. analīze'!B17</f>
        <v>Ieguvums ...</v>
      </c>
      <c r="B70" s="654"/>
      <c r="C70" s="135" t="s">
        <v>427</v>
      </c>
      <c r="D70" s="68">
        <f>'5.DL soc.econom. analīze'!D17</f>
        <v>0</v>
      </c>
      <c r="E70" s="77">
        <f t="shared" si="0"/>
        <v>0</v>
      </c>
      <c r="F70" s="66"/>
      <c r="G70" s="66"/>
    </row>
    <row r="71" spans="1:7" ht="29.25" customHeight="1">
      <c r="A71" s="654" t="str">
        <f>'5.DL soc.econom. analīze'!B19</f>
        <v>II.2) Izmaksu ietaupījums no vienotiem infrastruktūras iepirkumiem (10% ietaupījums)</v>
      </c>
      <c r="B71" s="654"/>
      <c r="C71" s="135" t="s">
        <v>427</v>
      </c>
      <c r="D71" s="68">
        <f>'5.DL soc.econom. analīze'!D19</f>
        <v>1134322.8877052744</v>
      </c>
      <c r="E71" s="77">
        <f t="shared" si="0"/>
        <v>2.0286398024150196E-2</v>
      </c>
      <c r="F71" s="66"/>
      <c r="G71" s="66"/>
    </row>
    <row r="72" spans="1:7" ht="29.25" customHeight="1">
      <c r="A72" s="654" t="str">
        <f>'5.DL soc.econom. analīze'!B20</f>
        <v>Ieguvums ...</v>
      </c>
      <c r="B72" s="654"/>
      <c r="C72" s="135" t="s">
        <v>427</v>
      </c>
      <c r="D72" s="68">
        <f>'5.DL soc.econom. analīze'!D20</f>
        <v>0</v>
      </c>
      <c r="E72" s="77">
        <f t="shared" si="0"/>
        <v>0</v>
      </c>
      <c r="F72" s="66"/>
      <c r="G72" s="66"/>
    </row>
    <row r="73" spans="1:7" ht="32.25" customHeight="1">
      <c r="A73" s="654" t="str">
        <f>'5.DL soc.econom. analīze'!B20</f>
        <v>Ieguvums ...</v>
      </c>
      <c r="B73" s="654"/>
      <c r="C73" s="135" t="s">
        <v>427</v>
      </c>
      <c r="D73" s="68">
        <f>'5.DL soc.econom. analīze'!D20</f>
        <v>0</v>
      </c>
      <c r="E73" s="77">
        <f t="shared" si="0"/>
        <v>0</v>
      </c>
      <c r="F73" s="66"/>
      <c r="G73" s="66"/>
    </row>
    <row r="74" spans="1:7" ht="31.5" customHeight="1">
      <c r="A74" s="654" t="str">
        <f>'5.DL soc.econom. analīze'!B21</f>
        <v>Ieguvums ...</v>
      </c>
      <c r="B74" s="654"/>
      <c r="C74" s="135" t="s">
        <v>427</v>
      </c>
      <c r="D74" s="68">
        <f>'5.DL soc.econom. analīze'!D21</f>
        <v>0</v>
      </c>
      <c r="E74" s="77">
        <f t="shared" si="0"/>
        <v>0</v>
      </c>
      <c r="F74" s="66"/>
      <c r="G74" s="66"/>
    </row>
    <row r="75" spans="1:7" ht="38.25" customHeight="1">
      <c r="A75" s="654" t="str">
        <f>'5.DL soc.econom. analīze'!B22</f>
        <v>Ieguvums ...</v>
      </c>
      <c r="B75" s="654"/>
      <c r="C75" s="135" t="s">
        <v>427</v>
      </c>
      <c r="D75" s="68">
        <f>'5.DL soc.econom. analīze'!D22</f>
        <v>0</v>
      </c>
      <c r="E75" s="77">
        <f t="shared" si="0"/>
        <v>0</v>
      </c>
      <c r="F75" s="66"/>
      <c r="G75" s="66"/>
    </row>
    <row r="76" spans="1:7">
      <c r="A76" s="674" t="s">
        <v>195</v>
      </c>
      <c r="B76" s="674"/>
      <c r="C76" s="53"/>
      <c r="D76" s="69">
        <f>SUM(D62:D75)</f>
        <v>55915440.797075234</v>
      </c>
      <c r="E76" s="78">
        <f>SUM(E62:E75)</f>
        <v>1</v>
      </c>
      <c r="F76" s="66"/>
      <c r="G76" s="66"/>
    </row>
    <row r="77" spans="1:7">
      <c r="A77" s="674" t="s">
        <v>372</v>
      </c>
      <c r="B77" s="674"/>
      <c r="C77" s="674" t="s">
        <v>423</v>
      </c>
      <c r="D77" s="70" t="s">
        <v>424</v>
      </c>
      <c r="E77" s="674" t="s">
        <v>428</v>
      </c>
      <c r="F77" s="66"/>
      <c r="G77" s="66"/>
    </row>
    <row r="78" spans="1:7">
      <c r="A78" s="674"/>
      <c r="B78" s="674"/>
      <c r="C78" s="674"/>
      <c r="D78" s="71" t="s">
        <v>426</v>
      </c>
      <c r="E78" s="674"/>
      <c r="F78" s="66"/>
      <c r="G78" s="66"/>
    </row>
    <row r="79" spans="1:7">
      <c r="A79" s="654" t="str">
        <f>'5.DL soc.econom. analīze'!B25</f>
        <v>Zaudējumi...</v>
      </c>
      <c r="B79" s="654"/>
      <c r="C79" s="135" t="s">
        <v>427</v>
      </c>
      <c r="D79" s="68">
        <f>-'5.DL soc.econom. analīze'!D25</f>
        <v>0</v>
      </c>
      <c r="E79" s="77">
        <f>D79/D$90</f>
        <v>0</v>
      </c>
      <c r="F79" s="66"/>
      <c r="G79" s="66"/>
    </row>
    <row r="80" spans="1:7" ht="12.75" customHeight="1">
      <c r="A80" s="654" t="str">
        <f>'5.DL soc.econom. analīze'!B26</f>
        <v>Zaudējumi...</v>
      </c>
      <c r="B80" s="654"/>
      <c r="C80" s="135" t="s">
        <v>427</v>
      </c>
      <c r="D80" s="68">
        <f>-'5.DL soc.econom. analīze'!D26</f>
        <v>0</v>
      </c>
      <c r="E80" s="77">
        <f t="shared" ref="E80:E89" si="1">D80/D$90</f>
        <v>0</v>
      </c>
      <c r="F80" s="66"/>
      <c r="G80" s="66"/>
    </row>
    <row r="81" spans="1:7" ht="12.75" customHeight="1">
      <c r="A81" s="654" t="str">
        <f>'5.DL soc.econom. analīze'!B27</f>
        <v>Zaudējumi...</v>
      </c>
      <c r="B81" s="654"/>
      <c r="C81" s="135" t="s">
        <v>427</v>
      </c>
      <c r="D81" s="68">
        <f>-'5.DL soc.econom. analīze'!D27</f>
        <v>0</v>
      </c>
      <c r="E81" s="77">
        <f t="shared" si="1"/>
        <v>0</v>
      </c>
      <c r="F81" s="66"/>
      <c r="G81" s="66"/>
    </row>
    <row r="82" spans="1:7" ht="12.75" customHeight="1">
      <c r="A82" s="654" t="str">
        <f>'5.DL soc.econom. analīze'!B28</f>
        <v>Zaudējumi...</v>
      </c>
      <c r="B82" s="654"/>
      <c r="C82" s="135" t="s">
        <v>427</v>
      </c>
      <c r="D82" s="68">
        <f>-'5.DL soc.econom. analīze'!D28</f>
        <v>0</v>
      </c>
      <c r="E82" s="77">
        <f t="shared" si="1"/>
        <v>0</v>
      </c>
      <c r="F82" s="66"/>
      <c r="G82" s="66"/>
    </row>
    <row r="83" spans="1:7" ht="12.75" customHeight="1">
      <c r="A83" s="654" t="str">
        <f>'5.DL soc.econom. analīze'!B29</f>
        <v>Zaudējumi...</v>
      </c>
      <c r="B83" s="654"/>
      <c r="C83" s="135" t="s">
        <v>427</v>
      </c>
      <c r="D83" s="68">
        <f>-'5.DL soc.econom. analīze'!D29</f>
        <v>0</v>
      </c>
      <c r="E83" s="77">
        <f t="shared" si="1"/>
        <v>0</v>
      </c>
      <c r="F83" s="66"/>
      <c r="G83" s="66"/>
    </row>
    <row r="84" spans="1:7" ht="12.75" customHeight="1">
      <c r="A84" s="654" t="str">
        <f>'5.DL soc.econom. analīze'!B30</f>
        <v>Zaudējumi...</v>
      </c>
      <c r="B84" s="654"/>
      <c r="C84" s="135" t="s">
        <v>427</v>
      </c>
      <c r="D84" s="68">
        <f>-'5.DL soc.econom. analīze'!D30</f>
        <v>0</v>
      </c>
      <c r="E84" s="77">
        <f t="shared" si="1"/>
        <v>0</v>
      </c>
      <c r="F84" s="66"/>
      <c r="G84" s="66"/>
    </row>
    <row r="85" spans="1:7" ht="12.75" customHeight="1">
      <c r="A85" s="654" t="str">
        <f>'5.DL soc.econom. analīze'!B31</f>
        <v>Zaudējumi...</v>
      </c>
      <c r="B85" s="654"/>
      <c r="C85" s="135" t="s">
        <v>427</v>
      </c>
      <c r="D85" s="68">
        <f>-'5.DL soc.econom. analīze'!D31</f>
        <v>0</v>
      </c>
      <c r="E85" s="77">
        <f t="shared" si="1"/>
        <v>0</v>
      </c>
      <c r="F85" s="66"/>
      <c r="G85" s="66"/>
    </row>
    <row r="86" spans="1:7">
      <c r="A86" s="654" t="str">
        <f>'5.DL soc.econom. analīze'!B32</f>
        <v>Zaudējumi...</v>
      </c>
      <c r="B86" s="654"/>
      <c r="C86" s="135" t="s">
        <v>427</v>
      </c>
      <c r="D86" s="68">
        <f>-'5.DL soc.econom. analīze'!D32</f>
        <v>0</v>
      </c>
      <c r="E86" s="77">
        <f t="shared" si="1"/>
        <v>0</v>
      </c>
      <c r="F86" s="66"/>
      <c r="G86" s="66"/>
    </row>
    <row r="87" spans="1:7">
      <c r="A87" s="654" t="str">
        <f>'5.DL soc.econom. analīze'!B33</f>
        <v>Zaudējumi...</v>
      </c>
      <c r="B87" s="654"/>
      <c r="C87" s="135" t="s">
        <v>427</v>
      </c>
      <c r="D87" s="68">
        <f>-'5.DL soc.econom. analīze'!D33</f>
        <v>0</v>
      </c>
      <c r="E87" s="77">
        <f t="shared" si="1"/>
        <v>0</v>
      </c>
      <c r="F87" s="66"/>
      <c r="G87" s="503"/>
    </row>
    <row r="88" spans="1:7" ht="12.75" customHeight="1">
      <c r="A88" s="654" t="s">
        <v>429</v>
      </c>
      <c r="B88" s="654"/>
      <c r="C88" s="135" t="s">
        <v>427</v>
      </c>
      <c r="D88" s="68">
        <f>-'5.DL soc.econom. analīze'!D35-'5.DL soc.econom. analīze'!D40-'5.DL soc.econom. analīze'!D41-'5.DL soc.econom. analīze'!D37</f>
        <v>14810868.074526198</v>
      </c>
      <c r="E88" s="77">
        <f t="shared" si="1"/>
        <v>0.70471139739996902</v>
      </c>
      <c r="F88" s="66"/>
      <c r="G88" s="66"/>
    </row>
    <row r="89" spans="1:7">
      <c r="A89" s="654" t="str">
        <f>'5.DL soc.econom. analīze'!B36</f>
        <v>Darbības izmaksas (+/-)</v>
      </c>
      <c r="B89" s="654"/>
      <c r="C89" s="135" t="s">
        <v>427</v>
      </c>
      <c r="D89" s="68">
        <f>-'5.DL soc.econom. analīze'!D36-'5.DL soc.econom. analīze'!D39</f>
        <v>6206059.0380064752</v>
      </c>
      <c r="E89" s="77">
        <f t="shared" si="1"/>
        <v>0.29528860260003087</v>
      </c>
      <c r="F89" s="66"/>
      <c r="G89" s="66"/>
    </row>
    <row r="90" spans="1:7">
      <c r="A90" s="674" t="s">
        <v>195</v>
      </c>
      <c r="B90" s="674"/>
      <c r="C90" s="53"/>
      <c r="D90" s="72">
        <f>SUM(D79:D89)</f>
        <v>21016927.112532675</v>
      </c>
      <c r="E90" s="78">
        <v>1</v>
      </c>
      <c r="F90" s="66"/>
      <c r="G90" s="66"/>
    </row>
    <row r="91" spans="1:7">
      <c r="A91" s="73"/>
      <c r="B91" s="66"/>
      <c r="C91" s="66"/>
      <c r="D91" s="66"/>
      <c r="E91" s="66"/>
      <c r="F91" s="66"/>
      <c r="G91" s="66"/>
    </row>
    <row r="92" spans="1:7">
      <c r="A92" s="634" t="s">
        <v>430</v>
      </c>
      <c r="B92" s="634"/>
      <c r="C92" s="634"/>
      <c r="D92" s="634"/>
      <c r="E92" s="634"/>
      <c r="F92" s="634"/>
      <c r="G92" s="634"/>
    </row>
    <row r="93" spans="1:7">
      <c r="A93" s="661" t="s">
        <v>431</v>
      </c>
      <c r="B93" s="661"/>
      <c r="C93" s="136" t="s">
        <v>386</v>
      </c>
      <c r="D93" s="661" t="s">
        <v>390</v>
      </c>
      <c r="E93" s="661"/>
      <c r="F93" s="66"/>
      <c r="G93" s="66"/>
    </row>
    <row r="94" spans="1:7">
      <c r="A94" s="673" t="s">
        <v>432</v>
      </c>
      <c r="B94" s="673"/>
      <c r="C94" s="74">
        <f>'5.DL soc.econom. analīze'!C3</f>
        <v>0.05</v>
      </c>
      <c r="D94" s="654" t="s">
        <v>433</v>
      </c>
      <c r="E94" s="654"/>
      <c r="F94" s="66"/>
      <c r="G94" s="66"/>
    </row>
    <row r="95" spans="1:7">
      <c r="A95" s="673" t="s">
        <v>434</v>
      </c>
      <c r="B95" s="673"/>
      <c r="C95" s="74">
        <f>'5.DL soc.econom. analīze'!D45</f>
        <v>0.46164145363947484</v>
      </c>
      <c r="D95" s="654" t="s">
        <v>433</v>
      </c>
      <c r="E95" s="654"/>
      <c r="F95" s="66"/>
      <c r="G95" s="66"/>
    </row>
    <row r="96" spans="1:7">
      <c r="A96" s="673" t="s">
        <v>435</v>
      </c>
      <c r="B96" s="673"/>
      <c r="C96" s="76">
        <f>'5.DL soc.econom. analīze'!D44</f>
        <v>34898513.684542559</v>
      </c>
      <c r="D96" s="654" t="s">
        <v>433</v>
      </c>
      <c r="E96" s="654"/>
      <c r="F96" s="66"/>
      <c r="G96" s="66"/>
    </row>
    <row r="97" spans="1:7">
      <c r="A97" s="673" t="s">
        <v>436</v>
      </c>
      <c r="B97" s="673"/>
      <c r="C97" s="75">
        <f>'5.DL soc.econom. analīze'!D46</f>
        <v>2.6604955376055948</v>
      </c>
      <c r="D97" s="654" t="s">
        <v>433</v>
      </c>
      <c r="E97" s="654"/>
      <c r="F97" s="66"/>
      <c r="G97" s="66"/>
    </row>
    <row r="99" spans="1:7" s="81" customFormat="1">
      <c r="A99" s="620" t="s">
        <v>437</v>
      </c>
      <c r="B99" s="621"/>
      <c r="C99" s="621"/>
      <c r="D99" s="621"/>
      <c r="E99" s="621"/>
      <c r="F99" s="621"/>
      <c r="G99" s="622"/>
    </row>
    <row r="101" spans="1:7" s="81" customFormat="1" ht="14.45">
      <c r="A101" s="93" t="s">
        <v>438</v>
      </c>
      <c r="B101" s="94"/>
      <c r="C101" s="90"/>
      <c r="D101" s="90"/>
      <c r="E101" s="90"/>
      <c r="F101" s="90"/>
      <c r="G101" s="91"/>
    </row>
    <row r="102" spans="1:7" s="81" customFormat="1" ht="26.25" customHeight="1">
      <c r="A102" s="138" t="s">
        <v>439</v>
      </c>
      <c r="B102" s="138" t="s">
        <v>440</v>
      </c>
      <c r="C102" s="623" t="s">
        <v>441</v>
      </c>
      <c r="D102" s="624"/>
      <c r="E102" s="624"/>
      <c r="F102" s="624"/>
      <c r="G102" s="625"/>
    </row>
    <row r="103" spans="1:7" s="81" customFormat="1">
      <c r="A103" s="473"/>
      <c r="B103" s="474"/>
      <c r="C103" s="610"/>
      <c r="D103" s="611"/>
      <c r="E103" s="611"/>
      <c r="F103" s="611"/>
      <c r="G103" s="612"/>
    </row>
    <row r="104" spans="1:7" s="81" customFormat="1">
      <c r="A104" s="473"/>
      <c r="B104" s="474"/>
      <c r="C104" s="610"/>
      <c r="D104" s="611"/>
      <c r="E104" s="611"/>
      <c r="F104" s="611"/>
      <c r="G104" s="612"/>
    </row>
    <row r="105" spans="1:7" s="81" customFormat="1">
      <c r="A105" s="473"/>
      <c r="B105" s="474"/>
      <c r="C105" s="610"/>
      <c r="D105" s="611"/>
      <c r="E105" s="611"/>
      <c r="F105" s="611"/>
      <c r="G105" s="612"/>
    </row>
    <row r="106" spans="1:7" s="81" customFormat="1">
      <c r="A106" s="473"/>
      <c r="B106" s="474"/>
      <c r="C106" s="610"/>
      <c r="D106" s="611"/>
      <c r="E106" s="611"/>
      <c r="F106" s="611"/>
      <c r="G106" s="612"/>
    </row>
    <row r="107" spans="1:7" s="81" customFormat="1">
      <c r="A107" s="473"/>
      <c r="B107" s="474"/>
      <c r="C107" s="610"/>
      <c r="D107" s="611"/>
      <c r="E107" s="611"/>
      <c r="F107" s="611"/>
      <c r="G107" s="612"/>
    </row>
    <row r="108" spans="1:7" s="81" customFormat="1">
      <c r="A108" s="473"/>
      <c r="B108" s="474"/>
      <c r="C108" s="610"/>
      <c r="D108" s="611"/>
      <c r="E108" s="611"/>
      <c r="F108" s="611"/>
      <c r="G108" s="612"/>
    </row>
    <row r="109" spans="1:7" s="81" customFormat="1">
      <c r="A109" s="473"/>
      <c r="B109" s="474"/>
      <c r="C109" s="610"/>
      <c r="D109" s="611"/>
      <c r="E109" s="611"/>
      <c r="F109" s="611"/>
      <c r="G109" s="612"/>
    </row>
    <row r="110" spans="1:7" s="81" customFormat="1">
      <c r="A110" s="473"/>
      <c r="B110" s="474"/>
      <c r="C110" s="610"/>
      <c r="D110" s="611"/>
      <c r="E110" s="611"/>
      <c r="F110" s="611"/>
      <c r="G110" s="612"/>
    </row>
    <row r="111" spans="1:7" s="81" customFormat="1">
      <c r="A111" s="86"/>
      <c r="B111" s="86"/>
      <c r="C111" s="86"/>
      <c r="D111" s="86"/>
      <c r="E111" s="86"/>
      <c r="F111" s="86"/>
      <c r="G111" s="86"/>
    </row>
    <row r="112" spans="1:7" s="81" customFormat="1" ht="14.45">
      <c r="A112" s="613" t="s">
        <v>442</v>
      </c>
      <c r="B112" s="614"/>
      <c r="C112" s="615"/>
      <c r="D112" s="615"/>
      <c r="E112" s="615"/>
      <c r="F112" s="615"/>
      <c r="G112" s="616"/>
    </row>
    <row r="113" spans="1:10" s="81" customFormat="1" ht="14.45">
      <c r="A113" s="87" t="s">
        <v>443</v>
      </c>
      <c r="B113" s="87"/>
      <c r="C113" s="4"/>
      <c r="D113" s="4"/>
      <c r="E113" s="4"/>
      <c r="F113" s="4"/>
      <c r="G113" s="4"/>
    </row>
    <row r="114" spans="1:10" s="81" customFormat="1" ht="14.45">
      <c r="A114" s="88" t="s">
        <v>444</v>
      </c>
      <c r="B114" s="89"/>
      <c r="C114" s="90"/>
      <c r="D114" s="90"/>
      <c r="E114" s="90"/>
      <c r="F114" s="90"/>
      <c r="G114" s="91"/>
    </row>
    <row r="115" spans="1:10" s="81" customFormat="1" ht="27.75" customHeight="1">
      <c r="A115" s="608" t="s">
        <v>445</v>
      </c>
      <c r="B115" s="617" t="s">
        <v>446</v>
      </c>
      <c r="C115" s="618"/>
      <c r="D115" s="619" t="s">
        <v>447</v>
      </c>
      <c r="E115" s="619"/>
      <c r="F115" s="619" t="s">
        <v>448</v>
      </c>
      <c r="G115" s="619"/>
    </row>
    <row r="116" spans="1:10" s="81" customFormat="1" ht="25.5" customHeight="1">
      <c r="A116" s="609"/>
      <c r="B116" s="63" t="s">
        <v>138</v>
      </c>
      <c r="C116" s="63" t="s">
        <v>139</v>
      </c>
      <c r="D116" s="63" t="s">
        <v>138</v>
      </c>
      <c r="E116" s="63" t="s">
        <v>139</v>
      </c>
      <c r="F116" s="63" t="s">
        <v>138</v>
      </c>
      <c r="G116" s="63" t="s">
        <v>139</v>
      </c>
      <c r="I116" s="83"/>
      <c r="J116" s="83"/>
    </row>
    <row r="117" spans="1:10" s="81" customFormat="1" ht="27.6">
      <c r="A117" s="475" t="s">
        <v>449</v>
      </c>
      <c r="B117" s="476"/>
      <c r="C117" s="183"/>
      <c r="D117" s="477"/>
      <c r="E117" s="478"/>
      <c r="F117" s="477"/>
      <c r="G117" s="478"/>
      <c r="H117" s="84"/>
      <c r="I117" s="83"/>
    </row>
    <row r="118" spans="1:10" s="81" customFormat="1" ht="14.45">
      <c r="A118" s="479"/>
      <c r="B118" s="476"/>
      <c r="C118" s="183"/>
      <c r="D118" s="477"/>
      <c r="E118" s="478"/>
      <c r="F118" s="477"/>
      <c r="G118" s="478"/>
      <c r="H118" s="84"/>
    </row>
    <row r="119" spans="1:10" s="81" customFormat="1" ht="14.45">
      <c r="A119" s="479"/>
      <c r="B119" s="476"/>
      <c r="C119" s="183"/>
      <c r="D119" s="477"/>
      <c r="E119" s="478"/>
      <c r="F119" s="477"/>
      <c r="G119" s="478"/>
      <c r="H119" s="84"/>
    </row>
    <row r="120" spans="1:10" s="81" customFormat="1" ht="14.45">
      <c r="A120" s="479"/>
      <c r="B120" s="476"/>
      <c r="C120" s="183"/>
      <c r="D120" s="477"/>
      <c r="E120" s="478"/>
      <c r="F120" s="477"/>
      <c r="G120" s="478"/>
      <c r="H120" s="84"/>
    </row>
    <row r="121" spans="1:10" s="81" customFormat="1" ht="14.45">
      <c r="A121" s="479"/>
      <c r="B121" s="476"/>
      <c r="C121" s="183"/>
      <c r="D121" s="477"/>
      <c r="E121" s="478"/>
      <c r="F121" s="477"/>
      <c r="G121" s="478"/>
      <c r="H121" s="84"/>
    </row>
    <row r="122" spans="1:10" s="81" customFormat="1" ht="14.45">
      <c r="A122" s="479"/>
      <c r="B122" s="476"/>
      <c r="C122" s="183"/>
      <c r="D122" s="477"/>
      <c r="E122" s="478"/>
      <c r="F122" s="477"/>
      <c r="G122" s="478"/>
      <c r="H122" s="84"/>
    </row>
    <row r="123" spans="1:10" s="81" customFormat="1" ht="14.45">
      <c r="A123" s="479"/>
      <c r="B123" s="476"/>
      <c r="C123" s="183"/>
      <c r="D123" s="477"/>
      <c r="E123" s="478"/>
      <c r="F123" s="477"/>
      <c r="G123" s="478"/>
      <c r="H123" s="84"/>
    </row>
    <row r="124" spans="1:10" s="81" customFormat="1" ht="14.45">
      <c r="A124" s="479"/>
      <c r="B124" s="476"/>
      <c r="C124" s="183"/>
      <c r="D124" s="477"/>
      <c r="E124" s="478"/>
      <c r="F124" s="477"/>
      <c r="G124" s="478"/>
      <c r="H124" s="84"/>
    </row>
    <row r="125" spans="1:10" s="81" customFormat="1" ht="14.45">
      <c r="A125" s="479"/>
      <c r="B125" s="476"/>
      <c r="C125" s="183"/>
      <c r="D125" s="477"/>
      <c r="E125" s="478"/>
      <c r="F125" s="477"/>
      <c r="G125" s="478"/>
      <c r="H125" s="84"/>
    </row>
    <row r="126" spans="1:10" s="81" customFormat="1">
      <c r="A126" s="92"/>
      <c r="B126" s="92"/>
      <c r="C126" s="92"/>
      <c r="D126" s="92"/>
      <c r="E126" s="92"/>
      <c r="F126" s="92"/>
      <c r="G126" s="92"/>
      <c r="I126" s="83"/>
    </row>
    <row r="127" spans="1:10" s="85" customFormat="1" ht="30" customHeight="1">
      <c r="A127" s="602" t="s">
        <v>450</v>
      </c>
      <c r="B127" s="603"/>
      <c r="C127" s="603"/>
      <c r="D127" s="603"/>
      <c r="E127" s="603"/>
      <c r="F127" s="603"/>
      <c r="G127" s="604"/>
      <c r="I127" s="83"/>
      <c r="J127" s="81"/>
    </row>
    <row r="128" spans="1:10" ht="66" customHeight="1">
      <c r="A128" s="605"/>
      <c r="B128" s="606"/>
      <c r="C128" s="606"/>
      <c r="D128" s="606"/>
      <c r="E128" s="606"/>
      <c r="F128" s="606"/>
      <c r="G128" s="607"/>
    </row>
  </sheetData>
  <sheetProtection formatCells="0" formatColumns="0" formatRows="0" insertColumns="0" insertRows="0" insertHyperlinks="0" deleteColumns="0" deleteRows="0" sort="0" autoFilter="0" pivotTables="0"/>
  <mergeCells count="137">
    <mergeCell ref="B30:C30"/>
    <mergeCell ref="F30:G30"/>
    <mergeCell ref="B31:C31"/>
    <mergeCell ref="F31:G31"/>
    <mergeCell ref="B32:C32"/>
    <mergeCell ref="F32:G32"/>
    <mergeCell ref="B33:C33"/>
    <mergeCell ref="F33:G33"/>
    <mergeCell ref="A90:B90"/>
    <mergeCell ref="A86:B86"/>
    <mergeCell ref="A87:B87"/>
    <mergeCell ref="A79:B79"/>
    <mergeCell ref="A62:B62"/>
    <mergeCell ref="A63:B63"/>
    <mergeCell ref="A73:B73"/>
    <mergeCell ref="A74:B74"/>
    <mergeCell ref="A75:B75"/>
    <mergeCell ref="A64:B64"/>
    <mergeCell ref="A69:B69"/>
    <mergeCell ref="A70:B70"/>
    <mergeCell ref="E77:E78"/>
    <mergeCell ref="A65:B65"/>
    <mergeCell ref="A66:B66"/>
    <mergeCell ref="A67:B67"/>
    <mergeCell ref="A96:B96"/>
    <mergeCell ref="D96:E96"/>
    <mergeCell ref="A97:B97"/>
    <mergeCell ref="D97:E97"/>
    <mergeCell ref="A71:B71"/>
    <mergeCell ref="A72:B72"/>
    <mergeCell ref="A89:B89"/>
    <mergeCell ref="A92:G92"/>
    <mergeCell ref="A93:B93"/>
    <mergeCell ref="D93:E93"/>
    <mergeCell ref="A94:B94"/>
    <mergeCell ref="D94:E94"/>
    <mergeCell ref="A95:B95"/>
    <mergeCell ref="D95:E95"/>
    <mergeCell ref="A77:B78"/>
    <mergeCell ref="C77:C78"/>
    <mergeCell ref="A88:B88"/>
    <mergeCell ref="A80:B80"/>
    <mergeCell ref="A85:B85"/>
    <mergeCell ref="A81:B81"/>
    <mergeCell ref="A82:B82"/>
    <mergeCell ref="A83:B83"/>
    <mergeCell ref="A84:B84"/>
    <mergeCell ref="A76:B76"/>
    <mergeCell ref="A68:B68"/>
    <mergeCell ref="A48:B49"/>
    <mergeCell ref="C48:D48"/>
    <mergeCell ref="E48:F48"/>
    <mergeCell ref="C49:D49"/>
    <mergeCell ref="E49:F49"/>
    <mergeCell ref="A50:B50"/>
    <mergeCell ref="A51:B51"/>
    <mergeCell ref="A59:G59"/>
    <mergeCell ref="A60:B61"/>
    <mergeCell ref="C60:C61"/>
    <mergeCell ref="E60:E61"/>
    <mergeCell ref="A53:G53"/>
    <mergeCell ref="A54:G54"/>
    <mergeCell ref="A55:G56"/>
    <mergeCell ref="A57:G57"/>
    <mergeCell ref="A52:G52"/>
    <mergeCell ref="A47:G47"/>
    <mergeCell ref="B43:C43"/>
    <mergeCell ref="F43:G43"/>
    <mergeCell ref="B36:C36"/>
    <mergeCell ref="F36:G36"/>
    <mergeCell ref="B40:C40"/>
    <mergeCell ref="F40:G40"/>
    <mergeCell ref="B42:C42"/>
    <mergeCell ref="F42:G42"/>
    <mergeCell ref="B41:C41"/>
    <mergeCell ref="F41:G41"/>
    <mergeCell ref="B37:C37"/>
    <mergeCell ref="F37:G37"/>
    <mergeCell ref="B38:C38"/>
    <mergeCell ref="F38:G38"/>
    <mergeCell ref="B39:C39"/>
    <mergeCell ref="F39:G39"/>
    <mergeCell ref="A44:E44"/>
    <mergeCell ref="A45:E45"/>
    <mergeCell ref="B22:C22"/>
    <mergeCell ref="F22:G22"/>
    <mergeCell ref="B23:C23"/>
    <mergeCell ref="F23:G23"/>
    <mergeCell ref="A27:G27"/>
    <mergeCell ref="B28:C29"/>
    <mergeCell ref="D28:D29"/>
    <mergeCell ref="E28:E29"/>
    <mergeCell ref="F28:G28"/>
    <mergeCell ref="F29:G29"/>
    <mergeCell ref="A24:E24"/>
    <mergeCell ref="A25:G25"/>
    <mergeCell ref="A18:A19"/>
    <mergeCell ref="B18:C19"/>
    <mergeCell ref="D18:D19"/>
    <mergeCell ref="E18:E19"/>
    <mergeCell ref="F18:G18"/>
    <mergeCell ref="F19:G19"/>
    <mergeCell ref="B20:C20"/>
    <mergeCell ref="F20:G20"/>
    <mergeCell ref="B21:C21"/>
    <mergeCell ref="F21:G21"/>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27:G127"/>
    <mergeCell ref="A128:G128"/>
    <mergeCell ref="A115:A116"/>
    <mergeCell ref="C110:G110"/>
    <mergeCell ref="A112:G112"/>
    <mergeCell ref="B115:C115"/>
    <mergeCell ref="D115:E115"/>
    <mergeCell ref="F115:G115"/>
    <mergeCell ref="A99:G99"/>
    <mergeCell ref="C102:G102"/>
    <mergeCell ref="C103:G103"/>
    <mergeCell ref="C104:G104"/>
    <mergeCell ref="C105:G105"/>
    <mergeCell ref="C106:G106"/>
    <mergeCell ref="C107:G107"/>
    <mergeCell ref="C108:G108"/>
    <mergeCell ref="C109:G109"/>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dimension ref="A1:AC18"/>
  <sheetViews>
    <sheetView zoomScale="90" zoomScaleNormal="90" workbookViewId="0">
      <pane xSplit="1" ySplit="1" topLeftCell="B2" activePane="bottomRight" state="frozen"/>
      <selection pane="bottomRight" activeCell="D4" sqref="D4"/>
      <selection pane="bottomLeft" activeCell="A2" sqref="A2"/>
      <selection pane="topRight" activeCell="B1" sqref="B1"/>
    </sheetView>
  </sheetViews>
  <sheetFormatPr defaultColWidth="9.140625" defaultRowHeight="13.9"/>
  <cols>
    <col min="1" max="1" width="4.85546875" style="4" customWidth="1"/>
    <col min="2" max="2" width="56.5703125" style="4" customWidth="1"/>
    <col min="3" max="3" width="13.140625" style="4" customWidth="1"/>
    <col min="4" max="4" width="24.28515625" style="4" bestFit="1" customWidth="1"/>
    <col min="5" max="5" width="16.5703125" style="4" customWidth="1"/>
    <col min="6" max="6" width="6.42578125" style="4" customWidth="1"/>
    <col min="7" max="7" width="23" style="4" customWidth="1"/>
    <col min="8" max="8" width="6.42578125" style="4" customWidth="1"/>
    <col min="9" max="9" width="11.85546875" style="4" customWidth="1"/>
    <col min="10" max="25" width="6.42578125" style="4" customWidth="1"/>
    <col min="26" max="16384" width="9.140625" style="4"/>
  </cols>
  <sheetData>
    <row r="1" spans="1:29" ht="25.9">
      <c r="A1" s="583" t="s">
        <v>451</v>
      </c>
      <c r="B1" s="583"/>
      <c r="C1" s="583"/>
      <c r="D1" s="583"/>
      <c r="E1" s="583"/>
    </row>
    <row r="3" spans="1:29" s="119" customFormat="1">
      <c r="A3" s="504">
        <v>1</v>
      </c>
      <c r="B3" s="16" t="s">
        <v>452</v>
      </c>
      <c r="C3" s="16"/>
      <c r="D3" s="118" t="s">
        <v>453</v>
      </c>
      <c r="E3" s="4"/>
      <c r="F3" s="4"/>
      <c r="G3" s="4"/>
      <c r="H3" s="4"/>
      <c r="I3" s="4"/>
      <c r="J3" s="4"/>
      <c r="K3" s="4"/>
      <c r="L3" s="4"/>
      <c r="M3" s="4"/>
      <c r="N3" s="4"/>
      <c r="O3" s="4"/>
      <c r="P3" s="4"/>
      <c r="Q3" s="4"/>
      <c r="R3" s="4"/>
      <c r="S3" s="4"/>
      <c r="T3" s="4"/>
      <c r="U3" s="4"/>
      <c r="V3" s="4"/>
      <c r="W3" s="4"/>
      <c r="X3" s="4"/>
      <c r="Y3" s="4"/>
      <c r="Z3" s="4"/>
      <c r="AA3" s="4"/>
      <c r="AB3" s="4"/>
      <c r="AC3" s="4"/>
    </row>
    <row r="4" spans="1:29">
      <c r="A4" s="121" t="s">
        <v>99</v>
      </c>
      <c r="B4" s="675" t="s">
        <v>454</v>
      </c>
      <c r="C4" s="676"/>
      <c r="D4" s="128" t="str">
        <f>IF(AND('3. DL invest.n.pl.AR pr.'!AJ9=0,'3. DL invest.n.pl.AR pr.'!AJ16=0),"-",IF('11. DL 4.pielikums'!E30&lt;=0,"IZPILDĪTS KRITĒRIJS",IF('3. DL invest.n.pl.AR pr.'!AJ9=0,"IZPILDĪTS KRITĒRIJS","NAV IZPILDĪTS KRITĒRIJS")))</f>
        <v>IZPILDĪTS KRITĒRIJS</v>
      </c>
    </row>
    <row r="5" spans="1:29" s="120" customFormat="1">
      <c r="A5" s="121" t="s">
        <v>102</v>
      </c>
      <c r="B5" s="675" t="s">
        <v>455</v>
      </c>
      <c r="C5" s="676"/>
      <c r="D5" s="128" t="str">
        <f>IF('11. DL 4.pielikums'!E20=0,"-",IF('11. DL 4.pielikums'!C51&lt;0,"IZPILDĪTS KRITĒRIJS","NAV IZPILDĪTS KRITĒRIJS"))</f>
        <v>IZPILDĪTS KRITĒRIJS</v>
      </c>
      <c r="E5" s="4"/>
      <c r="F5" s="4"/>
      <c r="G5" s="4"/>
      <c r="H5" s="4"/>
      <c r="I5" s="4"/>
      <c r="J5" s="4"/>
      <c r="K5" s="4"/>
      <c r="L5" s="4"/>
    </row>
    <row r="6" spans="1:29">
      <c r="A6" s="3"/>
      <c r="B6" s="3"/>
      <c r="C6" s="3"/>
      <c r="D6" s="3"/>
    </row>
    <row r="7" spans="1:29" s="119" customFormat="1">
      <c r="A7" s="15">
        <v>2</v>
      </c>
      <c r="B7" s="16" t="s">
        <v>456</v>
      </c>
      <c r="C7" s="16"/>
      <c r="D7" s="116" t="s">
        <v>457</v>
      </c>
      <c r="E7" s="4"/>
      <c r="F7" s="4"/>
      <c r="G7" s="4"/>
      <c r="H7" s="4"/>
      <c r="I7" s="4"/>
      <c r="J7" s="4"/>
      <c r="K7" s="4"/>
      <c r="L7" s="4"/>
      <c r="M7" s="4"/>
      <c r="N7" s="4"/>
      <c r="O7" s="4"/>
      <c r="P7" s="4"/>
      <c r="Q7" s="4"/>
      <c r="R7" s="4"/>
      <c r="S7" s="4"/>
      <c r="T7" s="4"/>
      <c r="U7" s="4"/>
      <c r="V7" s="4"/>
      <c r="W7" s="4"/>
      <c r="X7" s="4"/>
      <c r="Y7" s="4"/>
      <c r="Z7" s="4"/>
      <c r="AA7" s="4"/>
      <c r="AB7" s="4"/>
      <c r="AC7" s="4"/>
    </row>
    <row r="8" spans="1:29">
      <c r="A8" s="121"/>
      <c r="B8" s="121"/>
      <c r="C8" s="121"/>
      <c r="D8" s="122"/>
    </row>
    <row r="9" spans="1:29">
      <c r="A9" s="121"/>
      <c r="B9" s="121"/>
      <c r="C9" s="121"/>
      <c r="D9" s="122"/>
    </row>
    <row r="10" spans="1:29">
      <c r="A10" s="124"/>
      <c r="B10" s="125"/>
      <c r="C10" s="124"/>
      <c r="D10" s="126"/>
    </row>
    <row r="11" spans="1:29">
      <c r="A11" s="124"/>
      <c r="B11" s="125"/>
      <c r="C11" s="124"/>
      <c r="D11" s="126"/>
    </row>
    <row r="12" spans="1:29">
      <c r="A12" s="15">
        <v>3</v>
      </c>
      <c r="B12" s="16" t="s">
        <v>458</v>
      </c>
      <c r="C12" s="16"/>
      <c r="D12" s="116" t="s">
        <v>459</v>
      </c>
      <c r="G12" s="127"/>
      <c r="I12" s="127"/>
    </row>
    <row r="13" spans="1:29">
      <c r="A13" s="121"/>
      <c r="B13" s="675"/>
      <c r="C13" s="676"/>
      <c r="D13" s="128"/>
      <c r="E13" s="129"/>
    </row>
    <row r="14" spans="1:29">
      <c r="A14" s="121"/>
      <c r="B14" s="675"/>
      <c r="C14" s="676"/>
      <c r="D14" s="128"/>
      <c r="E14" s="87"/>
    </row>
    <row r="15" spans="1:29">
      <c r="B15" s="123"/>
      <c r="D15" s="87"/>
    </row>
    <row r="16" spans="1:29">
      <c r="A16" s="15">
        <v>4</v>
      </c>
      <c r="B16" s="16" t="s">
        <v>460</v>
      </c>
      <c r="C16" s="16"/>
      <c r="D16" s="131" t="s">
        <v>457</v>
      </c>
    </row>
    <row r="17" spans="1:4">
      <c r="A17" s="121" t="s">
        <v>236</v>
      </c>
      <c r="B17" s="675" t="s">
        <v>461</v>
      </c>
      <c r="C17" s="676"/>
      <c r="D17" s="130" t="str">
        <f>IF('3. DL invest.n.pl.AR pr.'!AJ27=0,"-",IF('11. DL 4.pielikums'!C96&gt;=0,"IZPILDĪTS KRITĒRIJS","NAV IZPILDĪTS KRITĒRIJS"))</f>
        <v>IZPILDĪTS KRITĒRIJS</v>
      </c>
    </row>
    <row r="18" spans="1:4">
      <c r="A18" s="121" t="s">
        <v>278</v>
      </c>
      <c r="B18" s="675" t="s">
        <v>462</v>
      </c>
      <c r="C18" s="676"/>
      <c r="D18" s="130" t="str">
        <f>IF('3. DL invest.n.pl.AR pr.'!AJ27=0,"-",IF('11. DL 4.pielikums'!C95&gt;'11. DL 4.pielikums'!C94,"IZPILDĪTS KRITĒRIJS","NAV IZPILDĪTS KRITĒRIJS"))</f>
        <v>IZPILDĪTS KRITĒRIJS</v>
      </c>
    </row>
  </sheetData>
  <sheetProtection formatCells="0" formatColumns="0" formatRows="0" insertColumns="0" insertRows="0" insertHyperlinks="0" deleteColumns="0" deleteRows="0" sort="0" autoFilter="0" pivotTables="0"/>
  <mergeCells count="7">
    <mergeCell ref="A1:E1"/>
    <mergeCell ref="B13:C13"/>
    <mergeCell ref="B14:C14"/>
    <mergeCell ref="B17:C17"/>
    <mergeCell ref="B18:C18"/>
    <mergeCell ref="B4:C4"/>
    <mergeCell ref="B5:C5"/>
  </mergeCells>
  <conditionalFormatting sqref="D4:D5">
    <cfRule type="containsText" dxfId="10" priority="1" operator="containsText" text="NAV IZPILDĪTS KRITĒRIJS">
      <formula>NOT(ISERROR(SEARCH("NAV IZPILDĪTS KRITĒRIJS",D4)))</formula>
    </cfRule>
    <cfRule type="cellIs" dxfId="9" priority="2" stopIfTrue="1" operator="equal">
      <formula>"NAV IZPILDĪTS KRITĒRIJS"</formula>
    </cfRule>
  </conditionalFormatting>
  <conditionalFormatting sqref="D8:D9">
    <cfRule type="cellIs" dxfId="8" priority="3" stopIfTrue="1" operator="equal">
      <formula>"NAV IZPILDĪTS KRITĒRIJS"</formula>
    </cfRule>
  </conditionalFormatting>
  <conditionalFormatting sqref="D13:D14">
    <cfRule type="containsText" dxfId="7" priority="10" operator="containsText" text="NAV IZPILDĪTS KRITĒRIJS">
      <formula>NOT(ISERROR(SEARCH("NAV IZPILDĪTS KRITĒRIJS",D13)))</formula>
    </cfRule>
    <cfRule type="cellIs" dxfId="6" priority="12" stopIfTrue="1" operator="equal">
      <formula>"NAV IZPILDĪTS KRITĒRIJS"</formula>
    </cfRule>
  </conditionalFormatting>
  <conditionalFormatting sqref="D17">
    <cfRule type="containsText" dxfId="5" priority="4" operator="containsText" text="NAV IZPILDĪTS KRITĒRIJS">
      <formula>NOT(ISERROR(SEARCH("NAV IZPILDĪTS KRITĒRIJS",D17)))</formula>
    </cfRule>
    <cfRule type="containsText" dxfId="4" priority="5" operator="containsText" text="PĀRSNIEGTAS IZMAKSAS">
      <formula>NOT(ISERROR(SEARCH("PĀRSNIEGTAS IZMAKSAS",D17)))</formula>
    </cfRule>
    <cfRule type="cellIs" dxfId="3" priority="6" stopIfTrue="1" operator="equal">
      <formula>"NAV IZPILDĪTS KRITĒRIJS"</formula>
    </cfRule>
  </conditionalFormatting>
  <conditionalFormatting sqref="D17:D18">
    <cfRule type="containsText" dxfId="2" priority="7" operator="containsText" text="NAV IZPILDĪTS KRITĒRIJS">
      <formula>NOT(ISERROR(SEARCH("NAV IZPILDĪTS KRITĒRIJS",D17)))</formula>
    </cfRule>
    <cfRule type="containsText" dxfId="1" priority="8" operator="containsText" text="PĀRSNIEGTAS IZMAKSAS">
      <formula>NOT(ISERROR(SEARCH("PĀRSNIEGTAS IZMAKSAS",D17)))</formula>
    </cfRule>
    <cfRule type="cellIs" dxfId="0" priority="9" stopIfTrue="1" operator="equal">
      <formula>"NAV IZPILDĪTS KRITĒRIJS"</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6AF0-2636-4E0E-BE5B-F37D39260AC9}">
  <dimension ref="A1:BB98"/>
  <sheetViews>
    <sheetView topLeftCell="A56" zoomScale="160" zoomScaleNormal="160" workbookViewId="0">
      <selection activeCell="H67" sqref="H67"/>
    </sheetView>
  </sheetViews>
  <sheetFormatPr defaultRowHeight="14.45"/>
  <cols>
    <col min="1" max="1" width="12.5703125" customWidth="1"/>
    <col min="4" max="4" width="13.28515625" customWidth="1"/>
    <col min="5" max="5" width="21.5703125" customWidth="1"/>
    <col min="6" max="11" width="13.28515625" customWidth="1"/>
    <col min="12" max="54" width="12" customWidth="1"/>
  </cols>
  <sheetData>
    <row r="1" spans="1:11" ht="25.9">
      <c r="A1" s="497" t="s">
        <v>463</v>
      </c>
    </row>
    <row r="2" spans="1:11" ht="12.75" customHeight="1"/>
    <row r="3" spans="1:11">
      <c r="A3" s="498" t="s">
        <v>464</v>
      </c>
    </row>
    <row r="5" spans="1:11" ht="21">
      <c r="A5" s="102" t="s">
        <v>465</v>
      </c>
      <c r="B5" s="102"/>
    </row>
    <row r="6" spans="1:11">
      <c r="A6" s="677" t="s">
        <v>466</v>
      </c>
      <c r="B6" s="677"/>
      <c r="C6" s="677"/>
      <c r="D6" s="677"/>
      <c r="E6" s="677"/>
      <c r="F6" s="677"/>
      <c r="G6" s="677"/>
      <c r="H6" s="677"/>
      <c r="I6" s="677"/>
    </row>
    <row r="7" spans="1:11">
      <c r="A7" s="677"/>
      <c r="B7" s="677"/>
      <c r="C7" s="677"/>
      <c r="D7" s="677"/>
      <c r="E7" s="677"/>
      <c r="F7" s="677"/>
      <c r="G7" s="677"/>
      <c r="H7" s="677"/>
      <c r="I7" s="677"/>
    </row>
    <row r="8" spans="1:11">
      <c r="A8" s="677"/>
      <c r="B8" s="677"/>
      <c r="C8" s="677"/>
      <c r="D8" s="677"/>
      <c r="E8" s="677"/>
      <c r="F8" s="677"/>
      <c r="G8" s="677"/>
      <c r="H8" s="677"/>
      <c r="I8" s="677"/>
    </row>
    <row r="9" spans="1:11">
      <c r="A9" t="s">
        <v>467</v>
      </c>
      <c r="D9" s="107"/>
      <c r="E9" s="107"/>
      <c r="F9" s="107"/>
      <c r="G9" s="107"/>
      <c r="H9" s="107"/>
      <c r="I9" s="107"/>
    </row>
    <row r="10" spans="1:11">
      <c r="A10" t="s">
        <v>468</v>
      </c>
      <c r="D10" s="105"/>
      <c r="E10" t="s">
        <v>469</v>
      </c>
    </row>
    <row r="11" spans="1:11">
      <c r="A11" t="s">
        <v>470</v>
      </c>
      <c r="D11" s="105">
        <v>50</v>
      </c>
      <c r="E11" t="s">
        <v>471</v>
      </c>
    </row>
    <row r="12" spans="1:11">
      <c r="A12" t="s">
        <v>472</v>
      </c>
      <c r="D12" s="104">
        <f>100/D11</f>
        <v>2</v>
      </c>
      <c r="E12" t="s">
        <v>139</v>
      </c>
    </row>
    <row r="13" spans="1:11">
      <c r="A13" t="s">
        <v>473</v>
      </c>
      <c r="D13" s="103">
        <f>D10*D12/100</f>
        <v>0</v>
      </c>
      <c r="E13" t="s">
        <v>469</v>
      </c>
    </row>
    <row r="14" spans="1:11">
      <c r="A14" t="s">
        <v>474</v>
      </c>
      <c r="D14" s="105">
        <v>30</v>
      </c>
      <c r="E14" t="s">
        <v>471</v>
      </c>
      <c r="K14" s="494"/>
    </row>
    <row r="15" spans="1:11">
      <c r="A15" t="s">
        <v>475</v>
      </c>
      <c r="D15" s="105">
        <v>2</v>
      </c>
      <c r="E15" t="s">
        <v>471</v>
      </c>
    </row>
    <row r="16" spans="1:11">
      <c r="A16" t="s">
        <v>476</v>
      </c>
      <c r="D16" s="103">
        <f>D13*(D14-D15)</f>
        <v>0</v>
      </c>
      <c r="E16" t="s">
        <v>469</v>
      </c>
    </row>
    <row r="17" spans="1:34">
      <c r="A17" s="44" t="s">
        <v>477</v>
      </c>
      <c r="B17" s="44"/>
      <c r="C17" s="44"/>
      <c r="D17" s="106">
        <f>D10-D16</f>
        <v>0</v>
      </c>
      <c r="E17" s="44" t="s">
        <v>469</v>
      </c>
    </row>
    <row r="19" spans="1:34">
      <c r="A19" s="677" t="s">
        <v>478</v>
      </c>
      <c r="B19" s="677"/>
      <c r="C19" s="677"/>
      <c r="D19" s="677"/>
      <c r="E19" s="677"/>
      <c r="F19" s="677"/>
      <c r="G19" s="677"/>
      <c r="H19" s="677"/>
      <c r="I19" s="677"/>
      <c r="K19" s="494"/>
    </row>
    <row r="20" spans="1:34">
      <c r="A20" s="677"/>
      <c r="B20" s="677"/>
      <c r="C20" s="677"/>
      <c r="D20" s="677"/>
      <c r="E20" s="677"/>
      <c r="F20" s="677"/>
      <c r="G20" s="677"/>
      <c r="H20" s="677"/>
      <c r="I20" s="677"/>
    </row>
    <row r="21" spans="1:34">
      <c r="A21" s="677"/>
      <c r="B21" s="677"/>
      <c r="C21" s="677"/>
      <c r="D21" s="677"/>
      <c r="E21" s="677"/>
      <c r="F21" s="677"/>
      <c r="G21" s="677"/>
      <c r="H21" s="677"/>
      <c r="I21" s="677"/>
    </row>
    <row r="22" spans="1:34">
      <c r="A22" s="677"/>
      <c r="B22" s="677"/>
      <c r="C22" s="677"/>
      <c r="D22" s="677"/>
      <c r="E22" s="677"/>
      <c r="F22" s="677"/>
      <c r="G22" s="677"/>
      <c r="H22" s="677"/>
      <c r="I22" s="677"/>
    </row>
    <row r="23" spans="1:34">
      <c r="A23" s="677"/>
      <c r="B23" s="677"/>
      <c r="C23" s="677"/>
      <c r="D23" s="677"/>
      <c r="E23" s="677"/>
      <c r="F23" s="677"/>
      <c r="G23" s="677"/>
      <c r="H23" s="677"/>
      <c r="I23" s="677"/>
    </row>
    <row r="24" spans="1:34" ht="15.95" customHeight="1">
      <c r="A24" t="s">
        <v>467</v>
      </c>
      <c r="C24" s="495"/>
      <c r="D24" s="107"/>
      <c r="E24" s="107"/>
      <c r="F24" s="107"/>
      <c r="G24" s="107"/>
      <c r="H24" s="107"/>
      <c r="I24" s="107"/>
    </row>
    <row r="25" spans="1:34">
      <c r="A25" t="s">
        <v>470</v>
      </c>
      <c r="D25" s="105">
        <v>30</v>
      </c>
      <c r="E25" t="s">
        <v>471</v>
      </c>
    </row>
    <row r="26" spans="1:34">
      <c r="A26" t="s">
        <v>474</v>
      </c>
      <c r="D26" s="105">
        <v>15</v>
      </c>
      <c r="E26" t="s">
        <v>471</v>
      </c>
    </row>
    <row r="27" spans="1:34">
      <c r="A27" t="s">
        <v>194</v>
      </c>
      <c r="E27">
        <f>'3. DL invest.n.pl.AR pr.'!F5</f>
        <v>2025</v>
      </c>
      <c r="F27">
        <f>'3. DL invest.n.pl.AR pr.'!G5</f>
        <v>2026</v>
      </c>
      <c r="G27">
        <f>'3. DL invest.n.pl.AR pr.'!H5</f>
        <v>2027</v>
      </c>
      <c r="H27">
        <f>'3. DL invest.n.pl.AR pr.'!I5</f>
        <v>2028</v>
      </c>
      <c r="I27">
        <f>'3. DL invest.n.pl.AR pr.'!J5</f>
        <v>2029</v>
      </c>
      <c r="J27">
        <f>'3. DL invest.n.pl.AR pr.'!K5</f>
        <v>2030</v>
      </c>
      <c r="K27">
        <f>'3. DL invest.n.pl.AR pr.'!L5</f>
        <v>2031</v>
      </c>
      <c r="L27">
        <f>'3. DL invest.n.pl.AR pr.'!M5</f>
        <v>2032</v>
      </c>
      <c r="M27">
        <f>'3. DL invest.n.pl.AR pr.'!N5</f>
        <v>2033</v>
      </c>
      <c r="N27">
        <f>'3. DL invest.n.pl.AR pr.'!O5</f>
        <v>2034</v>
      </c>
      <c r="O27">
        <f>'3. DL invest.n.pl.AR pr.'!P5</f>
        <v>2035</v>
      </c>
      <c r="P27">
        <f>'3. DL invest.n.pl.AR pr.'!Q5</f>
        <v>2036</v>
      </c>
      <c r="Q27">
        <f>'3. DL invest.n.pl.AR pr.'!R5</f>
        <v>2037</v>
      </c>
      <c r="R27">
        <f>'3. DL invest.n.pl.AR pr.'!S5</f>
        <v>2038</v>
      </c>
      <c r="S27">
        <f>'3. DL invest.n.pl.AR pr.'!T5</f>
        <v>2039</v>
      </c>
      <c r="T27">
        <f>'3. DL invest.n.pl.AR pr.'!U5</f>
        <v>2040</v>
      </c>
      <c r="U27">
        <f>'3. DL invest.n.pl.AR pr.'!V5</f>
        <v>2041</v>
      </c>
      <c r="V27">
        <f>'3. DL invest.n.pl.AR pr.'!W5</f>
        <v>2042</v>
      </c>
      <c r="W27">
        <f>'3. DL invest.n.pl.AR pr.'!X5</f>
        <v>2043</v>
      </c>
      <c r="X27">
        <f>'3. DL invest.n.pl.AR pr.'!Y5</f>
        <v>2044</v>
      </c>
      <c r="Y27">
        <f>'3. DL invest.n.pl.AR pr.'!Z5</f>
        <v>2045</v>
      </c>
      <c r="Z27">
        <f>'3. DL invest.n.pl.AR pr.'!AA5</f>
        <v>2046</v>
      </c>
      <c r="AA27">
        <f>'3. DL invest.n.pl.AR pr.'!AB5</f>
        <v>2047</v>
      </c>
      <c r="AB27">
        <f>'3. DL invest.n.pl.AR pr.'!AC5</f>
        <v>2048</v>
      </c>
      <c r="AC27">
        <f>'3. DL invest.n.pl.AR pr.'!AD5</f>
        <v>2049</v>
      </c>
      <c r="AD27">
        <f>'3. DL invest.n.pl.AR pr.'!AE5</f>
        <v>2050</v>
      </c>
      <c r="AE27">
        <f>'3. DL invest.n.pl.AR pr.'!AF5</f>
        <v>2051</v>
      </c>
      <c r="AF27">
        <f>'3. DL invest.n.pl.AR pr.'!AG5</f>
        <v>2052</v>
      </c>
      <c r="AG27">
        <f>'3. DL invest.n.pl.AR pr.'!AH5</f>
        <v>2053</v>
      </c>
      <c r="AH27">
        <f>'3. DL invest.n.pl.AR pr.'!AI5</f>
        <v>2054</v>
      </c>
    </row>
    <row r="28" spans="1:34">
      <c r="A28" t="s">
        <v>479</v>
      </c>
      <c r="E28">
        <v>1</v>
      </c>
      <c r="F28">
        <v>2</v>
      </c>
      <c r="G28">
        <v>3</v>
      </c>
      <c r="H28">
        <v>4</v>
      </c>
      <c r="I28">
        <v>5</v>
      </c>
      <c r="J28">
        <v>6</v>
      </c>
      <c r="K28">
        <v>7</v>
      </c>
      <c r="L28">
        <v>8</v>
      </c>
      <c r="M28">
        <v>9</v>
      </c>
      <c r="N28">
        <v>10</v>
      </c>
      <c r="O28">
        <v>11</v>
      </c>
      <c r="P28">
        <v>12</v>
      </c>
      <c r="Q28">
        <v>13</v>
      </c>
      <c r="R28">
        <v>14</v>
      </c>
      <c r="S28">
        <v>15</v>
      </c>
      <c r="T28">
        <v>16</v>
      </c>
      <c r="U28">
        <v>17</v>
      </c>
      <c r="V28">
        <v>18</v>
      </c>
      <c r="W28">
        <v>19</v>
      </c>
      <c r="X28">
        <v>20</v>
      </c>
      <c r="Y28">
        <v>21</v>
      </c>
      <c r="Z28">
        <v>22</v>
      </c>
      <c r="AA28">
        <v>23</v>
      </c>
      <c r="AB28">
        <v>24</v>
      </c>
      <c r="AC28">
        <v>25</v>
      </c>
      <c r="AD28">
        <v>26</v>
      </c>
      <c r="AE28">
        <v>27</v>
      </c>
      <c r="AF28">
        <v>28</v>
      </c>
      <c r="AG28">
        <v>29</v>
      </c>
      <c r="AH28">
        <v>30</v>
      </c>
    </row>
    <row r="29" spans="1:34">
      <c r="A29" t="s">
        <v>480</v>
      </c>
      <c r="E29" s="107"/>
      <c r="F29" s="107"/>
      <c r="G29" s="107"/>
      <c r="H29" s="107"/>
      <c r="I29" s="107"/>
      <c r="J29" s="107"/>
      <c r="K29" s="107"/>
      <c r="L29" s="107"/>
      <c r="M29" s="107"/>
      <c r="N29" s="107"/>
      <c r="O29" s="107"/>
      <c r="P29" s="107"/>
      <c r="Q29" s="107"/>
      <c r="R29" s="107"/>
      <c r="S29" s="107"/>
      <c r="T29" s="107"/>
      <c r="U29" s="107"/>
      <c r="V29" s="107"/>
      <c r="W29" s="107"/>
      <c r="X29" s="107"/>
      <c r="Y29" s="107"/>
      <c r="Z29" s="107"/>
      <c r="AA29" s="107"/>
      <c r="AB29" s="107"/>
      <c r="AC29" s="107"/>
      <c r="AD29" s="107"/>
      <c r="AE29" s="107"/>
      <c r="AF29" s="107"/>
      <c r="AG29" s="107"/>
      <c r="AH29" s="107"/>
    </row>
    <row r="30" spans="1:34">
      <c r="A30" s="44" t="s">
        <v>477</v>
      </c>
      <c r="D30" s="496">
        <f>NPV(4%,E29:AH29)</f>
        <v>0</v>
      </c>
      <c r="E30" s="44" t="s">
        <v>469</v>
      </c>
    </row>
    <row r="32" spans="1:34" ht="21">
      <c r="A32" s="102" t="s">
        <v>481</v>
      </c>
    </row>
    <row r="33" spans="1:54">
      <c r="A33" t="s">
        <v>482</v>
      </c>
      <c r="D33" s="108">
        <f>'4.DL Finansiālā ilgtspēja'!AI9</f>
        <v>0</v>
      </c>
      <c r="E33" t="s">
        <v>469</v>
      </c>
    </row>
    <row r="34" spans="1:54">
      <c r="A34" t="s">
        <v>483</v>
      </c>
      <c r="D34" s="108">
        <f>'4.DL Finansiālā ilgtspēja'!$E$9</f>
        <v>0</v>
      </c>
      <c r="E34" s="108">
        <f>'4.DL Finansiālā ilgtspēja'!$F$9</f>
        <v>0</v>
      </c>
      <c r="F34" s="108">
        <f>'4.DL Finansiālā ilgtspēja'!$G$9</f>
        <v>0</v>
      </c>
      <c r="G34" s="108">
        <f>'4.DL Finansiālā ilgtspēja'!$H$9</f>
        <v>0</v>
      </c>
    </row>
    <row r="35" spans="1:54">
      <c r="A35" t="s">
        <v>484</v>
      </c>
      <c r="D35" s="107">
        <v>10</v>
      </c>
      <c r="E35" t="s">
        <v>471</v>
      </c>
    </row>
    <row r="36" spans="1:54">
      <c r="A36" t="s">
        <v>485</v>
      </c>
      <c r="D36" s="109">
        <v>3.5000000000000003E-2</v>
      </c>
      <c r="F36" s="110" t="s">
        <v>486</v>
      </c>
    </row>
    <row r="38" spans="1:54">
      <c r="A38" t="s">
        <v>487</v>
      </c>
      <c r="E38">
        <v>1</v>
      </c>
      <c r="F38">
        <f>IF(E38&lt;$D$35,E38+1,"")</f>
        <v>2</v>
      </c>
      <c r="G38">
        <f t="shared" ref="G38:AR38" si="0">IF(F38&lt;$D$35,F38+1,"")</f>
        <v>3</v>
      </c>
      <c r="H38">
        <f t="shared" si="0"/>
        <v>4</v>
      </c>
      <c r="I38">
        <f t="shared" si="0"/>
        <v>5</v>
      </c>
      <c r="J38">
        <f t="shared" si="0"/>
        <v>6</v>
      </c>
      <c r="K38">
        <f t="shared" si="0"/>
        <v>7</v>
      </c>
      <c r="L38">
        <f t="shared" si="0"/>
        <v>8</v>
      </c>
      <c r="M38">
        <f t="shared" si="0"/>
        <v>9</v>
      </c>
      <c r="N38">
        <f t="shared" si="0"/>
        <v>10</v>
      </c>
      <c r="O38" t="str">
        <f t="shared" si="0"/>
        <v/>
      </c>
      <c r="P38" t="str">
        <f t="shared" si="0"/>
        <v/>
      </c>
      <c r="Q38" t="str">
        <f t="shared" si="0"/>
        <v/>
      </c>
      <c r="R38" t="str">
        <f t="shared" si="0"/>
        <v/>
      </c>
      <c r="S38" t="str">
        <f t="shared" si="0"/>
        <v/>
      </c>
      <c r="T38" t="str">
        <f t="shared" si="0"/>
        <v/>
      </c>
      <c r="U38" t="str">
        <f t="shared" si="0"/>
        <v/>
      </c>
      <c r="V38" t="str">
        <f t="shared" si="0"/>
        <v/>
      </c>
      <c r="W38" t="str">
        <f t="shared" si="0"/>
        <v/>
      </c>
      <c r="X38" t="str">
        <f t="shared" si="0"/>
        <v/>
      </c>
      <c r="Y38" t="str">
        <f t="shared" si="0"/>
        <v/>
      </c>
      <c r="Z38" t="str">
        <f t="shared" si="0"/>
        <v/>
      </c>
      <c r="AA38" t="str">
        <f t="shared" si="0"/>
        <v/>
      </c>
      <c r="AB38" t="str">
        <f t="shared" si="0"/>
        <v/>
      </c>
      <c r="AC38" t="str">
        <f t="shared" si="0"/>
        <v/>
      </c>
      <c r="AD38" t="str">
        <f t="shared" si="0"/>
        <v/>
      </c>
      <c r="AE38" t="str">
        <f t="shared" si="0"/>
        <v/>
      </c>
      <c r="AF38" t="str">
        <f t="shared" si="0"/>
        <v/>
      </c>
      <c r="AG38" t="str">
        <f t="shared" si="0"/>
        <v/>
      </c>
      <c r="AH38" t="str">
        <f t="shared" si="0"/>
        <v/>
      </c>
      <c r="AI38" t="str">
        <f t="shared" si="0"/>
        <v/>
      </c>
      <c r="AJ38" t="str">
        <f t="shared" si="0"/>
        <v/>
      </c>
      <c r="AK38" t="str">
        <f t="shared" si="0"/>
        <v/>
      </c>
      <c r="AL38" t="str">
        <f t="shared" si="0"/>
        <v/>
      </c>
      <c r="AM38" t="str">
        <f t="shared" si="0"/>
        <v/>
      </c>
      <c r="AN38" t="str">
        <f t="shared" si="0"/>
        <v/>
      </c>
      <c r="AO38" t="str">
        <f t="shared" si="0"/>
        <v/>
      </c>
      <c r="AP38" t="str">
        <f t="shared" si="0"/>
        <v/>
      </c>
      <c r="AQ38" t="str">
        <f t="shared" si="0"/>
        <v/>
      </c>
      <c r="AR38" t="str">
        <f t="shared" si="0"/>
        <v/>
      </c>
    </row>
    <row r="39" spans="1:54">
      <c r="A39" t="s">
        <v>488</v>
      </c>
      <c r="E39" s="111">
        <f>D34</f>
        <v>0</v>
      </c>
      <c r="F39" s="111">
        <f>IF((E39-E40)&gt;=E40,E39+E34-E40,0)</f>
        <v>0</v>
      </c>
      <c r="G39" s="111">
        <f>IF((F39-F40)&gt;=F40,F39+F34-F40,0)</f>
        <v>0</v>
      </c>
      <c r="H39" s="111">
        <f>IF((G39-G40)&gt;=G40,G39+G34-G40,0)</f>
        <v>0</v>
      </c>
      <c r="I39" s="111">
        <f>IF((H39-H40)&gt;=H40,H39-H40,0)</f>
        <v>0</v>
      </c>
      <c r="J39" s="111">
        <f>IF((I39-I40)&gt;=0.01,I39-I40,0)</f>
        <v>0</v>
      </c>
      <c r="K39" s="111">
        <f t="shared" ref="K39:BB39" si="1">IF((J39-J40)&gt;=0.01,J39-J40,0)</f>
        <v>0</v>
      </c>
      <c r="L39" s="111">
        <f t="shared" si="1"/>
        <v>0</v>
      </c>
      <c r="M39" s="111">
        <f t="shared" si="1"/>
        <v>0</v>
      </c>
      <c r="N39" s="111">
        <f t="shared" si="1"/>
        <v>0</v>
      </c>
      <c r="O39" s="111">
        <f t="shared" si="1"/>
        <v>0</v>
      </c>
      <c r="P39" s="111">
        <f t="shared" si="1"/>
        <v>0</v>
      </c>
      <c r="Q39" s="111">
        <f t="shared" si="1"/>
        <v>0</v>
      </c>
      <c r="R39" s="111">
        <f t="shared" si="1"/>
        <v>0</v>
      </c>
      <c r="S39" s="111">
        <f t="shared" si="1"/>
        <v>0</v>
      </c>
      <c r="T39" s="111">
        <f t="shared" si="1"/>
        <v>0</v>
      </c>
      <c r="U39" s="111">
        <f t="shared" si="1"/>
        <v>0</v>
      </c>
      <c r="V39" s="111">
        <f t="shared" si="1"/>
        <v>0</v>
      </c>
      <c r="W39" s="111">
        <f t="shared" si="1"/>
        <v>0</v>
      </c>
      <c r="X39" s="111">
        <f t="shared" si="1"/>
        <v>0</v>
      </c>
      <c r="Y39" s="111">
        <f t="shared" si="1"/>
        <v>0</v>
      </c>
      <c r="Z39" s="111">
        <f t="shared" si="1"/>
        <v>0</v>
      </c>
      <c r="AA39" s="111">
        <f t="shared" si="1"/>
        <v>0</v>
      </c>
      <c r="AB39" s="111">
        <f t="shared" si="1"/>
        <v>0</v>
      </c>
      <c r="AC39" s="111">
        <f t="shared" si="1"/>
        <v>0</v>
      </c>
      <c r="AD39" s="111">
        <f t="shared" si="1"/>
        <v>0</v>
      </c>
      <c r="AE39" s="111">
        <f t="shared" si="1"/>
        <v>0</v>
      </c>
      <c r="AF39" s="111">
        <f t="shared" si="1"/>
        <v>0</v>
      </c>
      <c r="AG39" s="111">
        <f t="shared" si="1"/>
        <v>0</v>
      </c>
      <c r="AH39" s="111">
        <f t="shared" si="1"/>
        <v>0</v>
      </c>
      <c r="AI39" s="111">
        <f t="shared" si="1"/>
        <v>0</v>
      </c>
      <c r="AJ39" s="111">
        <f t="shared" si="1"/>
        <v>0</v>
      </c>
      <c r="AK39" s="111">
        <f t="shared" si="1"/>
        <v>0</v>
      </c>
      <c r="AL39" s="111">
        <f t="shared" si="1"/>
        <v>0</v>
      </c>
      <c r="AM39" s="111">
        <f t="shared" si="1"/>
        <v>0</v>
      </c>
      <c r="AN39" s="111">
        <f t="shared" si="1"/>
        <v>0</v>
      </c>
      <c r="AO39" s="111">
        <f t="shared" si="1"/>
        <v>0</v>
      </c>
      <c r="AP39" s="111">
        <f t="shared" si="1"/>
        <v>0</v>
      </c>
      <c r="AQ39" s="111">
        <f t="shared" si="1"/>
        <v>0</v>
      </c>
      <c r="AR39" s="111">
        <f t="shared" si="1"/>
        <v>0</v>
      </c>
      <c r="AS39" s="111">
        <f t="shared" si="1"/>
        <v>0</v>
      </c>
      <c r="AT39" s="111">
        <f t="shared" si="1"/>
        <v>0</v>
      </c>
      <c r="AU39" s="111">
        <f t="shared" si="1"/>
        <v>0</v>
      </c>
      <c r="AV39" s="111">
        <f t="shared" si="1"/>
        <v>0</v>
      </c>
      <c r="AW39" s="111">
        <f t="shared" si="1"/>
        <v>0</v>
      </c>
      <c r="AX39" s="111">
        <f t="shared" si="1"/>
        <v>0</v>
      </c>
      <c r="AY39" s="111">
        <f t="shared" si="1"/>
        <v>0</v>
      </c>
      <c r="AZ39" s="111">
        <f t="shared" si="1"/>
        <v>0</v>
      </c>
      <c r="BA39" s="111">
        <f t="shared" si="1"/>
        <v>0</v>
      </c>
      <c r="BB39" s="111">
        <f t="shared" si="1"/>
        <v>0</v>
      </c>
    </row>
    <row r="40" spans="1:54">
      <c r="A40" t="s">
        <v>489</v>
      </c>
      <c r="E40" s="111">
        <f>E39/D35</f>
        <v>0</v>
      </c>
      <c r="F40" s="111">
        <f>IF(F39&gt;0,E40+E34/(D35-1),0)</f>
        <v>0</v>
      </c>
      <c r="G40" s="111">
        <f>IF(G39&gt;0,F40+F34/(D35-2),0)</f>
        <v>0</v>
      </c>
      <c r="H40" s="111">
        <f>IF(H39&gt;0,G40+G34/(D35-3),0)</f>
        <v>0</v>
      </c>
      <c r="I40" s="111">
        <f t="shared" ref="I40:BB40" si="2">IF(I39&gt;0,H40,0)</f>
        <v>0</v>
      </c>
      <c r="J40" s="111">
        <f t="shared" si="2"/>
        <v>0</v>
      </c>
      <c r="K40" s="111">
        <f t="shared" si="2"/>
        <v>0</v>
      </c>
      <c r="L40" s="111">
        <f t="shared" si="2"/>
        <v>0</v>
      </c>
      <c r="M40" s="111">
        <f t="shared" si="2"/>
        <v>0</v>
      </c>
      <c r="N40" s="111">
        <f t="shared" si="2"/>
        <v>0</v>
      </c>
      <c r="O40" s="111">
        <f t="shared" si="2"/>
        <v>0</v>
      </c>
      <c r="P40" s="111">
        <f t="shared" si="2"/>
        <v>0</v>
      </c>
      <c r="Q40" s="111">
        <f t="shared" si="2"/>
        <v>0</v>
      </c>
      <c r="R40" s="111">
        <f t="shared" si="2"/>
        <v>0</v>
      </c>
      <c r="S40" s="111">
        <f t="shared" si="2"/>
        <v>0</v>
      </c>
      <c r="T40" s="111">
        <f t="shared" si="2"/>
        <v>0</v>
      </c>
      <c r="U40" s="111">
        <f t="shared" si="2"/>
        <v>0</v>
      </c>
      <c r="V40" s="111">
        <f t="shared" si="2"/>
        <v>0</v>
      </c>
      <c r="W40" s="111">
        <f t="shared" si="2"/>
        <v>0</v>
      </c>
      <c r="X40" s="111">
        <f t="shared" si="2"/>
        <v>0</v>
      </c>
      <c r="Y40" s="111">
        <f t="shared" si="2"/>
        <v>0</v>
      </c>
      <c r="Z40" s="111">
        <f t="shared" si="2"/>
        <v>0</v>
      </c>
      <c r="AA40" s="111">
        <f t="shared" si="2"/>
        <v>0</v>
      </c>
      <c r="AB40" s="111">
        <f t="shared" si="2"/>
        <v>0</v>
      </c>
      <c r="AC40" s="111">
        <f t="shared" si="2"/>
        <v>0</v>
      </c>
      <c r="AD40" s="111">
        <f t="shared" si="2"/>
        <v>0</v>
      </c>
      <c r="AE40" s="111">
        <f t="shared" si="2"/>
        <v>0</v>
      </c>
      <c r="AF40" s="111">
        <f t="shared" si="2"/>
        <v>0</v>
      </c>
      <c r="AG40" s="111">
        <f t="shared" si="2"/>
        <v>0</v>
      </c>
      <c r="AH40" s="111">
        <f t="shared" si="2"/>
        <v>0</v>
      </c>
      <c r="AI40" s="111">
        <f t="shared" si="2"/>
        <v>0</v>
      </c>
      <c r="AJ40" s="111">
        <f t="shared" si="2"/>
        <v>0</v>
      </c>
      <c r="AK40" s="111">
        <f t="shared" si="2"/>
        <v>0</v>
      </c>
      <c r="AL40" s="111">
        <f t="shared" si="2"/>
        <v>0</v>
      </c>
      <c r="AM40" s="111">
        <f t="shared" si="2"/>
        <v>0</v>
      </c>
      <c r="AN40" s="111">
        <f t="shared" si="2"/>
        <v>0</v>
      </c>
      <c r="AO40" s="111">
        <f t="shared" si="2"/>
        <v>0</v>
      </c>
      <c r="AP40" s="111">
        <f t="shared" si="2"/>
        <v>0</v>
      </c>
      <c r="AQ40" s="111">
        <f t="shared" si="2"/>
        <v>0</v>
      </c>
      <c r="AR40" s="111">
        <f t="shared" si="2"/>
        <v>0</v>
      </c>
      <c r="AS40" s="111">
        <f t="shared" si="2"/>
        <v>0</v>
      </c>
      <c r="AT40" s="111">
        <f t="shared" si="2"/>
        <v>0</v>
      </c>
      <c r="AU40" s="111">
        <f t="shared" si="2"/>
        <v>0</v>
      </c>
      <c r="AV40" s="111">
        <f t="shared" si="2"/>
        <v>0</v>
      </c>
      <c r="AW40" s="111">
        <f t="shared" si="2"/>
        <v>0</v>
      </c>
      <c r="AX40" s="111">
        <f t="shared" si="2"/>
        <v>0</v>
      </c>
      <c r="AY40" s="111">
        <f t="shared" si="2"/>
        <v>0</v>
      </c>
      <c r="AZ40" s="111">
        <f t="shared" si="2"/>
        <v>0</v>
      </c>
      <c r="BA40" s="111">
        <f t="shared" si="2"/>
        <v>0</v>
      </c>
      <c r="BB40" s="111">
        <f t="shared" si="2"/>
        <v>0</v>
      </c>
    </row>
    <row r="41" spans="1:54">
      <c r="A41" t="s">
        <v>490</v>
      </c>
      <c r="E41" s="111">
        <f>$D$36*E39</f>
        <v>0</v>
      </c>
      <c r="F41" s="111">
        <f t="shared" ref="F41:BB41" si="3">$D$36*F39</f>
        <v>0</v>
      </c>
      <c r="G41" s="111">
        <f t="shared" si="3"/>
        <v>0</v>
      </c>
      <c r="H41" s="111">
        <f>$D$36*H39</f>
        <v>0</v>
      </c>
      <c r="I41" s="111">
        <f t="shared" si="3"/>
        <v>0</v>
      </c>
      <c r="J41" s="111">
        <f t="shared" si="3"/>
        <v>0</v>
      </c>
      <c r="K41" s="111">
        <f t="shared" si="3"/>
        <v>0</v>
      </c>
      <c r="L41" s="111">
        <f t="shared" si="3"/>
        <v>0</v>
      </c>
      <c r="M41" s="111">
        <f t="shared" si="3"/>
        <v>0</v>
      </c>
      <c r="N41" s="111">
        <f t="shared" si="3"/>
        <v>0</v>
      </c>
      <c r="O41" s="111">
        <f t="shared" si="3"/>
        <v>0</v>
      </c>
      <c r="P41" s="111">
        <f t="shared" si="3"/>
        <v>0</v>
      </c>
      <c r="Q41" s="111">
        <f t="shared" si="3"/>
        <v>0</v>
      </c>
      <c r="R41" s="111">
        <f t="shared" si="3"/>
        <v>0</v>
      </c>
      <c r="S41" s="111">
        <f t="shared" si="3"/>
        <v>0</v>
      </c>
      <c r="T41" s="111">
        <f t="shared" si="3"/>
        <v>0</v>
      </c>
      <c r="U41" s="111">
        <f t="shared" si="3"/>
        <v>0</v>
      </c>
      <c r="V41" s="111">
        <f t="shared" si="3"/>
        <v>0</v>
      </c>
      <c r="W41" s="111">
        <f t="shared" si="3"/>
        <v>0</v>
      </c>
      <c r="X41" s="111">
        <f t="shared" si="3"/>
        <v>0</v>
      </c>
      <c r="Y41" s="111">
        <f t="shared" si="3"/>
        <v>0</v>
      </c>
      <c r="Z41" s="111">
        <f t="shared" si="3"/>
        <v>0</v>
      </c>
      <c r="AA41" s="111">
        <f t="shared" si="3"/>
        <v>0</v>
      </c>
      <c r="AB41" s="111">
        <f t="shared" si="3"/>
        <v>0</v>
      </c>
      <c r="AC41" s="111">
        <f t="shared" si="3"/>
        <v>0</v>
      </c>
      <c r="AD41" s="111">
        <f t="shared" si="3"/>
        <v>0</v>
      </c>
      <c r="AE41" s="111">
        <f t="shared" si="3"/>
        <v>0</v>
      </c>
      <c r="AF41" s="111">
        <f t="shared" si="3"/>
        <v>0</v>
      </c>
      <c r="AG41" s="111">
        <f t="shared" si="3"/>
        <v>0</v>
      </c>
      <c r="AH41" s="111">
        <f t="shared" si="3"/>
        <v>0</v>
      </c>
      <c r="AI41" s="111">
        <f t="shared" si="3"/>
        <v>0</v>
      </c>
      <c r="AJ41" s="111">
        <f t="shared" si="3"/>
        <v>0</v>
      </c>
      <c r="AK41" s="111">
        <f t="shared" si="3"/>
        <v>0</v>
      </c>
      <c r="AL41" s="111">
        <f t="shared" si="3"/>
        <v>0</v>
      </c>
      <c r="AM41" s="111">
        <f t="shared" si="3"/>
        <v>0</v>
      </c>
      <c r="AN41" s="111">
        <f t="shared" si="3"/>
        <v>0</v>
      </c>
      <c r="AO41" s="111">
        <f t="shared" si="3"/>
        <v>0</v>
      </c>
      <c r="AP41" s="111">
        <f t="shared" si="3"/>
        <v>0</v>
      </c>
      <c r="AQ41" s="111">
        <f t="shared" si="3"/>
        <v>0</v>
      </c>
      <c r="AR41" s="111">
        <f t="shared" si="3"/>
        <v>0</v>
      </c>
      <c r="AS41" s="111">
        <f t="shared" si="3"/>
        <v>0</v>
      </c>
      <c r="AT41" s="111">
        <f t="shared" si="3"/>
        <v>0</v>
      </c>
      <c r="AU41" s="111">
        <f t="shared" si="3"/>
        <v>0</v>
      </c>
      <c r="AV41" s="111">
        <f t="shared" si="3"/>
        <v>0</v>
      </c>
      <c r="AW41" s="111">
        <f t="shared" si="3"/>
        <v>0</v>
      </c>
      <c r="AX41" s="111">
        <f t="shared" si="3"/>
        <v>0</v>
      </c>
      <c r="AY41" s="111">
        <f t="shared" si="3"/>
        <v>0</v>
      </c>
      <c r="AZ41" s="111">
        <f t="shared" si="3"/>
        <v>0</v>
      </c>
      <c r="BA41" s="111">
        <f t="shared" si="3"/>
        <v>0</v>
      </c>
      <c r="BB41" s="111">
        <f t="shared" si="3"/>
        <v>0</v>
      </c>
    </row>
    <row r="42" spans="1:54">
      <c r="A42" t="s">
        <v>491</v>
      </c>
      <c r="E42" s="111">
        <f>E40+E41</f>
        <v>0</v>
      </c>
      <c r="F42" s="111">
        <f t="shared" ref="F42:BB42" si="4">F40+F41</f>
        <v>0</v>
      </c>
      <c r="G42" s="111">
        <f t="shared" si="4"/>
        <v>0</v>
      </c>
      <c r="H42" s="111">
        <f t="shared" si="4"/>
        <v>0</v>
      </c>
      <c r="I42" s="111">
        <f t="shared" si="4"/>
        <v>0</v>
      </c>
      <c r="J42" s="111">
        <f t="shared" si="4"/>
        <v>0</v>
      </c>
      <c r="K42" s="111">
        <f t="shared" si="4"/>
        <v>0</v>
      </c>
      <c r="L42" s="111">
        <f t="shared" si="4"/>
        <v>0</v>
      </c>
      <c r="M42" s="111">
        <f t="shared" si="4"/>
        <v>0</v>
      </c>
      <c r="N42" s="111">
        <f t="shared" si="4"/>
        <v>0</v>
      </c>
      <c r="O42" s="111">
        <f t="shared" si="4"/>
        <v>0</v>
      </c>
      <c r="P42" s="111">
        <f t="shared" si="4"/>
        <v>0</v>
      </c>
      <c r="Q42" s="111">
        <f t="shared" si="4"/>
        <v>0</v>
      </c>
      <c r="R42" s="111">
        <f t="shared" si="4"/>
        <v>0</v>
      </c>
      <c r="S42" s="111">
        <f t="shared" si="4"/>
        <v>0</v>
      </c>
      <c r="T42" s="111">
        <f t="shared" si="4"/>
        <v>0</v>
      </c>
      <c r="U42" s="111">
        <f t="shared" si="4"/>
        <v>0</v>
      </c>
      <c r="V42" s="111">
        <f t="shared" si="4"/>
        <v>0</v>
      </c>
      <c r="W42" s="111">
        <f t="shared" si="4"/>
        <v>0</v>
      </c>
      <c r="X42" s="111">
        <f t="shared" si="4"/>
        <v>0</v>
      </c>
      <c r="Y42" s="111">
        <f t="shared" si="4"/>
        <v>0</v>
      </c>
      <c r="Z42" s="111">
        <f t="shared" si="4"/>
        <v>0</v>
      </c>
      <c r="AA42" s="111">
        <f t="shared" si="4"/>
        <v>0</v>
      </c>
      <c r="AB42" s="111">
        <f t="shared" si="4"/>
        <v>0</v>
      </c>
      <c r="AC42" s="111">
        <f t="shared" si="4"/>
        <v>0</v>
      </c>
      <c r="AD42" s="111">
        <f t="shared" si="4"/>
        <v>0</v>
      </c>
      <c r="AE42" s="111">
        <f t="shared" si="4"/>
        <v>0</v>
      </c>
      <c r="AF42" s="111">
        <f t="shared" si="4"/>
        <v>0</v>
      </c>
      <c r="AG42" s="111">
        <f t="shared" si="4"/>
        <v>0</v>
      </c>
      <c r="AH42" s="111">
        <f t="shared" si="4"/>
        <v>0</v>
      </c>
      <c r="AI42" s="111">
        <f t="shared" si="4"/>
        <v>0</v>
      </c>
      <c r="AJ42" s="111">
        <f t="shared" si="4"/>
        <v>0</v>
      </c>
      <c r="AK42" s="111">
        <f t="shared" si="4"/>
        <v>0</v>
      </c>
      <c r="AL42" s="111">
        <f t="shared" si="4"/>
        <v>0</v>
      </c>
      <c r="AM42" s="111">
        <f t="shared" si="4"/>
        <v>0</v>
      </c>
      <c r="AN42" s="111">
        <f t="shared" si="4"/>
        <v>0</v>
      </c>
      <c r="AO42" s="111">
        <f t="shared" si="4"/>
        <v>0</v>
      </c>
      <c r="AP42" s="111">
        <f t="shared" si="4"/>
        <v>0</v>
      </c>
      <c r="AQ42" s="111">
        <f t="shared" si="4"/>
        <v>0</v>
      </c>
      <c r="AR42" s="111">
        <f t="shared" si="4"/>
        <v>0</v>
      </c>
      <c r="AS42" s="111">
        <f t="shared" si="4"/>
        <v>0</v>
      </c>
      <c r="AT42" s="111">
        <f t="shared" si="4"/>
        <v>0</v>
      </c>
      <c r="AU42" s="111">
        <f t="shared" si="4"/>
        <v>0</v>
      </c>
      <c r="AV42" s="111">
        <f t="shared" si="4"/>
        <v>0</v>
      </c>
      <c r="AW42" s="111">
        <f t="shared" si="4"/>
        <v>0</v>
      </c>
      <c r="AX42" s="111">
        <f t="shared" si="4"/>
        <v>0</v>
      </c>
      <c r="AY42" s="111">
        <f t="shared" si="4"/>
        <v>0</v>
      </c>
      <c r="AZ42" s="111">
        <f t="shared" si="4"/>
        <v>0</v>
      </c>
      <c r="BA42" s="111">
        <f t="shared" si="4"/>
        <v>0</v>
      </c>
      <c r="BB42" s="111">
        <f t="shared" si="4"/>
        <v>0</v>
      </c>
    </row>
    <row r="44" spans="1:54">
      <c r="A44" t="s">
        <v>482</v>
      </c>
      <c r="D44" s="108"/>
      <c r="E44" t="s">
        <v>469</v>
      </c>
    </row>
    <row r="45" spans="1:54">
      <c r="A45" t="s">
        <v>483</v>
      </c>
      <c r="D45" s="108"/>
      <c r="E45" s="108"/>
      <c r="F45" s="108"/>
      <c r="G45" s="108"/>
    </row>
    <row r="46" spans="1:54">
      <c r="A46" t="s">
        <v>484</v>
      </c>
      <c r="D46" s="107">
        <v>10</v>
      </c>
      <c r="E46" t="s">
        <v>471</v>
      </c>
    </row>
    <row r="47" spans="1:54">
      <c r="A47" t="s">
        <v>485</v>
      </c>
      <c r="D47" s="109">
        <v>3.5000000000000003E-2</v>
      </c>
      <c r="F47" s="110" t="s">
        <v>486</v>
      </c>
    </row>
    <row r="49" spans="1:54">
      <c r="A49" t="s">
        <v>487</v>
      </c>
      <c r="E49">
        <v>1</v>
      </c>
      <c r="F49">
        <f>IF(E49&lt;$D$46,E49+1,"")</f>
        <v>2</v>
      </c>
      <c r="G49">
        <f t="shared" ref="G49:BA49" si="5">IF(F49&lt;$D$46,F49+1,"")</f>
        <v>3</v>
      </c>
      <c r="H49">
        <f t="shared" si="5"/>
        <v>4</v>
      </c>
      <c r="I49">
        <f t="shared" si="5"/>
        <v>5</v>
      </c>
      <c r="J49">
        <f t="shared" si="5"/>
        <v>6</v>
      </c>
      <c r="K49">
        <f t="shared" si="5"/>
        <v>7</v>
      </c>
      <c r="L49">
        <f t="shared" si="5"/>
        <v>8</v>
      </c>
      <c r="M49">
        <f t="shared" si="5"/>
        <v>9</v>
      </c>
      <c r="N49">
        <f t="shared" si="5"/>
        <v>10</v>
      </c>
      <c r="O49" t="str">
        <f t="shared" si="5"/>
        <v/>
      </c>
      <c r="P49" t="str">
        <f t="shared" si="5"/>
        <v/>
      </c>
      <c r="Q49" t="str">
        <f t="shared" si="5"/>
        <v/>
      </c>
      <c r="R49" t="str">
        <f t="shared" si="5"/>
        <v/>
      </c>
      <c r="S49" t="str">
        <f t="shared" si="5"/>
        <v/>
      </c>
      <c r="T49" t="str">
        <f t="shared" si="5"/>
        <v/>
      </c>
      <c r="U49" t="str">
        <f t="shared" si="5"/>
        <v/>
      </c>
      <c r="V49" t="str">
        <f t="shared" si="5"/>
        <v/>
      </c>
      <c r="W49" t="str">
        <f t="shared" si="5"/>
        <v/>
      </c>
      <c r="X49" t="str">
        <f t="shared" si="5"/>
        <v/>
      </c>
      <c r="Y49" t="str">
        <f t="shared" si="5"/>
        <v/>
      </c>
      <c r="Z49" t="str">
        <f t="shared" si="5"/>
        <v/>
      </c>
      <c r="AA49" t="str">
        <f t="shared" si="5"/>
        <v/>
      </c>
      <c r="AB49" t="str">
        <f t="shared" si="5"/>
        <v/>
      </c>
      <c r="AC49" t="str">
        <f t="shared" si="5"/>
        <v/>
      </c>
      <c r="AD49" t="str">
        <f t="shared" si="5"/>
        <v/>
      </c>
      <c r="AE49" t="str">
        <f t="shared" si="5"/>
        <v/>
      </c>
      <c r="AF49" t="str">
        <f t="shared" si="5"/>
        <v/>
      </c>
      <c r="AG49" t="str">
        <f t="shared" si="5"/>
        <v/>
      </c>
      <c r="AH49" t="str">
        <f t="shared" si="5"/>
        <v/>
      </c>
      <c r="AI49" t="str">
        <f t="shared" si="5"/>
        <v/>
      </c>
      <c r="AJ49" t="str">
        <f t="shared" si="5"/>
        <v/>
      </c>
      <c r="AK49" t="str">
        <f t="shared" si="5"/>
        <v/>
      </c>
      <c r="AL49" t="str">
        <f t="shared" si="5"/>
        <v/>
      </c>
      <c r="AM49" t="str">
        <f t="shared" si="5"/>
        <v/>
      </c>
      <c r="AN49" t="str">
        <f t="shared" si="5"/>
        <v/>
      </c>
      <c r="AO49" t="str">
        <f t="shared" si="5"/>
        <v/>
      </c>
      <c r="AP49" t="str">
        <f t="shared" si="5"/>
        <v/>
      </c>
      <c r="AQ49" t="str">
        <f t="shared" si="5"/>
        <v/>
      </c>
      <c r="AR49" t="str">
        <f t="shared" si="5"/>
        <v/>
      </c>
      <c r="AS49" t="str">
        <f t="shared" si="5"/>
        <v/>
      </c>
      <c r="AT49" t="str">
        <f t="shared" si="5"/>
        <v/>
      </c>
      <c r="AU49" t="str">
        <f t="shared" si="5"/>
        <v/>
      </c>
      <c r="AV49" t="str">
        <f t="shared" si="5"/>
        <v/>
      </c>
      <c r="AW49" t="str">
        <f t="shared" si="5"/>
        <v/>
      </c>
      <c r="AX49" t="str">
        <f t="shared" si="5"/>
        <v/>
      </c>
      <c r="AY49" t="str">
        <f t="shared" si="5"/>
        <v/>
      </c>
      <c r="AZ49" t="str">
        <f t="shared" si="5"/>
        <v/>
      </c>
      <c r="BA49" t="str">
        <f t="shared" si="5"/>
        <v/>
      </c>
      <c r="BB49" t="str">
        <f>IF(BA49&lt;$D$46,BA49+1,"")</f>
        <v/>
      </c>
    </row>
    <row r="50" spans="1:54">
      <c r="A50" t="s">
        <v>488</v>
      </c>
      <c r="E50" s="111">
        <f>D45</f>
        <v>0</v>
      </c>
      <c r="F50" s="111">
        <f>IF((E50-E51)&gt;=E51,E50+E45-E51,0)</f>
        <v>0</v>
      </c>
      <c r="G50" s="111">
        <f>IF((F50-F51)&gt;=F51,F50+F45-F51,0)</f>
        <v>0</v>
      </c>
      <c r="H50" s="111">
        <f>IF((G50-G51)&gt;=G51,G50+G45-G51,0)</f>
        <v>0</v>
      </c>
      <c r="I50" s="111">
        <f t="shared" ref="I50" si="6">IF((H50-H51)&gt;=H51,H50-H51,0)</f>
        <v>0</v>
      </c>
      <c r="J50" s="111">
        <f>IF((I50-I51)&gt;=0.01,I50-I51,0)</f>
        <v>0</v>
      </c>
      <c r="K50" s="111">
        <f t="shared" ref="K50:BB50" si="7">IF((J50-J51)&gt;=0.01,J50-J51,0)</f>
        <v>0</v>
      </c>
      <c r="L50" s="111">
        <f t="shared" si="7"/>
        <v>0</v>
      </c>
      <c r="M50" s="111">
        <f t="shared" si="7"/>
        <v>0</v>
      </c>
      <c r="N50" s="111">
        <f t="shared" si="7"/>
        <v>0</v>
      </c>
      <c r="O50" s="111">
        <f t="shared" si="7"/>
        <v>0</v>
      </c>
      <c r="P50" s="111">
        <f t="shared" si="7"/>
        <v>0</v>
      </c>
      <c r="Q50" s="111">
        <f t="shared" si="7"/>
        <v>0</v>
      </c>
      <c r="R50" s="111">
        <f t="shared" si="7"/>
        <v>0</v>
      </c>
      <c r="S50" s="111">
        <f t="shared" si="7"/>
        <v>0</v>
      </c>
      <c r="T50" s="111">
        <f t="shared" si="7"/>
        <v>0</v>
      </c>
      <c r="U50" s="111">
        <f t="shared" si="7"/>
        <v>0</v>
      </c>
      <c r="V50" s="111">
        <f t="shared" si="7"/>
        <v>0</v>
      </c>
      <c r="W50" s="111">
        <f t="shared" si="7"/>
        <v>0</v>
      </c>
      <c r="X50" s="111">
        <f t="shared" si="7"/>
        <v>0</v>
      </c>
      <c r="Y50" s="111">
        <f t="shared" si="7"/>
        <v>0</v>
      </c>
      <c r="Z50" s="111">
        <f t="shared" si="7"/>
        <v>0</v>
      </c>
      <c r="AA50" s="111">
        <f t="shared" si="7"/>
        <v>0</v>
      </c>
      <c r="AB50" s="111">
        <f t="shared" si="7"/>
        <v>0</v>
      </c>
      <c r="AC50" s="111">
        <f t="shared" si="7"/>
        <v>0</v>
      </c>
      <c r="AD50" s="111">
        <f t="shared" si="7"/>
        <v>0</v>
      </c>
      <c r="AE50" s="111">
        <f t="shared" si="7"/>
        <v>0</v>
      </c>
      <c r="AF50" s="111">
        <f t="shared" si="7"/>
        <v>0</v>
      </c>
      <c r="AG50" s="111">
        <f t="shared" si="7"/>
        <v>0</v>
      </c>
      <c r="AH50" s="111">
        <f t="shared" si="7"/>
        <v>0</v>
      </c>
      <c r="AI50" s="111">
        <f t="shared" si="7"/>
        <v>0</v>
      </c>
      <c r="AJ50" s="111">
        <f t="shared" si="7"/>
        <v>0</v>
      </c>
      <c r="AK50" s="111">
        <f t="shared" si="7"/>
        <v>0</v>
      </c>
      <c r="AL50" s="111">
        <f t="shared" si="7"/>
        <v>0</v>
      </c>
      <c r="AM50" s="111">
        <f t="shared" si="7"/>
        <v>0</v>
      </c>
      <c r="AN50" s="111">
        <f t="shared" si="7"/>
        <v>0</v>
      </c>
      <c r="AO50" s="111">
        <f t="shared" si="7"/>
        <v>0</v>
      </c>
      <c r="AP50" s="111">
        <f t="shared" si="7"/>
        <v>0</v>
      </c>
      <c r="AQ50" s="111">
        <f t="shared" si="7"/>
        <v>0</v>
      </c>
      <c r="AR50" s="111">
        <f t="shared" si="7"/>
        <v>0</v>
      </c>
      <c r="AS50" s="111">
        <f t="shared" si="7"/>
        <v>0</v>
      </c>
      <c r="AT50" s="111">
        <f t="shared" si="7"/>
        <v>0</v>
      </c>
      <c r="AU50" s="111">
        <f t="shared" si="7"/>
        <v>0</v>
      </c>
      <c r="AV50" s="111">
        <f t="shared" si="7"/>
        <v>0</v>
      </c>
      <c r="AW50" s="111">
        <f t="shared" si="7"/>
        <v>0</v>
      </c>
      <c r="AX50" s="111">
        <f t="shared" si="7"/>
        <v>0</v>
      </c>
      <c r="AY50" s="111">
        <f t="shared" si="7"/>
        <v>0</v>
      </c>
      <c r="AZ50" s="111">
        <f t="shared" si="7"/>
        <v>0</v>
      </c>
      <c r="BA50" s="111">
        <f t="shared" si="7"/>
        <v>0</v>
      </c>
      <c r="BB50" s="111">
        <f t="shared" si="7"/>
        <v>0</v>
      </c>
    </row>
    <row r="51" spans="1:54">
      <c r="A51" t="s">
        <v>489</v>
      </c>
      <c r="E51" s="111">
        <f>E50/D46</f>
        <v>0</v>
      </c>
      <c r="F51" s="111">
        <f>IF(F50&gt;0,E51+E45/(D46-1),0)</f>
        <v>0</v>
      </c>
      <c r="G51" s="111">
        <f>IF(G50&gt;0,F51+F45/(D46-2),0)</f>
        <v>0</v>
      </c>
      <c r="H51" s="111">
        <f>IF(H50&gt;0,G51+G45/(D46-3),0)</f>
        <v>0</v>
      </c>
      <c r="I51" s="111">
        <f t="shared" ref="I51" si="8">IF(I50&gt;0,H51,0)</f>
        <v>0</v>
      </c>
      <c r="J51" s="111">
        <f t="shared" ref="J51" si="9">IF(J50&gt;0,I51,0)</f>
        <v>0</v>
      </c>
      <c r="K51" s="111">
        <f t="shared" ref="K51" si="10">IF(K50&gt;0,J51,0)</f>
        <v>0</v>
      </c>
      <c r="L51" s="111">
        <f t="shared" ref="L51" si="11">IF(L50&gt;0,K51,0)</f>
        <v>0</v>
      </c>
      <c r="M51" s="111">
        <f t="shared" ref="M51" si="12">IF(M50&gt;0,L51,0)</f>
        <v>0</v>
      </c>
      <c r="N51" s="111">
        <f t="shared" ref="N51" si="13">IF(N50&gt;0,M51,0)</f>
        <v>0</v>
      </c>
      <c r="O51" s="111">
        <f t="shared" ref="O51" si="14">IF(O50&gt;0,N51,0)</f>
        <v>0</v>
      </c>
      <c r="P51" s="111">
        <f t="shared" ref="P51" si="15">IF(P50&gt;0,O51,0)</f>
        <v>0</v>
      </c>
      <c r="Q51" s="111">
        <f t="shared" ref="Q51" si="16">IF(Q50&gt;0,P51,0)</f>
        <v>0</v>
      </c>
      <c r="R51" s="111">
        <f t="shared" ref="R51" si="17">IF(R50&gt;0,Q51,0)</f>
        <v>0</v>
      </c>
      <c r="S51" s="111">
        <f t="shared" ref="S51" si="18">IF(S50&gt;0,R51,0)</f>
        <v>0</v>
      </c>
      <c r="T51" s="111">
        <f t="shared" ref="T51" si="19">IF(T50&gt;0,S51,0)</f>
        <v>0</v>
      </c>
      <c r="U51" s="111">
        <f t="shared" ref="U51" si="20">IF(U50&gt;0,T51,0)</f>
        <v>0</v>
      </c>
      <c r="V51" s="111">
        <f t="shared" ref="V51" si="21">IF(V50&gt;0,U51,0)</f>
        <v>0</v>
      </c>
      <c r="W51" s="111">
        <f t="shared" ref="W51" si="22">IF(W50&gt;0,V51,0)</f>
        <v>0</v>
      </c>
      <c r="X51" s="111">
        <f t="shared" ref="X51" si="23">IF(X50&gt;0,W51,0)</f>
        <v>0</v>
      </c>
      <c r="Y51" s="111">
        <f t="shared" ref="Y51" si="24">IF(Y50&gt;0,X51,0)</f>
        <v>0</v>
      </c>
      <c r="Z51" s="111">
        <f t="shared" ref="Z51" si="25">IF(Z50&gt;0,Y51,0)</f>
        <v>0</v>
      </c>
      <c r="AA51" s="111">
        <f t="shared" ref="AA51" si="26">IF(AA50&gt;0,Z51,0)</f>
        <v>0</v>
      </c>
      <c r="AB51" s="111">
        <f t="shared" ref="AB51" si="27">IF(AB50&gt;0,AA51,0)</f>
        <v>0</v>
      </c>
      <c r="AC51" s="111">
        <f t="shared" ref="AC51" si="28">IF(AC50&gt;0,AB51,0)</f>
        <v>0</v>
      </c>
      <c r="AD51" s="111">
        <f t="shared" ref="AD51" si="29">IF(AD50&gt;0,AC51,0)</f>
        <v>0</v>
      </c>
      <c r="AE51" s="111">
        <f t="shared" ref="AE51" si="30">IF(AE50&gt;0,AD51,0)</f>
        <v>0</v>
      </c>
      <c r="AF51" s="111">
        <f t="shared" ref="AF51" si="31">IF(AF50&gt;0,AE51,0)</f>
        <v>0</v>
      </c>
      <c r="AG51" s="111">
        <f t="shared" ref="AG51" si="32">IF(AG50&gt;0,AF51,0)</f>
        <v>0</v>
      </c>
      <c r="AH51" s="111">
        <f t="shared" ref="AH51" si="33">IF(AH50&gt;0,AG51,0)</f>
        <v>0</v>
      </c>
      <c r="AI51" s="111">
        <f t="shared" ref="AI51" si="34">IF(AI50&gt;0,AH51,0)</f>
        <v>0</v>
      </c>
      <c r="AJ51" s="111">
        <f t="shared" ref="AJ51" si="35">IF(AJ50&gt;0,AI51,0)</f>
        <v>0</v>
      </c>
      <c r="AK51" s="111">
        <f t="shared" ref="AK51" si="36">IF(AK50&gt;0,AJ51,0)</f>
        <v>0</v>
      </c>
      <c r="AL51" s="111">
        <f t="shared" ref="AL51" si="37">IF(AL50&gt;0,AK51,0)</f>
        <v>0</v>
      </c>
      <c r="AM51" s="111">
        <f t="shared" ref="AM51" si="38">IF(AM50&gt;0,AL51,0)</f>
        <v>0</v>
      </c>
      <c r="AN51" s="111">
        <f t="shared" ref="AN51" si="39">IF(AN50&gt;0,AM51,0)</f>
        <v>0</v>
      </c>
      <c r="AO51" s="111">
        <f t="shared" ref="AO51" si="40">IF(AO50&gt;0,AN51,0)</f>
        <v>0</v>
      </c>
      <c r="AP51" s="111">
        <f t="shared" ref="AP51" si="41">IF(AP50&gt;0,AO51,0)</f>
        <v>0</v>
      </c>
      <c r="AQ51" s="111">
        <f t="shared" ref="AQ51" si="42">IF(AQ50&gt;0,AP51,0)</f>
        <v>0</v>
      </c>
      <c r="AR51" s="111">
        <f t="shared" ref="AR51" si="43">IF(AR50&gt;0,AQ51,0)</f>
        <v>0</v>
      </c>
      <c r="AS51" s="111">
        <f t="shared" ref="AS51" si="44">IF(AS50&gt;0,AR51,0)</f>
        <v>0</v>
      </c>
      <c r="AT51" s="111">
        <f t="shared" ref="AT51" si="45">IF(AT50&gt;0,AS51,0)</f>
        <v>0</v>
      </c>
      <c r="AU51" s="111">
        <f t="shared" ref="AU51" si="46">IF(AU50&gt;0,AT51,0)</f>
        <v>0</v>
      </c>
      <c r="AV51" s="111">
        <f t="shared" ref="AV51" si="47">IF(AV50&gt;0,AU51,0)</f>
        <v>0</v>
      </c>
      <c r="AW51" s="111">
        <f t="shared" ref="AW51" si="48">IF(AW50&gt;0,AV51,0)</f>
        <v>0</v>
      </c>
      <c r="AX51" s="111">
        <f t="shared" ref="AX51" si="49">IF(AX50&gt;0,AW51,0)</f>
        <v>0</v>
      </c>
      <c r="AY51" s="111">
        <f t="shared" ref="AY51" si="50">IF(AY50&gt;0,AX51,0)</f>
        <v>0</v>
      </c>
      <c r="AZ51" s="111">
        <f t="shared" ref="AZ51" si="51">IF(AZ50&gt;0,AY51,0)</f>
        <v>0</v>
      </c>
      <c r="BA51" s="111">
        <f t="shared" ref="BA51" si="52">IF(BA50&gt;0,AZ51,0)</f>
        <v>0</v>
      </c>
      <c r="BB51" s="111">
        <f t="shared" ref="BB51" si="53">IF(BB50&gt;0,BA51,0)</f>
        <v>0</v>
      </c>
    </row>
    <row r="52" spans="1:54">
      <c r="A52" t="s">
        <v>490</v>
      </c>
      <c r="E52" s="111">
        <f>$D$47*E50</f>
        <v>0</v>
      </c>
      <c r="F52" s="111">
        <f>$D$47*F50</f>
        <v>0</v>
      </c>
      <c r="G52" s="111">
        <f t="shared" ref="G52:BB52" si="54">$D$47*G50</f>
        <v>0</v>
      </c>
      <c r="H52" s="111">
        <f t="shared" si="54"/>
        <v>0</v>
      </c>
      <c r="I52" s="111">
        <f t="shared" si="54"/>
        <v>0</v>
      </c>
      <c r="J52" s="111">
        <f t="shared" si="54"/>
        <v>0</v>
      </c>
      <c r="K52" s="111">
        <f t="shared" si="54"/>
        <v>0</v>
      </c>
      <c r="L52" s="111">
        <f t="shared" si="54"/>
        <v>0</v>
      </c>
      <c r="M52" s="111">
        <f t="shared" si="54"/>
        <v>0</v>
      </c>
      <c r="N52" s="111">
        <f t="shared" si="54"/>
        <v>0</v>
      </c>
      <c r="O52" s="111">
        <f t="shared" si="54"/>
        <v>0</v>
      </c>
      <c r="P52" s="111">
        <f t="shared" si="54"/>
        <v>0</v>
      </c>
      <c r="Q52" s="111">
        <f t="shared" si="54"/>
        <v>0</v>
      </c>
      <c r="R52" s="111">
        <f t="shared" si="54"/>
        <v>0</v>
      </c>
      <c r="S52" s="111">
        <f t="shared" si="54"/>
        <v>0</v>
      </c>
      <c r="T52" s="111">
        <f t="shared" si="54"/>
        <v>0</v>
      </c>
      <c r="U52" s="111">
        <f t="shared" si="54"/>
        <v>0</v>
      </c>
      <c r="V52" s="111">
        <f t="shared" si="54"/>
        <v>0</v>
      </c>
      <c r="W52" s="111">
        <f t="shared" si="54"/>
        <v>0</v>
      </c>
      <c r="X52" s="111">
        <f t="shared" si="54"/>
        <v>0</v>
      </c>
      <c r="Y52" s="111">
        <f t="shared" si="54"/>
        <v>0</v>
      </c>
      <c r="Z52" s="111">
        <f t="shared" si="54"/>
        <v>0</v>
      </c>
      <c r="AA52" s="111">
        <f t="shared" si="54"/>
        <v>0</v>
      </c>
      <c r="AB52" s="111">
        <f t="shared" si="54"/>
        <v>0</v>
      </c>
      <c r="AC52" s="111">
        <f t="shared" si="54"/>
        <v>0</v>
      </c>
      <c r="AD52" s="111">
        <f t="shared" si="54"/>
        <v>0</v>
      </c>
      <c r="AE52" s="111">
        <f t="shared" si="54"/>
        <v>0</v>
      </c>
      <c r="AF52" s="111">
        <f t="shared" si="54"/>
        <v>0</v>
      </c>
      <c r="AG52" s="111">
        <f t="shared" si="54"/>
        <v>0</v>
      </c>
      <c r="AH52" s="111">
        <f t="shared" si="54"/>
        <v>0</v>
      </c>
      <c r="AI52" s="111">
        <f t="shared" si="54"/>
        <v>0</v>
      </c>
      <c r="AJ52" s="111">
        <f t="shared" si="54"/>
        <v>0</v>
      </c>
      <c r="AK52" s="111">
        <f t="shared" si="54"/>
        <v>0</v>
      </c>
      <c r="AL52" s="111">
        <f t="shared" si="54"/>
        <v>0</v>
      </c>
      <c r="AM52" s="111">
        <f t="shared" si="54"/>
        <v>0</v>
      </c>
      <c r="AN52" s="111">
        <f t="shared" si="54"/>
        <v>0</v>
      </c>
      <c r="AO52" s="111">
        <f t="shared" si="54"/>
        <v>0</v>
      </c>
      <c r="AP52" s="111">
        <f t="shared" si="54"/>
        <v>0</v>
      </c>
      <c r="AQ52" s="111">
        <f t="shared" si="54"/>
        <v>0</v>
      </c>
      <c r="AR52" s="111">
        <f t="shared" si="54"/>
        <v>0</v>
      </c>
      <c r="AS52" s="111">
        <f t="shared" si="54"/>
        <v>0</v>
      </c>
      <c r="AT52" s="111">
        <f t="shared" si="54"/>
        <v>0</v>
      </c>
      <c r="AU52" s="111">
        <f t="shared" si="54"/>
        <v>0</v>
      </c>
      <c r="AV52" s="111">
        <f t="shared" si="54"/>
        <v>0</v>
      </c>
      <c r="AW52" s="111">
        <f t="shared" si="54"/>
        <v>0</v>
      </c>
      <c r="AX52" s="111">
        <f t="shared" si="54"/>
        <v>0</v>
      </c>
      <c r="AY52" s="111">
        <f t="shared" si="54"/>
        <v>0</v>
      </c>
      <c r="AZ52" s="111">
        <f t="shared" si="54"/>
        <v>0</v>
      </c>
      <c r="BA52" s="111">
        <f t="shared" si="54"/>
        <v>0</v>
      </c>
      <c r="BB52" s="111">
        <f t="shared" si="54"/>
        <v>0</v>
      </c>
    </row>
    <row r="53" spans="1:54">
      <c r="A53" t="s">
        <v>491</v>
      </c>
      <c r="E53" s="111">
        <f>E51+E52</f>
        <v>0</v>
      </c>
      <c r="F53" s="111">
        <f t="shared" ref="F53:BB53" si="55">F51+F52</f>
        <v>0</v>
      </c>
      <c r="G53" s="111">
        <f t="shared" si="55"/>
        <v>0</v>
      </c>
      <c r="H53" s="111">
        <f t="shared" si="55"/>
        <v>0</v>
      </c>
      <c r="I53" s="111">
        <f t="shared" si="55"/>
        <v>0</v>
      </c>
      <c r="J53" s="111">
        <f t="shared" si="55"/>
        <v>0</v>
      </c>
      <c r="K53" s="111">
        <f t="shared" si="55"/>
        <v>0</v>
      </c>
      <c r="L53" s="111">
        <f t="shared" si="55"/>
        <v>0</v>
      </c>
      <c r="M53" s="111">
        <f t="shared" si="55"/>
        <v>0</v>
      </c>
      <c r="N53" s="111">
        <f t="shared" si="55"/>
        <v>0</v>
      </c>
      <c r="O53" s="111">
        <f t="shared" si="55"/>
        <v>0</v>
      </c>
      <c r="P53" s="111">
        <f t="shared" si="55"/>
        <v>0</v>
      </c>
      <c r="Q53" s="111">
        <f t="shared" si="55"/>
        <v>0</v>
      </c>
      <c r="R53" s="111">
        <f t="shared" si="55"/>
        <v>0</v>
      </c>
      <c r="S53" s="111">
        <f t="shared" si="55"/>
        <v>0</v>
      </c>
      <c r="T53" s="111">
        <f t="shared" si="55"/>
        <v>0</v>
      </c>
      <c r="U53" s="111">
        <f t="shared" si="55"/>
        <v>0</v>
      </c>
      <c r="V53" s="111">
        <f t="shared" si="55"/>
        <v>0</v>
      </c>
      <c r="W53" s="111">
        <f t="shared" si="55"/>
        <v>0</v>
      </c>
      <c r="X53" s="111">
        <f t="shared" si="55"/>
        <v>0</v>
      </c>
      <c r="Y53" s="111">
        <f t="shared" si="55"/>
        <v>0</v>
      </c>
      <c r="Z53" s="111">
        <f t="shared" si="55"/>
        <v>0</v>
      </c>
      <c r="AA53" s="111">
        <f t="shared" si="55"/>
        <v>0</v>
      </c>
      <c r="AB53" s="111">
        <f t="shared" si="55"/>
        <v>0</v>
      </c>
      <c r="AC53" s="111">
        <f t="shared" si="55"/>
        <v>0</v>
      </c>
      <c r="AD53" s="111">
        <f t="shared" si="55"/>
        <v>0</v>
      </c>
      <c r="AE53" s="111">
        <f t="shared" si="55"/>
        <v>0</v>
      </c>
      <c r="AF53" s="111">
        <f t="shared" si="55"/>
        <v>0</v>
      </c>
      <c r="AG53" s="111">
        <f t="shared" si="55"/>
        <v>0</v>
      </c>
      <c r="AH53" s="111">
        <f t="shared" si="55"/>
        <v>0</v>
      </c>
      <c r="AI53" s="111">
        <f t="shared" si="55"/>
        <v>0</v>
      </c>
      <c r="AJ53" s="111">
        <f t="shared" si="55"/>
        <v>0</v>
      </c>
      <c r="AK53" s="111">
        <f t="shared" si="55"/>
        <v>0</v>
      </c>
      <c r="AL53" s="111">
        <f t="shared" si="55"/>
        <v>0</v>
      </c>
      <c r="AM53" s="111">
        <f t="shared" si="55"/>
        <v>0</v>
      </c>
      <c r="AN53" s="111">
        <f t="shared" si="55"/>
        <v>0</v>
      </c>
      <c r="AO53" s="111">
        <f t="shared" si="55"/>
        <v>0</v>
      </c>
      <c r="AP53" s="111">
        <f t="shared" si="55"/>
        <v>0</v>
      </c>
      <c r="AQ53" s="111">
        <f t="shared" si="55"/>
        <v>0</v>
      </c>
      <c r="AR53" s="111">
        <f t="shared" si="55"/>
        <v>0</v>
      </c>
      <c r="AS53" s="111">
        <f t="shared" si="55"/>
        <v>0</v>
      </c>
      <c r="AT53" s="111">
        <f t="shared" si="55"/>
        <v>0</v>
      </c>
      <c r="AU53" s="111">
        <f t="shared" si="55"/>
        <v>0</v>
      </c>
      <c r="AV53" s="111">
        <f t="shared" si="55"/>
        <v>0</v>
      </c>
      <c r="AW53" s="111">
        <f t="shared" si="55"/>
        <v>0</v>
      </c>
      <c r="AX53" s="111">
        <f t="shared" si="55"/>
        <v>0</v>
      </c>
      <c r="AY53" s="111">
        <f t="shared" si="55"/>
        <v>0</v>
      </c>
      <c r="AZ53" s="111">
        <f t="shared" si="55"/>
        <v>0</v>
      </c>
      <c r="BA53" s="111">
        <f t="shared" si="55"/>
        <v>0</v>
      </c>
      <c r="BB53" s="111">
        <f t="shared" si="55"/>
        <v>0</v>
      </c>
    </row>
    <row r="55" spans="1:54">
      <c r="A55" t="s">
        <v>489</v>
      </c>
      <c r="E55" s="111">
        <f>E40+E51</f>
        <v>0</v>
      </c>
      <c r="F55" s="111">
        <f t="shared" ref="F55:BB55" si="56">F40+F51</f>
        <v>0</v>
      </c>
      <c r="G55" s="111">
        <f t="shared" si="56"/>
        <v>0</v>
      </c>
      <c r="H55" s="111">
        <f t="shared" si="56"/>
        <v>0</v>
      </c>
      <c r="I55" s="111">
        <f t="shared" si="56"/>
        <v>0</v>
      </c>
      <c r="J55" s="111">
        <f t="shared" si="56"/>
        <v>0</v>
      </c>
      <c r="K55" s="111">
        <f t="shared" si="56"/>
        <v>0</v>
      </c>
      <c r="L55" s="111">
        <f t="shared" si="56"/>
        <v>0</v>
      </c>
      <c r="M55" s="111">
        <f t="shared" si="56"/>
        <v>0</v>
      </c>
      <c r="N55" s="111">
        <f t="shared" si="56"/>
        <v>0</v>
      </c>
      <c r="O55" s="111">
        <f t="shared" si="56"/>
        <v>0</v>
      </c>
      <c r="P55" s="111">
        <f t="shared" si="56"/>
        <v>0</v>
      </c>
      <c r="Q55" s="111">
        <f t="shared" si="56"/>
        <v>0</v>
      </c>
      <c r="R55" s="111">
        <f t="shared" si="56"/>
        <v>0</v>
      </c>
      <c r="S55" s="111">
        <f t="shared" si="56"/>
        <v>0</v>
      </c>
      <c r="T55" s="111">
        <f t="shared" si="56"/>
        <v>0</v>
      </c>
      <c r="U55" s="111">
        <f t="shared" si="56"/>
        <v>0</v>
      </c>
      <c r="V55" s="111">
        <f t="shared" si="56"/>
        <v>0</v>
      </c>
      <c r="W55" s="111">
        <f t="shared" si="56"/>
        <v>0</v>
      </c>
      <c r="X55" s="111">
        <f t="shared" si="56"/>
        <v>0</v>
      </c>
      <c r="Y55" s="111">
        <f t="shared" si="56"/>
        <v>0</v>
      </c>
      <c r="Z55" s="111">
        <f t="shared" si="56"/>
        <v>0</v>
      </c>
      <c r="AA55" s="111">
        <f t="shared" si="56"/>
        <v>0</v>
      </c>
      <c r="AB55" s="111">
        <f t="shared" si="56"/>
        <v>0</v>
      </c>
      <c r="AC55" s="111">
        <f t="shared" si="56"/>
        <v>0</v>
      </c>
      <c r="AD55" s="111">
        <f t="shared" si="56"/>
        <v>0</v>
      </c>
      <c r="AE55" s="111">
        <f t="shared" si="56"/>
        <v>0</v>
      </c>
      <c r="AF55" s="111">
        <f t="shared" si="56"/>
        <v>0</v>
      </c>
      <c r="AG55" s="111">
        <f t="shared" si="56"/>
        <v>0</v>
      </c>
      <c r="AH55" s="111">
        <f t="shared" si="56"/>
        <v>0</v>
      </c>
      <c r="AI55" s="111">
        <f t="shared" si="56"/>
        <v>0</v>
      </c>
      <c r="AJ55" s="111">
        <f t="shared" si="56"/>
        <v>0</v>
      </c>
      <c r="AK55" s="111">
        <f t="shared" si="56"/>
        <v>0</v>
      </c>
      <c r="AL55" s="111">
        <f t="shared" si="56"/>
        <v>0</v>
      </c>
      <c r="AM55" s="111">
        <f t="shared" si="56"/>
        <v>0</v>
      </c>
      <c r="AN55" s="111">
        <f t="shared" si="56"/>
        <v>0</v>
      </c>
      <c r="AO55" s="111">
        <f t="shared" si="56"/>
        <v>0</v>
      </c>
      <c r="AP55" s="111">
        <f t="shared" si="56"/>
        <v>0</v>
      </c>
      <c r="AQ55" s="111">
        <f t="shared" si="56"/>
        <v>0</v>
      </c>
      <c r="AR55" s="111">
        <f t="shared" si="56"/>
        <v>0</v>
      </c>
      <c r="AS55" s="111">
        <f t="shared" si="56"/>
        <v>0</v>
      </c>
      <c r="AT55" s="111">
        <f t="shared" si="56"/>
        <v>0</v>
      </c>
      <c r="AU55" s="111">
        <f t="shared" si="56"/>
        <v>0</v>
      </c>
      <c r="AV55" s="111">
        <f t="shared" si="56"/>
        <v>0</v>
      </c>
      <c r="AW55" s="111">
        <f t="shared" si="56"/>
        <v>0</v>
      </c>
      <c r="AX55" s="111">
        <f t="shared" si="56"/>
        <v>0</v>
      </c>
      <c r="AY55" s="111">
        <f t="shared" si="56"/>
        <v>0</v>
      </c>
      <c r="AZ55" s="111">
        <f t="shared" si="56"/>
        <v>0</v>
      </c>
      <c r="BA55" s="111">
        <f t="shared" si="56"/>
        <v>0</v>
      </c>
      <c r="BB55" s="111">
        <f t="shared" si="56"/>
        <v>0</v>
      </c>
    </row>
    <row r="56" spans="1:54">
      <c r="A56" t="s">
        <v>490</v>
      </c>
      <c r="E56" s="111">
        <f>E41+E52</f>
        <v>0</v>
      </c>
      <c r="F56" s="111">
        <f t="shared" ref="F56:BB56" si="57">F41+F52</f>
        <v>0</v>
      </c>
      <c r="G56" s="111">
        <f t="shared" si="57"/>
        <v>0</v>
      </c>
      <c r="H56" s="111">
        <f t="shared" si="57"/>
        <v>0</v>
      </c>
      <c r="I56" s="111">
        <f t="shared" si="57"/>
        <v>0</v>
      </c>
      <c r="J56" s="111">
        <f t="shared" si="57"/>
        <v>0</v>
      </c>
      <c r="K56" s="111">
        <f t="shared" si="57"/>
        <v>0</v>
      </c>
      <c r="L56" s="111">
        <f t="shared" si="57"/>
        <v>0</v>
      </c>
      <c r="M56" s="111">
        <f t="shared" si="57"/>
        <v>0</v>
      </c>
      <c r="N56" s="111">
        <f t="shared" si="57"/>
        <v>0</v>
      </c>
      <c r="O56" s="111">
        <f t="shared" si="57"/>
        <v>0</v>
      </c>
      <c r="P56" s="111">
        <f t="shared" si="57"/>
        <v>0</v>
      </c>
      <c r="Q56" s="111">
        <f t="shared" si="57"/>
        <v>0</v>
      </c>
      <c r="R56" s="111">
        <f t="shared" si="57"/>
        <v>0</v>
      </c>
      <c r="S56" s="111">
        <f t="shared" si="57"/>
        <v>0</v>
      </c>
      <c r="T56" s="111">
        <f t="shared" si="57"/>
        <v>0</v>
      </c>
      <c r="U56" s="111">
        <f t="shared" si="57"/>
        <v>0</v>
      </c>
      <c r="V56" s="111">
        <f t="shared" si="57"/>
        <v>0</v>
      </c>
      <c r="W56" s="111">
        <f t="shared" si="57"/>
        <v>0</v>
      </c>
      <c r="X56" s="111">
        <f t="shared" si="57"/>
        <v>0</v>
      </c>
      <c r="Y56" s="111">
        <f t="shared" si="57"/>
        <v>0</v>
      </c>
      <c r="Z56" s="111">
        <f t="shared" si="57"/>
        <v>0</v>
      </c>
      <c r="AA56" s="111">
        <f t="shared" si="57"/>
        <v>0</v>
      </c>
      <c r="AB56" s="111">
        <f t="shared" si="57"/>
        <v>0</v>
      </c>
      <c r="AC56" s="111">
        <f t="shared" si="57"/>
        <v>0</v>
      </c>
      <c r="AD56" s="111">
        <f t="shared" si="57"/>
        <v>0</v>
      </c>
      <c r="AE56" s="111">
        <f t="shared" si="57"/>
        <v>0</v>
      </c>
      <c r="AF56" s="111">
        <f t="shared" si="57"/>
        <v>0</v>
      </c>
      <c r="AG56" s="111">
        <f t="shared" si="57"/>
        <v>0</v>
      </c>
      <c r="AH56" s="111">
        <f t="shared" si="57"/>
        <v>0</v>
      </c>
      <c r="AI56" s="111">
        <f t="shared" si="57"/>
        <v>0</v>
      </c>
      <c r="AJ56" s="111">
        <f t="shared" si="57"/>
        <v>0</v>
      </c>
      <c r="AK56" s="111">
        <f t="shared" si="57"/>
        <v>0</v>
      </c>
      <c r="AL56" s="111">
        <f t="shared" si="57"/>
        <v>0</v>
      </c>
      <c r="AM56" s="111">
        <f t="shared" si="57"/>
        <v>0</v>
      </c>
      <c r="AN56" s="111">
        <f t="shared" si="57"/>
        <v>0</v>
      </c>
      <c r="AO56" s="111">
        <f t="shared" si="57"/>
        <v>0</v>
      </c>
      <c r="AP56" s="111">
        <f t="shared" si="57"/>
        <v>0</v>
      </c>
      <c r="AQ56" s="111">
        <f t="shared" si="57"/>
        <v>0</v>
      </c>
      <c r="AR56" s="111">
        <f t="shared" si="57"/>
        <v>0</v>
      </c>
      <c r="AS56" s="111">
        <f t="shared" si="57"/>
        <v>0</v>
      </c>
      <c r="AT56" s="111">
        <f t="shared" si="57"/>
        <v>0</v>
      </c>
      <c r="AU56" s="111">
        <f t="shared" si="57"/>
        <v>0</v>
      </c>
      <c r="AV56" s="111">
        <f t="shared" si="57"/>
        <v>0</v>
      </c>
      <c r="AW56" s="111">
        <f t="shared" si="57"/>
        <v>0</v>
      </c>
      <c r="AX56" s="111">
        <f t="shared" si="57"/>
        <v>0</v>
      </c>
      <c r="AY56" s="111">
        <f t="shared" si="57"/>
        <v>0</v>
      </c>
      <c r="AZ56" s="111">
        <f t="shared" si="57"/>
        <v>0</v>
      </c>
      <c r="BA56" s="111">
        <f t="shared" si="57"/>
        <v>0</v>
      </c>
      <c r="BB56" s="111">
        <f t="shared" si="57"/>
        <v>0</v>
      </c>
    </row>
    <row r="57" spans="1:54">
      <c r="A57" t="s">
        <v>491</v>
      </c>
      <c r="E57" s="111">
        <f>E55+E56</f>
        <v>0</v>
      </c>
      <c r="F57" s="111">
        <f t="shared" ref="F57:BB57" si="58">F55+F56</f>
        <v>0</v>
      </c>
      <c r="G57" s="111">
        <f t="shared" si="58"/>
        <v>0</v>
      </c>
      <c r="H57" s="111">
        <f t="shared" si="58"/>
        <v>0</v>
      </c>
      <c r="I57" s="111">
        <f t="shared" si="58"/>
        <v>0</v>
      </c>
      <c r="J57" s="111">
        <f t="shared" si="58"/>
        <v>0</v>
      </c>
      <c r="K57" s="111">
        <f t="shared" si="58"/>
        <v>0</v>
      </c>
      <c r="L57" s="111">
        <f t="shared" si="58"/>
        <v>0</v>
      </c>
      <c r="M57" s="111">
        <f t="shared" si="58"/>
        <v>0</v>
      </c>
      <c r="N57" s="111">
        <f t="shared" si="58"/>
        <v>0</v>
      </c>
      <c r="O57" s="111">
        <f t="shared" si="58"/>
        <v>0</v>
      </c>
      <c r="P57" s="111">
        <f t="shared" si="58"/>
        <v>0</v>
      </c>
      <c r="Q57" s="111">
        <f t="shared" si="58"/>
        <v>0</v>
      </c>
      <c r="R57" s="111">
        <f t="shared" si="58"/>
        <v>0</v>
      </c>
      <c r="S57" s="111">
        <f t="shared" si="58"/>
        <v>0</v>
      </c>
      <c r="T57" s="111">
        <f t="shared" si="58"/>
        <v>0</v>
      </c>
      <c r="U57" s="111">
        <f t="shared" si="58"/>
        <v>0</v>
      </c>
      <c r="V57" s="111">
        <f t="shared" si="58"/>
        <v>0</v>
      </c>
      <c r="W57" s="111">
        <f t="shared" si="58"/>
        <v>0</v>
      </c>
      <c r="X57" s="111">
        <f t="shared" si="58"/>
        <v>0</v>
      </c>
      <c r="Y57" s="111">
        <f t="shared" si="58"/>
        <v>0</v>
      </c>
      <c r="Z57" s="111">
        <f t="shared" si="58"/>
        <v>0</v>
      </c>
      <c r="AA57" s="111">
        <f t="shared" si="58"/>
        <v>0</v>
      </c>
      <c r="AB57" s="111">
        <f t="shared" si="58"/>
        <v>0</v>
      </c>
      <c r="AC57" s="111">
        <f t="shared" si="58"/>
        <v>0</v>
      </c>
      <c r="AD57" s="111">
        <f t="shared" si="58"/>
        <v>0</v>
      </c>
      <c r="AE57" s="111">
        <f t="shared" si="58"/>
        <v>0</v>
      </c>
      <c r="AF57" s="111">
        <f t="shared" si="58"/>
        <v>0</v>
      </c>
      <c r="AG57" s="111">
        <f t="shared" si="58"/>
        <v>0</v>
      </c>
      <c r="AH57" s="111">
        <f t="shared" si="58"/>
        <v>0</v>
      </c>
      <c r="AI57" s="111">
        <f t="shared" si="58"/>
        <v>0</v>
      </c>
      <c r="AJ57" s="111">
        <f t="shared" si="58"/>
        <v>0</v>
      </c>
      <c r="AK57" s="111">
        <f t="shared" si="58"/>
        <v>0</v>
      </c>
      <c r="AL57" s="111">
        <f t="shared" si="58"/>
        <v>0</v>
      </c>
      <c r="AM57" s="111">
        <f t="shared" si="58"/>
        <v>0</v>
      </c>
      <c r="AN57" s="111">
        <f t="shared" si="58"/>
        <v>0</v>
      </c>
      <c r="AO57" s="111">
        <f t="shared" si="58"/>
        <v>0</v>
      </c>
      <c r="AP57" s="111">
        <f t="shared" si="58"/>
        <v>0</v>
      </c>
      <c r="AQ57" s="111">
        <f t="shared" si="58"/>
        <v>0</v>
      </c>
      <c r="AR57" s="111">
        <f t="shared" si="58"/>
        <v>0</v>
      </c>
      <c r="AS57" s="111">
        <f t="shared" si="58"/>
        <v>0</v>
      </c>
      <c r="AT57" s="111">
        <f t="shared" si="58"/>
        <v>0</v>
      </c>
      <c r="AU57" s="111">
        <f t="shared" si="58"/>
        <v>0</v>
      </c>
      <c r="AV57" s="111">
        <f t="shared" si="58"/>
        <v>0</v>
      </c>
      <c r="AW57" s="111">
        <f t="shared" si="58"/>
        <v>0</v>
      </c>
      <c r="AX57" s="111">
        <f t="shared" si="58"/>
        <v>0</v>
      </c>
      <c r="AY57" s="111">
        <f t="shared" si="58"/>
        <v>0</v>
      </c>
      <c r="AZ57" s="111">
        <f t="shared" si="58"/>
        <v>0</v>
      </c>
      <c r="BA57" s="111">
        <f t="shared" si="58"/>
        <v>0</v>
      </c>
      <c r="BB57" s="111">
        <f t="shared" si="58"/>
        <v>0</v>
      </c>
    </row>
    <row r="61" spans="1:54">
      <c r="A61" t="s">
        <v>492</v>
      </c>
      <c r="G61" t="s">
        <v>493</v>
      </c>
    </row>
    <row r="62" spans="1:54">
      <c r="A62" t="s">
        <v>494</v>
      </c>
      <c r="F62">
        <v>100</v>
      </c>
      <c r="G62" t="s">
        <v>495</v>
      </c>
      <c r="H62" t="s">
        <v>496</v>
      </c>
    </row>
    <row r="63" spans="1:54">
      <c r="A63" t="s">
        <v>497</v>
      </c>
      <c r="F63" s="534">
        <f>F62/5</f>
        <v>20</v>
      </c>
      <c r="G63" t="s">
        <v>495</v>
      </c>
      <c r="H63" t="s">
        <v>498</v>
      </c>
    </row>
    <row r="64" spans="1:54">
      <c r="A64" t="s">
        <v>499</v>
      </c>
      <c r="F64" s="534">
        <v>84.8</v>
      </c>
      <c r="G64" s="520">
        <v>2022</v>
      </c>
      <c r="H64" t="s">
        <v>500</v>
      </c>
    </row>
    <row r="65" spans="1:8">
      <c r="A65" t="s">
        <v>499</v>
      </c>
      <c r="F65" s="534">
        <v>50</v>
      </c>
      <c r="G65" s="520">
        <v>2023</v>
      </c>
      <c r="H65" t="s">
        <v>500</v>
      </c>
    </row>
    <row r="66" spans="1:8">
      <c r="A66" t="s">
        <v>499</v>
      </c>
      <c r="F66" s="534">
        <v>34.299999999999997</v>
      </c>
      <c r="G66" s="520">
        <v>2024</v>
      </c>
      <c r="H66" t="s">
        <v>500</v>
      </c>
    </row>
    <row r="67" spans="1:8">
      <c r="A67" t="s">
        <v>501</v>
      </c>
      <c r="F67" s="104">
        <v>5.62</v>
      </c>
      <c r="G67" s="520">
        <v>2022</v>
      </c>
      <c r="H67" t="s">
        <v>502</v>
      </c>
    </row>
    <row r="68" spans="1:8">
      <c r="A68" s="535" t="s">
        <v>503</v>
      </c>
      <c r="F68" s="519">
        <v>0.08</v>
      </c>
      <c r="G68" s="520" t="s">
        <v>504</v>
      </c>
      <c r="H68" t="s">
        <v>505</v>
      </c>
    </row>
    <row r="69" spans="1:8">
      <c r="A69" s="535" t="s">
        <v>506</v>
      </c>
      <c r="F69">
        <f>28+24</f>
        <v>52</v>
      </c>
      <c r="G69" s="520">
        <v>2023</v>
      </c>
      <c r="H69" t="s">
        <v>507</v>
      </c>
    </row>
    <row r="70" spans="1:8">
      <c r="A70" s="535" t="s">
        <v>508</v>
      </c>
      <c r="F70">
        <v>74017</v>
      </c>
      <c r="G70" s="520">
        <v>2023</v>
      </c>
      <c r="H70" t="s">
        <v>509</v>
      </c>
    </row>
    <row r="71" spans="1:8">
      <c r="A71" s="535" t="s">
        <v>510</v>
      </c>
      <c r="F71">
        <f>1+13+37+25+48+8+6+17+9+7+6+55+10+3+5+5+113+3+8+4+4+2+38+8+6+2+69+4+8+164+5+3+8+22+8+2+8+2+5+15+1+2+1+17+16</f>
        <v>803</v>
      </c>
      <c r="G71" s="520">
        <v>2024</v>
      </c>
      <c r="H71" t="s">
        <v>511</v>
      </c>
    </row>
    <row r="72" spans="1:8">
      <c r="A72" s="535" t="s">
        <v>512</v>
      </c>
      <c r="F72">
        <v>3000</v>
      </c>
      <c r="G72" s="520">
        <v>2024</v>
      </c>
      <c r="H72" t="s">
        <v>513</v>
      </c>
    </row>
    <row r="73" spans="1:8">
      <c r="A73" s="535" t="s">
        <v>514</v>
      </c>
      <c r="F73" s="517">
        <f>8.05*1.2359</f>
        <v>9.948995</v>
      </c>
      <c r="G73" s="520" t="s">
        <v>515</v>
      </c>
      <c r="H73" t="s">
        <v>516</v>
      </c>
    </row>
    <row r="74" spans="1:8">
      <c r="A74" s="535" t="s">
        <v>517</v>
      </c>
      <c r="F74" s="518">
        <f>F73*2000</f>
        <v>19897.990000000002</v>
      </c>
      <c r="G74" s="520" t="s">
        <v>515</v>
      </c>
      <c r="H74" t="s">
        <v>516</v>
      </c>
    </row>
    <row r="75" spans="1:8">
      <c r="A75" s="535" t="s">
        <v>518</v>
      </c>
      <c r="F75" s="517">
        <f>15*1.2359</f>
        <v>18.538499999999999</v>
      </c>
      <c r="G75" s="520" t="s">
        <v>515</v>
      </c>
      <c r="H75" t="s">
        <v>516</v>
      </c>
    </row>
    <row r="76" spans="1:8">
      <c r="A76" s="535" t="s">
        <v>519</v>
      </c>
      <c r="F76" s="518">
        <f>F75*2000</f>
        <v>37077</v>
      </c>
      <c r="G76" s="520" t="s">
        <v>515</v>
      </c>
      <c r="H76" t="s">
        <v>516</v>
      </c>
    </row>
    <row r="77" spans="1:8">
      <c r="A77" s="535" t="s">
        <v>520</v>
      </c>
      <c r="F77">
        <v>2173</v>
      </c>
      <c r="G77" s="520">
        <v>2022</v>
      </c>
      <c r="H77" t="s">
        <v>521</v>
      </c>
    </row>
    <row r="78" spans="1:8">
      <c r="A78" s="535" t="s">
        <v>522</v>
      </c>
      <c r="F78">
        <v>1308</v>
      </c>
      <c r="G78" s="520">
        <v>2022</v>
      </c>
      <c r="H78" t="s">
        <v>521</v>
      </c>
    </row>
    <row r="79" spans="1:8">
      <c r="A79" s="535" t="s">
        <v>523</v>
      </c>
      <c r="F79">
        <v>14543</v>
      </c>
      <c r="G79" s="520" t="s">
        <v>524</v>
      </c>
      <c r="H79" t="s">
        <v>525</v>
      </c>
    </row>
    <row r="80" spans="1:8">
      <c r="A80" s="535" t="s">
        <v>523</v>
      </c>
      <c r="F80">
        <v>15581</v>
      </c>
      <c r="G80" s="520" t="s">
        <v>526</v>
      </c>
      <c r="H80" t="s">
        <v>525</v>
      </c>
    </row>
    <row r="81" spans="1:8">
      <c r="A81" s="535" t="s">
        <v>527</v>
      </c>
      <c r="F81">
        <v>6443</v>
      </c>
      <c r="G81" s="520">
        <v>2022</v>
      </c>
      <c r="H81" t="s">
        <v>525</v>
      </c>
    </row>
    <row r="82" spans="1:8">
      <c r="A82" s="535" t="s">
        <v>527</v>
      </c>
      <c r="F82">
        <v>7027</v>
      </c>
      <c r="G82" s="520">
        <v>2023</v>
      </c>
      <c r="H82" t="s">
        <v>525</v>
      </c>
    </row>
    <row r="83" spans="1:8">
      <c r="A83" s="535" t="s">
        <v>528</v>
      </c>
      <c r="F83">
        <v>7107</v>
      </c>
      <c r="G83" s="520">
        <v>2020</v>
      </c>
      <c r="H83" t="s">
        <v>525</v>
      </c>
    </row>
    <row r="84" spans="1:8">
      <c r="A84" s="535" t="s">
        <v>528</v>
      </c>
      <c r="F84">
        <v>6958</v>
      </c>
      <c r="G84" s="520">
        <v>2021</v>
      </c>
      <c r="H84" t="s">
        <v>525</v>
      </c>
    </row>
    <row r="85" spans="1:8">
      <c r="A85" s="535" t="s">
        <v>529</v>
      </c>
      <c r="F85">
        <v>3730</v>
      </c>
      <c r="G85" s="520">
        <v>2022</v>
      </c>
      <c r="H85" t="s">
        <v>525</v>
      </c>
    </row>
    <row r="86" spans="1:8">
      <c r="A86" s="535" t="s">
        <v>529</v>
      </c>
      <c r="F86">
        <v>3744</v>
      </c>
      <c r="G86" s="520">
        <v>2023</v>
      </c>
      <c r="H86" t="s">
        <v>525</v>
      </c>
    </row>
    <row r="87" spans="1:8">
      <c r="A87" s="535" t="s">
        <v>530</v>
      </c>
      <c r="F87" s="519">
        <f>SUM(F81:F82)/SUM(F79:F80)</f>
        <v>0.44715177267295181</v>
      </c>
      <c r="G87" s="520" t="s">
        <v>531</v>
      </c>
      <c r="H87" t="s">
        <v>532</v>
      </c>
    </row>
    <row r="88" spans="1:8">
      <c r="A88" s="535" t="s">
        <v>533</v>
      </c>
      <c r="F88" s="519">
        <f>SUM(F85:F86)/SUM(F83:F84)</f>
        <v>0.53138997511553498</v>
      </c>
      <c r="G88" s="520" t="s">
        <v>534</v>
      </c>
      <c r="H88" t="s">
        <v>532</v>
      </c>
    </row>
    <row r="89" spans="1:8">
      <c r="A89" s="535" t="s">
        <v>535</v>
      </c>
      <c r="F89" s="529">
        <v>879900</v>
      </c>
      <c r="G89" s="520">
        <v>2024</v>
      </c>
      <c r="H89" t="s">
        <v>536</v>
      </c>
    </row>
    <row r="90" spans="1:8">
      <c r="A90" t="s">
        <v>537</v>
      </c>
      <c r="F90" s="529">
        <v>16000000</v>
      </c>
      <c r="G90" s="520">
        <v>2025</v>
      </c>
    </row>
    <row r="91" spans="1:8">
      <c r="A91" s="457" t="s">
        <v>538</v>
      </c>
      <c r="F91" s="529">
        <v>1500000</v>
      </c>
      <c r="G91" s="520">
        <v>2025</v>
      </c>
      <c r="H91" t="s">
        <v>539</v>
      </c>
    </row>
    <row r="92" spans="1:8">
      <c r="A92" s="535" t="s">
        <v>540</v>
      </c>
      <c r="F92">
        <v>5</v>
      </c>
      <c r="G92" s="520">
        <v>2025</v>
      </c>
      <c r="H92" t="s">
        <v>541</v>
      </c>
    </row>
    <row r="93" spans="1:8">
      <c r="A93" t="s">
        <v>542</v>
      </c>
      <c r="F93" s="529">
        <v>12</v>
      </c>
      <c r="G93" s="520">
        <v>2021</v>
      </c>
      <c r="H93" t="s">
        <v>543</v>
      </c>
    </row>
    <row r="94" spans="1:8">
      <c r="A94" t="s">
        <v>544</v>
      </c>
      <c r="F94" s="547">
        <v>0.89</v>
      </c>
      <c r="G94" s="520">
        <v>2021</v>
      </c>
      <c r="H94" t="s">
        <v>545</v>
      </c>
    </row>
    <row r="95" spans="1:8">
      <c r="A95" t="s">
        <v>546</v>
      </c>
      <c r="F95" s="547">
        <v>0.63</v>
      </c>
      <c r="G95" s="520">
        <v>2021</v>
      </c>
      <c r="H95" t="s">
        <v>545</v>
      </c>
    </row>
    <row r="96" spans="1:8">
      <c r="F96" s="547"/>
      <c r="G96" s="520"/>
    </row>
    <row r="97" spans="7:7">
      <c r="G97" s="520"/>
    </row>
    <row r="98" spans="7:7">
      <c r="G98" t="s">
        <v>547</v>
      </c>
    </row>
  </sheetData>
  <mergeCells count="2">
    <mergeCell ref="A6:I8"/>
    <mergeCell ref="A19:I23"/>
  </mergeCells>
  <hyperlinks>
    <hyperlink ref="F36" r:id="rId1" xr:uid="{CA21ADB7-DA54-4B26-BD5B-ECA0FEC919D8}"/>
    <hyperlink ref="F47" r:id="rId2" xr:uid="{39DF402C-7796-4730-8843-B8A455B07B4E}"/>
  </hyperlinks>
  <pageMargins left="0.7" right="0.7" top="0.75" bottom="0.75" header="0.3" footer="0.3"/>
  <pageSetup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9420F9C1DC0CD458DDD10124B9EB622" ma:contentTypeVersion="17" ma:contentTypeDescription="Create a new document." ma:contentTypeScope="" ma:versionID="c0209bb0e59c4c4b45803d52e1b7447c">
  <xsd:schema xmlns:xsd="http://www.w3.org/2001/XMLSchema" xmlns:xs="http://www.w3.org/2001/XMLSchema" xmlns:p="http://schemas.microsoft.com/office/2006/metadata/properties" xmlns:ns2="f460a412-55da-43b7-bce9-0b638edefbc1" xmlns:ns3="cf6ab5d4-62ec-4779-8671-a1faf119395c" targetNamespace="http://schemas.microsoft.com/office/2006/metadata/properties" ma:root="true" ma:fieldsID="55f4d237fc3209f1e31246508d86a0f0" ns2:_="" ns3:_="">
    <xsd:import namespace="f460a412-55da-43b7-bce9-0b638edefbc1"/>
    <xsd:import namespace="cf6ab5d4-62ec-4779-8671-a1faf119395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60a412-55da-43b7-bce9-0b638edefb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79952b4-9163-4466-a728-aca91a51bc4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6ab5d4-62ec-4779-8671-a1faf119395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9bd2aece-773a-403b-b2a7-39537862d3cf}" ma:internalName="TaxCatchAll" ma:showField="CatchAllData" ma:web="cf6ab5d4-62ec-4779-8671-a1faf11939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460a412-55da-43b7-bce9-0b638edefbc1">
      <Terms xmlns="http://schemas.microsoft.com/office/infopath/2007/PartnerControls"/>
    </lcf76f155ced4ddcb4097134ff3c332f>
    <TaxCatchAll xmlns="cf6ab5d4-62ec-4779-8671-a1faf119395c" xsi:nil="true"/>
  </documentManagement>
</p:properties>
</file>

<file path=customXml/itemProps1.xml><?xml version="1.0" encoding="utf-8"?>
<ds:datastoreItem xmlns:ds="http://schemas.openxmlformats.org/officeDocument/2006/customXml" ds:itemID="{B187ECB7-43C3-4FA6-853D-C83F2E4AC986}"/>
</file>

<file path=customXml/itemProps2.xml><?xml version="1.0" encoding="utf-8"?>
<ds:datastoreItem xmlns:ds="http://schemas.openxmlformats.org/officeDocument/2006/customXml" ds:itemID="{84244057-1F73-4937-B599-CEE943F892A4}"/>
</file>

<file path=customXml/itemProps3.xml><?xml version="1.0" encoding="utf-8"?>
<ds:datastoreItem xmlns:ds="http://schemas.openxmlformats.org/officeDocument/2006/customXml" ds:itemID="{CC4C02C1-EB1C-437A-81F6-1E491E3D2AFA}"/>
</file>

<file path=docMetadata/LabelInfo.xml><?xml version="1.0" encoding="utf-8"?>
<clbl:labelList xmlns:clbl="http://schemas.microsoft.com/office/2020/mipLabelMetadata">
  <clbl:label id="{63587698-06f1-46fc-a8b0-b62f509f6f35}" enabled="0" method="" siteId="{63587698-06f1-46fc-a8b0-b62f509f6f35}"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CFLA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Jānis Pērkons</dc:creator>
  <cp:keywords/>
  <dc:description/>
  <cp:lastModifiedBy>janis.grevins@vpc.lv</cp:lastModifiedBy>
  <cp:revision/>
  <dcterms:created xsi:type="dcterms:W3CDTF">2021-09-03T12:41:26Z</dcterms:created>
  <dcterms:modified xsi:type="dcterms:W3CDTF">2025-03-27T10:24:55Z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0x01010089420F9C1DC0CD458DDD10124B9EB622</vt:lpwstr>
  </property>
  <property fmtid="{D5CDD505-2E9C-101B-9397-08002B2CF9AE}" pid="3" name="MediaServiceImageTags">
    <vt:lpwstr/>
  </property>
</Properties>
</file>