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4"/>
  <workbookPr filterPrivacy="1" defaultThemeVersion="124226"/>
  <xr:revisionPtr revIDLastSave="0" documentId="13_ncr:1_{A2DC4E92-6018-4094-8A22-C0EA81557EA6}" xr6:coauthVersionLast="36" xr6:coauthVersionMax="36" xr10:uidLastSave="{00000000-0000-0000-0000-000000000000}"/>
  <bookViews>
    <workbookView xWindow="0" yWindow="0" windowWidth="19200" windowHeight="5970" xr2:uid="{00000000-000D-0000-FFFF-FFFF00000000}"/>
  </bookViews>
  <sheets>
    <sheet name="VP VUGD VRS" sheetId="3" r:id="rId1"/>
  </sheets>
  <calcPr calcId="191029"/>
</workbook>
</file>

<file path=xl/calcChain.xml><?xml version="1.0" encoding="utf-8"?>
<calcChain xmlns="http://schemas.openxmlformats.org/spreadsheetml/2006/main">
  <c r="I4" i="3" l="1"/>
  <c r="E4" i="3"/>
  <c r="F4" i="3" l="1"/>
  <c r="G4" i="3"/>
  <c r="H4" i="3"/>
  <c r="I11" i="3" l="1"/>
  <c r="G11" i="3"/>
  <c r="F11" i="3"/>
  <c r="E11" i="3"/>
  <c r="I10" i="3"/>
  <c r="I9" i="3" s="1"/>
  <c r="I8" i="3" s="1"/>
  <c r="I7" i="3" s="1"/>
  <c r="H10" i="3"/>
  <c r="H9" i="3" s="1"/>
  <c r="H8" i="3" s="1"/>
  <c r="H7" i="3" s="1"/>
  <c r="G10" i="3"/>
  <c r="G9" i="3" s="1"/>
  <c r="G8" i="3" s="1"/>
  <c r="G7" i="3" s="1"/>
  <c r="F10" i="3"/>
  <c r="F9" i="3" s="1"/>
  <c r="F8" i="3" s="1"/>
  <c r="F7" i="3" s="1"/>
  <c r="E10" i="3"/>
  <c r="E9" i="3"/>
  <c r="E8" i="3" s="1"/>
  <c r="E7" i="3" s="1"/>
  <c r="I24" i="3" l="1"/>
  <c r="I20" i="3" s="1"/>
  <c r="I19" i="3" s="1"/>
  <c r="I18" i="3" s="1"/>
  <c r="I17" i="3" s="1"/>
  <c r="G23" i="3"/>
  <c r="G20" i="3" s="1"/>
  <c r="G19" i="3" s="1"/>
  <c r="G18" i="3" s="1"/>
  <c r="G17" i="3" s="1"/>
  <c r="F22" i="3"/>
  <c r="F20" i="3" s="1"/>
  <c r="F19" i="3" s="1"/>
  <c r="F18" i="3" s="1"/>
  <c r="F17" i="3" s="1"/>
  <c r="E21" i="3"/>
  <c r="E20" i="3" s="1"/>
  <c r="E19" i="3" s="1"/>
  <c r="E18" i="3" s="1"/>
  <c r="E17" i="3" s="1"/>
  <c r="H20" i="3"/>
  <c r="H19" i="3" s="1"/>
  <c r="H18" i="3" s="1"/>
  <c r="H17" i="3" s="1"/>
  <c r="F29" i="3" l="1"/>
  <c r="F28" i="3" s="1"/>
  <c r="F31" i="3"/>
  <c r="F30" i="3" s="1"/>
  <c r="G31" i="3"/>
  <c r="H31" i="3"/>
  <c r="H30" i="3" s="1"/>
  <c r="H29" i="3" s="1"/>
  <c r="H28" i="3" s="1"/>
  <c r="I31" i="3"/>
  <c r="E31" i="3"/>
  <c r="E30" i="3" s="1"/>
  <c r="E29" i="3" s="1"/>
  <c r="E28" i="3" s="1"/>
  <c r="I30" i="3" l="1"/>
  <c r="I29" i="3" s="1"/>
  <c r="I28" i="3" s="1"/>
  <c r="G30" i="3"/>
  <c r="G29" i="3" s="1"/>
  <c r="G28" i="3" s="1"/>
</calcChain>
</file>

<file path=xl/sharedStrings.xml><?xml version="1.0" encoding="utf-8"?>
<sst xmlns="http://schemas.openxmlformats.org/spreadsheetml/2006/main" count="52" uniqueCount="36">
  <si>
    <t>06.01.00 "Valsts policija"</t>
  </si>
  <si>
    <t>2025.gads</t>
  </si>
  <si>
    <t>2026.gads</t>
  </si>
  <si>
    <t>Izdevumi kopā</t>
  </si>
  <si>
    <t>Uzturēšanas izdevumi</t>
  </si>
  <si>
    <t>Kārtējie izdevumi</t>
  </si>
  <si>
    <t>Preces un pakalpojumi</t>
  </si>
  <si>
    <t>1. Valsts policija</t>
  </si>
  <si>
    <t>Pielikums Ministru kabineta rīkojuma projekta 
“Grozījumi Ministru kabineta 2019. gada 1. oktobra noteikumos Nr. 464 "Noteikumi 
par Iekšlietu ministrijas  sistēmas iestāžu un Ieslodzījuma vietu pārvaldes amatpersonu ar speciālajām dienesta pakāpēm
 formas tērpa un atšķirības zīmju aprakstu”” sākotnējās ietekmes novērtējuma ziņojumam (anotācijai)</t>
  </si>
  <si>
    <t>2. Valsts ugunsdzēsības un glābšanas dienests</t>
  </si>
  <si>
    <t>07.00.00 "Ugunsdrošība, glābšana un civilā aizsardzība"</t>
  </si>
  <si>
    <t>2025. gads</t>
  </si>
  <si>
    <t>2026. gads</t>
  </si>
  <si>
    <r>
      <t xml:space="preserve">Turpmākā laikposmā līdz pasākuma pabeigšanai
</t>
    </r>
    <r>
      <rPr>
        <sz val="9"/>
        <rFont val="Times New Roman"/>
        <family val="1"/>
        <charset val="186"/>
      </rPr>
      <t>(</t>
    </r>
    <r>
      <rPr>
        <i/>
        <sz val="9"/>
        <rFont val="Times New Roman"/>
        <family val="1"/>
        <charset val="186"/>
      </rPr>
      <t>ja tas ir terminēts</t>
    </r>
    <r>
      <rPr>
        <sz val="9"/>
        <rFont val="Times New Roman"/>
        <family val="1"/>
        <charset val="186"/>
      </rPr>
      <t>)</t>
    </r>
  </si>
  <si>
    <r>
      <t xml:space="preserve">Turpmāk ik gadu
</t>
    </r>
    <r>
      <rPr>
        <sz val="9"/>
        <rFont val="Times New Roman"/>
        <family val="1"/>
        <charset val="186"/>
      </rPr>
      <t>(</t>
    </r>
    <r>
      <rPr>
        <i/>
        <sz val="9"/>
        <rFont val="Times New Roman"/>
        <family val="1"/>
        <charset val="186"/>
      </rPr>
      <t>ja pasākums nav terminēts</t>
    </r>
    <r>
      <rPr>
        <sz val="9"/>
        <rFont val="Times New Roman"/>
        <family val="1"/>
        <charset val="186"/>
      </rPr>
      <t>)</t>
    </r>
  </si>
  <si>
    <r>
      <t>Turpmākā laikposmā līdz pasākuma pabeigšanai
(</t>
    </r>
    <r>
      <rPr>
        <b/>
        <i/>
        <sz val="9"/>
        <rFont val="Times New Roman"/>
        <family val="1"/>
        <charset val="186"/>
      </rPr>
      <t>ja tas ir terminēts</t>
    </r>
    <r>
      <rPr>
        <b/>
        <sz val="9"/>
        <rFont val="Times New Roman"/>
        <family val="1"/>
        <charset val="186"/>
      </rPr>
      <t>)</t>
    </r>
  </si>
  <si>
    <r>
      <t>Turpmāk ik gadu
(</t>
    </r>
    <r>
      <rPr>
        <b/>
        <i/>
        <sz val="9"/>
        <rFont val="Times New Roman"/>
        <family val="1"/>
        <charset val="186"/>
      </rPr>
      <t>ja pasākums nav terminēts</t>
    </r>
    <r>
      <rPr>
        <b/>
        <sz val="9"/>
        <rFont val="Times New Roman"/>
        <family val="1"/>
        <charset val="186"/>
      </rPr>
      <t>)</t>
    </r>
  </si>
  <si>
    <t>3.  Valsts robežsardze</t>
  </si>
  <si>
    <r>
      <t>Turpmākā laikposmā līdz pasākuma pabeigšanai
(</t>
    </r>
    <r>
      <rPr>
        <b/>
        <i/>
        <sz val="10"/>
        <rFont val="Times New Roman"/>
        <family val="1"/>
        <charset val="186"/>
      </rPr>
      <t>ja tas ir terminēts</t>
    </r>
    <r>
      <rPr>
        <b/>
        <sz val="10"/>
        <rFont val="Times New Roman"/>
        <family val="1"/>
        <charset val="186"/>
      </rPr>
      <t>)</t>
    </r>
  </si>
  <si>
    <r>
      <t>Turpmāk ik gadu
(</t>
    </r>
    <r>
      <rPr>
        <b/>
        <i/>
        <sz val="10"/>
        <rFont val="Times New Roman"/>
        <family val="1"/>
        <charset val="186"/>
      </rPr>
      <t>ja pasākums nav terminēts</t>
    </r>
    <r>
      <rPr>
        <b/>
        <sz val="10"/>
        <rFont val="Times New Roman"/>
        <family val="1"/>
        <charset val="186"/>
      </rPr>
      <t>)</t>
    </r>
  </si>
  <si>
    <t>10.00.00 "Valsts robežsardzes darbība"</t>
  </si>
  <si>
    <t>Kopā Valsts policija, Valsts ugunsdzēsības un glābšanas dienests, Valsts robežsardze</t>
  </si>
  <si>
    <t>Papildu nepieciešamā finansējuma aprēķins</t>
  </si>
  <si>
    <r>
      <t>Bikses (vīriešu) (VRS): 400 gab. x 121 euro = 48400 euro
Bikses pulkvežu (vīriešu) (VRS): 20 gab. x 181,5 euro = 3630 euro
Bikses ģenerāļu (vīriešu) (VRS): 3 gab. x 242 euro = 726 euro
Bikses (sieviešu) (VRS): 400 gab. x 121 euro = 48400 euro
Bikses pulkvežu (sieviešu) (VRS): 5 gab. x 181,5 euro = 907,5 euro
Svārki (VRS): 200 gab. x 121 euro = 24200 euro
Vasaras cepure - naģene (vīriešu) (VRS): 150 gab. x 84,7 euro = 12705 euro
Vasaras cepure - naģene (vīriešu) ģenerāļu (VRS): 3 gab. x 181,5 euro = 544,5 euro
Sieviešu vasaras cepure (VRS): 150 gab. x 84,7 euro = 12705 euro
Ikdienas krekls ar garām piedurknēm (VRS): 800 gab. x 36,3 euro = 29040 euro
Ikdienas krekls ar īsām piedurknēm (VRS): 800 gab. x 30,25 euro = 24200 euro
Ikdienas blūze ar garām piedurknēm (VRS): 800 gab. x 36,3 euro = 29040 euro
Ikdienas blūze ar īsām piedurknēm (VRS): 800 gab. x 30,25 euro = 24200 euro
KOPĀ: 1 258 671 euro
Plānotais VRS "bāzes" izdevumos: 630 701 euro
Papildus nepieciešams: 1 258 671 euro - 630 701 euro =</t>
    </r>
    <r>
      <rPr>
        <b/>
        <sz val="10"/>
        <rFont val="Times New Roman"/>
        <family val="1"/>
        <charset val="186"/>
      </rPr>
      <t xml:space="preserve"> 627 971 euro</t>
    </r>
  </si>
  <si>
    <t>2027.gads</t>
  </si>
  <si>
    <r>
      <rPr>
        <b/>
        <sz val="10"/>
        <rFont val="Times New Roman"/>
        <family val="1"/>
        <charset val="186"/>
      </rPr>
      <t>2026.gads</t>
    </r>
    <r>
      <rPr>
        <sz val="10"/>
        <rFont val="Times New Roman"/>
        <family val="1"/>
        <charset val="186"/>
      </rPr>
      <t xml:space="preserve">
Taktiskās bikses: 427 gab. x 70,51 euro = 30107,77 euro
Polo krekli: 900 gab. x 42,83 euro = 38547 euro
Taktiskais krekls: 900 gab. x 72,12 euro = 64908 euro
krekli: 900 gab. x 56,2 euro = 50580 euro
Ziemas virsjakas : 900 gab. x 302,5 euro = 272250 euro
Ziemas cepure ar nagu: 2400 gab. x 32,48 euro = 77952 euro
Žokej cepure: 2400 gab. x 24,02 euro = 57648 euro
Beretes: 2400 gab. x 12,1 euro = 29040 euro
Ziemas flīsa cepure: 2400 gab. x 11,86 euro = 28464 euro
Žakete (vīriešu) (VRS): 400 gab. x 193,6 euro = 77440 euro
Žakete ģenerāļu (vīriešu) (VRS): 3 gab. x 302,5 euro = 907,5 euro
Žakete (sieviešu) (VRS): 400 gab. x 181,5 euro = 72600 euro
Virsjaka (vīriešu) (VRS): 500 gab. x 242 euro = 121000 euro
Virsjaka ģenerāļu (vīriešu) (VRS): 3 gab. x 363 euro = 1089 euro
Virsjaka (sieviešu) (VRS): 400 gab. x 193,6 euro = 77440 euro</t>
    </r>
  </si>
  <si>
    <r>
      <rPr>
        <b/>
        <sz val="10"/>
        <rFont val="Times New Roman"/>
        <family val="1"/>
        <charset val="186"/>
      </rPr>
      <t xml:space="preserve">2027.gads un turpmāk ik gadu </t>
    </r>
    <r>
      <rPr>
        <sz val="10"/>
        <rFont val="Times New Roman"/>
        <family val="1"/>
        <charset val="186"/>
      </rPr>
      <t xml:space="preserve">
Polo krekli: 1500 gab. x 42,83 euro = 64245 euro
Taktiskais krekls: 1500 gab. x 72,12 euro = 108180 euro
krekli: 1500 gab. x 56,2 euro = 84300 euro
Ziemas virsjakas : 1500 gab. x 302,5 euro = 453750 euro
Kopā:  710 475 euro 
Vidējā cena pilnam formas tērpam (2023.g.) - 1622,38 euro
Plānotais sadārdzinājums jaunajam formas tērpam (2024.g un turpmāk) - 1622 euro x 25% = ~405,60 euro
Plānotā vidējā cena pilnam forms tērpam (2024.g. un turpmāk) = 2028 euro
389 - vidējais atjaunojamo formas tērpu skaits gadā (t.sk. jaunpieņemtie dienestā un nolietojušās formas tērpa daļas pēc pieprasījumiem)
KOPĀ: 2028 euro x 389 skaits = 788 892 euro
Plānotais VRS "bāzes" izdevumos: 630 701 euro
Papildus nepieciešams:  710 475 euro + 788 892 euro - 630 701 euro =</t>
    </r>
    <r>
      <rPr>
        <b/>
        <sz val="10"/>
        <rFont val="Times New Roman"/>
        <family val="1"/>
        <charset val="186"/>
      </rPr>
      <t xml:space="preserve"> 868 666 euro</t>
    </r>
    <r>
      <rPr>
        <sz val="10"/>
        <rFont val="Times New Roman"/>
        <family val="1"/>
        <charset val="186"/>
      </rPr>
      <t xml:space="preserve">
* Formas tērpa daļas, to iegādes cena un daudzums, atkarīga no noslētajiem līgumiem un faktiskās nepieciešamības un var mainīties turpmāko gadu laikā</t>
    </r>
  </si>
  <si>
    <t>2027. gads</t>
  </si>
  <si>
    <r>
      <t xml:space="preserve">2364 Formas tērpi un speciālais apģērbs
Piezīme: Valsts ungunsdzēsības un glābšanas dienests bāzes izdevumu ietvaros iegādājas arī  speciālo apģērbu, individuālos aizsardzības līdzekļus, ekipējumu un inventāru atbilstoši Iekšlietu ministrijas sistēmas iestāžu un Ieslodzījuma vietu pārvaldes amatpersonu ar speciālajām dienesta pakāpēm dienesta gaitas likuma 44.panta trešajai daļai. Tādējādi bāzes izdevumi formas tērpu iegādei tiek plānoti 285 868 EUR.
</t>
    </r>
    <r>
      <rPr>
        <b/>
        <sz val="9"/>
        <rFont val="Times New Roman"/>
        <family val="1"/>
        <charset val="186"/>
      </rPr>
      <t xml:space="preserve">2025.gads </t>
    </r>
    <r>
      <rPr>
        <sz val="9"/>
        <rFont val="Times New Roman"/>
        <family val="1"/>
        <charset val="186"/>
      </rPr>
      <t xml:space="preserve">
285 868 EUR (bāzes izdevumi formas tērpu iegādei). Finansējums 285 868 </t>
    </r>
    <r>
      <rPr>
        <i/>
        <sz val="9"/>
        <rFont val="Times New Roman"/>
        <family val="1"/>
        <charset val="186"/>
      </rPr>
      <t>euro</t>
    </r>
    <r>
      <rPr>
        <sz val="9"/>
        <rFont val="Times New Roman"/>
        <family val="1"/>
        <charset val="186"/>
      </rPr>
      <t xml:space="preserve"> apmērā plānots formas tērpu priekšmetu iegādei, kas nav iekļauti šājā aprēķinā.
</t>
    </r>
    <r>
      <rPr>
        <b/>
        <sz val="9"/>
        <rFont val="Times New Roman"/>
        <family val="1"/>
        <charset val="186"/>
      </rPr>
      <t>1 238 397 EUR (papildu nepieciešams).</t>
    </r>
    <r>
      <rPr>
        <sz val="9"/>
        <rFont val="Times New Roman"/>
        <family val="1"/>
        <charset val="186"/>
      </rPr>
      <t xml:space="preserve">
APRĒĶINS:
Ziemas cepure (flīsa) (iepirkuma identifikācijas numurs IeM VUGD 2021/29) 500 gab. x 21,78 EUR = 10 890 EUR
T-krekls (iepirkuma identifikācijas numurs IeM VUGD 2021/27) 2500 gab. x 21,93 EUR = 54 825 EUR
Vīriešu termoveļa (iepirkuma identifikācijas numurs IeM VUGD 2021/27) 2500 gab. x 84,10 EUR = 210 250 EUR
Soft-shell jaka (iepirkuma identifikācijas numurs IeM VUGD 2021/29) 200 gab. x 108,66 EUR = 21 732 EUR
Vējjaka (lietus un vēja necaurlaidīga) (iepirkuma identifikācijas numurs IeM VUGD 2021/29) 2500 gab. x 149,44 EUR = 373 600 EUR
Siltā/ziemas jaka (iepirkuma identifikācijas numurs IeM VUGD 2021/29) 1000 gab. x 165,29 EUR = 165 290 EUR
Polo krekls (iepirkuma identifikācijas numurs IeM VUGD 2021/25) 500 gab. x 23,58 EUR = 11 790 EUR
Dežūrformas komplekts (garpiedurkņu krekls un bikses) (iepirkuma identifikācijas numurs IeM VUGD 2023/11) 3000 kompl. x 119,79 EUR = 359 370 EUR
Flīsa jaka (iepirkuma identifikācijas numurs IeM VUGD 2021/29) 500 gab. x 61,30 EUR = 30 650 EUR
</t>
    </r>
  </si>
  <si>
    <r>
      <t xml:space="preserve">2364 Formas tērpi un speciālais apģērbs
</t>
    </r>
    <r>
      <rPr>
        <b/>
        <sz val="9"/>
        <rFont val="Times New Roman"/>
        <family val="1"/>
        <charset val="186"/>
      </rPr>
      <t xml:space="preserve">2026.gads </t>
    </r>
    <r>
      <rPr>
        <sz val="9"/>
        <rFont val="Times New Roman"/>
        <family val="1"/>
        <charset val="186"/>
      </rPr>
      <t xml:space="preserve">
285 868 EUR (bāzes izdevumi formas tērpu iegādei). Finansējums 285 868 </t>
    </r>
    <r>
      <rPr>
        <i/>
        <sz val="9"/>
        <rFont val="Times New Roman"/>
        <family val="1"/>
        <charset val="186"/>
      </rPr>
      <t>euro</t>
    </r>
    <r>
      <rPr>
        <sz val="9"/>
        <rFont val="Times New Roman"/>
        <family val="1"/>
        <charset val="186"/>
      </rPr>
      <t xml:space="preserve"> apmērā plānots formas tērpu priekšmetu iegādei, kas nav iekļauti šājā aprēķinā.
</t>
    </r>
    <r>
      <rPr>
        <b/>
        <sz val="9"/>
        <rFont val="Times New Roman"/>
        <family val="1"/>
        <charset val="186"/>
      </rPr>
      <t>456 473 EUR (papildu nepieciešams).</t>
    </r>
    <r>
      <rPr>
        <sz val="9"/>
        <rFont val="Times New Roman"/>
        <family val="1"/>
        <charset val="186"/>
      </rPr>
      <t xml:space="preserve">
APRĒĶINS:
Ziemas cepure (flīsa) (iepirkuma identifikācijas numurs IeM VUGD 2021/29) 300 gab. x 21,78 EUR = 6 534 EUR
T-krekls (iepirkuma identifikācijas numurs IeM VUGD 2021/27) 2500 gab. x 21,93 EUR = 54 825 EUR
Vīriešu termoveļa (iepirkuma identifikācijas numurs IeM VUGD 2021/27) 1000 gab. x 84,10 EUR = 84 100 EUR
Vējjaka (lietus un vēja necaurlaidīga) (iepirkuma identifikācijas numurs IeM VUGD 2021/29) 200 gab. x 149,44 EUR = 29 888 EUR
Siltā/ziemas jaka (iepirkuma identifikācijas numurs IeM VUGD 2021/29) 200 gab. x 165,29 EUR = 33 058 EUR
Polo krekls (iepirkuma identifikācijas numurs IeM VUGD 2021/25) 100 gab. x 23,58 EUR = 2 358 EUR
Dežūrformas komplekts (garpiedurkņu krekls un bikses) (iepirkuma identifikācijas numurs IeM VUGD 2023/11) 2000 gab. x 119,79 EUR = 239 580 EUR
Flīsa jaka (iepirkuma identifikācijas numurs IeM VUGD 2021/29) 100 gab. x 61,30 EUR = 6 130 EUR
</t>
    </r>
  </si>
  <si>
    <r>
      <t xml:space="preserve">2364 Formas tērpi un speciālais apģērbs
</t>
    </r>
    <r>
      <rPr>
        <b/>
        <sz val="9"/>
        <rFont val="Times New Roman"/>
        <family val="1"/>
        <charset val="186"/>
      </rPr>
      <t xml:space="preserve">2027.gads </t>
    </r>
    <r>
      <rPr>
        <sz val="9"/>
        <rFont val="Times New Roman"/>
        <family val="1"/>
        <charset val="186"/>
      </rPr>
      <t xml:space="preserve">
285 868 EUR (bāzes izdevumi formas tērpu iegādei). Finansējums 285 868 </t>
    </r>
    <r>
      <rPr>
        <i/>
        <sz val="9"/>
        <rFont val="Times New Roman"/>
        <family val="1"/>
        <charset val="186"/>
      </rPr>
      <t>euro</t>
    </r>
    <r>
      <rPr>
        <sz val="9"/>
        <rFont val="Times New Roman"/>
        <family val="1"/>
        <charset val="186"/>
      </rPr>
      <t xml:space="preserve"> apmērā plānots formas tērpu priekšmetu iegādei, kas nav iekļauti šājā aprēķinā.
</t>
    </r>
    <r>
      <rPr>
        <b/>
        <sz val="9"/>
        <rFont val="Times New Roman"/>
        <family val="1"/>
        <charset val="186"/>
      </rPr>
      <t>615 221 EUR (papildu nepieciešams).</t>
    </r>
    <r>
      <rPr>
        <sz val="9"/>
        <rFont val="Times New Roman"/>
        <family val="1"/>
        <charset val="186"/>
      </rPr>
      <t xml:space="preserve">
APRĒĶINS:
Ziemas cepure (flīsa) (iepirkuma identifikācijas numurs IeM VUGD 2021/29) 300 gab. x 21,78 EUR = 6 534 EUR
T-krekls (iepirkuma identifikācijas numurs IeM VUGD 2021/27) 2500 gab. x 21,93 EUR = 54 825 EUR
Vīriešu termoveļa (iepirkuma identifikācijas numurs IeM VUGD 2021/27) 2500 gab. x 84,10 EUR = 210 250 EUR
Vējjaka (lietus un vēja necaurlaidīga) (iepirkuma identifikācijas numurs IeM VUGD 2021/29) 200 gab. x 149,44 EUR = 29 888 EUR
Soft-shell jaka (iepirkuma identifikācijas numurs IeM VUGD 2021/29) 300 gab. x 108,66 EUR = 32 598 EUR
Siltā/ziemas jaka (iepirkuma identifikācijas numurs IeM VUGD 2021/29) 200 gab. x 165,29 EUR = 33 058 EUR
Polo krekls (iepirkuma identifikācijas numurs IeM VUGD 2021/25) 100 gab. x 23,58 EUR = 2 358 EUR
Dežūrformas komplekts (garpiedurkņu krekls un bikses) (iepirkuma identifikācijas numurs IeM VUGD 2023/11) 2000 gab. x 119,79 EUR = 239 580 EUR
Flīsa jaka (iepirkuma identifikācijas numurs IeM VUGD 2021/29) 100 gab. x 61,30 EUR = 6 130 EUR</t>
    </r>
  </si>
  <si>
    <r>
      <t xml:space="preserve">2364 Formas tērpi un speciālais apģērbs
</t>
    </r>
    <r>
      <rPr>
        <b/>
        <sz val="9"/>
        <rFont val="Times New Roman"/>
        <family val="1"/>
        <charset val="186"/>
      </rPr>
      <t xml:space="preserve">2028. gads un turpmāk ik gadu: </t>
    </r>
    <r>
      <rPr>
        <sz val="9"/>
        <rFont val="Times New Roman"/>
        <family val="1"/>
        <charset val="186"/>
      </rPr>
      <t xml:space="preserve">
285 868 EUR (bāzes izdevumi formas tērpu iegādei). Finansējums 285 868 </t>
    </r>
    <r>
      <rPr>
        <i/>
        <sz val="9"/>
        <rFont val="Times New Roman"/>
        <family val="1"/>
        <charset val="186"/>
      </rPr>
      <t>euro</t>
    </r>
    <r>
      <rPr>
        <sz val="9"/>
        <rFont val="Times New Roman"/>
        <family val="1"/>
        <charset val="186"/>
      </rPr>
      <t xml:space="preserve"> apmērā plānots formas tērpu priekšmetu iegādei, kas nav iekļauti šājā aprēķinā.
</t>
    </r>
    <r>
      <rPr>
        <b/>
        <sz val="9"/>
        <rFont val="Times New Roman"/>
        <family val="1"/>
        <charset val="186"/>
      </rPr>
      <t>461 906 EUR (papildu nepieciešams).</t>
    </r>
    <r>
      <rPr>
        <sz val="9"/>
        <rFont val="Times New Roman"/>
        <family val="1"/>
        <charset val="186"/>
      </rPr>
      <t xml:space="preserve">
APRĒĶINS:
Ziemas cepure (flīsa) (iepirkuma identifikācijas numurs IeM VUGD 2021/29) 300 gab. x 21,78 EUR = 6 534 EUR
T-krekls (iepirkuma identifikācijas numurs IeM VUGD 2021/27) 2500 gab. x 21,93 EUR = 54 825 EUR
Vīriešu termoveļa (iepirkuma identifikācijas numurs IeM VUGD 2021/27) 1000 gab. x 84,10 EUR = 84 100 EUR
Vējjaka (lietus un vēja necaurlaidīga) (iepirkuma identifikācijas numurs IeM VUGD 2021/29) 200 gab. x 149,44 EUR = 29 888 EUR
Soft-shell jaka (iepirkuma identifikācijas numurs IeM VUGD 2021/29) 50 gab. x 108,66 EUR = 5 433 EUR
Siltā/ziemas jaka (iepirkuma identifikācijas numurs IeM VUGD 2021/29) 200 gab. x 165,29 EUR = 33 058 EUR
Polo krekls (iepirkuma identifikācijas numurs IeM VUGD 2021/25) 100 gab. x 23,58 EUR = 2 358 EUR
Dežūrformas komplekts (garpiedurkņu krekls un bikses) (iepirkuma identifikācijas numurs IeM VUGD 2023/11) 2000 gab. x 119,79 EUR = 239 580 EUR
Flīsa jaka (iepirkuma identifikācijas numurs IeM VUGD 2021/29) 100 gab. x 61,30 EUR = 6 130 EUR</t>
    </r>
  </si>
  <si>
    <r>
      <t xml:space="preserve">EKK 2364 Formas tērpi un speciālais apģērbs
Formas tērpi:
2025.gadā un turpmāk ik gadu plānotais finansējums formas tērpu un speciālā apģērba iegādei  3 654 813 EUR, tai skaitā bāzes izdevumi formas tērpu iegādei 3 187 063 EUR.
APRĒĶINS
</t>
    </r>
    <r>
      <rPr>
        <b/>
        <sz val="9"/>
        <rFont val="Times New Roman"/>
        <family val="1"/>
        <charset val="186"/>
      </rPr>
      <t>2025.gadā</t>
    </r>
    <r>
      <rPr>
        <sz val="9"/>
        <rFont val="Times New Roman"/>
        <family val="1"/>
        <charset val="186"/>
      </rPr>
      <t xml:space="preserve">
(2 200 + 250) x 1 850 EUR + 250 x 500 EUR + 65 x 2 260 EUR + 10 x 650 EUR = 4 810 900 EUR, kur:
2 200 - amatpersonu, kam plānots iegādāties jaunā dizaina formas tērpu, skaits;
250 - kadetu skaits (jaunpieņemtie);
1 850 EUR - viena komplekta iegādes izdevumi;
250 - amatpersonu, kam ir nepieciešams daļēji atjaunot formas tērpus, skaits;
500 EUR - vidējie viena komplekta atjaunošanas izdevumi;
65 - amatpersonu, kam plānots iegādāties parādes (svētku) formas tērpu, skaits;
2 260 EUR - viena komplekta iegādes izdevumi;
10 - amatpersonu, kam ir nepieciešams daļēji atjaunot parādes (svētku) formas tērpu, skaits;
650 EUR - vidējie viena komplekta atjaunošanas izdevumi.
</t>
    </r>
    <r>
      <rPr>
        <b/>
        <sz val="9"/>
        <rFont val="Times New Roman"/>
        <family val="1"/>
        <charset val="186"/>
      </rPr>
      <t>2026.gadā un turpmāk ikgadu</t>
    </r>
    <r>
      <rPr>
        <sz val="9"/>
        <rFont val="Times New Roman"/>
        <family val="1"/>
        <charset val="186"/>
      </rPr>
      <t xml:space="preserve">
250 x 2 200 EUR + 4 400 x 650 EUR + 90 x 770 EUR = 3 479 300 EUR, kur:
250 - kadetu skaits (jaunpieņemtie);
2 200 EUR - viena komplekta iegādes izdevumi;
4 400 - amatpersonu, kam ir nepieciešams daļēji atjaunot formas tērpus, skaits;
650 EUR - vidējie viena komplekta atjaunošanas izdevumi;A11
90 - amatpersonu, kam ir nepieciešams daļēji atjaunot parādes (svētku) formas tērpu, skaits;
770 EUR - vidējie viena komplekta atjaunošanas izdevumi.</t>
    </r>
  </si>
  <si>
    <r>
      <t xml:space="preserve">Nepieciešamais finansējums:
</t>
    </r>
    <r>
      <rPr>
        <b/>
        <sz val="9"/>
        <rFont val="Times New Roman"/>
        <family val="1"/>
        <charset val="186"/>
      </rPr>
      <t>2025.gadā</t>
    </r>
    <r>
      <rPr>
        <sz val="9"/>
        <rFont val="Times New Roman"/>
        <family val="1"/>
        <charset val="186"/>
      </rPr>
      <t>: 4 810 900 - 3 187 063 (bāzes izdevumi formas tērpu iegādei) =  1 623 837</t>
    </r>
    <r>
      <rPr>
        <b/>
        <sz val="9"/>
        <rFont val="Times New Roman"/>
        <family val="1"/>
        <charset val="186"/>
      </rPr>
      <t xml:space="preserve"> EUR (papildus);</t>
    </r>
    <r>
      <rPr>
        <sz val="9"/>
        <rFont val="Times New Roman"/>
        <family val="1"/>
        <charset val="186"/>
      </rPr>
      <t xml:space="preserve">
</t>
    </r>
    <r>
      <rPr>
        <b/>
        <sz val="9"/>
        <rFont val="Times New Roman"/>
        <family val="1"/>
        <charset val="186"/>
      </rPr>
      <t xml:space="preserve">2026.gadā  un turpmāk ikgadu: </t>
    </r>
    <r>
      <rPr>
        <sz val="9"/>
        <rFont val="Times New Roman"/>
        <family val="1"/>
        <charset val="186"/>
      </rPr>
      <t xml:space="preserve">3 479 300 - 3 187 063 (bāzes izdevumi formas tērpu iegādei) = </t>
    </r>
    <r>
      <rPr>
        <b/>
        <sz val="9"/>
        <rFont val="Times New Roman"/>
        <family val="1"/>
        <charset val="186"/>
      </rPr>
      <t>292 237 EUR (papildus)</t>
    </r>
    <r>
      <rPr>
        <sz val="9"/>
        <rFont val="Times New Roman"/>
        <family val="1"/>
        <charset val="186"/>
      </rPr>
      <t xml:space="preserve">
Piezīme: Valsts policija bāzes izdevumu ietvaros iegadājas arī  speciālo apģērbu, individuālos aizsardzības līdzekļus, ekipējumu un inventāru atbilstoši Iekšlietu ministrijas sistēmas iestāžu un Ieslodzījuma vietu pārvaldes amatpersonu ar speciālajām dienesta pakāpēm dienesta gaitas likuma 44.panta trešajai daļai, tādējādi bāzes izdevumi tieši formas tērpu iegādei tiek plānoti šādā apmērā: 2025. gadā  un turpmāk ikgadu:  3 187 063 euro apmērā.</t>
    </r>
  </si>
  <si>
    <r>
      <t xml:space="preserve">Preces un pakalpojumi
2364 Formas tērpi un speciālais apģērbs
Formas tērpa un tā daļu iegāde
(formas tērpa daļa: daudzums x cena ar PVN = Summa)
</t>
    </r>
    <r>
      <rPr>
        <b/>
        <sz val="10"/>
        <rFont val="Times New Roman"/>
        <family val="1"/>
        <charset val="186"/>
      </rPr>
      <t xml:space="preserve">2025.gads </t>
    </r>
    <r>
      <rPr>
        <sz val="10"/>
        <rFont val="Times New Roman"/>
        <family val="1"/>
        <charset val="186"/>
      </rPr>
      <t xml:space="preserve">
Tuneļšalle - bandana : 2400 gab. x 8,26 euro = 19824 euro
Taktiskie ergonomiski ceļu sargu ielikņi un elkoņu sargi : 600 gab. x 9,15 euro = 5490 euro
Taktiskās kāju stilbu bahilas – getras : 600 gab. x 51,15 euro = 30690 euro
Ādas taktiskie aizsargcimdi  : 2400 gab. x 61,92 euro = 148608 euro
Ūdens necaurlaidīgas zeķes : 600 gab. x 38,04 euro = 22824 euro
Termo zeķes ziemas : 2400 gab. x 47,35 euro = 113640 euro
Termo zeķes vasaras : 2400 gab. x 14,5 euro = 34800 euro
Taktiskā, ar kobras tipa sprādzi, josta: 2400 gab. x 105,69 euro = 253656 euro
T krekls ar garām piedurknēm: 2400 gab. x 20,67 euro = 49608 euro
T krekls ar īsām piedurknēm. : 2400 gab. x 16,67 euro = 40008 euro
Taktiskās bikses: 1973 gab. x 70,51 euro = 139116,23 euro
KOPĀ: 858 264,23 euro
Plānotais VRS "bāzes" izdevumos: 630 701 euro
Papildus nepieciešams: 858 264,23 euro - 630 701 euro =</t>
    </r>
    <r>
      <rPr>
        <b/>
        <sz val="10"/>
        <rFont val="Times New Roman"/>
        <family val="1"/>
        <charset val="186"/>
      </rPr>
      <t xml:space="preserve"> 227 564 euro</t>
    </r>
  </si>
  <si>
    <t>Piezīme: Formas tērpa daļas, to iegādes cena un daudzums atkarīgs no noslētajiem līgumiem un faktiskās nepieciešamības un var tikt precizēti turpmāko gadu laikā.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</si>
</sst>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_ ;\-#,##0\ "/>
  </numFmts>
  <fonts count="14" x14ac:knownFonts="1">
    <font>
      <sz val="11"/>
      <color theme="1"/>
      <name val="Calibri"/>
      <family val="2"/>
      <scheme val="minor"/>
    </font>
    <font>
      <sz val="10"/>
      <name val="Arial"/>
      <family val="2"/>
      <charset val="186"/>
    </font>
    <font>
      <sz val="10"/>
      <color theme="1"/>
      <name val="Times New Roman"/>
      <family val="1"/>
      <charset val="186"/>
    </font>
    <font>
      <sz val="9"/>
      <color theme="1"/>
      <name val="Times New Roman"/>
      <family val="1"/>
      <charset val="186"/>
    </font>
    <font>
      <b/>
      <sz val="9"/>
      <color theme="1"/>
      <name val="Times New Roman"/>
      <family val="1"/>
      <charset val="186"/>
    </font>
    <font>
      <b/>
      <sz val="9"/>
      <name val="Times New Roman"/>
      <family val="1"/>
      <charset val="186"/>
    </font>
    <font>
      <sz val="9"/>
      <name val="Times New Roman"/>
      <family val="1"/>
      <charset val="186"/>
    </font>
    <font>
      <i/>
      <sz val="9"/>
      <name val="Times New Roman"/>
      <family val="1"/>
      <charset val="186"/>
    </font>
    <font>
      <b/>
      <i/>
      <sz val="9"/>
      <name val="Times New Roman"/>
      <family val="1"/>
      <charset val="186"/>
    </font>
    <font>
      <sz val="9"/>
      <color theme="1"/>
      <name val="Calibri"/>
      <family val="2"/>
      <scheme val="minor"/>
    </font>
    <font>
      <b/>
      <sz val="10"/>
      <name val="Times New Roman"/>
      <family val="1"/>
      <charset val="186"/>
    </font>
    <font>
      <b/>
      <i/>
      <sz val="10"/>
      <name val="Times New Roman"/>
      <family val="1"/>
      <charset val="186"/>
    </font>
    <font>
      <sz val="10"/>
      <name val="Times New Roman"/>
      <family val="1"/>
      <charset val="186"/>
    </font>
    <font>
      <b/>
      <sz val="12"/>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auto="1"/>
      </left>
      <right style="thin">
        <color auto="1"/>
      </right>
      <top style="thin">
        <color theme="0" tint="-0.24994659260841701"/>
      </top>
      <bottom style="thin">
        <color auto="1"/>
      </bottom>
      <diagonal/>
    </border>
  </borders>
  <cellStyleXfs count="4">
    <xf numFmtId="0" fontId="0" fillId="0" borderId="0"/>
    <xf numFmtId="0" fontId="1" fillId="0" borderId="0"/>
    <xf numFmtId="164" fontId="1" fillId="0" borderId="0" applyFont="0" applyFill="0" applyBorder="0" applyAlignment="0" applyProtection="0"/>
    <xf numFmtId="0" fontId="1" fillId="0" borderId="0"/>
  </cellStyleXfs>
  <cellXfs count="64">
    <xf numFmtId="0" fontId="0" fillId="0" borderId="0" xfId="0"/>
    <xf numFmtId="0" fontId="2" fillId="0" borderId="0" xfId="0" applyFont="1"/>
    <xf numFmtId="0" fontId="3" fillId="0" borderId="0" xfId="0" applyFont="1"/>
    <xf numFmtId="3" fontId="5" fillId="0" borderId="1" xfId="1" applyNumberFormat="1" applyFont="1" applyFill="1" applyBorder="1" applyAlignment="1">
      <alignment horizontal="center" vertical="center" wrapText="1"/>
    </xf>
    <xf numFmtId="3" fontId="6" fillId="0" borderId="1" xfId="1" applyNumberFormat="1" applyFont="1" applyFill="1" applyBorder="1" applyAlignment="1">
      <alignment horizontal="center" vertical="center" wrapText="1"/>
    </xf>
    <xf numFmtId="165" fontId="5" fillId="2" borderId="1" xfId="0" applyNumberFormat="1" applyFont="1" applyFill="1" applyBorder="1" applyAlignment="1">
      <alignment horizontal="center" vertical="center" wrapText="1"/>
    </xf>
    <xf numFmtId="165" fontId="6" fillId="2" borderId="1" xfId="0" applyNumberFormat="1" applyFont="1" applyFill="1" applyBorder="1" applyAlignment="1">
      <alignment horizontal="center" vertical="center" wrapText="1"/>
    </xf>
    <xf numFmtId="0" fontId="9" fillId="0" borderId="0" xfId="0" applyFont="1"/>
    <xf numFmtId="3" fontId="10" fillId="0" borderId="1" xfId="3" applyNumberFormat="1" applyFont="1" applyFill="1" applyBorder="1" applyAlignment="1">
      <alignment horizontal="center" vertical="center" wrapText="1"/>
    </xf>
    <xf numFmtId="3" fontId="12" fillId="0" borderId="1" xfId="3" applyNumberFormat="1" applyFont="1" applyFill="1" applyBorder="1" applyAlignment="1">
      <alignment horizontal="center" vertical="center" wrapText="1"/>
    </xf>
    <xf numFmtId="0" fontId="12" fillId="0" borderId="1" xfId="3" applyFont="1" applyFill="1" applyBorder="1" applyAlignment="1">
      <alignment horizontal="center" vertical="center" wrapText="1"/>
    </xf>
    <xf numFmtId="0" fontId="5" fillId="4" borderId="10" xfId="1" applyFont="1" applyFill="1" applyBorder="1" applyAlignment="1">
      <alignment horizontal="center" vertical="center" wrapText="1"/>
    </xf>
    <xf numFmtId="3" fontId="4" fillId="0" borderId="10" xfId="0" applyNumberFormat="1" applyFont="1" applyBorder="1" applyAlignment="1">
      <alignment horizontal="center" vertical="center" wrapText="1"/>
    </xf>
    <xf numFmtId="165" fontId="6" fillId="2" borderId="8" xfId="2" applyNumberFormat="1" applyFont="1" applyFill="1" applyBorder="1" applyAlignment="1">
      <alignment horizontal="center" vertical="center" wrapText="1"/>
    </xf>
    <xf numFmtId="165" fontId="6" fillId="2" borderId="1" xfId="2" applyNumberFormat="1" applyFont="1" applyFill="1" applyBorder="1" applyAlignment="1">
      <alignment horizontal="center" vertical="center" wrapText="1"/>
    </xf>
    <xf numFmtId="0" fontId="10" fillId="3" borderId="1" xfId="3" applyFont="1" applyFill="1" applyBorder="1" applyAlignment="1">
      <alignment horizontal="center" vertical="center" wrapText="1"/>
    </xf>
    <xf numFmtId="0" fontId="5" fillId="3" borderId="1" xfId="0" applyFont="1" applyFill="1" applyBorder="1" applyAlignment="1">
      <alignment horizontal="center" vertical="center" wrapText="1"/>
    </xf>
    <xf numFmtId="0" fontId="10" fillId="3" borderId="1" xfId="3" applyFont="1" applyFill="1" applyBorder="1" applyAlignment="1">
      <alignment horizontal="center" vertical="center" wrapText="1"/>
    </xf>
    <xf numFmtId="0" fontId="5" fillId="3" borderId="1" xfId="1" applyFont="1" applyFill="1" applyBorder="1" applyAlignment="1">
      <alignment horizontal="center" vertical="center" wrapText="1"/>
    </xf>
    <xf numFmtId="3" fontId="3" fillId="2" borderId="14" xfId="0" applyNumberFormat="1" applyFont="1" applyFill="1" applyBorder="1" applyAlignment="1">
      <alignment horizontal="center" vertical="center"/>
    </xf>
    <xf numFmtId="0" fontId="10" fillId="3" borderId="1" xfId="3" applyFont="1" applyFill="1" applyBorder="1" applyAlignment="1">
      <alignment horizontal="center" vertical="center" wrapText="1"/>
    </xf>
    <xf numFmtId="0" fontId="10" fillId="0" borderId="2" xfId="3" applyFont="1" applyFill="1" applyBorder="1" applyAlignment="1">
      <alignment horizontal="left" wrapText="1"/>
    </xf>
    <xf numFmtId="0" fontId="10" fillId="0" borderId="3" xfId="3" applyFont="1" applyFill="1" applyBorder="1" applyAlignment="1">
      <alignment horizontal="left" wrapText="1"/>
    </xf>
    <xf numFmtId="0" fontId="10" fillId="0" borderId="4" xfId="3" applyFont="1" applyFill="1" applyBorder="1" applyAlignment="1">
      <alignment horizontal="left" wrapText="1"/>
    </xf>
    <xf numFmtId="0" fontId="12" fillId="0" borderId="2" xfId="3" applyFont="1" applyFill="1" applyBorder="1" applyAlignment="1">
      <alignment horizontal="left" wrapText="1"/>
    </xf>
    <xf numFmtId="0" fontId="12" fillId="0" borderId="3" xfId="3" applyFont="1" applyFill="1" applyBorder="1" applyAlignment="1">
      <alignment horizontal="left" wrapText="1"/>
    </xf>
    <xf numFmtId="0" fontId="12" fillId="0" borderId="4" xfId="3" applyFont="1" applyFill="1" applyBorder="1" applyAlignment="1">
      <alignment horizontal="left" wrapText="1"/>
    </xf>
    <xf numFmtId="0" fontId="4" fillId="0" borderId="9" xfId="0" applyFont="1" applyBorder="1" applyAlignment="1">
      <alignment horizontal="center" vertical="center"/>
    </xf>
    <xf numFmtId="0" fontId="6" fillId="2" borderId="2" xfId="0" applyFont="1" applyFill="1" applyBorder="1" applyAlignment="1">
      <alignment horizontal="left" wrapText="1"/>
    </xf>
    <xf numFmtId="0" fontId="6" fillId="2" borderId="3" xfId="0" applyFont="1" applyFill="1" applyBorder="1" applyAlignment="1">
      <alignment horizontal="left" wrapText="1"/>
    </xf>
    <xf numFmtId="0" fontId="6" fillId="2" borderId="4" xfId="0" applyFont="1" applyFill="1" applyBorder="1" applyAlignment="1">
      <alignment horizontal="left" wrapText="1"/>
    </xf>
    <xf numFmtId="0" fontId="6" fillId="2" borderId="14" xfId="1" applyFont="1" applyFill="1" applyBorder="1" applyAlignment="1">
      <alignment horizontal="left" vertical="center" wrapText="1"/>
    </xf>
    <xf numFmtId="0" fontId="5" fillId="3" borderId="1" xfId="1" applyFont="1" applyFill="1" applyBorder="1" applyAlignment="1">
      <alignment horizontal="center" vertical="center" wrapText="1"/>
    </xf>
    <xf numFmtId="3" fontId="3" fillId="2" borderId="8" xfId="0" applyNumberFormat="1" applyFont="1" applyFill="1" applyBorder="1" applyAlignment="1">
      <alignment horizontal="center" vertical="center"/>
    </xf>
    <xf numFmtId="3" fontId="3" fillId="2" borderId="13" xfId="0" applyNumberFormat="1" applyFont="1" applyFill="1" applyBorder="1" applyAlignment="1">
      <alignment horizontal="center" vertical="center"/>
    </xf>
    <xf numFmtId="0" fontId="3" fillId="0" borderId="0" xfId="0" applyFont="1" applyAlignment="1">
      <alignment horizontal="right" vertical="top" wrapText="1"/>
    </xf>
    <xf numFmtId="0" fontId="5" fillId="0" borderId="1" xfId="1" applyFont="1" applyFill="1" applyBorder="1" applyAlignment="1">
      <alignment horizontal="left" wrapText="1"/>
    </xf>
    <xf numFmtId="0" fontId="6" fillId="0" borderId="2" xfId="1" applyFont="1" applyFill="1" applyBorder="1" applyAlignment="1">
      <alignment horizontal="left" vertical="center" wrapText="1"/>
    </xf>
    <xf numFmtId="0" fontId="6" fillId="0" borderId="3" xfId="1" applyFont="1" applyFill="1" applyBorder="1" applyAlignment="1">
      <alignment horizontal="left" vertical="center" wrapText="1"/>
    </xf>
    <xf numFmtId="0" fontId="6" fillId="0" borderId="4" xfId="1" applyFont="1" applyFill="1" applyBorder="1" applyAlignment="1">
      <alignment horizontal="left" vertical="center" wrapText="1"/>
    </xf>
    <xf numFmtId="0" fontId="5" fillId="0" borderId="2" xfId="1" applyFont="1" applyFill="1" applyBorder="1" applyAlignment="1">
      <alignment horizontal="left" vertical="center" wrapText="1"/>
    </xf>
    <xf numFmtId="0" fontId="5" fillId="0" borderId="3" xfId="1" applyFont="1" applyFill="1" applyBorder="1" applyAlignment="1">
      <alignment horizontal="left" vertical="center" wrapText="1"/>
    </xf>
    <xf numFmtId="0" fontId="5" fillId="0" borderId="4" xfId="1" applyFont="1" applyFill="1" applyBorder="1" applyAlignment="1">
      <alignment horizontal="left" vertical="center" wrapText="1"/>
    </xf>
    <xf numFmtId="0" fontId="3" fillId="4" borderId="10" xfId="0" applyFont="1" applyFill="1" applyBorder="1" applyAlignment="1">
      <alignment horizontal="center"/>
    </xf>
    <xf numFmtId="0" fontId="13" fillId="0" borderId="0" xfId="0" applyFont="1" applyAlignment="1">
      <alignment horizontal="center" vertical="center"/>
    </xf>
    <xf numFmtId="0" fontId="6" fillId="2" borderId="2" xfId="0" applyFont="1" applyFill="1" applyBorder="1" applyAlignment="1">
      <alignment vertical="top" wrapText="1"/>
    </xf>
    <xf numFmtId="0" fontId="6" fillId="2" borderId="3" xfId="0" applyFont="1" applyFill="1" applyBorder="1" applyAlignment="1">
      <alignment vertical="top" wrapText="1"/>
    </xf>
    <xf numFmtId="0" fontId="6" fillId="2" borderId="4" xfId="0" applyFont="1" applyFill="1" applyBorder="1" applyAlignment="1">
      <alignment vertical="top" wrapText="1"/>
    </xf>
    <xf numFmtId="0" fontId="4" fillId="0" borderId="10" xfId="0" applyFont="1" applyBorder="1" applyAlignment="1">
      <alignment horizontal="center" vertical="center"/>
    </xf>
    <xf numFmtId="0" fontId="6" fillId="2" borderId="5" xfId="1" applyFont="1" applyFill="1" applyBorder="1" applyAlignment="1">
      <alignment horizontal="left" vertical="center" wrapText="1"/>
    </xf>
    <xf numFmtId="0" fontId="6" fillId="2" borderId="6"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11" xfId="1" applyFont="1" applyFill="1" applyBorder="1" applyAlignment="1">
      <alignment horizontal="left" vertical="center" wrapText="1"/>
    </xf>
    <xf numFmtId="0" fontId="6" fillId="2" borderId="0" xfId="1" applyFont="1" applyFill="1" applyBorder="1" applyAlignment="1">
      <alignment horizontal="left" vertical="center" wrapText="1"/>
    </xf>
    <xf numFmtId="0" fontId="6" fillId="2" borderId="12" xfId="1" applyFont="1" applyFill="1" applyBorder="1" applyAlignment="1">
      <alignment horizontal="left" vertical="center" wrapText="1"/>
    </xf>
    <xf numFmtId="0" fontId="2" fillId="0" borderId="6" xfId="0" applyFont="1" applyBorder="1" applyAlignment="1">
      <alignment horizontal="left"/>
    </xf>
    <xf numFmtId="0" fontId="4" fillId="0" borderId="0" xfId="0" applyFont="1" applyAlignment="1">
      <alignment horizontal="center" vertical="center"/>
    </xf>
    <xf numFmtId="0" fontId="5" fillId="3" borderId="1" xfId="0" applyFont="1" applyFill="1" applyBorder="1" applyAlignment="1">
      <alignment horizontal="center" vertical="center" wrapText="1"/>
    </xf>
    <xf numFmtId="0" fontId="5" fillId="2" borderId="2" xfId="0" applyFont="1" applyFill="1" applyBorder="1" applyAlignment="1">
      <alignment horizontal="left" wrapText="1"/>
    </xf>
    <xf numFmtId="0" fontId="5" fillId="2" borderId="3" xfId="0" applyFont="1" applyFill="1" applyBorder="1" applyAlignment="1">
      <alignment horizontal="left" wrapText="1"/>
    </xf>
    <xf numFmtId="0" fontId="5" fillId="2" borderId="4" xfId="0" applyFont="1" applyFill="1" applyBorder="1" applyAlignment="1">
      <alignment horizontal="left" wrapText="1"/>
    </xf>
    <xf numFmtId="0" fontId="12" fillId="0" borderId="2" xfId="3" applyFont="1" applyFill="1" applyBorder="1" applyAlignment="1">
      <alignment horizontal="left" vertical="top" wrapText="1"/>
    </xf>
    <xf numFmtId="0" fontId="12" fillId="0" borderId="3" xfId="3" applyFont="1" applyFill="1" applyBorder="1" applyAlignment="1">
      <alignment horizontal="left" vertical="top" wrapText="1"/>
    </xf>
    <xf numFmtId="0" fontId="12" fillId="0" borderId="4" xfId="3" applyFont="1" applyFill="1" applyBorder="1" applyAlignment="1">
      <alignment horizontal="left" vertical="top" wrapText="1"/>
    </xf>
  </cellXfs>
  <cellStyles count="4">
    <cellStyle name="Comma 2" xfId="2" xr:uid="{00000000-0005-0000-0000-000000000000}"/>
    <cellStyle name="Normal" xfId="0" builtinId="0"/>
    <cellStyle name="Normal 2" xfId="3" xr:uid="{00000000-0005-0000-0000-000002000000}"/>
    <cellStyle name="Parasts 3" xfId="1"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6"/>
  <sheetViews>
    <sheetView tabSelected="1" zoomScale="60" zoomScaleNormal="60" workbookViewId="0">
      <selection activeCell="B39" sqref="B39"/>
    </sheetView>
  </sheetViews>
  <sheetFormatPr defaultRowHeight="14.5" x14ac:dyDescent="0.35"/>
  <cols>
    <col min="1" max="1" width="25.54296875" style="7" customWidth="1"/>
    <col min="2" max="2" width="16.453125" style="7" customWidth="1"/>
    <col min="3" max="3" width="5.1796875" style="7" customWidth="1"/>
    <col min="4" max="4" width="36.7265625" style="7" customWidth="1"/>
    <col min="5" max="5" width="12.81640625" style="7" customWidth="1"/>
    <col min="6" max="6" width="13.1796875" style="7" customWidth="1"/>
    <col min="7" max="7" width="13.26953125" style="7" customWidth="1"/>
    <col min="8" max="8" width="15.453125" style="7" customWidth="1"/>
    <col min="9" max="9" width="13.26953125" style="7" customWidth="1"/>
  </cols>
  <sheetData>
    <row r="1" spans="1:9" s="1" customFormat="1" ht="57" customHeight="1" x14ac:dyDescent="0.3">
      <c r="A1" s="2"/>
      <c r="B1" s="2"/>
      <c r="C1" s="2"/>
      <c r="D1" s="35" t="s">
        <v>8</v>
      </c>
      <c r="E1" s="35"/>
      <c r="F1" s="35"/>
      <c r="G1" s="35"/>
      <c r="H1" s="35"/>
      <c r="I1" s="35"/>
    </row>
    <row r="2" spans="1:9" s="1" customFormat="1" ht="27" customHeight="1" x14ac:dyDescent="0.3">
      <c r="A2" s="44" t="s">
        <v>22</v>
      </c>
      <c r="B2" s="44"/>
      <c r="C2" s="44"/>
      <c r="D2" s="44"/>
      <c r="E2" s="44"/>
      <c r="F2" s="44"/>
      <c r="G2" s="44"/>
      <c r="H2" s="44"/>
      <c r="I2" s="44"/>
    </row>
    <row r="3" spans="1:9" s="1" customFormat="1" ht="74.25" customHeight="1" x14ac:dyDescent="0.3">
      <c r="A3" s="43"/>
      <c r="B3" s="43"/>
      <c r="C3" s="43"/>
      <c r="D3" s="43"/>
      <c r="E3" s="11" t="s">
        <v>1</v>
      </c>
      <c r="F3" s="11" t="s">
        <v>2</v>
      </c>
      <c r="G3" s="11" t="s">
        <v>24</v>
      </c>
      <c r="H3" s="11" t="s">
        <v>13</v>
      </c>
      <c r="I3" s="11" t="s">
        <v>14</v>
      </c>
    </row>
    <row r="4" spans="1:9" s="1" customFormat="1" ht="26.15" customHeight="1" x14ac:dyDescent="0.3">
      <c r="A4" s="48" t="s">
        <v>21</v>
      </c>
      <c r="B4" s="48"/>
      <c r="C4" s="48"/>
      <c r="D4" s="48"/>
      <c r="E4" s="12">
        <f>E7+E17+E28</f>
        <v>3089798</v>
      </c>
      <c r="F4" s="12">
        <f t="shared" ref="F4:H4" si="0">F7+F17+F28</f>
        <v>1376681</v>
      </c>
      <c r="G4" s="12">
        <f t="shared" si="0"/>
        <v>1776124</v>
      </c>
      <c r="H4" s="12">
        <f t="shared" si="0"/>
        <v>0</v>
      </c>
      <c r="I4" s="12">
        <f>I7+I17+I28</f>
        <v>1622809</v>
      </c>
    </row>
    <row r="5" spans="1:9" ht="21.65" customHeight="1" x14ac:dyDescent="0.35">
      <c r="A5" s="27" t="s">
        <v>7</v>
      </c>
      <c r="B5" s="27"/>
      <c r="C5" s="27"/>
      <c r="D5" s="27"/>
      <c r="E5" s="27"/>
      <c r="F5" s="27"/>
      <c r="G5" s="27"/>
      <c r="H5" s="27"/>
      <c r="I5" s="27"/>
    </row>
    <row r="6" spans="1:9" ht="57.5" x14ac:dyDescent="0.35">
      <c r="A6" s="32" t="s">
        <v>0</v>
      </c>
      <c r="B6" s="32"/>
      <c r="C6" s="32"/>
      <c r="D6" s="32"/>
      <c r="E6" s="18" t="s">
        <v>1</v>
      </c>
      <c r="F6" s="18" t="s">
        <v>2</v>
      </c>
      <c r="G6" s="18" t="s">
        <v>24</v>
      </c>
      <c r="H6" s="18" t="s">
        <v>13</v>
      </c>
      <c r="I6" s="18" t="s">
        <v>14</v>
      </c>
    </row>
    <row r="7" spans="1:9" x14ac:dyDescent="0.35">
      <c r="A7" s="36" t="s">
        <v>3</v>
      </c>
      <c r="B7" s="36"/>
      <c r="C7" s="36"/>
      <c r="D7" s="36"/>
      <c r="E7" s="3">
        <f>E8</f>
        <v>1623837</v>
      </c>
      <c r="F7" s="3">
        <f t="shared" ref="F7:I9" si="1">F8</f>
        <v>292237</v>
      </c>
      <c r="G7" s="3">
        <f t="shared" si="1"/>
        <v>292237</v>
      </c>
      <c r="H7" s="3">
        <f t="shared" si="1"/>
        <v>0</v>
      </c>
      <c r="I7" s="3">
        <f t="shared" si="1"/>
        <v>292237</v>
      </c>
    </row>
    <row r="8" spans="1:9" x14ac:dyDescent="0.35">
      <c r="A8" s="37" t="s">
        <v>4</v>
      </c>
      <c r="B8" s="38"/>
      <c r="C8" s="38"/>
      <c r="D8" s="39"/>
      <c r="E8" s="4">
        <f>E9</f>
        <v>1623837</v>
      </c>
      <c r="F8" s="4">
        <f t="shared" si="1"/>
        <v>292237</v>
      </c>
      <c r="G8" s="4">
        <f t="shared" si="1"/>
        <v>292237</v>
      </c>
      <c r="H8" s="4">
        <f t="shared" si="1"/>
        <v>0</v>
      </c>
      <c r="I8" s="4">
        <f t="shared" si="1"/>
        <v>292237</v>
      </c>
    </row>
    <row r="9" spans="1:9" x14ac:dyDescent="0.35">
      <c r="A9" s="37" t="s">
        <v>5</v>
      </c>
      <c r="B9" s="38"/>
      <c r="C9" s="38"/>
      <c r="D9" s="39"/>
      <c r="E9" s="4">
        <f>E10</f>
        <v>1623837</v>
      </c>
      <c r="F9" s="4">
        <f t="shared" si="1"/>
        <v>292237</v>
      </c>
      <c r="G9" s="4">
        <f t="shared" si="1"/>
        <v>292237</v>
      </c>
      <c r="H9" s="4">
        <f t="shared" si="1"/>
        <v>0</v>
      </c>
      <c r="I9" s="4">
        <f t="shared" si="1"/>
        <v>292237</v>
      </c>
    </row>
    <row r="10" spans="1:9" x14ac:dyDescent="0.35">
      <c r="A10" s="40" t="s">
        <v>6</v>
      </c>
      <c r="B10" s="41"/>
      <c r="C10" s="41"/>
      <c r="D10" s="42"/>
      <c r="E10" s="4">
        <f>SUM(E11:E12)</f>
        <v>1623837</v>
      </c>
      <c r="F10" s="4">
        <f t="shared" ref="F10:I10" si="2">SUM(F11:F12)</f>
        <v>292237</v>
      </c>
      <c r="G10" s="4">
        <f t="shared" si="2"/>
        <v>292237</v>
      </c>
      <c r="H10" s="4">
        <f t="shared" si="2"/>
        <v>0</v>
      </c>
      <c r="I10" s="4">
        <f t="shared" si="2"/>
        <v>292237</v>
      </c>
    </row>
    <row r="11" spans="1:9" ht="138" customHeight="1" x14ac:dyDescent="0.35">
      <c r="A11" s="49" t="s">
        <v>32</v>
      </c>
      <c r="B11" s="50"/>
      <c r="C11" s="50"/>
      <c r="D11" s="51"/>
      <c r="E11" s="33">
        <f>(250+2200)*1850+(250*500)+(65*2260)+(10*650)-3187063</f>
        <v>1623837</v>
      </c>
      <c r="F11" s="33">
        <f>3479300-3187063</f>
        <v>292237</v>
      </c>
      <c r="G11" s="33">
        <f>3479300-3187063</f>
        <v>292237</v>
      </c>
      <c r="H11" s="33"/>
      <c r="I11" s="33">
        <f>3479300-3187063</f>
        <v>292237</v>
      </c>
    </row>
    <row r="12" spans="1:9" ht="157.5" customHeight="1" x14ac:dyDescent="0.35">
      <c r="A12" s="52"/>
      <c r="B12" s="53"/>
      <c r="C12" s="53"/>
      <c r="D12" s="54"/>
      <c r="E12" s="34"/>
      <c r="F12" s="34"/>
      <c r="G12" s="34"/>
      <c r="H12" s="34"/>
      <c r="I12" s="34"/>
    </row>
    <row r="13" spans="1:9" ht="102" customHeight="1" x14ac:dyDescent="0.35">
      <c r="A13" s="31" t="s">
        <v>33</v>
      </c>
      <c r="B13" s="31"/>
      <c r="C13" s="31"/>
      <c r="D13" s="31"/>
      <c r="E13" s="19"/>
      <c r="F13" s="19"/>
      <c r="G13" s="19"/>
      <c r="H13" s="19"/>
      <c r="I13" s="19"/>
    </row>
    <row r="15" spans="1:9" ht="23.5" customHeight="1" x14ac:dyDescent="0.35">
      <c r="A15" s="27" t="s">
        <v>9</v>
      </c>
      <c r="B15" s="27"/>
      <c r="C15" s="27"/>
      <c r="D15" s="27"/>
      <c r="E15" s="27"/>
      <c r="F15" s="27"/>
      <c r="G15" s="27"/>
      <c r="H15" s="27"/>
      <c r="I15" s="27"/>
    </row>
    <row r="16" spans="1:9" ht="58" x14ac:dyDescent="0.35">
      <c r="A16" s="57" t="s">
        <v>10</v>
      </c>
      <c r="B16" s="57"/>
      <c r="C16" s="57"/>
      <c r="D16" s="57"/>
      <c r="E16" s="16" t="s">
        <v>11</v>
      </c>
      <c r="F16" s="16" t="s">
        <v>12</v>
      </c>
      <c r="G16" s="16" t="s">
        <v>27</v>
      </c>
      <c r="H16" s="16" t="s">
        <v>15</v>
      </c>
      <c r="I16" s="16" t="s">
        <v>16</v>
      </c>
    </row>
    <row r="17" spans="1:9" x14ac:dyDescent="0.35">
      <c r="A17" s="58" t="s">
        <v>3</v>
      </c>
      <c r="B17" s="59"/>
      <c r="C17" s="59"/>
      <c r="D17" s="60"/>
      <c r="E17" s="5">
        <f>E18</f>
        <v>1238397</v>
      </c>
      <c r="F17" s="5">
        <f t="shared" ref="F17:I19" si="3">F18</f>
        <v>456473</v>
      </c>
      <c r="G17" s="5">
        <f t="shared" si="3"/>
        <v>615221</v>
      </c>
      <c r="H17" s="5">
        <f t="shared" si="3"/>
        <v>0</v>
      </c>
      <c r="I17" s="5">
        <f t="shared" si="3"/>
        <v>461906</v>
      </c>
    </row>
    <row r="18" spans="1:9" x14ac:dyDescent="0.35">
      <c r="A18" s="28" t="s">
        <v>4</v>
      </c>
      <c r="B18" s="29"/>
      <c r="C18" s="29"/>
      <c r="D18" s="30"/>
      <c r="E18" s="6">
        <f>E19</f>
        <v>1238397</v>
      </c>
      <c r="F18" s="6">
        <f t="shared" si="3"/>
        <v>456473</v>
      </c>
      <c r="G18" s="6">
        <f t="shared" si="3"/>
        <v>615221</v>
      </c>
      <c r="H18" s="6">
        <f t="shared" si="3"/>
        <v>0</v>
      </c>
      <c r="I18" s="6">
        <f t="shared" si="3"/>
        <v>461906</v>
      </c>
    </row>
    <row r="19" spans="1:9" x14ac:dyDescent="0.35">
      <c r="A19" s="28" t="s">
        <v>5</v>
      </c>
      <c r="B19" s="29"/>
      <c r="C19" s="29"/>
      <c r="D19" s="30"/>
      <c r="E19" s="6">
        <f>E20</f>
        <v>1238397</v>
      </c>
      <c r="F19" s="6">
        <f t="shared" si="3"/>
        <v>456473</v>
      </c>
      <c r="G19" s="6">
        <f t="shared" si="3"/>
        <v>615221</v>
      </c>
      <c r="H19" s="6">
        <f t="shared" si="3"/>
        <v>0</v>
      </c>
      <c r="I19" s="6">
        <f t="shared" si="3"/>
        <v>461906</v>
      </c>
    </row>
    <row r="20" spans="1:9" x14ac:dyDescent="0.35">
      <c r="A20" s="28" t="s">
        <v>6</v>
      </c>
      <c r="B20" s="29"/>
      <c r="C20" s="29"/>
      <c r="D20" s="30"/>
      <c r="E20" s="6">
        <f>E21+E22+E23+E24</f>
        <v>1238397</v>
      </c>
      <c r="F20" s="6">
        <f t="shared" ref="F20:I20" si="4">F21+F22+F23+F24</f>
        <v>456473</v>
      </c>
      <c r="G20" s="6">
        <f t="shared" si="4"/>
        <v>615221</v>
      </c>
      <c r="H20" s="6">
        <f t="shared" si="4"/>
        <v>0</v>
      </c>
      <c r="I20" s="6">
        <f t="shared" si="4"/>
        <v>461906</v>
      </c>
    </row>
    <row r="21" spans="1:9" ht="260" customHeight="1" x14ac:dyDescent="0.35">
      <c r="A21" s="45" t="s">
        <v>28</v>
      </c>
      <c r="B21" s="46"/>
      <c r="C21" s="46"/>
      <c r="D21" s="47"/>
      <c r="E21" s="13">
        <f>ROUND(500*21.78+2500*21.93+2500*84.1+200*108.66+2500*149.44+1000*165.29+500*23.58+3000*119.79+500*61.3,0)</f>
        <v>1238397</v>
      </c>
      <c r="F21" s="13">
        <v>0</v>
      </c>
      <c r="G21" s="13">
        <v>0</v>
      </c>
      <c r="H21" s="13">
        <v>0</v>
      </c>
      <c r="I21" s="13">
        <v>0</v>
      </c>
    </row>
    <row r="22" spans="1:9" ht="198.75" customHeight="1" x14ac:dyDescent="0.35">
      <c r="A22" s="45" t="s">
        <v>29</v>
      </c>
      <c r="B22" s="46"/>
      <c r="C22" s="46"/>
      <c r="D22" s="47"/>
      <c r="E22" s="13">
        <v>0</v>
      </c>
      <c r="F22" s="13">
        <f>ROUND(300*21.78+2500*21.93+1000*84.1+200*149.44+200*165.29+100*23.58+2000*119.79+100*61.3,0)</f>
        <v>456473</v>
      </c>
      <c r="G22" s="13">
        <v>0</v>
      </c>
      <c r="H22" s="13">
        <v>0</v>
      </c>
      <c r="I22" s="13">
        <v>0</v>
      </c>
    </row>
    <row r="23" spans="1:9" ht="203.5" customHeight="1" x14ac:dyDescent="0.35">
      <c r="A23" s="45" t="s">
        <v>30</v>
      </c>
      <c r="B23" s="46"/>
      <c r="C23" s="46"/>
      <c r="D23" s="47"/>
      <c r="E23" s="13">
        <v>0</v>
      </c>
      <c r="F23" s="13">
        <v>0</v>
      </c>
      <c r="G23" s="13">
        <f>ROUND(300*21.78+2500*21.93+2500*84.1+200*149.44+300*108.66+200*165.29+100*23.58+2000*119.79+100*61.3,0)</f>
        <v>615221</v>
      </c>
      <c r="H23" s="13">
        <v>0</v>
      </c>
      <c r="I23" s="13">
        <v>0</v>
      </c>
    </row>
    <row r="24" spans="1:9" ht="204" customHeight="1" x14ac:dyDescent="0.35">
      <c r="A24" s="45" t="s">
        <v>31</v>
      </c>
      <c r="B24" s="46"/>
      <c r="C24" s="46"/>
      <c r="D24" s="47"/>
      <c r="E24" s="14">
        <v>0</v>
      </c>
      <c r="F24" s="14">
        <v>0</v>
      </c>
      <c r="G24" s="14">
        <v>0</v>
      </c>
      <c r="H24" s="14">
        <v>0</v>
      </c>
      <c r="I24" s="14">
        <f>ROUND(300*21.78+2500*21.93+1000*84.1+200*149.44+50*108.66+200*165.29+100*23.58+2000*119.79+100*61.3,0)</f>
        <v>461906</v>
      </c>
    </row>
    <row r="26" spans="1:9" ht="26.15" customHeight="1" x14ac:dyDescent="0.35">
      <c r="A26" s="56" t="s">
        <v>17</v>
      </c>
      <c r="B26" s="56"/>
      <c r="C26" s="56"/>
      <c r="D26" s="56"/>
      <c r="E26" s="56"/>
      <c r="F26" s="56"/>
      <c r="G26" s="56"/>
      <c r="H26" s="56"/>
      <c r="I26" s="56"/>
    </row>
    <row r="27" spans="1:9" ht="79" x14ac:dyDescent="0.35">
      <c r="A27" s="20" t="s">
        <v>20</v>
      </c>
      <c r="B27" s="20"/>
      <c r="C27" s="20"/>
      <c r="D27" s="20"/>
      <c r="E27" s="17" t="s">
        <v>1</v>
      </c>
      <c r="F27" s="17" t="s">
        <v>2</v>
      </c>
      <c r="G27" s="17" t="s">
        <v>24</v>
      </c>
      <c r="H27" s="15" t="s">
        <v>18</v>
      </c>
      <c r="I27" s="15" t="s">
        <v>19</v>
      </c>
    </row>
    <row r="28" spans="1:9" x14ac:dyDescent="0.35">
      <c r="A28" s="21" t="s">
        <v>3</v>
      </c>
      <c r="B28" s="22"/>
      <c r="C28" s="22"/>
      <c r="D28" s="23"/>
      <c r="E28" s="8">
        <f>E29</f>
        <v>227564</v>
      </c>
      <c r="F28" s="8">
        <f t="shared" ref="F28:I28" si="5">F29</f>
        <v>627971</v>
      </c>
      <c r="G28" s="8">
        <f t="shared" si="5"/>
        <v>868666</v>
      </c>
      <c r="H28" s="8">
        <f t="shared" si="5"/>
        <v>0</v>
      </c>
      <c r="I28" s="8">
        <f t="shared" si="5"/>
        <v>868666</v>
      </c>
    </row>
    <row r="29" spans="1:9" x14ac:dyDescent="0.35">
      <c r="A29" s="24" t="s">
        <v>4</v>
      </c>
      <c r="B29" s="25"/>
      <c r="C29" s="25"/>
      <c r="D29" s="26"/>
      <c r="E29" s="9">
        <f>E30</f>
        <v>227564</v>
      </c>
      <c r="F29" s="9">
        <f>F30</f>
        <v>627971</v>
      </c>
      <c r="G29" s="9">
        <f t="shared" ref="G29:I30" si="6">G30</f>
        <v>868666</v>
      </c>
      <c r="H29" s="9">
        <f t="shared" si="6"/>
        <v>0</v>
      </c>
      <c r="I29" s="9">
        <f t="shared" si="6"/>
        <v>868666</v>
      </c>
    </row>
    <row r="30" spans="1:9" x14ac:dyDescent="0.35">
      <c r="A30" s="24" t="s">
        <v>5</v>
      </c>
      <c r="B30" s="25"/>
      <c r="C30" s="25"/>
      <c r="D30" s="26"/>
      <c r="E30" s="9">
        <f>E31</f>
        <v>227564</v>
      </c>
      <c r="F30" s="9">
        <f t="shared" ref="F30" si="7">F31</f>
        <v>627971</v>
      </c>
      <c r="G30" s="9">
        <f t="shared" si="6"/>
        <v>868666</v>
      </c>
      <c r="H30" s="9">
        <f t="shared" si="6"/>
        <v>0</v>
      </c>
      <c r="I30" s="9">
        <f t="shared" si="6"/>
        <v>868666</v>
      </c>
    </row>
    <row r="31" spans="1:9" x14ac:dyDescent="0.35">
      <c r="A31" s="24" t="s">
        <v>6</v>
      </c>
      <c r="B31" s="25"/>
      <c r="C31" s="25"/>
      <c r="D31" s="26"/>
      <c r="E31" s="9">
        <f>E32</f>
        <v>227564</v>
      </c>
      <c r="F31" s="9">
        <f t="shared" ref="F31:I31" si="8">F32</f>
        <v>627971</v>
      </c>
      <c r="G31" s="9">
        <f t="shared" si="8"/>
        <v>868666</v>
      </c>
      <c r="H31" s="9">
        <f t="shared" si="8"/>
        <v>0</v>
      </c>
      <c r="I31" s="9">
        <f t="shared" si="8"/>
        <v>868666</v>
      </c>
    </row>
    <row r="32" spans="1:9" ht="259" customHeight="1" x14ac:dyDescent="0.35">
      <c r="A32" s="61" t="s">
        <v>34</v>
      </c>
      <c r="B32" s="62"/>
      <c r="C32" s="62"/>
      <c r="D32" s="63"/>
      <c r="E32" s="9">
        <v>227564</v>
      </c>
      <c r="F32" s="9">
        <v>627971</v>
      </c>
      <c r="G32" s="9">
        <v>868666</v>
      </c>
      <c r="H32" s="9"/>
      <c r="I32" s="9">
        <v>868666</v>
      </c>
    </row>
    <row r="33" spans="1:9" ht="212.25" customHeight="1" x14ac:dyDescent="0.35">
      <c r="A33" s="61" t="s">
        <v>25</v>
      </c>
      <c r="B33" s="62"/>
      <c r="C33" s="62"/>
      <c r="D33" s="63"/>
      <c r="E33" s="9"/>
      <c r="F33" s="9"/>
      <c r="G33" s="10"/>
      <c r="H33" s="10"/>
      <c r="I33" s="10"/>
    </row>
    <row r="34" spans="1:9" ht="218.25" customHeight="1" x14ac:dyDescent="0.35">
      <c r="A34" s="61" t="s">
        <v>23</v>
      </c>
      <c r="B34" s="62"/>
      <c r="C34" s="62"/>
      <c r="D34" s="63"/>
      <c r="E34" s="9"/>
      <c r="F34" s="9"/>
      <c r="G34" s="10"/>
      <c r="H34" s="10"/>
      <c r="I34" s="10"/>
    </row>
    <row r="35" spans="1:9" ht="222" customHeight="1" x14ac:dyDescent="0.35">
      <c r="A35" s="61" t="s">
        <v>26</v>
      </c>
      <c r="B35" s="62"/>
      <c r="C35" s="62"/>
      <c r="D35" s="63"/>
      <c r="E35" s="9"/>
      <c r="F35" s="9"/>
      <c r="G35" s="10"/>
      <c r="H35" s="10"/>
      <c r="I35" s="10"/>
    </row>
    <row r="36" spans="1:9" ht="21.65" customHeight="1" x14ac:dyDescent="0.35">
      <c r="A36" s="55" t="s">
        <v>35</v>
      </c>
      <c r="B36" s="55"/>
      <c r="C36" s="55"/>
      <c r="D36" s="55"/>
      <c r="E36" s="55"/>
      <c r="F36" s="55"/>
      <c r="G36" s="55"/>
      <c r="H36" s="55"/>
      <c r="I36" s="55"/>
    </row>
  </sheetData>
  <mergeCells count="38">
    <mergeCell ref="A36:I36"/>
    <mergeCell ref="A26:I26"/>
    <mergeCell ref="A23:D23"/>
    <mergeCell ref="A24:D24"/>
    <mergeCell ref="A16:D16"/>
    <mergeCell ref="A17:D17"/>
    <mergeCell ref="A20:D20"/>
    <mergeCell ref="A21:D21"/>
    <mergeCell ref="A35:D35"/>
    <mergeCell ref="A31:D31"/>
    <mergeCell ref="A32:D32"/>
    <mergeCell ref="A33:D33"/>
    <mergeCell ref="A34:D34"/>
    <mergeCell ref="D1:I1"/>
    <mergeCell ref="A15:I15"/>
    <mergeCell ref="A7:D7"/>
    <mergeCell ref="A8:D8"/>
    <mergeCell ref="A9:D9"/>
    <mergeCell ref="A10:D10"/>
    <mergeCell ref="H11:H12"/>
    <mergeCell ref="I11:I12"/>
    <mergeCell ref="A3:D3"/>
    <mergeCell ref="A2:I2"/>
    <mergeCell ref="A4:D4"/>
    <mergeCell ref="A11:D12"/>
    <mergeCell ref="A27:D27"/>
    <mergeCell ref="A28:D28"/>
    <mergeCell ref="A29:D29"/>
    <mergeCell ref="A30:D30"/>
    <mergeCell ref="A5:I5"/>
    <mergeCell ref="A18:D18"/>
    <mergeCell ref="A19:D19"/>
    <mergeCell ref="A13:D13"/>
    <mergeCell ref="A6:D6"/>
    <mergeCell ref="E11:E12"/>
    <mergeCell ref="F11:F12"/>
    <mergeCell ref="G11:G12"/>
    <mergeCell ref="A22:D22"/>
  </mergeCells>
  <pageMargins left="0.48" right="0.36" top="0.56999999999999995" bottom="0.5" header="0.3" footer="0.3"/>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VP VUGD VRS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2023-12-19T09:03:15Z</dcterms:modified>
</cp:coreProperties>
</file>