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agnese.strautina\Desktop\Misija maijs\"/>
    </mc:Choice>
  </mc:AlternateContent>
  <xr:revisionPtr revIDLastSave="0" documentId="13_ncr:1_{E3E98154-295D-4C12-8C08-557666064F70}" xr6:coauthVersionLast="36" xr6:coauthVersionMax="36" xr10:uidLastSave="{00000000-0000-0000-0000-000000000000}"/>
  <bookViews>
    <workbookView xWindow="0" yWindow="0" windowWidth="23040" windowHeight="8388" xr2:uid="{00000000-000D-0000-FFFF-FFFF00000000}"/>
  </bookViews>
  <sheets>
    <sheet name="D.Kosarevs" sheetId="1" r:id="rId1"/>
  </sheets>
  <definedNames>
    <definedName name="_xlnm.Print_Area" localSheetId="0">D.Kosarevs!$A$1:$C$26</definedName>
    <definedName name="PPP">#REF!</definedName>
    <definedName name="q" localSheetId="0">#REF!</definedName>
    <definedName name="q">#REF!</definedName>
    <definedName name="s">#REF!</definedName>
    <definedName name="ssss" localSheetId="0">#REF!</definedName>
    <definedName name="ssss">#REF!</definedName>
    <definedName name="Valsts_policijas_amatpersonas_ar_speciālo_dienesta_pakāpi_dalība_Eiropas_Savienības_policijas_misijā_Gruzijā__EUMM_GEORGIA_________M.Štange__līdz_2019.gada_28.februārim" localSheetId="0">#REF!</definedName>
    <definedName name="Valsts_policijas_amatpersonas_ar_speciālo_dienesta_pakāpi_dalība_Eiropas_Savienības_policijas_misijā_Gruzijā__EUMM_GEORGIA_________M.Štange__līdz_2019.gada_28.februārim">#REF!</definedName>
    <definedName name="z" localSheetId="0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22" i="1" l="1"/>
  <c r="C16" i="1" l="1"/>
  <c r="C15" i="1"/>
  <c r="C12" i="1"/>
  <c r="B36" i="1" l="1"/>
  <c r="C25" i="1"/>
  <c r="C23" i="1"/>
  <c r="C21" i="1" s="1"/>
  <c r="C7" i="1"/>
  <c r="C26" i="1" l="1"/>
  <c r="C24" i="1" s="1"/>
  <c r="C20" i="1" s="1"/>
  <c r="C13" i="1"/>
  <c r="C11" i="1" l="1"/>
  <c r="C6" i="1" s="1"/>
</calcChain>
</file>

<file path=xl/sharedStrings.xml><?xml version="1.0" encoding="utf-8"?>
<sst xmlns="http://schemas.openxmlformats.org/spreadsheetml/2006/main" count="36" uniqueCount="27">
  <si>
    <t>IZDEVUMU APRĒĶINS</t>
  </si>
  <si>
    <t>euro</t>
  </si>
  <si>
    <t>2024.gads</t>
  </si>
  <si>
    <t>Izdevumi kopā</t>
  </si>
  <si>
    <t>1000</t>
  </si>
  <si>
    <t>Atlīdzība</t>
  </si>
  <si>
    <r>
      <t xml:space="preserve">Dienesta pienākumu izpildei nepieciešamā apģērba iegādes kompensācija
Kompensācijas apmērs gadā -  120,94 </t>
    </r>
    <r>
      <rPr>
        <i/>
        <sz val="10"/>
        <color theme="1"/>
        <rFont val="Times New Roman"/>
        <family val="1"/>
        <charset val="186"/>
      </rPr>
      <t>euro</t>
    </r>
  </si>
  <si>
    <t>2000</t>
  </si>
  <si>
    <t>Preces un pakalpojumi</t>
  </si>
  <si>
    <t>2025.gads</t>
  </si>
  <si>
    <r>
      <t xml:space="preserve">Pārējie komandējumu un darba braucienu izdevumi
Ceļa izdevumi:
Vienam braucieniem un bagāžai 560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560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= 562,00 </t>
    </r>
    <r>
      <rPr>
        <i/>
        <sz val="10"/>
        <rFont val="Times New Roman"/>
        <family val="1"/>
        <charset val="186"/>
      </rPr>
      <t>euro.</t>
    </r>
  </si>
  <si>
    <t>gadā</t>
  </si>
  <si>
    <t>mēnesī</t>
  </si>
  <si>
    <t>EUMM GEORGIA   (13.05.2024.-31.12.2024.)</t>
  </si>
  <si>
    <r>
      <t xml:space="preserve">Pārējie komandējumu un darba braucienu izdevumi
Ceļa izdevumi: 
Vienam braucienam un bagāžai 560,00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 
Brauciens no Latvijas līdz dienesta vietai, kā arī reizi kalendāra gadā ceļa izdevumi dodoties  uz Latviju un atgriežoties no Latvijas. 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(560,00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+ 2,00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× 3 braucieni = 1 686,00 </t>
    </r>
    <r>
      <rPr>
        <i/>
        <sz val="10"/>
        <rFont val="Times New Roman"/>
        <family val="1"/>
        <charset val="186"/>
      </rPr>
      <t>euro.</t>
    </r>
  </si>
  <si>
    <t>Operacionālais amata līmenis</t>
  </si>
  <si>
    <r>
      <t xml:space="preserve">Ārvalstīs nodarbināto amatpersonu (darbinieku) kompensācijas
Dzīvokļa (dzīvojamās telpas) īres un citi pakalpojumi, kas saistīti ar dzīvojamās telpas lietošanu
gadā 15 793,88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(mēnesī 1 316,16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(15 793,88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12 mēn. × 7 mēn.) + (1 316,16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: 31 d. × 19 d.) =10 019,78 </t>
    </r>
    <r>
      <rPr>
        <i/>
        <sz val="10"/>
        <rFont val="Times New Roman"/>
        <family val="1"/>
        <charset val="186"/>
      </rPr>
      <t>euro</t>
    </r>
  </si>
  <si>
    <r>
      <t xml:space="preserve">Formas tērpi un speciālais apģērbs
</t>
    </r>
    <r>
      <rPr>
        <b/>
        <sz val="10"/>
        <rFont val="Times New Roman"/>
        <family val="1"/>
        <charset val="186"/>
      </rPr>
      <t xml:space="preserve">Kopējā summa 1 278,00 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, t.sk.:</t>
    </r>
    <r>
      <rPr>
        <sz val="10"/>
        <rFont val="Times New Roman"/>
        <family val="1"/>
        <charset val="186"/>
      </rPr>
      <t xml:space="preserve">
siltās apakšveļas (apakškrekls garām piedurknēm, garās apakšbikses (termoveļa)) komplekts -
90,00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komplekti = 180,00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bikses - 65,00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2 gab. = 130,00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krekls ar īsām piedurknēm - 23,00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krekls ar garām piedurknēm - 35,00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polo krekls - 30,00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ziemas jaka - 250,00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taktiskie cimdi (darba) - 45,00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cimdi (auksta laika) - 35,00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sporta apavi  - 90,00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šņorzābaki - 150,00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2 pāri = 300,00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pulovers - 75,00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litusmētelis - 40,00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;
zeķes - 5,00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5 pāri = 25</t>
    </r>
    <r>
      <rPr>
        <i/>
        <sz val="10"/>
        <rFont val="Times New Roman"/>
        <family val="1"/>
        <charset val="186"/>
      </rPr>
      <t>,00 euro</t>
    </r>
    <r>
      <rPr>
        <sz val="10"/>
        <rFont val="Times New Roman"/>
        <family val="1"/>
        <charset val="186"/>
      </rPr>
      <t xml:space="preserve">;
uzšūve(Latvijas karogs) - 5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x 4 gab.= 20,00</t>
    </r>
    <r>
      <rPr>
        <i/>
        <sz val="10"/>
        <rFont val="Times New Roman"/>
        <family val="1"/>
        <charset val="186"/>
      </rPr>
      <t xml:space="preserve"> euro.</t>
    </r>
  </si>
  <si>
    <r>
      <t xml:space="preserve">Pārējie specifiskas lietošanas materiāli un inventārs
</t>
    </r>
    <r>
      <rPr>
        <b/>
        <sz val="10"/>
        <rFont val="Times New Roman"/>
        <family val="1"/>
        <charset val="186"/>
      </rPr>
      <t xml:space="preserve">Kopējā summa 668,00 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, t.sk.:</t>
    </r>
    <r>
      <rPr>
        <sz val="10"/>
        <rFont val="Times New Roman"/>
        <family val="1"/>
        <charset val="186"/>
      </rPr>
      <t xml:space="preserve">
instrumentu komplekts - 140,00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;
lukturis - 120,00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;
guļammaiss - 223,00 </t>
    </r>
    <r>
      <rPr>
        <i/>
        <sz val="10"/>
        <rFont val="Times New Roman"/>
        <family val="1"/>
        <charset val="186"/>
      </rPr>
      <t xml:space="preserve">euro;
</t>
    </r>
    <r>
      <rPr>
        <sz val="10"/>
        <rFont val="Times New Roman"/>
        <family val="1"/>
        <charset val="186"/>
      </rPr>
      <t xml:space="preserve">mugursoma - 140,00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soma - 45,00 </t>
    </r>
    <r>
      <rPr>
        <i/>
        <sz val="10"/>
        <rFont val="Times New Roman"/>
        <family val="1"/>
        <charset val="186"/>
      </rPr>
      <t>euro.</t>
    </r>
  </si>
  <si>
    <t>EUMM GEORGIA   (01.01.2025.-12.05.2025.)</t>
  </si>
  <si>
    <r>
      <t xml:space="preserve">Inventārs
Aptieciņa 21,00 </t>
    </r>
    <r>
      <rPr>
        <i/>
        <sz val="10"/>
        <rFont val="Times New Roman"/>
        <family val="1"/>
        <charset val="186"/>
      </rPr>
      <t>euro.</t>
    </r>
  </si>
  <si>
    <r>
      <t xml:space="preserve">Ārvalstīs nodarbināto amatpersonu (darbinieku) kompensācijas
Dzīvokļa (dzīvojamās telpas) īres un komunālo pakalpojumu izdevumi: 
15 793,88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(gadā) : 12 mēn. × 4 mēn. + (1 316,16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: 31 d. × 12 d.) = 5 774,11 </t>
    </r>
    <r>
      <rPr>
        <i/>
        <sz val="10"/>
        <rFont val="Times New Roman"/>
        <family val="1"/>
        <charset val="186"/>
      </rPr>
      <t>euro.</t>
    </r>
  </si>
  <si>
    <r>
      <t xml:space="preserve">Citas normatīvajos aktos noteiktās piemaksas, kas nav iepriekš klasificētas 
Ministru kabineta 2021. gada 07. decembra noteikumos Nr. 793 amatpersonai atbilstoši amata līmenim noteiktais piemaksas apmērs gadā 23 193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gadā (mēnesī 1 932,75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
(Operacionālais amata līmenis). Koeficients - 1,4;
1 932,75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× </t>
    </r>
    <r>
      <rPr>
        <sz val="10"/>
        <color rgb="FFFF0000"/>
        <rFont val="Times New Roman"/>
        <family val="1"/>
        <charset val="186"/>
      </rPr>
      <t>6</t>
    </r>
    <r>
      <rPr>
        <sz val="10"/>
        <rFont val="Times New Roman"/>
        <family val="1"/>
        <charset val="186"/>
      </rPr>
      <t xml:space="preserve"> mēn. + 1 932,75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1,4 : 31 d. × 19 d. = </t>
    </r>
    <r>
      <rPr>
        <sz val="10"/>
        <color rgb="FFFF0000"/>
        <rFont val="Times New Roman"/>
        <family val="1"/>
        <charset val="186"/>
      </rPr>
      <t>17 893,52</t>
    </r>
    <r>
      <rPr>
        <sz val="10"/>
        <rFont val="Times New Roman"/>
        <family val="1"/>
        <charset val="186"/>
      </rPr>
      <t xml:space="preserve"> </t>
    </r>
    <r>
      <rPr>
        <i/>
        <sz val="10"/>
        <rFont val="Times New Roman"/>
        <family val="1"/>
        <charset val="186"/>
      </rPr>
      <t>euro</t>
    </r>
  </si>
  <si>
    <r>
      <t>Darba devēja valsts sociālās apdrošināšanas obligātās iemaksas
23,59% no EKK 1149 summas
(</t>
    </r>
    <r>
      <rPr>
        <sz val="10"/>
        <color rgb="FFFF0000"/>
        <rFont val="Times New Roman"/>
        <family val="1"/>
        <charset val="186"/>
      </rPr>
      <t>17 893,52</t>
    </r>
    <r>
      <rPr>
        <sz val="10"/>
        <color theme="1"/>
        <rFont val="Times New Roman"/>
        <family val="1"/>
        <charset val="186"/>
      </rPr>
      <t xml:space="preserve">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</t>
    </r>
    <r>
      <rPr>
        <sz val="10"/>
        <color rgb="FFFF0000"/>
        <rFont val="Times New Roman"/>
        <family val="1"/>
        <charset val="186"/>
      </rPr>
      <t>4 221,08</t>
    </r>
    <r>
      <rPr>
        <sz val="10"/>
        <color theme="1"/>
        <rFont val="Times New Roman"/>
        <family val="1"/>
        <charset val="186"/>
      </rPr>
      <t xml:space="preserve">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</si>
  <si>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Citas normatīvajos aktos noteiktās piemaksas, kas nav iepriekš klasificētas
Ministru kabineta 2021. gada 07. decembra noteikumos Nr. 793 amatpersonai atbilstoši amata līmenim noteiktais piemaksas apmērs gadā 23 193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(mēnesī 1 932,75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)
(Operacionālais amata līmenis). Koeficients - 1,4;
1 932,75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× </t>
    </r>
    <r>
      <rPr>
        <sz val="10"/>
        <color rgb="FFFF0000"/>
        <rFont val="Times New Roman"/>
        <family val="1"/>
        <charset val="186"/>
      </rPr>
      <t>5</t>
    </r>
    <r>
      <rPr>
        <sz val="10"/>
        <color theme="1"/>
        <rFont val="Times New Roman"/>
        <family val="1"/>
        <charset val="186"/>
      </rPr>
      <t xml:space="preserve"> mēn. + 1 932,75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× 1,4 : 31 d. × 12 d. = </t>
    </r>
    <r>
      <rPr>
        <sz val="10"/>
        <color rgb="FFFF0000"/>
        <rFont val="Times New Roman"/>
        <family val="1"/>
        <charset val="186"/>
      </rPr>
      <t xml:space="preserve">14 576,68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</si>
  <si>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Darba devēja valsts sociālās apdrošināšanas obligātās iemaksas
23,59% no EKK 1149 summas
</t>
    </r>
    <r>
      <rPr>
        <sz val="10"/>
        <color rgb="FFFF0000"/>
        <rFont val="Times New Roman"/>
        <family val="1"/>
        <charset val="186"/>
      </rPr>
      <t xml:space="preserve">(14 576,68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</t>
    </r>
    <r>
      <rPr>
        <sz val="10"/>
        <color rgb="FFFF0000"/>
        <rFont val="Times New Roman"/>
        <family val="1"/>
        <charset val="186"/>
      </rPr>
      <t>3 438,71</t>
    </r>
    <r>
      <rPr>
        <sz val="10"/>
        <color theme="1"/>
        <rFont val="Times New Roman"/>
        <family val="1"/>
        <charset val="186"/>
      </rPr>
      <t xml:space="preserve">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</si>
  <si>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Valsts policijas amatpersonas ar speciālo dienesta pakāpi dalība Eiropas Savienības 
</t>
    </r>
    <r>
      <rPr>
        <sz val="10"/>
        <color rgb="FFFF0000"/>
        <rFont val="Times New Roman"/>
        <family val="1"/>
        <charset val="186"/>
      </rPr>
      <t>novērošan</t>
    </r>
    <r>
      <rPr>
        <sz val="10"/>
        <rFont val="Times New Roman"/>
        <family val="1"/>
        <charset val="186"/>
      </rPr>
      <t xml:space="preserve">as misijā Gruzijā (EUMM GEORGIA)  </t>
    </r>
    <r>
      <rPr>
        <b/>
        <sz val="10"/>
        <color rgb="FF0070C0"/>
        <rFont val="Times New Roman"/>
        <family val="1"/>
        <charset val="186"/>
      </rPr>
      <t>Dmitrijs Kosarevs</t>
    </r>
    <r>
      <rPr>
        <sz val="10"/>
        <rFont val="Times New Roman"/>
        <family val="1"/>
        <charset val="186"/>
      </rPr>
      <t xml:space="preserve"> (13.05.2024.-12.05.2025.)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</si>
</sst>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color rgb="FF414142"/>
      <name val="Arial"/>
      <family val="2"/>
      <charset val="186"/>
    </font>
    <font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9"/>
      <color rgb="FF414142"/>
      <name val="Times New Roman"/>
      <family val="1"/>
      <charset val="186"/>
    </font>
    <font>
      <sz val="9"/>
      <color rgb="FF414142"/>
      <name val="Times New Roman"/>
      <family val="1"/>
      <charset val="186"/>
    </font>
    <font>
      <sz val="11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wrapText="1"/>
    </xf>
    <xf numFmtId="0" fontId="5" fillId="0" borderId="0" xfId="0" applyFont="1" applyFill="1" applyAlignment="1">
      <alignment horizontal="right"/>
    </xf>
    <xf numFmtId="0" fontId="7" fillId="2" borderId="3" xfId="0" applyFont="1" applyFill="1" applyBorder="1" applyAlignment="1">
      <alignment horizontal="right" vertical="center"/>
    </xf>
    <xf numFmtId="0" fontId="8" fillId="0" borderId="0" xfId="0" applyFont="1" applyFill="1"/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3" fontId="2" fillId="0" borderId="7" xfId="0" applyNumberFormat="1" applyFont="1" applyFill="1" applyBorder="1" applyAlignment="1">
      <alignment horizontal="right" vertical="center"/>
    </xf>
    <xf numFmtId="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3" fontId="2" fillId="0" borderId="11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3" fontId="10" fillId="0" borderId="3" xfId="0" applyNumberFormat="1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4" fontId="11" fillId="0" borderId="0" xfId="0" applyNumberFormat="1" applyFont="1"/>
    <xf numFmtId="4" fontId="2" fillId="0" borderId="0" xfId="0" applyNumberFormat="1" applyFont="1" applyFill="1"/>
    <xf numFmtId="0" fontId="3" fillId="0" borderId="9" xfId="0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3" fontId="3" fillId="0" borderId="9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wrapText="1"/>
    </xf>
    <xf numFmtId="0" fontId="13" fillId="0" borderId="0" xfId="0" applyFont="1" applyFill="1" applyAlignment="1">
      <alignment horizontal="right" vertical="center"/>
    </xf>
    <xf numFmtId="0" fontId="12" fillId="0" borderId="0" xfId="0" applyFont="1" applyFill="1"/>
    <xf numFmtId="0" fontId="14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left"/>
    </xf>
    <xf numFmtId="4" fontId="12" fillId="0" borderId="0" xfId="0" applyNumberFormat="1" applyFont="1" applyFill="1" applyBorder="1" applyAlignment="1">
      <alignment horizontal="left"/>
    </xf>
    <xf numFmtId="4" fontId="16" fillId="0" borderId="16" xfId="0" applyNumberFormat="1" applyFont="1" applyFill="1" applyBorder="1" applyAlignment="1">
      <alignment horizontal="center" vertical="center" wrapText="1"/>
    </xf>
    <xf numFmtId="4" fontId="12" fillId="3" borderId="0" xfId="0" applyNumberFormat="1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wrapText="1"/>
    </xf>
    <xf numFmtId="0" fontId="3" fillId="0" borderId="0" xfId="0" applyFont="1" applyFill="1" applyAlignment="1">
      <alignment horizontal="right" vertical="center"/>
    </xf>
    <xf numFmtId="0" fontId="3" fillId="0" borderId="13" xfId="0" applyFont="1" applyFill="1" applyBorder="1" applyAlignment="1">
      <alignment horizontal="justify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3" fillId="0" borderId="17" xfId="0" applyFont="1" applyFill="1" applyBorder="1" applyAlignment="1">
      <alignment horizontal="justify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justify" vertical="center" wrapText="1"/>
    </xf>
    <xf numFmtId="3" fontId="3" fillId="0" borderId="7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3" fontId="19" fillId="0" borderId="7" xfId="0" applyNumberFormat="1" applyFont="1" applyFill="1" applyBorder="1" applyAlignment="1">
      <alignment horizontal="right" vertical="center"/>
    </xf>
    <xf numFmtId="3" fontId="19" fillId="0" borderId="9" xfId="0" applyNumberFormat="1" applyFont="1" applyFill="1" applyBorder="1" applyAlignment="1">
      <alignment horizontal="right" vertical="center"/>
    </xf>
    <xf numFmtId="3" fontId="20" fillId="0" borderId="5" xfId="0" applyNumberFormat="1" applyFont="1" applyFill="1" applyBorder="1" applyAlignment="1">
      <alignment horizontal="right" vertical="center" wrapText="1"/>
    </xf>
    <xf numFmtId="3" fontId="20" fillId="0" borderId="4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zoomScaleNormal="100" workbookViewId="0">
      <pane ySplit="2" topLeftCell="A3" activePane="bottomLeft" state="frozen"/>
      <selection pane="bottomLeft" activeCell="E9" sqref="E9"/>
    </sheetView>
  </sheetViews>
  <sheetFormatPr defaultColWidth="9.33203125" defaultRowHeight="13.2" x14ac:dyDescent="0.25"/>
  <cols>
    <col min="1" max="1" width="9" style="4" customWidth="1"/>
    <col min="2" max="2" width="74" style="5" customWidth="1"/>
    <col min="3" max="3" width="14.6640625" style="63" customWidth="1"/>
    <col min="4" max="4" width="4.33203125" style="1" customWidth="1"/>
    <col min="5" max="5" width="11.5546875" style="1" customWidth="1"/>
    <col min="6" max="7" width="9.33203125" style="1" customWidth="1"/>
    <col min="8" max="16384" width="9.33203125" style="1"/>
  </cols>
  <sheetData>
    <row r="1" spans="1:10" ht="17.25" customHeight="1" x14ac:dyDescent="0.25">
      <c r="A1" s="78" t="s">
        <v>0</v>
      </c>
      <c r="B1" s="78"/>
      <c r="C1" s="78"/>
    </row>
    <row r="2" spans="1:10" ht="31.5" customHeight="1" x14ac:dyDescent="0.25">
      <c r="A2" s="79" t="s">
        <v>26</v>
      </c>
      <c r="B2" s="79"/>
      <c r="C2" s="79"/>
    </row>
    <row r="3" spans="1:10" x14ac:dyDescent="0.25">
      <c r="A3" s="2"/>
      <c r="B3" s="2"/>
      <c r="C3" s="3"/>
    </row>
    <row r="4" spans="1:10" x14ac:dyDescent="0.25">
      <c r="C4" s="6" t="s">
        <v>1</v>
      </c>
    </row>
    <row r="5" spans="1:10" s="8" customFormat="1" ht="15" customHeight="1" x14ac:dyDescent="0.25">
      <c r="A5" s="80" t="s">
        <v>13</v>
      </c>
      <c r="B5" s="81"/>
      <c r="C5" s="7" t="s">
        <v>2</v>
      </c>
    </row>
    <row r="6" spans="1:10" s="8" customFormat="1" ht="15" customHeight="1" x14ac:dyDescent="0.25">
      <c r="A6" s="76" t="s">
        <v>3</v>
      </c>
      <c r="B6" s="77"/>
      <c r="C6" s="75">
        <f>C7+C11</f>
        <v>35788</v>
      </c>
    </row>
    <row r="7" spans="1:10" s="8" customFormat="1" ht="13.5" customHeight="1" x14ac:dyDescent="0.25">
      <c r="A7" s="9" t="s">
        <v>4</v>
      </c>
      <c r="B7" s="10" t="s">
        <v>5</v>
      </c>
      <c r="C7" s="74">
        <f>SUM(C8:C10)</f>
        <v>22115</v>
      </c>
    </row>
    <row r="8" spans="1:10" ht="69" customHeight="1" x14ac:dyDescent="0.25">
      <c r="A8" s="11">
        <v>1149</v>
      </c>
      <c r="B8" s="12" t="s">
        <v>22</v>
      </c>
      <c r="C8" s="72">
        <f>ROUNDUP((((B31*1.4))/31*19)+(B31*1.4*6),0)</f>
        <v>17894</v>
      </c>
      <c r="F8" s="14"/>
      <c r="G8" s="15"/>
    </row>
    <row r="9" spans="1:10" ht="48.75" customHeight="1" x14ac:dyDescent="0.25">
      <c r="A9" s="16">
        <v>1210</v>
      </c>
      <c r="B9" s="17" t="s">
        <v>23</v>
      </c>
      <c r="C9" s="73">
        <f>ROUND(C8*0.2359,0)</f>
        <v>4221</v>
      </c>
      <c r="J9" s="28"/>
    </row>
    <row r="10" spans="1:10" ht="45.75" hidden="1" customHeight="1" x14ac:dyDescent="0.25">
      <c r="A10" s="18">
        <v>1226</v>
      </c>
      <c r="B10" s="19" t="s">
        <v>6</v>
      </c>
      <c r="C10" s="20"/>
    </row>
    <row r="11" spans="1:10" x14ac:dyDescent="0.25">
      <c r="A11" s="21" t="s">
        <v>7</v>
      </c>
      <c r="B11" s="22" t="s">
        <v>8</v>
      </c>
      <c r="C11" s="23">
        <f>SUM(C12:C16)</f>
        <v>13673</v>
      </c>
    </row>
    <row r="12" spans="1:10" ht="101.7" customHeight="1" x14ac:dyDescent="0.25">
      <c r="A12" s="24">
        <v>2122</v>
      </c>
      <c r="B12" s="64" t="s">
        <v>14</v>
      </c>
      <c r="C12" s="26">
        <f>ROUNDUP((560+2)*3,0)</f>
        <v>1686</v>
      </c>
      <c r="F12" s="8"/>
    </row>
    <row r="13" spans="1:10" ht="69" customHeight="1" x14ac:dyDescent="0.25">
      <c r="A13" s="27">
        <v>2238</v>
      </c>
      <c r="B13" s="65" t="s">
        <v>16</v>
      </c>
      <c r="C13" s="13">
        <f>ROUNDUP((B35/12*7)+((B36/31)*19),0)</f>
        <v>10020</v>
      </c>
      <c r="E13" s="28"/>
      <c r="F13" s="29"/>
      <c r="G13" s="30"/>
    </row>
    <row r="14" spans="1:10" ht="27" customHeight="1" x14ac:dyDescent="0.25">
      <c r="A14" s="24">
        <v>2312</v>
      </c>
      <c r="B14" s="68" t="s">
        <v>20</v>
      </c>
      <c r="C14" s="69">
        <v>21</v>
      </c>
      <c r="F14" s="14"/>
      <c r="G14" s="30"/>
    </row>
    <row r="15" spans="1:10" ht="234" customHeight="1" x14ac:dyDescent="0.25">
      <c r="A15" s="27">
        <v>2364</v>
      </c>
      <c r="B15" s="66" t="s">
        <v>17</v>
      </c>
      <c r="C15" s="71">
        <f>90*2+65*2+23+35+30+250+45+35+90+150*2+75+40+5*5+5*4</f>
        <v>1278</v>
      </c>
      <c r="F15" s="14"/>
      <c r="G15" s="30"/>
    </row>
    <row r="16" spans="1:10" ht="102" customHeight="1" x14ac:dyDescent="0.25">
      <c r="A16" s="32">
        <v>2389</v>
      </c>
      <c r="B16" s="67" t="s">
        <v>18</v>
      </c>
      <c r="C16" s="70">
        <f>140+120+223+140+45</f>
        <v>668</v>
      </c>
      <c r="F16" s="14"/>
      <c r="G16" s="30"/>
    </row>
    <row r="17" spans="1:7" ht="11.25" customHeight="1" x14ac:dyDescent="0.25">
      <c r="A17" s="33"/>
      <c r="B17" s="34"/>
      <c r="C17" s="35"/>
      <c r="F17" s="30"/>
      <c r="G17" s="30"/>
    </row>
    <row r="18" spans="1:7" x14ac:dyDescent="0.25">
      <c r="C18" s="6" t="s">
        <v>1</v>
      </c>
    </row>
    <row r="19" spans="1:7" s="8" customFormat="1" ht="15" customHeight="1" x14ac:dyDescent="0.25">
      <c r="A19" s="80" t="s">
        <v>19</v>
      </c>
      <c r="B19" s="81"/>
      <c r="C19" s="36" t="s">
        <v>9</v>
      </c>
    </row>
    <row r="20" spans="1:7" s="8" customFormat="1" ht="15" customHeight="1" x14ac:dyDescent="0.25">
      <c r="A20" s="76" t="s">
        <v>3</v>
      </c>
      <c r="B20" s="77"/>
      <c r="C20" s="75">
        <f>C21+C24</f>
        <v>24353</v>
      </c>
    </row>
    <row r="21" spans="1:7" s="8" customFormat="1" ht="13.8" x14ac:dyDescent="0.25">
      <c r="A21" s="37" t="s">
        <v>4</v>
      </c>
      <c r="B21" s="38" t="s">
        <v>5</v>
      </c>
      <c r="C21" s="74">
        <f>SUM(C22:C23)</f>
        <v>18016</v>
      </c>
    </row>
    <row r="22" spans="1:7" ht="72" customHeight="1" x14ac:dyDescent="0.25">
      <c r="A22" s="39">
        <v>1149</v>
      </c>
      <c r="B22" s="40" t="s">
        <v>24</v>
      </c>
      <c r="C22" s="72">
        <f>ROUNDUP((((B31*1.4))/31*12)+(B31*1.4*5),0)</f>
        <v>14577</v>
      </c>
      <c r="F22" s="14"/>
    </row>
    <row r="23" spans="1:7" ht="59.25" customHeight="1" x14ac:dyDescent="0.25">
      <c r="A23" s="41">
        <v>1210</v>
      </c>
      <c r="B23" s="17" t="s">
        <v>25</v>
      </c>
      <c r="C23" s="73">
        <f>ROUNDUP(C22*0.2359,0)</f>
        <v>3439</v>
      </c>
    </row>
    <row r="24" spans="1:7" x14ac:dyDescent="0.25">
      <c r="A24" s="42" t="s">
        <v>7</v>
      </c>
      <c r="B24" s="43" t="s">
        <v>8</v>
      </c>
      <c r="C24" s="23">
        <f>SUM(C25:C26)</f>
        <v>6337</v>
      </c>
    </row>
    <row r="25" spans="1:7" ht="66" x14ac:dyDescent="0.25">
      <c r="A25" s="24">
        <v>2122</v>
      </c>
      <c r="B25" s="25" t="s">
        <v>10</v>
      </c>
      <c r="C25" s="26">
        <f>ROUNDUP(560*1+2*1,0)</f>
        <v>562</v>
      </c>
      <c r="F25" s="8"/>
    </row>
    <row r="26" spans="1:7" ht="55.5" customHeight="1" x14ac:dyDescent="0.25">
      <c r="A26" s="31">
        <v>2238</v>
      </c>
      <c r="B26" s="44" t="s">
        <v>21</v>
      </c>
      <c r="C26" s="45">
        <f>ROUNDUP((B35/12*4)+((B36/31)*12),0)</f>
        <v>5775</v>
      </c>
      <c r="F26" s="14"/>
      <c r="G26" s="30"/>
    </row>
    <row r="27" spans="1:7" ht="27" customHeight="1" x14ac:dyDescent="0.25">
      <c r="C27" s="46"/>
    </row>
    <row r="28" spans="1:7" s="50" customFormat="1" ht="12" hidden="1" x14ac:dyDescent="0.25">
      <c r="A28" s="47"/>
      <c r="B28" s="48"/>
      <c r="C28" s="49"/>
    </row>
    <row r="29" spans="1:7" s="50" customFormat="1" ht="12" hidden="1" x14ac:dyDescent="0.25">
      <c r="A29" s="51"/>
      <c r="B29" s="52" t="s">
        <v>15</v>
      </c>
      <c r="C29" s="49"/>
    </row>
    <row r="30" spans="1:7" s="50" customFormat="1" ht="12" hidden="1" x14ac:dyDescent="0.25">
      <c r="A30" s="53" t="s">
        <v>11</v>
      </c>
      <c r="B30" s="54">
        <v>23193</v>
      </c>
      <c r="C30" s="49"/>
    </row>
    <row r="31" spans="1:7" s="50" customFormat="1" ht="3.6" hidden="1" customHeight="1" x14ac:dyDescent="0.25">
      <c r="A31" s="53" t="s">
        <v>12</v>
      </c>
      <c r="B31" s="55">
        <v>1932.75</v>
      </c>
      <c r="C31" s="49"/>
    </row>
    <row r="32" spans="1:7" s="50" customFormat="1" ht="3.6" customHeight="1" x14ac:dyDescent="0.25">
      <c r="A32" s="47"/>
      <c r="B32" s="48"/>
      <c r="C32" s="49"/>
    </row>
    <row r="33" spans="1:3" s="50" customFormat="1" ht="3" customHeight="1" x14ac:dyDescent="0.25">
      <c r="A33" s="47"/>
      <c r="B33" s="48"/>
      <c r="C33" s="49"/>
    </row>
    <row r="34" spans="1:3" s="50" customFormat="1" ht="0.6" hidden="1" customHeight="1" x14ac:dyDescent="0.25">
      <c r="A34" s="51"/>
      <c r="B34" s="52" t="s">
        <v>15</v>
      </c>
      <c r="C34" s="56"/>
    </row>
    <row r="35" spans="1:3" s="50" customFormat="1" ht="2.4" hidden="1" customHeight="1" x14ac:dyDescent="0.25">
      <c r="A35" s="53" t="s">
        <v>11</v>
      </c>
      <c r="B35" s="57">
        <v>15793.88</v>
      </c>
      <c r="C35" s="49"/>
    </row>
    <row r="36" spans="1:3" s="50" customFormat="1" ht="13.2" hidden="1" customHeight="1" x14ac:dyDescent="0.25">
      <c r="A36" s="53" t="s">
        <v>12</v>
      </c>
      <c r="B36" s="58">
        <f>ROUND(B35/12,2)</f>
        <v>1316.16</v>
      </c>
      <c r="C36" s="49"/>
    </row>
    <row r="37" spans="1:3" s="8" customFormat="1" ht="17.399999999999999" customHeight="1" x14ac:dyDescent="0.25">
      <c r="A37" s="59"/>
      <c r="B37" s="60"/>
      <c r="C37" s="61"/>
    </row>
    <row r="38" spans="1:3" s="8" customFormat="1" ht="21.75" customHeight="1" x14ac:dyDescent="0.25">
      <c r="A38" s="59"/>
      <c r="B38" s="62"/>
      <c r="C38" s="61"/>
    </row>
    <row r="39" spans="1:3" ht="21.75" customHeight="1" x14ac:dyDescent="0.25"/>
    <row r="40" spans="1:3" ht="21.75" customHeight="1" x14ac:dyDescent="0.25"/>
  </sheetData>
  <mergeCells count="6">
    <mergeCell ref="A20:B20"/>
    <mergeCell ref="A1:C1"/>
    <mergeCell ref="A2:C2"/>
    <mergeCell ref="A5:B5"/>
    <mergeCell ref="A6:B6"/>
    <mergeCell ref="A19:B19"/>
  </mergeCells>
  <pageMargins left="0.25" right="0.25" top="0.75" bottom="0.75" header="0.3" footer="0.3"/>
  <pageSetup paperSize="9" fitToHeight="0" orientation="portrait" r:id="rId1"/>
  <rowBreaks count="1" manualBreakCount="1">
    <brk id="15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D.Kosarevs</vt:lpstr>
      <vt:lpstr>D.Kosarevs!Drukas_apgabals</vt:lpstr>
    </vt:vector>
  </TitlesOfParts>
  <Company>LR IEM IC Zemgale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Kačanova</dc:creator>
  <cp:lastModifiedBy>Agnese Strautiņa</cp:lastModifiedBy>
  <cp:lastPrinted>2024-04-17T05:56:47Z</cp:lastPrinted>
  <dcterms:created xsi:type="dcterms:W3CDTF">2024-04-17T04:41:04Z</dcterms:created>
  <dcterms:modified xsi:type="dcterms:W3CDTF">2024-04-19T07:00:50Z</dcterms:modified>
</cp:coreProperties>
</file>