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E:\4234_NEET_2023\MK_not_4234\121023\231023\"/>
    </mc:Choice>
  </mc:AlternateContent>
  <xr:revisionPtr revIDLastSave="0" documentId="13_ncr:1_{F5D8F7E8-368C-489B-81A8-930CC0543752}" xr6:coauthVersionLast="47" xr6:coauthVersionMax="47" xr10:uidLastSave="{00000000-0000-0000-0000-000000000000}"/>
  <bookViews>
    <workbookView xWindow="-120" yWindow="-120" windowWidth="20640" windowHeight="11160" tabRatio="854" firstSheet="23" activeTab="28" xr2:uid="{1261D76D-92FA-4100-BD5F-22539CF41E81}"/>
  </bookViews>
  <sheets>
    <sheet name="Dati" sheetId="2"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r:id="rId16"/>
    <sheet name="5.DL soc.econom. analīze" sheetId="19" r:id="rId17"/>
    <sheet name="6. DL finanšu_analīze" sheetId="23" state="hidden" r:id="rId18"/>
    <sheet name="7. DL jut. analīze-Soc." sheetId="24" state="hidden" r:id="rId19"/>
    <sheet name="8. DL jut. analize-Fin." sheetId="25" state="hidden" r:id="rId20"/>
    <sheet name="PIV 2.piel.-1" sheetId="26" state="hidden" r:id="rId21"/>
    <sheet name="9. DL PIV 2.pielikums" sheetId="32" r:id="rId22"/>
    <sheet name="10. DL PIV 3.pielikums" sheetId="20" r:id="rId23"/>
    <sheet name="11. DL PIV 4.pielikums" sheetId="27" r:id="rId24"/>
    <sheet name="13. Kontroles lapa" sheetId="33" r:id="rId25"/>
    <sheet name="12. AL budžets kopā" sheetId="34" r:id="rId26"/>
    <sheet name="Pieņēmumi" sheetId="28" r:id="rId27"/>
    <sheet name="vid_atalgojums_2022_nozares" sheetId="35" r:id="rId28"/>
    <sheet name="IKP2022" sheetId="37" r:id="rId29"/>
  </sheets>
  <externalReferences>
    <externalReference r:id="rId30"/>
  </externalReferences>
  <definedNames>
    <definedName name="iesniedzejs">[1]HIDDEN!$A$2:$A$124</definedName>
    <definedName name="men">[1]HIDDEN!$P$1:$P$13</definedName>
    <definedName name="nozare1">[1]HIDDEN!$N$2:$O$7</definedName>
    <definedName name="nozareIZV">[1]HIDDEN!$N$2:$N$7</definedName>
    <definedName name="SAM">[1]HIDDEN!$H$2:$H$4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 i="28" l="1"/>
  <c r="L8" i="4" l="1"/>
  <c r="F21" i="37" l="1"/>
  <c r="B9" i="19"/>
  <c r="C57" i="27"/>
  <c r="B12" i="28"/>
  <c r="C29" i="28"/>
  <c r="D29" i="28" s="1"/>
  <c r="B10" i="28"/>
  <c r="D35" i="28" l="1"/>
  <c r="E29" i="28"/>
  <c r="C35" i="28"/>
  <c r="S9" i="19"/>
  <c r="F9" i="19"/>
  <c r="F29" i="28" l="1"/>
  <c r="E35" i="28"/>
  <c r="B28" i="28"/>
  <c r="G10" i="7"/>
  <c r="H10" i="7" s="1"/>
  <c r="I10" i="7" s="1"/>
  <c r="J10" i="7" s="1"/>
  <c r="K10" i="7" s="1"/>
  <c r="F10" i="6"/>
  <c r="G10" i="6" s="1"/>
  <c r="H10" i="6" s="1"/>
  <c r="I10" i="6" s="1"/>
  <c r="F17" i="7"/>
  <c r="F17" i="6"/>
  <c r="G17" i="6" s="1"/>
  <c r="H17" i="6" s="1"/>
  <c r="I17" i="6" s="1"/>
  <c r="G29" i="28" l="1"/>
  <c r="F35" i="28"/>
  <c r="G9" i="19"/>
  <c r="G35" i="34"/>
  <c r="H35" i="34"/>
  <c r="I35" i="34"/>
  <c r="J35" i="34"/>
  <c r="K35" i="34"/>
  <c r="L35" i="34"/>
  <c r="M35" i="34"/>
  <c r="N35" i="34"/>
  <c r="O35" i="34"/>
  <c r="P35" i="34"/>
  <c r="Q35" i="34"/>
  <c r="R35" i="34"/>
  <c r="S35" i="34"/>
  <c r="T35" i="34"/>
  <c r="U35" i="34"/>
  <c r="V35" i="34"/>
  <c r="P82" i="28"/>
  <c r="Q82" i="28" s="1"/>
  <c r="R82" i="28" s="1"/>
  <c r="S82" i="28" s="1"/>
  <c r="T82" i="28" s="1"/>
  <c r="U82" i="28" s="1"/>
  <c r="V82" i="28" s="1"/>
  <c r="W82" i="28" s="1"/>
  <c r="X82" i="28" s="1"/>
  <c r="Y82" i="28" s="1"/>
  <c r="Z82" i="28" s="1"/>
  <c r="AA82" i="28" s="1"/>
  <c r="AB82" i="28" s="1"/>
  <c r="AC82" i="28" s="1"/>
  <c r="AD82" i="28" s="1"/>
  <c r="AE82" i="28" s="1"/>
  <c r="AF82" i="28" s="1"/>
  <c r="AG82" i="28" s="1"/>
  <c r="AH82" i="28" s="1"/>
  <c r="AI82" i="28" s="1"/>
  <c r="AJ82" i="28" s="1"/>
  <c r="AK82" i="28" s="1"/>
  <c r="AL82" i="28" s="1"/>
  <c r="AM82" i="28" s="1"/>
  <c r="AN82" i="28" s="1"/>
  <c r="AO82" i="28" s="1"/>
  <c r="AP82" i="28" s="1"/>
  <c r="AQ82" i="28" s="1"/>
  <c r="AR82" i="28" s="1"/>
  <c r="AS82" i="28" s="1"/>
  <c r="AT82" i="28" s="1"/>
  <c r="AU82" i="28" s="1"/>
  <c r="AV82" i="28" s="1"/>
  <c r="AW82" i="28" s="1"/>
  <c r="AX82" i="28" s="1"/>
  <c r="AY82" i="28" s="1"/>
  <c r="AZ82" i="28" s="1"/>
  <c r="BA82" i="28" s="1"/>
  <c r="BB82" i="28" s="1"/>
  <c r="BC82" i="28" s="1"/>
  <c r="BD82" i="28" s="1"/>
  <c r="AI11" i="18"/>
  <c r="AI10" i="18"/>
  <c r="AI9" i="18"/>
  <c r="AK41" i="19"/>
  <c r="AL41" i="19"/>
  <c r="AM41" i="19"/>
  <c r="AN41" i="19"/>
  <c r="AO41" i="19"/>
  <c r="AP41" i="19"/>
  <c r="AQ41" i="19"/>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AX9" i="19"/>
  <c r="AY9" i="19"/>
  <c r="AZ9" i="19"/>
  <c r="BA9" i="19"/>
  <c r="BB9" i="19"/>
  <c r="BC9" i="19"/>
  <c r="BD9" i="19"/>
  <c r="BE9" i="19"/>
  <c r="BF9" i="19"/>
  <c r="BG9" i="19"/>
  <c r="BH9" i="19"/>
  <c r="BI9" i="19"/>
  <c r="BJ9" i="19"/>
  <c r="BK9" i="19"/>
  <c r="BL9" i="19"/>
  <c r="BM9" i="19"/>
  <c r="BN9" i="19"/>
  <c r="AL10" i="19"/>
  <c r="AM10" i="19"/>
  <c r="AN10" i="19"/>
  <c r="AO10" i="19"/>
  <c r="AP10" i="19"/>
  <c r="AQ10" i="19"/>
  <c r="AR10" i="19"/>
  <c r="AS10" i="19"/>
  <c r="AT10" i="19"/>
  <c r="AU10" i="19"/>
  <c r="AV10" i="19"/>
  <c r="AW10" i="19"/>
  <c r="AX10" i="19"/>
  <c r="AY10" i="19"/>
  <c r="AZ10" i="19"/>
  <c r="BA10" i="19"/>
  <c r="BB10" i="19"/>
  <c r="BC10" i="19"/>
  <c r="BD10" i="19"/>
  <c r="BE10" i="19"/>
  <c r="BF10" i="19"/>
  <c r="BG10" i="19"/>
  <c r="BH10" i="19"/>
  <c r="BI10" i="19"/>
  <c r="BJ10" i="19"/>
  <c r="BK10" i="19"/>
  <c r="BL10" i="19"/>
  <c r="BM10" i="19"/>
  <c r="BN10"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AL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M20" i="19"/>
  <c r="AN20" i="19"/>
  <c r="AO20" i="19"/>
  <c r="AP20" i="19"/>
  <c r="AQ20" i="19"/>
  <c r="AR20" i="19"/>
  <c r="AS20" i="19"/>
  <c r="AT20" i="19"/>
  <c r="AU20" i="19"/>
  <c r="AV20" i="19"/>
  <c r="AW20" i="19"/>
  <c r="AX20" i="19"/>
  <c r="AY20" i="19"/>
  <c r="AZ20" i="19"/>
  <c r="BA20" i="19"/>
  <c r="BB20" i="19"/>
  <c r="BC20" i="19"/>
  <c r="BD20" i="19"/>
  <c r="BE20" i="19"/>
  <c r="BF20" i="19"/>
  <c r="BG20" i="19"/>
  <c r="BH20" i="19"/>
  <c r="BI20" i="19"/>
  <c r="BJ20" i="19"/>
  <c r="BK20" i="19"/>
  <c r="BL20" i="19"/>
  <c r="BM20" i="19"/>
  <c r="BN20"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AL40" i="19"/>
  <c r="AM40"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0" i="19"/>
  <c r="AK11" i="19"/>
  <c r="AK12" i="19"/>
  <c r="AK13" i="19"/>
  <c r="AK14" i="19"/>
  <c r="AK15" i="19"/>
  <c r="AK16" i="19"/>
  <c r="AK17" i="19"/>
  <c r="AK19" i="19"/>
  <c r="AK20" i="19"/>
  <c r="AK21" i="19"/>
  <c r="AK22" i="19"/>
  <c r="AK23" i="19"/>
  <c r="AK25" i="19"/>
  <c r="AK26" i="19"/>
  <c r="AK27" i="19"/>
  <c r="AK28" i="19"/>
  <c r="AK29" i="19"/>
  <c r="AK30" i="19"/>
  <c r="AK31" i="19"/>
  <c r="AK32" i="19"/>
  <c r="AK33" i="19"/>
  <c r="AK39" i="19"/>
  <c r="AK40" i="19"/>
  <c r="AK9" i="19"/>
  <c r="C11" i="6"/>
  <c r="C12" i="6"/>
  <c r="C13" i="6"/>
  <c r="C14" i="6"/>
  <c r="C15" i="6"/>
  <c r="C10" i="6"/>
  <c r="H29" i="28" l="1"/>
  <c r="G35" i="28"/>
  <c r="D17" i="19"/>
  <c r="D13" i="19"/>
  <c r="D21" i="19"/>
  <c r="D16" i="19"/>
  <c r="D12" i="19"/>
  <c r="D15" i="19"/>
  <c r="D11" i="19"/>
  <c r="D20" i="19"/>
  <c r="D14" i="19"/>
  <c r="D10" i="19"/>
  <c r="D26" i="19"/>
  <c r="D25" i="19"/>
  <c r="D30" i="19"/>
  <c r="D33" i="19"/>
  <c r="D29" i="19"/>
  <c r="D40" i="19"/>
  <c r="D23" i="19"/>
  <c r="D19" i="19"/>
  <c r="D32" i="19"/>
  <c r="D28" i="19"/>
  <c r="D22" i="19"/>
  <c r="D31" i="19"/>
  <c r="D27" i="19"/>
  <c r="D39" i="19"/>
  <c r="E35" i="34"/>
  <c r="D41" i="19"/>
  <c r="F35" i="34"/>
  <c r="AL9" i="19"/>
  <c r="H9" i="19"/>
  <c r="C28" i="25"/>
  <c r="H35" i="28" l="1"/>
  <c r="I29" i="28"/>
  <c r="AM9" i="19"/>
  <c r="I9" i="19"/>
  <c r="D75" i="27"/>
  <c r="D76" i="27"/>
  <c r="D77" i="27"/>
  <c r="D78" i="27"/>
  <c r="D79" i="27"/>
  <c r="D80" i="27"/>
  <c r="D81" i="27"/>
  <c r="D82" i="27"/>
  <c r="D74" i="27"/>
  <c r="AA3" i="15"/>
  <c r="AA3" i="11"/>
  <c r="L254" i="32"/>
  <c r="L222" i="32"/>
  <c r="D42" i="34"/>
  <c r="J29" i="28" l="1"/>
  <c r="I35" i="28"/>
  <c r="AN9" i="19"/>
  <c r="Q25" i="23"/>
  <c r="R25" i="23"/>
  <c r="S25" i="23"/>
  <c r="T25" i="23"/>
  <c r="U25" i="23"/>
  <c r="V25" i="23"/>
  <c r="W25" i="23"/>
  <c r="X25" i="23"/>
  <c r="Y25" i="23"/>
  <c r="Z25" i="23"/>
  <c r="AA25" i="23"/>
  <c r="AB25" i="23"/>
  <c r="AC25" i="23"/>
  <c r="AD25" i="23"/>
  <c r="AE25" i="23"/>
  <c r="AF25" i="23"/>
  <c r="AG25" i="23"/>
  <c r="AH25" i="23"/>
  <c r="AI25" i="23"/>
  <c r="AJ25" i="23"/>
  <c r="AK25" i="23"/>
  <c r="K29" i="28" l="1"/>
  <c r="J35" i="28"/>
  <c r="J9" i="19"/>
  <c r="AI35" i="19"/>
  <c r="BN35" i="19" s="1"/>
  <c r="AH35" i="19"/>
  <c r="BM35" i="19" s="1"/>
  <c r="AG35" i="19"/>
  <c r="BL35" i="19" s="1"/>
  <c r="AF35" i="19"/>
  <c r="BK35" i="19" s="1"/>
  <c r="AE35" i="19"/>
  <c r="BJ35" i="19" s="1"/>
  <c r="AD35" i="19"/>
  <c r="BI35" i="19" s="1"/>
  <c r="AC35" i="19"/>
  <c r="BH35" i="19" s="1"/>
  <c r="AB35" i="19"/>
  <c r="BG35" i="19" s="1"/>
  <c r="AA35" i="19"/>
  <c r="BF35" i="19" s="1"/>
  <c r="Z35" i="19"/>
  <c r="BE35" i="19" s="1"/>
  <c r="Y35" i="19"/>
  <c r="BD35" i="19" s="1"/>
  <c r="X35" i="19"/>
  <c r="BC35" i="19" s="1"/>
  <c r="W35" i="19"/>
  <c r="BB35" i="19" s="1"/>
  <c r="V35" i="19"/>
  <c r="BA35" i="19" s="1"/>
  <c r="U35" i="19"/>
  <c r="AZ35" i="19" s="1"/>
  <c r="T35" i="19"/>
  <c r="AY35" i="19" s="1"/>
  <c r="S35" i="19"/>
  <c r="AX35" i="19" s="1"/>
  <c r="R35" i="19"/>
  <c r="AW35" i="19" s="1"/>
  <c r="Q35" i="19"/>
  <c r="AV35" i="19" s="1"/>
  <c r="P35" i="19"/>
  <c r="AU35" i="19" s="1"/>
  <c r="O35" i="19"/>
  <c r="AT35" i="19" s="1"/>
  <c r="L29" i="28" l="1"/>
  <c r="L35" i="28" s="1"/>
  <c r="K35" i="28"/>
  <c r="AO9" i="19"/>
  <c r="K9" i="19"/>
  <c r="L9" i="19"/>
  <c r="X204" i="26"/>
  <c r="X204" i="32"/>
  <c r="X138" i="32"/>
  <c r="X138" i="26"/>
  <c r="AK24" i="23"/>
  <c r="AJ24" i="23"/>
  <c r="AI24" i="23"/>
  <c r="AH24" i="23"/>
  <c r="AG24" i="23"/>
  <c r="AF24" i="23"/>
  <c r="AE24" i="23"/>
  <c r="AD24" i="23"/>
  <c r="AC24" i="23"/>
  <c r="AB24" i="23"/>
  <c r="AA24" i="23"/>
  <c r="Z24" i="23"/>
  <c r="Y24" i="23"/>
  <c r="X24" i="23"/>
  <c r="W24" i="23"/>
  <c r="V24" i="23"/>
  <c r="U24" i="23"/>
  <c r="T24" i="23"/>
  <c r="S24" i="23"/>
  <c r="R24" i="23"/>
  <c r="Q24" i="23"/>
  <c r="M9" i="19" l="1"/>
  <c r="AP9" i="19"/>
  <c r="D211" i="26"/>
  <c r="B211" i="26"/>
  <c r="P211" i="26"/>
  <c r="F211" i="26"/>
  <c r="R211" i="26"/>
  <c r="H211" i="26"/>
  <c r="J211" i="26"/>
  <c r="N211" i="26"/>
  <c r="L211" i="26"/>
  <c r="P145" i="26"/>
  <c r="R145" i="26"/>
  <c r="D145" i="26"/>
  <c r="B145" i="26"/>
  <c r="F145" i="26"/>
  <c r="H145" i="26"/>
  <c r="J145" i="26"/>
  <c r="L145" i="26"/>
  <c r="N145" i="26"/>
  <c r="AJ17" i="7"/>
  <c r="N9" i="19" l="1"/>
  <c r="AQ9" i="19"/>
  <c r="G7" i="34"/>
  <c r="H7" i="34"/>
  <c r="I7" i="34"/>
  <c r="J7" i="34"/>
  <c r="K7" i="34"/>
  <c r="L7" i="34"/>
  <c r="M7" i="34"/>
  <c r="N7" i="34"/>
  <c r="O7" i="34"/>
  <c r="P7" i="34"/>
  <c r="Q7" i="34"/>
  <c r="R7" i="34"/>
  <c r="S7" i="34"/>
  <c r="T7" i="34"/>
  <c r="U7" i="34"/>
  <c r="V7" i="34"/>
  <c r="G8" i="34"/>
  <c r="H8" i="34"/>
  <c r="I8" i="34"/>
  <c r="J8" i="34"/>
  <c r="K8" i="34"/>
  <c r="L8" i="34"/>
  <c r="M8" i="34"/>
  <c r="N8" i="34"/>
  <c r="O8" i="34"/>
  <c r="P8" i="34"/>
  <c r="Q8" i="34"/>
  <c r="R8" i="34"/>
  <c r="S8" i="34"/>
  <c r="T8" i="34"/>
  <c r="U8" i="34"/>
  <c r="V8" i="34"/>
  <c r="G10" i="34"/>
  <c r="H10" i="34"/>
  <c r="I10" i="34"/>
  <c r="J10" i="34"/>
  <c r="K10" i="34"/>
  <c r="L10" i="34"/>
  <c r="M10" i="34"/>
  <c r="N10" i="34"/>
  <c r="O10" i="34"/>
  <c r="P10" i="34"/>
  <c r="Q10" i="34"/>
  <c r="R10" i="34"/>
  <c r="S10" i="34"/>
  <c r="T10" i="34"/>
  <c r="U10" i="34"/>
  <c r="V10" i="34"/>
  <c r="G11" i="34"/>
  <c r="H11" i="34"/>
  <c r="I11" i="34"/>
  <c r="J11" i="34"/>
  <c r="K11" i="34"/>
  <c r="L11" i="34"/>
  <c r="M11" i="34"/>
  <c r="N11" i="34"/>
  <c r="O11" i="34"/>
  <c r="P11" i="34"/>
  <c r="Q11" i="34"/>
  <c r="R11" i="34"/>
  <c r="S11" i="34"/>
  <c r="T11" i="34"/>
  <c r="U11" i="34"/>
  <c r="V11" i="34"/>
  <c r="G12" i="34"/>
  <c r="H12" i="34"/>
  <c r="I12" i="34"/>
  <c r="J12" i="34"/>
  <c r="K12" i="34"/>
  <c r="L12" i="34"/>
  <c r="M12" i="34"/>
  <c r="N12" i="34"/>
  <c r="O12" i="34"/>
  <c r="P12" i="34"/>
  <c r="Q12" i="34"/>
  <c r="R12" i="34"/>
  <c r="S12" i="34"/>
  <c r="T12" i="34"/>
  <c r="U12" i="34"/>
  <c r="V12" i="34"/>
  <c r="G13" i="34"/>
  <c r="H13" i="34"/>
  <c r="I13" i="34"/>
  <c r="J13" i="34"/>
  <c r="K13" i="34"/>
  <c r="L13" i="34"/>
  <c r="M13" i="34"/>
  <c r="N13" i="34"/>
  <c r="O13" i="34"/>
  <c r="P13" i="34"/>
  <c r="Q13" i="34"/>
  <c r="R13" i="34"/>
  <c r="S13" i="34"/>
  <c r="T13" i="34"/>
  <c r="U13" i="34"/>
  <c r="V13" i="34"/>
  <c r="G15" i="34"/>
  <c r="H15" i="34"/>
  <c r="I15" i="34"/>
  <c r="J15" i="34"/>
  <c r="K15" i="34"/>
  <c r="L15" i="34"/>
  <c r="M15" i="34"/>
  <c r="N15" i="34"/>
  <c r="O15" i="34"/>
  <c r="P15" i="34"/>
  <c r="Q15" i="34"/>
  <c r="R15" i="34"/>
  <c r="S15" i="34"/>
  <c r="T15" i="34"/>
  <c r="U15" i="34"/>
  <c r="V15" i="34"/>
  <c r="G16" i="34"/>
  <c r="H16" i="34"/>
  <c r="I16" i="34"/>
  <c r="J16" i="34"/>
  <c r="K16" i="34"/>
  <c r="L16" i="34"/>
  <c r="M16" i="34"/>
  <c r="N16" i="34"/>
  <c r="O16" i="34"/>
  <c r="P16" i="34"/>
  <c r="Q16" i="34"/>
  <c r="R16" i="34"/>
  <c r="S16" i="34"/>
  <c r="T16" i="34"/>
  <c r="U16" i="34"/>
  <c r="V16" i="34"/>
  <c r="G17" i="34"/>
  <c r="H17" i="34"/>
  <c r="I17" i="34"/>
  <c r="J17" i="34"/>
  <c r="K17" i="34"/>
  <c r="L17" i="34"/>
  <c r="M17" i="34"/>
  <c r="N17" i="34"/>
  <c r="O17" i="34"/>
  <c r="P17" i="34"/>
  <c r="Q17" i="34"/>
  <c r="R17" i="34"/>
  <c r="S17" i="34"/>
  <c r="T17" i="34"/>
  <c r="U17" i="34"/>
  <c r="V17" i="34"/>
  <c r="G18" i="34"/>
  <c r="H18" i="34"/>
  <c r="I18" i="34"/>
  <c r="J18" i="34"/>
  <c r="K18" i="34"/>
  <c r="L18" i="34"/>
  <c r="M18" i="34"/>
  <c r="N18" i="34"/>
  <c r="O18" i="34"/>
  <c r="P18" i="34"/>
  <c r="Q18" i="34"/>
  <c r="R18" i="34"/>
  <c r="S18" i="34"/>
  <c r="T18" i="34"/>
  <c r="U18" i="34"/>
  <c r="V18" i="34"/>
  <c r="G20" i="34"/>
  <c r="H20" i="34"/>
  <c r="I20" i="34"/>
  <c r="J20" i="34"/>
  <c r="K20" i="34"/>
  <c r="L20" i="34"/>
  <c r="M20" i="34"/>
  <c r="N20" i="34"/>
  <c r="O20" i="34"/>
  <c r="P20" i="34"/>
  <c r="Q20" i="34"/>
  <c r="R20" i="34"/>
  <c r="S20" i="34"/>
  <c r="T20" i="34"/>
  <c r="U20" i="34"/>
  <c r="V20" i="34"/>
  <c r="G21" i="34"/>
  <c r="H21" i="34"/>
  <c r="I21" i="34"/>
  <c r="J21" i="34"/>
  <c r="K21" i="34"/>
  <c r="L21" i="34"/>
  <c r="M21" i="34"/>
  <c r="N21" i="34"/>
  <c r="O21" i="34"/>
  <c r="P21" i="34"/>
  <c r="Q21" i="34"/>
  <c r="R21" i="34"/>
  <c r="S21" i="34"/>
  <c r="T21" i="34"/>
  <c r="U21" i="34"/>
  <c r="V21" i="34"/>
  <c r="G22" i="34"/>
  <c r="H22" i="34"/>
  <c r="I22" i="34"/>
  <c r="J22" i="34"/>
  <c r="K22" i="34"/>
  <c r="L22" i="34"/>
  <c r="M22" i="34"/>
  <c r="N22" i="34"/>
  <c r="O22" i="34"/>
  <c r="P22" i="34"/>
  <c r="Q22" i="34"/>
  <c r="R22" i="34"/>
  <c r="S22" i="34"/>
  <c r="T22" i="34"/>
  <c r="U22" i="34"/>
  <c r="V22" i="34"/>
  <c r="G23" i="34"/>
  <c r="H23" i="34"/>
  <c r="I23" i="34"/>
  <c r="J23" i="34"/>
  <c r="K23" i="34"/>
  <c r="L23" i="34"/>
  <c r="M23" i="34"/>
  <c r="N23" i="34"/>
  <c r="O23" i="34"/>
  <c r="P23" i="34"/>
  <c r="Q23" i="34"/>
  <c r="R23" i="34"/>
  <c r="S23" i="34"/>
  <c r="T23" i="34"/>
  <c r="U23" i="34"/>
  <c r="V23" i="34"/>
  <c r="G24" i="34"/>
  <c r="H24" i="34"/>
  <c r="I24" i="34"/>
  <c r="J24" i="34"/>
  <c r="K24" i="34"/>
  <c r="L24" i="34"/>
  <c r="M24" i="34"/>
  <c r="N24" i="34"/>
  <c r="O24" i="34"/>
  <c r="P24" i="34"/>
  <c r="Q24" i="34"/>
  <c r="R24" i="34"/>
  <c r="S24" i="34"/>
  <c r="T24" i="34"/>
  <c r="U24" i="34"/>
  <c r="V24" i="34"/>
  <c r="G25" i="34"/>
  <c r="H25" i="34"/>
  <c r="I25" i="34"/>
  <c r="J25" i="34"/>
  <c r="K25" i="34"/>
  <c r="L25" i="34"/>
  <c r="M25" i="34"/>
  <c r="N25" i="34"/>
  <c r="O25" i="34"/>
  <c r="P25" i="34"/>
  <c r="Q25" i="34"/>
  <c r="R25" i="34"/>
  <c r="S25" i="34"/>
  <c r="T25" i="34"/>
  <c r="U25" i="34"/>
  <c r="V25" i="34"/>
  <c r="G26" i="34"/>
  <c r="H26" i="34"/>
  <c r="I26" i="34"/>
  <c r="J26" i="34"/>
  <c r="K26" i="34"/>
  <c r="L26" i="34"/>
  <c r="M26" i="34"/>
  <c r="N26" i="34"/>
  <c r="O26" i="34"/>
  <c r="P26" i="34"/>
  <c r="Q26" i="34"/>
  <c r="R26" i="34"/>
  <c r="S26" i="34"/>
  <c r="T26" i="34"/>
  <c r="U26" i="34"/>
  <c r="V26" i="34"/>
  <c r="G27" i="34"/>
  <c r="H27" i="34"/>
  <c r="I27" i="34"/>
  <c r="J27" i="34"/>
  <c r="K27" i="34"/>
  <c r="L27" i="34"/>
  <c r="M27" i="34"/>
  <c r="N27" i="34"/>
  <c r="O27" i="34"/>
  <c r="P27" i="34"/>
  <c r="Q27" i="34"/>
  <c r="R27" i="34"/>
  <c r="S27" i="34"/>
  <c r="T27" i="34"/>
  <c r="U27" i="34"/>
  <c r="V27" i="34"/>
  <c r="G28" i="34"/>
  <c r="H28" i="34"/>
  <c r="I28" i="34"/>
  <c r="J28" i="34"/>
  <c r="K28" i="34"/>
  <c r="L28" i="34"/>
  <c r="M28" i="34"/>
  <c r="N28" i="34"/>
  <c r="O28" i="34"/>
  <c r="P28" i="34"/>
  <c r="Q28" i="34"/>
  <c r="R28" i="34"/>
  <c r="S28" i="34"/>
  <c r="T28" i="34"/>
  <c r="U28" i="34"/>
  <c r="V28" i="34"/>
  <c r="G29" i="34"/>
  <c r="H29" i="34"/>
  <c r="I29" i="34"/>
  <c r="J29" i="34"/>
  <c r="K29" i="34"/>
  <c r="L29" i="34"/>
  <c r="M29" i="34"/>
  <c r="N29" i="34"/>
  <c r="O29" i="34"/>
  <c r="P29" i="34"/>
  <c r="Q29" i="34"/>
  <c r="R29" i="34"/>
  <c r="S29" i="34"/>
  <c r="T29" i="34"/>
  <c r="U29" i="34"/>
  <c r="V29" i="34"/>
  <c r="G30" i="34"/>
  <c r="H30" i="34"/>
  <c r="I30" i="34"/>
  <c r="J30" i="34"/>
  <c r="K30" i="34"/>
  <c r="L30" i="34"/>
  <c r="M30" i="34"/>
  <c r="N30" i="34"/>
  <c r="O30" i="34"/>
  <c r="P30" i="34"/>
  <c r="Q30" i="34"/>
  <c r="R30" i="34"/>
  <c r="S30" i="34"/>
  <c r="T30" i="34"/>
  <c r="U30" i="34"/>
  <c r="V30" i="34"/>
  <c r="G31" i="34"/>
  <c r="H31" i="34"/>
  <c r="I31" i="34"/>
  <c r="J31" i="34"/>
  <c r="K31" i="34"/>
  <c r="L31" i="34"/>
  <c r="M31" i="34"/>
  <c r="N31" i="34"/>
  <c r="O31" i="34"/>
  <c r="P31" i="34"/>
  <c r="Q31" i="34"/>
  <c r="R31" i="34"/>
  <c r="S31" i="34"/>
  <c r="T31" i="34"/>
  <c r="U31" i="34"/>
  <c r="V31" i="34"/>
  <c r="G32" i="34"/>
  <c r="H32" i="34"/>
  <c r="I32" i="34"/>
  <c r="J32" i="34"/>
  <c r="K32" i="34"/>
  <c r="L32" i="34"/>
  <c r="M32" i="34"/>
  <c r="N32" i="34"/>
  <c r="O32" i="34"/>
  <c r="P32" i="34"/>
  <c r="Q32" i="34"/>
  <c r="R32" i="34"/>
  <c r="S32" i="34"/>
  <c r="T32" i="34"/>
  <c r="U32" i="34"/>
  <c r="V32" i="34"/>
  <c r="G33" i="34"/>
  <c r="H33" i="34"/>
  <c r="I33" i="34"/>
  <c r="J33" i="34"/>
  <c r="K33" i="34"/>
  <c r="L33" i="34"/>
  <c r="M33" i="34"/>
  <c r="N33" i="34"/>
  <c r="O33" i="34"/>
  <c r="P33" i="34"/>
  <c r="Q33" i="34"/>
  <c r="R33" i="34"/>
  <c r="S33" i="34"/>
  <c r="T33" i="34"/>
  <c r="U33" i="34"/>
  <c r="V33" i="34"/>
  <c r="H5" i="34"/>
  <c r="I5" i="34"/>
  <c r="J5" i="34"/>
  <c r="K5" i="34"/>
  <c r="L5" i="34"/>
  <c r="M5" i="34"/>
  <c r="N5" i="34"/>
  <c r="O5" i="34"/>
  <c r="P5" i="34"/>
  <c r="Q5" i="34"/>
  <c r="R5" i="34"/>
  <c r="S5" i="34"/>
  <c r="T5" i="34"/>
  <c r="U5" i="34"/>
  <c r="V5" i="34"/>
  <c r="G5" i="34"/>
  <c r="G3" i="34"/>
  <c r="I3" i="34" s="1"/>
  <c r="K3" i="34" s="1"/>
  <c r="M3" i="34" s="1"/>
  <c r="O3" i="34" s="1"/>
  <c r="Q3" i="34" s="1"/>
  <c r="S3" i="34" s="1"/>
  <c r="U3" i="34" s="1"/>
  <c r="O9" i="19" l="1"/>
  <c r="AR9" i="19"/>
  <c r="F33" i="34"/>
  <c r="N43" i="34"/>
  <c r="M43" i="34"/>
  <c r="L43" i="34"/>
  <c r="E5" i="34"/>
  <c r="E38" i="34" s="1"/>
  <c r="F32" i="34"/>
  <c r="F31" i="34"/>
  <c r="F30" i="34"/>
  <c r="F29" i="34"/>
  <c r="F28" i="34"/>
  <c r="F27" i="34"/>
  <c r="F26" i="34"/>
  <c r="F25" i="34"/>
  <c r="F24" i="34"/>
  <c r="F23" i="34"/>
  <c r="F22" i="34"/>
  <c r="F21" i="34"/>
  <c r="F20" i="34"/>
  <c r="F18" i="34"/>
  <c r="F17" i="34"/>
  <c r="F16" i="34"/>
  <c r="F15" i="34"/>
  <c r="F13" i="34"/>
  <c r="F12" i="34"/>
  <c r="F11" i="34"/>
  <c r="F10" i="34"/>
  <c r="F8" i="34"/>
  <c r="F7" i="34"/>
  <c r="F5" i="34"/>
  <c r="E33" i="34"/>
  <c r="E32" i="34"/>
  <c r="E31" i="34"/>
  <c r="E30" i="34"/>
  <c r="E29" i="34"/>
  <c r="E28" i="34"/>
  <c r="E27" i="34"/>
  <c r="E26" i="34"/>
  <c r="E25" i="34"/>
  <c r="E24" i="34"/>
  <c r="E23" i="34"/>
  <c r="E22" i="34"/>
  <c r="E21" i="34"/>
  <c r="E20" i="34"/>
  <c r="E18" i="34"/>
  <c r="E17" i="34"/>
  <c r="E16" i="34"/>
  <c r="E15" i="34"/>
  <c r="E13" i="34"/>
  <c r="E12" i="34"/>
  <c r="E11" i="34"/>
  <c r="E10" i="34"/>
  <c r="E8" i="34"/>
  <c r="E7" i="34"/>
  <c r="O43" i="34"/>
  <c r="Q43" i="34"/>
  <c r="S43" i="34"/>
  <c r="U43" i="34"/>
  <c r="W43" i="34"/>
  <c r="P9" i="19" l="1"/>
  <c r="AS9" i="19"/>
  <c r="C18" i="34"/>
  <c r="C10" i="34"/>
  <c r="C30" i="34"/>
  <c r="C12" i="34"/>
  <c r="C8" i="34"/>
  <c r="C16" i="34"/>
  <c r="C25" i="34"/>
  <c r="C13" i="34"/>
  <c r="C22" i="34"/>
  <c r="C17" i="34"/>
  <c r="C26" i="34"/>
  <c r="C33" i="34"/>
  <c r="C32" i="34"/>
  <c r="C24" i="34"/>
  <c r="C28" i="34"/>
  <c r="C21" i="34"/>
  <c r="C29" i="34"/>
  <c r="C20" i="34"/>
  <c r="C7" i="34"/>
  <c r="C27" i="34"/>
  <c r="C5" i="34"/>
  <c r="C15" i="34"/>
  <c r="C23" i="34"/>
  <c r="C31" i="34"/>
  <c r="C11" i="34"/>
  <c r="AU9" i="19" l="1"/>
  <c r="AT9" i="19"/>
  <c r="Q9" i="19" l="1"/>
  <c r="AV9" i="19" s="1"/>
  <c r="R9" i="19" l="1"/>
  <c r="AW9" i="19" s="1"/>
  <c r="D9" i="19" s="1"/>
  <c r="B35" i="28"/>
  <c r="P83" i="28"/>
  <c r="P84" i="28" l="1"/>
  <c r="Q83" i="28" s="1"/>
  <c r="P85" i="28"/>
  <c r="P86" i="28" l="1"/>
  <c r="Q85" i="28"/>
  <c r="Q84" i="28"/>
  <c r="R83" i="28" s="1"/>
  <c r="Q86" i="28" l="1"/>
  <c r="R84" i="28"/>
  <c r="S83" i="28" s="1"/>
  <c r="S85" i="28" l="1"/>
  <c r="R85" i="28"/>
  <c r="R86" i="28" s="1"/>
  <c r="S84" i="28" l="1"/>
  <c r="T83" i="28" l="1"/>
  <c r="S86" i="28"/>
  <c r="T85" i="28" l="1"/>
  <c r="T84" i="28"/>
  <c r="U83" i="28" s="1"/>
  <c r="U84" i="28" l="1"/>
  <c r="V83" i="28" s="1"/>
  <c r="U85" i="28"/>
  <c r="T86" i="28"/>
  <c r="U86" i="28" l="1"/>
  <c r="V85" i="28"/>
  <c r="V84" i="28"/>
  <c r="W83" i="28" s="1"/>
  <c r="W84" i="28" l="1"/>
  <c r="X83" i="28" s="1"/>
  <c r="W85" i="28"/>
  <c r="V86" i="28"/>
  <c r="X85" i="28" l="1"/>
  <c r="W86" i="28"/>
  <c r="X84" i="28"/>
  <c r="Y83" i="28" s="1"/>
  <c r="X86" i="28" l="1"/>
  <c r="Y85" i="28"/>
  <c r="Y84" i="28"/>
  <c r="Z83" i="28" s="1"/>
  <c r="Y86" i="28" l="1"/>
  <c r="Z85" i="28"/>
  <c r="Z84" i="28" l="1"/>
  <c r="Z86" i="28" l="1"/>
  <c r="AA83" i="28"/>
  <c r="AA85" i="28" s="1"/>
  <c r="AA84" i="28" l="1"/>
  <c r="AA86" i="28" s="1"/>
  <c r="AB83" i="28" l="1"/>
  <c r="AB85" i="28" s="1"/>
  <c r="AB84" i="28" l="1"/>
  <c r="AB86" i="28" s="1"/>
  <c r="AC83" i="28" l="1"/>
  <c r="AC84" i="28" s="1"/>
  <c r="AD83" i="28" l="1"/>
  <c r="AD84" i="28" s="1"/>
  <c r="AC85" i="28"/>
  <c r="AC86" i="28" s="1"/>
  <c r="AE83" i="28" l="1"/>
  <c r="AE84" i="28" s="1"/>
  <c r="AD85" i="28"/>
  <c r="AD86" i="28" s="1"/>
  <c r="AE85" i="28" l="1"/>
  <c r="AE86" i="28" s="1"/>
  <c r="AF83" i="28"/>
  <c r="AF84" i="28" s="1"/>
  <c r="AG83" i="28" s="1"/>
  <c r="AF85" i="28" l="1"/>
  <c r="AF86" i="28" s="1"/>
  <c r="AG85" i="28" l="1"/>
  <c r="AG84" i="28"/>
  <c r="AH83" i="28" s="1"/>
  <c r="AH85" i="28" l="1"/>
  <c r="AH84" i="28"/>
  <c r="AG86" i="28"/>
  <c r="AH86" i="28" l="1"/>
  <c r="AI83" i="28"/>
  <c r="AI85" i="28" s="1"/>
  <c r="AI84" i="28" l="1"/>
  <c r="AJ83" i="28" s="1"/>
  <c r="AI86" i="28" l="1"/>
  <c r="AJ84" i="28"/>
  <c r="AK83" i="28" s="1"/>
  <c r="AJ85" i="28"/>
  <c r="AJ86" i="28" l="1"/>
  <c r="AK84" i="28" l="1"/>
  <c r="AL83" i="28" s="1"/>
  <c r="AK85" i="28"/>
  <c r="AK86" i="28" l="1"/>
  <c r="AL85" i="28"/>
  <c r="AL84" i="28"/>
  <c r="AM83" i="28" s="1"/>
  <c r="AI49" i="19"/>
  <c r="AI52" i="19"/>
  <c r="AI51" i="19"/>
  <c r="AI50" i="19"/>
  <c r="AL86" i="28" l="1"/>
  <c r="F23" i="18"/>
  <c r="L74" i="26"/>
  <c r="L26" i="26"/>
  <c r="L74" i="32"/>
  <c r="L26" i="32"/>
  <c r="P71" i="28"/>
  <c r="Q71" i="28" s="1"/>
  <c r="R71" i="28" s="1"/>
  <c r="S71" i="28" s="1"/>
  <c r="T71" i="28" s="1"/>
  <c r="U71" i="28" s="1"/>
  <c r="V71" i="28" s="1"/>
  <c r="W71" i="28" s="1"/>
  <c r="X71" i="28" s="1"/>
  <c r="Y71" i="28" s="1"/>
  <c r="Z71" i="28" s="1"/>
  <c r="AA71" i="28" s="1"/>
  <c r="AB71" i="28" s="1"/>
  <c r="AC71" i="28" s="1"/>
  <c r="AD71" i="28" s="1"/>
  <c r="AE71" i="28" s="1"/>
  <c r="AF71" i="28" s="1"/>
  <c r="AG71" i="28" s="1"/>
  <c r="AH71" i="28" s="1"/>
  <c r="AI71" i="28" s="1"/>
  <c r="AJ71" i="28" s="1"/>
  <c r="AK71" i="28" s="1"/>
  <c r="AL71" i="28" s="1"/>
  <c r="AM71" i="28" s="1"/>
  <c r="AN71" i="28" s="1"/>
  <c r="AO71" i="28" s="1"/>
  <c r="AP71" i="28" s="1"/>
  <c r="AQ71" i="28" s="1"/>
  <c r="AR71" i="28" s="1"/>
  <c r="AS71" i="28" s="1"/>
  <c r="AT71" i="28" s="1"/>
  <c r="AM85" i="28" l="1"/>
  <c r="AM84" i="28"/>
  <c r="AN83" i="28" s="1"/>
  <c r="G34" i="27"/>
  <c r="AM86" i="28" l="1"/>
  <c r="AN85" i="28" l="1"/>
  <c r="AN84" i="28"/>
  <c r="AO83" i="28" s="1"/>
  <c r="F22" i="18"/>
  <c r="A5" i="26"/>
  <c r="B21" i="26"/>
  <c r="A284" i="32"/>
  <c r="A283" i="32"/>
  <c r="A282" i="32"/>
  <c r="T281" i="32"/>
  <c r="A281" i="32"/>
  <c r="A280" i="32"/>
  <c r="A279" i="32"/>
  <c r="A278" i="32"/>
  <c r="A277" i="32"/>
  <c r="T276" i="32"/>
  <c r="A276" i="32"/>
  <c r="T275" i="32"/>
  <c r="A275" i="32"/>
  <c r="T274" i="32"/>
  <c r="A274" i="32"/>
  <c r="A273" i="32"/>
  <c r="L270" i="32"/>
  <c r="F270" i="32"/>
  <c r="W270" i="32" s="1"/>
  <c r="B270" i="32"/>
  <c r="A268" i="32"/>
  <c r="A267" i="32"/>
  <c r="A266" i="32"/>
  <c r="T265" i="32"/>
  <c r="A265" i="32"/>
  <c r="A264" i="32"/>
  <c r="A263" i="32"/>
  <c r="A262" i="32"/>
  <c r="A261" i="32"/>
  <c r="T260" i="32"/>
  <c r="A260" i="32"/>
  <c r="T259" i="32"/>
  <c r="A259" i="32"/>
  <c r="T258" i="32"/>
  <c r="A258" i="32"/>
  <c r="A257" i="32"/>
  <c r="F254" i="32"/>
  <c r="W254" i="32" s="1"/>
  <c r="B254" i="32"/>
  <c r="A252" i="32"/>
  <c r="A251" i="32"/>
  <c r="A250" i="32"/>
  <c r="T249" i="32"/>
  <c r="A249" i="32"/>
  <c r="A248" i="32"/>
  <c r="A247" i="32"/>
  <c r="A246" i="32"/>
  <c r="A245" i="32"/>
  <c r="T244" i="32"/>
  <c r="A244" i="32"/>
  <c r="T243" i="32"/>
  <c r="A243" i="32"/>
  <c r="T242" i="32"/>
  <c r="A242" i="32"/>
  <c r="A241" i="32"/>
  <c r="L238" i="32"/>
  <c r="F238" i="32"/>
  <c r="W238" i="32" s="1"/>
  <c r="B238" i="32"/>
  <c r="A236" i="32"/>
  <c r="A235" i="32"/>
  <c r="A234" i="32"/>
  <c r="T233" i="32"/>
  <c r="A233" i="32"/>
  <c r="A232" i="32"/>
  <c r="A231" i="32"/>
  <c r="A230" i="32"/>
  <c r="A229" i="32"/>
  <c r="T228" i="32"/>
  <c r="A228" i="32"/>
  <c r="T227" i="32"/>
  <c r="A227" i="32"/>
  <c r="T226" i="32"/>
  <c r="A226" i="32"/>
  <c r="A225" i="32"/>
  <c r="F222" i="32"/>
  <c r="W222" i="32" s="1"/>
  <c r="B222" i="32"/>
  <c r="A218" i="32"/>
  <c r="R217" i="32"/>
  <c r="P217" i="32"/>
  <c r="N217" i="32"/>
  <c r="L217" i="32"/>
  <c r="J217" i="32"/>
  <c r="H217" i="32"/>
  <c r="F217" i="32"/>
  <c r="D217" i="32"/>
  <c r="A217" i="32"/>
  <c r="A216" i="32"/>
  <c r="A215" i="32"/>
  <c r="A214" i="32"/>
  <c r="A213" i="32"/>
  <c r="A212" i="32"/>
  <c r="A211" i="32"/>
  <c r="A210" i="32"/>
  <c r="A209" i="32"/>
  <c r="A208" i="32"/>
  <c r="A207" i="32"/>
  <c r="L204" i="32"/>
  <c r="F204" i="32"/>
  <c r="W204" i="32" s="1"/>
  <c r="B204" i="32"/>
  <c r="A202" i="32"/>
  <c r="A201" i="32"/>
  <c r="A200" i="32"/>
  <c r="T199" i="32"/>
  <c r="A199" i="32"/>
  <c r="A198" i="32"/>
  <c r="A197" i="32"/>
  <c r="A196" i="32"/>
  <c r="A195" i="32"/>
  <c r="T194" i="32"/>
  <c r="A194" i="32"/>
  <c r="T193" i="32"/>
  <c r="A193" i="32"/>
  <c r="T192" i="32"/>
  <c r="A192" i="32"/>
  <c r="A191" i="32"/>
  <c r="L188" i="32"/>
  <c r="F188" i="32"/>
  <c r="W188" i="32" s="1"/>
  <c r="B188" i="32"/>
  <c r="A186" i="32"/>
  <c r="A185" i="32"/>
  <c r="A184" i="32"/>
  <c r="T183" i="32"/>
  <c r="A183" i="32"/>
  <c r="A182" i="32"/>
  <c r="A181" i="32"/>
  <c r="A180" i="32"/>
  <c r="A179" i="32"/>
  <c r="A178" i="32"/>
  <c r="A177" i="32"/>
  <c r="A176" i="32"/>
  <c r="A175" i="32"/>
  <c r="F172" i="32"/>
  <c r="W172" i="32" s="1"/>
  <c r="B172" i="32"/>
  <c r="A170" i="32"/>
  <c r="A169" i="32"/>
  <c r="T168" i="32"/>
  <c r="A168" i="32"/>
  <c r="A167" i="32"/>
  <c r="A166" i="32"/>
  <c r="T165" i="32"/>
  <c r="A165" i="32"/>
  <c r="A164" i="32"/>
  <c r="A163" i="32"/>
  <c r="A162" i="32"/>
  <c r="A161" i="32"/>
  <c r="A160" i="32"/>
  <c r="A159" i="32"/>
  <c r="L156" i="32"/>
  <c r="F156" i="32"/>
  <c r="W156" i="32" s="1"/>
  <c r="B156" i="32"/>
  <c r="A152" i="32"/>
  <c r="A151" i="32"/>
  <c r="A150" i="32"/>
  <c r="A149" i="32"/>
  <c r="A148" i="32"/>
  <c r="A147" i="32"/>
  <c r="A146" i="32"/>
  <c r="A145" i="32"/>
  <c r="A144" i="32"/>
  <c r="A143" i="32"/>
  <c r="A142" i="32"/>
  <c r="A141" i="32"/>
  <c r="L138" i="32"/>
  <c r="F138" i="32"/>
  <c r="B138" i="32"/>
  <c r="A136" i="32"/>
  <c r="A135" i="32"/>
  <c r="A134" i="32"/>
  <c r="T133" i="32"/>
  <c r="A133" i="32"/>
  <c r="A132" i="32"/>
  <c r="A131" i="32"/>
  <c r="A130" i="32"/>
  <c r="A129" i="32"/>
  <c r="T128" i="32"/>
  <c r="A128" i="32"/>
  <c r="T127" i="32"/>
  <c r="A127" i="32"/>
  <c r="T126" i="32"/>
  <c r="A126" i="32"/>
  <c r="A125" i="32"/>
  <c r="L122" i="32"/>
  <c r="F122" i="32"/>
  <c r="W122" i="32" s="1"/>
  <c r="B122" i="32"/>
  <c r="A120" i="32"/>
  <c r="A119" i="32"/>
  <c r="A118" i="32"/>
  <c r="T117" i="32"/>
  <c r="A117" i="32"/>
  <c r="A116" i="32"/>
  <c r="A115" i="32"/>
  <c r="A114" i="32"/>
  <c r="A113" i="32"/>
  <c r="A112" i="32"/>
  <c r="A111" i="32"/>
  <c r="A110" i="32"/>
  <c r="A109" i="32"/>
  <c r="F106" i="32"/>
  <c r="W106" i="32" s="1"/>
  <c r="R110" i="32" s="1"/>
  <c r="B106" i="32"/>
  <c r="A104" i="32"/>
  <c r="A103" i="32"/>
  <c r="T102" i="32"/>
  <c r="A102" i="32"/>
  <c r="A101" i="32"/>
  <c r="A100" i="32"/>
  <c r="T99" i="32"/>
  <c r="A99" i="32"/>
  <c r="A98" i="32"/>
  <c r="A97" i="32"/>
  <c r="A96" i="32"/>
  <c r="A95" i="32"/>
  <c r="A94" i="32"/>
  <c r="A93" i="32"/>
  <c r="L90" i="32"/>
  <c r="F90" i="32"/>
  <c r="B90" i="32"/>
  <c r="A88" i="32"/>
  <c r="A87" i="32"/>
  <c r="A86" i="32"/>
  <c r="A85" i="32"/>
  <c r="A84" i="32"/>
  <c r="T83" i="32"/>
  <c r="A83" i="32"/>
  <c r="A82" i="32"/>
  <c r="A81" i="32"/>
  <c r="A80" i="32"/>
  <c r="A79" i="32"/>
  <c r="A78" i="32"/>
  <c r="A77" i="32"/>
  <c r="F74" i="32"/>
  <c r="W74" i="32" s="1"/>
  <c r="R86" i="32" s="1"/>
  <c r="B74" i="32"/>
  <c r="A72" i="32"/>
  <c r="A71" i="32"/>
  <c r="A70" i="32"/>
  <c r="T69" i="32"/>
  <c r="A69" i="32"/>
  <c r="A68" i="32"/>
  <c r="A67" i="32"/>
  <c r="A66" i="32"/>
  <c r="A65" i="32"/>
  <c r="T64" i="32"/>
  <c r="A64" i="32"/>
  <c r="T63" i="32"/>
  <c r="A63" i="32"/>
  <c r="T62" i="32"/>
  <c r="A62" i="32"/>
  <c r="A61" i="32"/>
  <c r="L58" i="32"/>
  <c r="F58" i="32"/>
  <c r="W58" i="32" s="1"/>
  <c r="B58" i="32"/>
  <c r="A56" i="32"/>
  <c r="A55" i="32"/>
  <c r="A54" i="32"/>
  <c r="T53" i="32"/>
  <c r="A53" i="32"/>
  <c r="A52" i="32"/>
  <c r="A51" i="32"/>
  <c r="A50" i="32"/>
  <c r="A49" i="32"/>
  <c r="A48" i="32"/>
  <c r="A47" i="32"/>
  <c r="A46" i="32"/>
  <c r="A45" i="32"/>
  <c r="F42" i="32"/>
  <c r="W42" i="32" s="1"/>
  <c r="B42" i="32"/>
  <c r="A40" i="32"/>
  <c r="A39" i="32"/>
  <c r="T38" i="32"/>
  <c r="A38" i="32"/>
  <c r="A37" i="32"/>
  <c r="A36" i="32"/>
  <c r="T35" i="32"/>
  <c r="A35" i="32"/>
  <c r="A34" i="32"/>
  <c r="A33" i="32"/>
  <c r="A32" i="32"/>
  <c r="A31" i="32"/>
  <c r="A30" i="32"/>
  <c r="A29" i="32"/>
  <c r="F26" i="32"/>
  <c r="W26" i="32" s="1"/>
  <c r="B26" i="32"/>
  <c r="G22" i="18" l="1"/>
  <c r="AN86" i="28"/>
  <c r="N215" i="32"/>
  <c r="D215" i="32"/>
  <c r="F215" i="32"/>
  <c r="H215" i="32"/>
  <c r="P215" i="32"/>
  <c r="R215" i="32"/>
  <c r="B215" i="32"/>
  <c r="L215" i="32"/>
  <c r="J215" i="32"/>
  <c r="H208" i="32"/>
  <c r="B208" i="32"/>
  <c r="W90" i="32"/>
  <c r="D94" i="32" s="1"/>
  <c r="W138" i="32"/>
  <c r="F110" i="32"/>
  <c r="B86" i="32"/>
  <c r="D86" i="32"/>
  <c r="B110" i="32"/>
  <c r="H110" i="32"/>
  <c r="P86" i="32"/>
  <c r="N86" i="32"/>
  <c r="F86" i="32"/>
  <c r="J86" i="32"/>
  <c r="H86" i="32"/>
  <c r="L86" i="32"/>
  <c r="L176" i="32"/>
  <c r="H176" i="32"/>
  <c r="F176" i="32"/>
  <c r="D176" i="32"/>
  <c r="N176" i="32"/>
  <c r="R176" i="32"/>
  <c r="P176" i="32"/>
  <c r="J176" i="32"/>
  <c r="B176" i="32"/>
  <c r="P110" i="32"/>
  <c r="N110" i="32"/>
  <c r="L110" i="32"/>
  <c r="J110" i="32"/>
  <c r="D110" i="32"/>
  <c r="H160" i="32"/>
  <c r="N160" i="32"/>
  <c r="P160" i="32"/>
  <c r="J160" i="32"/>
  <c r="F160" i="32"/>
  <c r="D160" i="32"/>
  <c r="R160" i="32"/>
  <c r="B160" i="32"/>
  <c r="L160" i="32"/>
  <c r="R208" i="32"/>
  <c r="P208" i="32"/>
  <c r="N208" i="32"/>
  <c r="L208" i="32"/>
  <c r="F208" i="32"/>
  <c r="D208" i="32"/>
  <c r="J208" i="32"/>
  <c r="H22" i="18" l="1"/>
  <c r="AO85" i="28"/>
  <c r="AO84" i="28"/>
  <c r="AP83" i="28" s="1"/>
  <c r="J149" i="32"/>
  <c r="L149" i="32"/>
  <c r="N149" i="32"/>
  <c r="R149" i="32"/>
  <c r="B149" i="32"/>
  <c r="P149" i="32"/>
  <c r="F149" i="32"/>
  <c r="D149" i="32"/>
  <c r="T149" i="32"/>
  <c r="H149" i="32"/>
  <c r="T150" i="32"/>
  <c r="P142" i="32"/>
  <c r="H142" i="32"/>
  <c r="L142" i="32"/>
  <c r="D142" i="32"/>
  <c r="N142" i="32"/>
  <c r="F142" i="32"/>
  <c r="R142" i="32"/>
  <c r="L94" i="32"/>
  <c r="R94" i="32"/>
  <c r="P94" i="32"/>
  <c r="H94" i="32"/>
  <c r="B94" i="32"/>
  <c r="J94" i="32"/>
  <c r="F94" i="32"/>
  <c r="N94" i="32"/>
  <c r="B142" i="32"/>
  <c r="J142" i="32"/>
  <c r="T86" i="32"/>
  <c r="T176" i="32"/>
  <c r="T110" i="32"/>
  <c r="T160" i="32"/>
  <c r="T208" i="32"/>
  <c r="Y40" i="17"/>
  <c r="X40" i="17"/>
  <c r="W40" i="17"/>
  <c r="V40" i="17"/>
  <c r="U40" i="17"/>
  <c r="T40" i="17"/>
  <c r="S40" i="17"/>
  <c r="R40" i="17"/>
  <c r="Q40" i="17"/>
  <c r="P40" i="17"/>
  <c r="O40" i="17"/>
  <c r="N40" i="17"/>
  <c r="M40" i="17"/>
  <c r="L40" i="17"/>
  <c r="K40" i="17"/>
  <c r="J40" i="17"/>
  <c r="I40" i="17"/>
  <c r="H40" i="17"/>
  <c r="Y40" i="16"/>
  <c r="X40" i="16"/>
  <c r="W40" i="16"/>
  <c r="V40" i="16"/>
  <c r="U40" i="16"/>
  <c r="T40" i="16"/>
  <c r="S40" i="16"/>
  <c r="R40" i="16"/>
  <c r="Q40" i="16"/>
  <c r="P40" i="16"/>
  <c r="O40" i="16"/>
  <c r="N40" i="16"/>
  <c r="M40" i="16"/>
  <c r="L40" i="16"/>
  <c r="K40" i="16"/>
  <c r="J40" i="16"/>
  <c r="I40" i="16"/>
  <c r="H40" i="16"/>
  <c r="Y40" i="14"/>
  <c r="X40" i="14"/>
  <c r="W40" i="14"/>
  <c r="V40" i="14"/>
  <c r="U40" i="14"/>
  <c r="T40" i="14"/>
  <c r="S40" i="14"/>
  <c r="R40" i="14"/>
  <c r="Q40" i="14"/>
  <c r="P40" i="14"/>
  <c r="O40" i="14"/>
  <c r="N40" i="14"/>
  <c r="M40" i="14"/>
  <c r="L40" i="14"/>
  <c r="K40" i="14"/>
  <c r="J40" i="14"/>
  <c r="I40" i="14"/>
  <c r="H40" i="14"/>
  <c r="Y40" i="9"/>
  <c r="X40" i="9"/>
  <c r="W40" i="9"/>
  <c r="V40" i="9"/>
  <c r="U40" i="9"/>
  <c r="T40" i="9"/>
  <c r="S40" i="9"/>
  <c r="R40" i="9"/>
  <c r="Q40" i="9"/>
  <c r="P40" i="9"/>
  <c r="O40" i="9"/>
  <c r="N40" i="9"/>
  <c r="M40" i="9"/>
  <c r="L40" i="9"/>
  <c r="K40" i="9"/>
  <c r="J40" i="9"/>
  <c r="I40" i="9"/>
  <c r="H40" i="9"/>
  <c r="I40" i="5"/>
  <c r="J40" i="5"/>
  <c r="K40" i="5"/>
  <c r="L40" i="5"/>
  <c r="M40" i="5"/>
  <c r="N40" i="5"/>
  <c r="O40" i="5"/>
  <c r="P40" i="5"/>
  <c r="Q40" i="5"/>
  <c r="R40" i="5"/>
  <c r="S40" i="5"/>
  <c r="T40" i="5"/>
  <c r="U40" i="5"/>
  <c r="V40" i="5"/>
  <c r="W40" i="5"/>
  <c r="X40" i="5"/>
  <c r="Y40" i="5"/>
  <c r="H40" i="5"/>
  <c r="G28" i="5"/>
  <c r="R12" i="25"/>
  <c r="S12" i="25"/>
  <c r="T12" i="25"/>
  <c r="U12" i="25"/>
  <c r="V12" i="25"/>
  <c r="W12" i="25"/>
  <c r="X12" i="25"/>
  <c r="Y12" i="25"/>
  <c r="Z12" i="25"/>
  <c r="AA12" i="25"/>
  <c r="AB12" i="25"/>
  <c r="AC12" i="25"/>
  <c r="AD12" i="25"/>
  <c r="AE12" i="25"/>
  <c r="AF12" i="25"/>
  <c r="AG12" i="25"/>
  <c r="AH12" i="25"/>
  <c r="AI12" i="25"/>
  <c r="AJ12" i="25"/>
  <c r="AK12" i="25"/>
  <c r="AL12" i="25"/>
  <c r="AO86" i="28" l="1"/>
  <c r="T142" i="32"/>
  <c r="T94" i="32"/>
  <c r="N28" i="7"/>
  <c r="N27" i="7" s="1"/>
  <c r="N29" i="7"/>
  <c r="M28" i="7"/>
  <c r="L28" i="7"/>
  <c r="K28" i="7"/>
  <c r="J28" i="7"/>
  <c r="I28" i="7"/>
  <c r="H28" i="7"/>
  <c r="G28" i="7"/>
  <c r="L270" i="26"/>
  <c r="F270" i="26"/>
  <c r="W270" i="26" s="1"/>
  <c r="B270" i="26"/>
  <c r="A284" i="26"/>
  <c r="A283" i="26"/>
  <c r="A282" i="26"/>
  <c r="T281" i="26"/>
  <c r="A281" i="26"/>
  <c r="A280" i="26"/>
  <c r="A279" i="26"/>
  <c r="A278" i="26"/>
  <c r="T277" i="26"/>
  <c r="A277" i="26"/>
  <c r="A276" i="26"/>
  <c r="A275" i="26"/>
  <c r="A274" i="26"/>
  <c r="A273" i="26"/>
  <c r="L238" i="26"/>
  <c r="F238" i="26"/>
  <c r="W238" i="26" s="1"/>
  <c r="B238" i="26"/>
  <c r="A252" i="26"/>
  <c r="A251" i="26"/>
  <c r="A250" i="26"/>
  <c r="T249" i="26"/>
  <c r="A249" i="26"/>
  <c r="A248" i="26"/>
  <c r="A247" i="26"/>
  <c r="A246" i="26"/>
  <c r="T245" i="26"/>
  <c r="A245" i="26"/>
  <c r="T244" i="26"/>
  <c r="A244" i="26"/>
  <c r="T243" i="26"/>
  <c r="A243" i="26"/>
  <c r="T242" i="26"/>
  <c r="A242" i="26"/>
  <c r="A241" i="26"/>
  <c r="AP84" i="28" l="1"/>
  <c r="AQ83" i="28" s="1"/>
  <c r="AP85" i="28"/>
  <c r="AP86" i="28" l="1"/>
  <c r="AQ85" i="28"/>
  <c r="AQ84" i="28"/>
  <c r="T275" i="26"/>
  <c r="T276" i="26"/>
  <c r="T274" i="26"/>
  <c r="AQ86" i="28" l="1"/>
  <c r="AR83" i="28"/>
  <c r="F254" i="26"/>
  <c r="W254" i="26" s="1"/>
  <c r="B254" i="26"/>
  <c r="F222" i="26"/>
  <c r="W222" i="26" s="1"/>
  <c r="B222" i="26"/>
  <c r="T261" i="26"/>
  <c r="T233" i="26"/>
  <c r="T229" i="26"/>
  <c r="L204" i="26"/>
  <c r="F204" i="26"/>
  <c r="W204" i="26" s="1"/>
  <c r="B204" i="26"/>
  <c r="F188" i="26"/>
  <c r="W188" i="26" s="1"/>
  <c r="B188" i="26"/>
  <c r="L188" i="26"/>
  <c r="F172" i="26"/>
  <c r="W172" i="26" s="1"/>
  <c r="N176" i="26" s="1"/>
  <c r="B172" i="26"/>
  <c r="L156" i="26"/>
  <c r="F156" i="26"/>
  <c r="W156" i="26" s="1"/>
  <c r="R160" i="26" s="1"/>
  <c r="B156" i="26"/>
  <c r="T211" i="26"/>
  <c r="T199" i="26"/>
  <c r="T197" i="26"/>
  <c r="T195" i="26"/>
  <c r="T194" i="26"/>
  <c r="T193" i="26"/>
  <c r="T192" i="26"/>
  <c r="T183" i="26"/>
  <c r="T179" i="26"/>
  <c r="T168" i="26"/>
  <c r="T165" i="26"/>
  <c r="T163" i="26"/>
  <c r="F138" i="26"/>
  <c r="W138" i="26" s="1"/>
  <c r="B138" i="26"/>
  <c r="L138" i="26"/>
  <c r="T145" i="26"/>
  <c r="F122" i="26"/>
  <c r="W122" i="26" s="1"/>
  <c r="B122" i="26"/>
  <c r="T133" i="26"/>
  <c r="T131" i="26"/>
  <c r="T129" i="26"/>
  <c r="T128" i="26"/>
  <c r="T127" i="26"/>
  <c r="T126" i="26"/>
  <c r="L122" i="26"/>
  <c r="T117" i="26"/>
  <c r="T113" i="26"/>
  <c r="F106" i="26"/>
  <c r="W106" i="26" s="1"/>
  <c r="B106" i="26"/>
  <c r="T102" i="26"/>
  <c r="T99" i="26"/>
  <c r="T97" i="26"/>
  <c r="L90" i="26"/>
  <c r="F90" i="26"/>
  <c r="W90" i="26" s="1"/>
  <c r="B90" i="26"/>
  <c r="T81" i="26"/>
  <c r="F74" i="26"/>
  <c r="W74" i="26" s="1"/>
  <c r="B74" i="26"/>
  <c r="T69" i="26"/>
  <c r="T65" i="26"/>
  <c r="T62" i="26"/>
  <c r="T63" i="26"/>
  <c r="L58" i="26"/>
  <c r="F58" i="26"/>
  <c r="W58" i="26" s="1"/>
  <c r="B58" i="26"/>
  <c r="T49" i="26"/>
  <c r="T53" i="26"/>
  <c r="F42" i="26"/>
  <c r="W42" i="26" s="1"/>
  <c r="B42" i="26"/>
  <c r="B26" i="26"/>
  <c r="F26" i="26"/>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AR84" i="28" l="1"/>
  <c r="AS83" i="28" s="1"/>
  <c r="AR85" i="28"/>
  <c r="P215" i="26"/>
  <c r="F215" i="26"/>
  <c r="B215" i="26"/>
  <c r="N215" i="26"/>
  <c r="D215" i="26"/>
  <c r="R215" i="26"/>
  <c r="L215" i="26"/>
  <c r="H215" i="26"/>
  <c r="J215" i="26"/>
  <c r="M215" i="26"/>
  <c r="M216" i="26"/>
  <c r="N149" i="26"/>
  <c r="P149" i="26"/>
  <c r="J149" i="26"/>
  <c r="R149" i="26"/>
  <c r="D149" i="26"/>
  <c r="B149" i="26"/>
  <c r="L149" i="26"/>
  <c r="F149" i="26"/>
  <c r="H149" i="26"/>
  <c r="B208" i="26"/>
  <c r="N142" i="26"/>
  <c r="P142" i="26"/>
  <c r="R142" i="26"/>
  <c r="J142" i="26"/>
  <c r="D142" i="26"/>
  <c r="B142" i="26"/>
  <c r="F142" i="26"/>
  <c r="H142" i="26"/>
  <c r="L142" i="26"/>
  <c r="J86" i="26"/>
  <c r="D86" i="26"/>
  <c r="F86" i="26"/>
  <c r="R86" i="26"/>
  <c r="H86" i="26"/>
  <c r="B86" i="26"/>
  <c r="L86" i="26"/>
  <c r="P86" i="26"/>
  <c r="N86" i="26"/>
  <c r="J208" i="26"/>
  <c r="B94" i="26"/>
  <c r="D94" i="26"/>
  <c r="F94" i="26"/>
  <c r="H94" i="26"/>
  <c r="J94" i="26"/>
  <c r="L94" i="26"/>
  <c r="N94" i="26"/>
  <c r="P94" i="26"/>
  <c r="R94" i="26"/>
  <c r="N110" i="26"/>
  <c r="P110" i="26"/>
  <c r="B110" i="26"/>
  <c r="R110" i="26"/>
  <c r="D110" i="26"/>
  <c r="F110" i="26"/>
  <c r="H110" i="26"/>
  <c r="J110" i="26"/>
  <c r="L110" i="26"/>
  <c r="P160" i="26"/>
  <c r="L176" i="26"/>
  <c r="H208" i="26"/>
  <c r="N160" i="26"/>
  <c r="J176" i="26"/>
  <c r="F208" i="26"/>
  <c r="L160" i="26"/>
  <c r="H176" i="26"/>
  <c r="D208" i="26"/>
  <c r="J160" i="26"/>
  <c r="F176" i="26"/>
  <c r="R208" i="26"/>
  <c r="H160" i="26"/>
  <c r="D176" i="26"/>
  <c r="P208" i="26"/>
  <c r="F160" i="26"/>
  <c r="R176" i="26"/>
  <c r="N208" i="26"/>
  <c r="T265" i="26"/>
  <c r="D160" i="26"/>
  <c r="P176" i="26"/>
  <c r="L208" i="26"/>
  <c r="B160" i="26"/>
  <c r="B176" i="26"/>
  <c r="T67" i="26"/>
  <c r="W26" i="26"/>
  <c r="AR86" i="28" l="1"/>
  <c r="T86" i="26"/>
  <c r="T110" i="26"/>
  <c r="T94" i="26"/>
  <c r="T142" i="26"/>
  <c r="T258" i="26"/>
  <c r="T260" i="26"/>
  <c r="T259" i="26"/>
  <c r="T228" i="26"/>
  <c r="T226" i="26"/>
  <c r="T227" i="26"/>
  <c r="T208" i="26"/>
  <c r="T176" i="26"/>
  <c r="T160" i="26"/>
  <c r="AS85" i="28" l="1"/>
  <c r="AS84" i="28"/>
  <c r="AT83" i="28" s="1"/>
  <c r="T64" i="26"/>
  <c r="AS86" i="28" l="1"/>
  <c r="AT85" i="28" l="1"/>
  <c r="AT84" i="28"/>
  <c r="AU83" i="28" s="1"/>
  <c r="A40" i="26"/>
  <c r="A33" i="26"/>
  <c r="A32" i="26"/>
  <c r="A31" i="26"/>
  <c r="A29" i="26"/>
  <c r="AT86" i="28" l="1"/>
  <c r="A78" i="27"/>
  <c r="A79" i="27"/>
  <c r="A80" i="27"/>
  <c r="A81" i="27"/>
  <c r="A82" i="27"/>
  <c r="A84" i="27"/>
  <c r="A75" i="27"/>
  <c r="A76" i="27"/>
  <c r="A77" i="27"/>
  <c r="A74" i="27"/>
  <c r="C89" i="27"/>
  <c r="D60" i="27"/>
  <c r="D61" i="27"/>
  <c r="D62" i="27"/>
  <c r="D63" i="27"/>
  <c r="D64" i="27"/>
  <c r="D65" i="27"/>
  <c r="D66" i="27"/>
  <c r="D67" i="27"/>
  <c r="D68" i="27"/>
  <c r="D69" i="27"/>
  <c r="D70" i="27"/>
  <c r="A59" i="27"/>
  <c r="A60" i="27"/>
  <c r="A61" i="27"/>
  <c r="A62" i="27"/>
  <c r="A63" i="27"/>
  <c r="A64" i="27"/>
  <c r="A65" i="27"/>
  <c r="A66" i="27"/>
  <c r="A67" i="27"/>
  <c r="A68" i="27"/>
  <c r="A69" i="27"/>
  <c r="A70" i="27"/>
  <c r="A58" i="27"/>
  <c r="D16" i="27"/>
  <c r="D17" i="27"/>
  <c r="E3" i="25"/>
  <c r="AJ41" i="24"/>
  <c r="AI41" i="24"/>
  <c r="AH41" i="24"/>
  <c r="AG41" i="24"/>
  <c r="AF41" i="24"/>
  <c r="AE41" i="24"/>
  <c r="AD41" i="24"/>
  <c r="AC41" i="24"/>
  <c r="AB41" i="24"/>
  <c r="AA41" i="24"/>
  <c r="Z41" i="24"/>
  <c r="Y41" i="24"/>
  <c r="X41" i="24"/>
  <c r="W41" i="24"/>
  <c r="V41" i="24"/>
  <c r="U41" i="24"/>
  <c r="T41" i="24"/>
  <c r="S41" i="24"/>
  <c r="R41" i="24"/>
  <c r="Q41" i="24"/>
  <c r="P41" i="24"/>
  <c r="O41" i="24"/>
  <c r="N41" i="24"/>
  <c r="M41" i="24"/>
  <c r="L41" i="24"/>
  <c r="K41" i="24"/>
  <c r="J41" i="24"/>
  <c r="I41" i="24"/>
  <c r="H41" i="24"/>
  <c r="G41" i="24"/>
  <c r="AJ40" i="24"/>
  <c r="AI40" i="24"/>
  <c r="AH40" i="24"/>
  <c r="AG40" i="24"/>
  <c r="AF40" i="24"/>
  <c r="AE40" i="24"/>
  <c r="AD40" i="24"/>
  <c r="AC40" i="24"/>
  <c r="AB40" i="24"/>
  <c r="AA40" i="24"/>
  <c r="Z40" i="24"/>
  <c r="Y40" i="24"/>
  <c r="X40" i="24"/>
  <c r="W40" i="24"/>
  <c r="V40" i="24"/>
  <c r="U40" i="24"/>
  <c r="T40" i="24"/>
  <c r="S40" i="24"/>
  <c r="R40" i="24"/>
  <c r="Q40" i="24"/>
  <c r="P40" i="24"/>
  <c r="O40" i="24"/>
  <c r="N40" i="24"/>
  <c r="M40" i="24"/>
  <c r="L40" i="24"/>
  <c r="K40" i="24"/>
  <c r="J40" i="24"/>
  <c r="I40" i="24"/>
  <c r="H40" i="24"/>
  <c r="G40" i="24"/>
  <c r="AJ39" i="24"/>
  <c r="AI39" i="24"/>
  <c r="AH39" i="24"/>
  <c r="AG39" i="24"/>
  <c r="AF39" i="24"/>
  <c r="AE39" i="24"/>
  <c r="AD39" i="24"/>
  <c r="AC39" i="24"/>
  <c r="AB39" i="24"/>
  <c r="AA39" i="24"/>
  <c r="Z39" i="24"/>
  <c r="Y39" i="24"/>
  <c r="X39" i="24"/>
  <c r="W39" i="24"/>
  <c r="V39" i="24"/>
  <c r="U39" i="24"/>
  <c r="T39" i="24"/>
  <c r="S39" i="24"/>
  <c r="R39" i="24"/>
  <c r="Q39" i="24"/>
  <c r="P39" i="24"/>
  <c r="O39" i="24"/>
  <c r="N39" i="24"/>
  <c r="M39" i="24"/>
  <c r="L39" i="24"/>
  <c r="K39" i="24"/>
  <c r="J39" i="24"/>
  <c r="I39" i="24"/>
  <c r="H39" i="24"/>
  <c r="G39" i="24"/>
  <c r="AJ33" i="24"/>
  <c r="AI33" i="24"/>
  <c r="AH33" i="24"/>
  <c r="AG33" i="24"/>
  <c r="AF33" i="24"/>
  <c r="AE33" i="24"/>
  <c r="AD33" i="24"/>
  <c r="AC33" i="24"/>
  <c r="AB33" i="24"/>
  <c r="AA33" i="24"/>
  <c r="Z33" i="24"/>
  <c r="Y33" i="24"/>
  <c r="X33" i="24"/>
  <c r="W33" i="24"/>
  <c r="V33" i="24"/>
  <c r="U33" i="24"/>
  <c r="T33" i="24"/>
  <c r="S33" i="24"/>
  <c r="R33" i="24"/>
  <c r="Q33" i="24"/>
  <c r="P33" i="24"/>
  <c r="O33" i="24"/>
  <c r="N33" i="24"/>
  <c r="M33" i="24"/>
  <c r="L33" i="24"/>
  <c r="K33" i="24"/>
  <c r="J33" i="24"/>
  <c r="I33" i="24"/>
  <c r="H33" i="24"/>
  <c r="G33" i="24"/>
  <c r="AJ32" i="24"/>
  <c r="AI32" i="24"/>
  <c r="AH32" i="24"/>
  <c r="AG32" i="24"/>
  <c r="AF32" i="24"/>
  <c r="AE32" i="24"/>
  <c r="AD32" i="24"/>
  <c r="AC32" i="24"/>
  <c r="AB32" i="24"/>
  <c r="AA32" i="24"/>
  <c r="Z32" i="24"/>
  <c r="Y32" i="24"/>
  <c r="X32" i="24"/>
  <c r="W32" i="24"/>
  <c r="V32" i="24"/>
  <c r="U32" i="24"/>
  <c r="T32" i="24"/>
  <c r="S32" i="24"/>
  <c r="R32" i="24"/>
  <c r="Q32" i="24"/>
  <c r="P32" i="24"/>
  <c r="O32" i="24"/>
  <c r="N32" i="24"/>
  <c r="M32" i="24"/>
  <c r="L32" i="24"/>
  <c r="K32" i="24"/>
  <c r="J32" i="24"/>
  <c r="I32" i="24"/>
  <c r="H32" i="24"/>
  <c r="G32" i="24"/>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H31" i="24"/>
  <c r="G31" i="24"/>
  <c r="AJ30" i="24"/>
  <c r="AI30" i="24"/>
  <c r="AH30" i="24"/>
  <c r="AG30" i="24"/>
  <c r="AF30" i="24"/>
  <c r="AE30" i="24"/>
  <c r="AD30" i="24"/>
  <c r="AC30" i="24"/>
  <c r="AB30" i="24"/>
  <c r="AA30" i="24"/>
  <c r="Z30" i="24"/>
  <c r="Y30" i="24"/>
  <c r="X30" i="24"/>
  <c r="W30" i="24"/>
  <c r="V30" i="24"/>
  <c r="U30" i="24"/>
  <c r="T30" i="24"/>
  <c r="S30" i="24"/>
  <c r="R30" i="24"/>
  <c r="Q30" i="24"/>
  <c r="P30" i="24"/>
  <c r="O30" i="24"/>
  <c r="N30" i="24"/>
  <c r="M30" i="24"/>
  <c r="L30" i="24"/>
  <c r="K30" i="24"/>
  <c r="J30" i="24"/>
  <c r="I30" i="24"/>
  <c r="H30" i="24"/>
  <c r="G30" i="24"/>
  <c r="AJ29" i="24"/>
  <c r="AI29" i="24"/>
  <c r="AH29" i="24"/>
  <c r="AG29" i="24"/>
  <c r="AF29" i="24"/>
  <c r="AE29" i="24"/>
  <c r="AD29" i="24"/>
  <c r="AC29" i="24"/>
  <c r="AB29" i="24"/>
  <c r="AA29" i="24"/>
  <c r="Z29" i="24"/>
  <c r="Y29" i="24"/>
  <c r="X29" i="24"/>
  <c r="W29" i="24"/>
  <c r="V29" i="24"/>
  <c r="U29" i="24"/>
  <c r="T29" i="24"/>
  <c r="S29" i="24"/>
  <c r="R29" i="24"/>
  <c r="Q29" i="24"/>
  <c r="P29" i="24"/>
  <c r="O29" i="24"/>
  <c r="N29" i="24"/>
  <c r="M29" i="24"/>
  <c r="L29" i="24"/>
  <c r="K29" i="24"/>
  <c r="J29" i="24"/>
  <c r="I29" i="24"/>
  <c r="H29" i="24"/>
  <c r="G29" i="24"/>
  <c r="AJ28" i="24"/>
  <c r="AI28" i="24"/>
  <c r="AH28" i="24"/>
  <c r="AG28" i="24"/>
  <c r="AF28" i="24"/>
  <c r="AE28" i="24"/>
  <c r="AD28" i="24"/>
  <c r="AC28" i="24"/>
  <c r="AB28" i="24"/>
  <c r="AA28" i="24"/>
  <c r="Z28" i="24"/>
  <c r="Y28" i="24"/>
  <c r="X28" i="24"/>
  <c r="W28" i="24"/>
  <c r="V28" i="24"/>
  <c r="U28" i="24"/>
  <c r="T28" i="24"/>
  <c r="S28" i="24"/>
  <c r="R28" i="24"/>
  <c r="Q28" i="24"/>
  <c r="P28" i="24"/>
  <c r="O28" i="24"/>
  <c r="N28" i="24"/>
  <c r="M28" i="24"/>
  <c r="L28" i="24"/>
  <c r="K28" i="24"/>
  <c r="J28" i="24"/>
  <c r="I28" i="24"/>
  <c r="H28" i="24"/>
  <c r="G28" i="24"/>
  <c r="AJ27" i="24"/>
  <c r="AI27" i="24"/>
  <c r="AH27" i="24"/>
  <c r="AG27" i="24"/>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AJ26" i="24"/>
  <c r="AI26" i="24"/>
  <c r="AH26" i="24"/>
  <c r="AG26" i="24"/>
  <c r="AF26" i="24"/>
  <c r="AE26" i="24"/>
  <c r="AD26" i="24"/>
  <c r="AC26" i="24"/>
  <c r="AB26" i="24"/>
  <c r="AA26" i="24"/>
  <c r="Z26" i="24"/>
  <c r="Y26" i="24"/>
  <c r="X26" i="24"/>
  <c r="W26" i="24"/>
  <c r="V26" i="24"/>
  <c r="U26" i="24"/>
  <c r="T26" i="24"/>
  <c r="S26" i="24"/>
  <c r="R26" i="24"/>
  <c r="Q26" i="24"/>
  <c r="P26" i="24"/>
  <c r="O26" i="24"/>
  <c r="N26" i="24"/>
  <c r="M26" i="24"/>
  <c r="L26" i="24"/>
  <c r="K26" i="24"/>
  <c r="J26" i="24"/>
  <c r="I26" i="24"/>
  <c r="H26" i="24"/>
  <c r="G26" i="24"/>
  <c r="AJ25" i="24"/>
  <c r="AI25" i="24"/>
  <c r="AH25" i="24"/>
  <c r="AG25" i="24"/>
  <c r="AF25" i="24"/>
  <c r="AE25" i="24"/>
  <c r="AD25" i="24"/>
  <c r="AC25" i="24"/>
  <c r="AB25" i="24"/>
  <c r="AA25" i="24"/>
  <c r="Z25" i="24"/>
  <c r="Y25" i="24"/>
  <c r="X25" i="24"/>
  <c r="W25" i="24"/>
  <c r="V25" i="24"/>
  <c r="U25" i="24"/>
  <c r="T25" i="24"/>
  <c r="S25" i="24"/>
  <c r="R25" i="24"/>
  <c r="Q25" i="24"/>
  <c r="P25" i="24"/>
  <c r="O25" i="24"/>
  <c r="N25" i="24"/>
  <c r="M25" i="24"/>
  <c r="L25" i="24"/>
  <c r="K25" i="24"/>
  <c r="J25" i="24"/>
  <c r="I25" i="24"/>
  <c r="H25" i="24"/>
  <c r="G25" i="24"/>
  <c r="AJ23" i="24"/>
  <c r="AI23" i="24"/>
  <c r="AH23" i="24"/>
  <c r="AG23" i="24"/>
  <c r="AF23" i="24"/>
  <c r="AE23" i="24"/>
  <c r="AD23" i="24"/>
  <c r="AC23" i="24"/>
  <c r="AB23" i="24"/>
  <c r="AA23" i="24"/>
  <c r="Z23" i="24"/>
  <c r="Y23" i="24"/>
  <c r="X23" i="24"/>
  <c r="W23" i="24"/>
  <c r="V23" i="24"/>
  <c r="U23" i="24"/>
  <c r="T23" i="24"/>
  <c r="S23" i="24"/>
  <c r="R23" i="24"/>
  <c r="Q23" i="24"/>
  <c r="P23" i="24"/>
  <c r="O23" i="24"/>
  <c r="N23" i="24"/>
  <c r="M23" i="24"/>
  <c r="L23" i="24"/>
  <c r="K23" i="24"/>
  <c r="J23" i="24"/>
  <c r="I23" i="24"/>
  <c r="H23" i="24"/>
  <c r="G23" i="24"/>
  <c r="AJ22" i="24"/>
  <c r="AI22" i="24"/>
  <c r="AH22" i="24"/>
  <c r="AG22" i="24"/>
  <c r="AF22" i="24"/>
  <c r="AE22" i="24"/>
  <c r="AD22" i="24"/>
  <c r="AC22" i="24"/>
  <c r="AB22" i="24"/>
  <c r="AA22" i="24"/>
  <c r="Z22" i="24"/>
  <c r="Y22" i="24"/>
  <c r="X22" i="24"/>
  <c r="W22" i="24"/>
  <c r="V22" i="24"/>
  <c r="U22" i="24"/>
  <c r="T22" i="24"/>
  <c r="S22" i="24"/>
  <c r="R22" i="24"/>
  <c r="Q22" i="24"/>
  <c r="P22" i="24"/>
  <c r="O22" i="24"/>
  <c r="N22" i="24"/>
  <c r="M22" i="24"/>
  <c r="L22" i="24"/>
  <c r="K22" i="24"/>
  <c r="J22" i="24"/>
  <c r="I22" i="24"/>
  <c r="H22" i="24"/>
  <c r="G22" i="24"/>
  <c r="AJ21" i="24"/>
  <c r="AI21" i="24"/>
  <c r="AH21" i="24"/>
  <c r="AG21" i="24"/>
  <c r="AF21" i="24"/>
  <c r="AE21" i="24"/>
  <c r="AD21" i="24"/>
  <c r="AC21" i="24"/>
  <c r="AB21" i="24"/>
  <c r="AA21" i="24"/>
  <c r="Z21" i="24"/>
  <c r="Y21" i="24"/>
  <c r="X21" i="24"/>
  <c r="W21" i="24"/>
  <c r="V21" i="24"/>
  <c r="U21" i="24"/>
  <c r="T21" i="24"/>
  <c r="S21" i="24"/>
  <c r="R21" i="24"/>
  <c r="Q21" i="24"/>
  <c r="P21" i="24"/>
  <c r="O21" i="24"/>
  <c r="N21" i="24"/>
  <c r="M21" i="24"/>
  <c r="L21" i="24"/>
  <c r="K21" i="24"/>
  <c r="J21" i="24"/>
  <c r="I21" i="24"/>
  <c r="H21" i="24"/>
  <c r="G21" i="24"/>
  <c r="AJ20" i="24"/>
  <c r="AI20" i="24"/>
  <c r="AH20" i="24"/>
  <c r="AG20" i="24"/>
  <c r="AF20" i="24"/>
  <c r="AE20" i="24"/>
  <c r="AD20" i="24"/>
  <c r="AC20" i="24"/>
  <c r="AB20" i="24"/>
  <c r="AA20" i="24"/>
  <c r="Z20" i="24"/>
  <c r="Y20" i="24"/>
  <c r="X20" i="24"/>
  <c r="W20" i="24"/>
  <c r="V20" i="24"/>
  <c r="U20" i="24"/>
  <c r="T20" i="24"/>
  <c r="S20" i="24"/>
  <c r="R20" i="24"/>
  <c r="Q20" i="24"/>
  <c r="P20" i="24"/>
  <c r="O20" i="24"/>
  <c r="N20" i="24"/>
  <c r="M20" i="24"/>
  <c r="L20" i="24"/>
  <c r="K20" i="24"/>
  <c r="J20" i="24"/>
  <c r="I20" i="24"/>
  <c r="H20" i="24"/>
  <c r="G20"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AJ17" i="24"/>
  <c r="AI17" i="24"/>
  <c r="AH17" i="24"/>
  <c r="AG17" i="24"/>
  <c r="AF17" i="24"/>
  <c r="AE17" i="24"/>
  <c r="AD17" i="24"/>
  <c r="AC17" i="24"/>
  <c r="AB17" i="24"/>
  <c r="AA17" i="24"/>
  <c r="Z17" i="24"/>
  <c r="Y17" i="24"/>
  <c r="X17" i="24"/>
  <c r="W17" i="24"/>
  <c r="V17" i="24"/>
  <c r="U17" i="24"/>
  <c r="T17" i="24"/>
  <c r="S17" i="24"/>
  <c r="R17" i="24"/>
  <c r="Q17" i="24"/>
  <c r="P17" i="24"/>
  <c r="O17" i="24"/>
  <c r="N17" i="24"/>
  <c r="M17" i="24"/>
  <c r="L17" i="24"/>
  <c r="K17" i="24"/>
  <c r="J17" i="24"/>
  <c r="I17" i="24"/>
  <c r="H17" i="24"/>
  <c r="G17" i="24"/>
  <c r="AJ16" i="24"/>
  <c r="AI16" i="24"/>
  <c r="AH16" i="24"/>
  <c r="AG16" i="24"/>
  <c r="AF16" i="24"/>
  <c r="AE16" i="24"/>
  <c r="AD16" i="24"/>
  <c r="AC16" i="24"/>
  <c r="AB16" i="24"/>
  <c r="AA16" i="24"/>
  <c r="Z16" i="24"/>
  <c r="Y16" i="24"/>
  <c r="X16" i="24"/>
  <c r="W16" i="24"/>
  <c r="V16" i="24"/>
  <c r="U16" i="24"/>
  <c r="T16" i="24"/>
  <c r="S16" i="24"/>
  <c r="R16" i="24"/>
  <c r="Q16" i="24"/>
  <c r="P16" i="24"/>
  <c r="O16" i="24"/>
  <c r="N16" i="24"/>
  <c r="M16" i="24"/>
  <c r="L16" i="24"/>
  <c r="K16" i="24"/>
  <c r="J16" i="24"/>
  <c r="I16" i="24"/>
  <c r="H16" i="24"/>
  <c r="G16"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I15" i="24"/>
  <c r="H15" i="24"/>
  <c r="G15"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AJ13" i="24"/>
  <c r="AI13" i="24"/>
  <c r="AH13" i="24"/>
  <c r="AG13" i="24"/>
  <c r="AF13" i="24"/>
  <c r="AE13" i="24"/>
  <c r="AD13" i="24"/>
  <c r="AC13" i="24"/>
  <c r="AB13" i="24"/>
  <c r="AA13" i="24"/>
  <c r="Z13" i="24"/>
  <c r="Y13" i="24"/>
  <c r="X13" i="24"/>
  <c r="W13" i="24"/>
  <c r="V13" i="24"/>
  <c r="U13" i="24"/>
  <c r="T13" i="24"/>
  <c r="S13" i="24"/>
  <c r="R13" i="24"/>
  <c r="Q13" i="24"/>
  <c r="P13" i="24"/>
  <c r="O13" i="24"/>
  <c r="N13" i="24"/>
  <c r="M13" i="24"/>
  <c r="L13" i="24"/>
  <c r="K13" i="24"/>
  <c r="J13" i="24"/>
  <c r="I13" i="24"/>
  <c r="H13" i="24"/>
  <c r="G13" i="24"/>
  <c r="AJ12" i="24"/>
  <c r="AI12" i="24"/>
  <c r="AH12" i="24"/>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AJ11" i="24"/>
  <c r="AI11" i="24"/>
  <c r="AH11" i="24"/>
  <c r="AG11" i="24"/>
  <c r="AF11" i="24"/>
  <c r="AE11" i="24"/>
  <c r="AD11" i="24"/>
  <c r="AC11" i="24"/>
  <c r="AB11" i="24"/>
  <c r="AA11" i="24"/>
  <c r="Z11" i="24"/>
  <c r="Y11" i="24"/>
  <c r="X11" i="24"/>
  <c r="W11" i="24"/>
  <c r="V11" i="24"/>
  <c r="U11" i="24"/>
  <c r="T11" i="24"/>
  <c r="S11" i="24"/>
  <c r="R11" i="24"/>
  <c r="Q11" i="24"/>
  <c r="P11" i="24"/>
  <c r="O11" i="24"/>
  <c r="N11" i="24"/>
  <c r="M11" i="24"/>
  <c r="L11" i="24"/>
  <c r="K11" i="24"/>
  <c r="J11" i="24"/>
  <c r="I11" i="24"/>
  <c r="H11" i="24"/>
  <c r="G11" i="24"/>
  <c r="AJ10" i="24"/>
  <c r="AI10" i="24"/>
  <c r="AH10" i="24"/>
  <c r="AG10" i="24"/>
  <c r="AF10" i="24"/>
  <c r="AE10" i="24"/>
  <c r="AD10" i="24"/>
  <c r="AC10" i="24"/>
  <c r="AB10" i="24"/>
  <c r="AA10" i="24"/>
  <c r="Z10" i="24"/>
  <c r="Y10" i="24"/>
  <c r="X10" i="24"/>
  <c r="W10" i="24"/>
  <c r="V10" i="24"/>
  <c r="U10" i="24"/>
  <c r="T10" i="24"/>
  <c r="S10" i="24"/>
  <c r="R10" i="24"/>
  <c r="Q10" i="24"/>
  <c r="P10" i="24"/>
  <c r="O10" i="24"/>
  <c r="N10" i="24"/>
  <c r="M10" i="24"/>
  <c r="L10" i="24"/>
  <c r="K10" i="24"/>
  <c r="J10" i="24"/>
  <c r="I10" i="24"/>
  <c r="H10" i="24"/>
  <c r="G10" i="24"/>
  <c r="AJ9" i="24"/>
  <c r="AI9" i="24"/>
  <c r="AH9" i="24"/>
  <c r="AG9" i="24"/>
  <c r="AF9" i="24"/>
  <c r="AE9" i="24"/>
  <c r="AD9" i="24"/>
  <c r="AC9" i="24"/>
  <c r="AB9" i="24"/>
  <c r="AA9" i="24"/>
  <c r="Z9" i="24"/>
  <c r="Y9" i="24"/>
  <c r="X9" i="24"/>
  <c r="W9" i="24"/>
  <c r="V9" i="24"/>
  <c r="U9" i="24"/>
  <c r="T9" i="24"/>
  <c r="S9" i="24"/>
  <c r="R9" i="24"/>
  <c r="Q9" i="24"/>
  <c r="P9" i="24"/>
  <c r="O9" i="24"/>
  <c r="N9" i="24"/>
  <c r="M9" i="24"/>
  <c r="L9" i="24"/>
  <c r="K9" i="24"/>
  <c r="J9" i="24"/>
  <c r="I9" i="24"/>
  <c r="H9" i="24"/>
  <c r="G9" i="24"/>
  <c r="B41" i="24"/>
  <c r="B40" i="24"/>
  <c r="B39" i="24"/>
  <c r="B37" i="24"/>
  <c r="B36" i="24"/>
  <c r="B35" i="24"/>
  <c r="B33" i="24"/>
  <c r="B32" i="24"/>
  <c r="B31" i="24"/>
  <c r="B30" i="24"/>
  <c r="B29" i="24"/>
  <c r="B28" i="24"/>
  <c r="B27" i="24"/>
  <c r="B26" i="24"/>
  <c r="B25" i="24"/>
  <c r="B23" i="24"/>
  <c r="B22" i="24"/>
  <c r="B21" i="24"/>
  <c r="B20" i="24"/>
  <c r="B19" i="24"/>
  <c r="B17" i="24"/>
  <c r="B16" i="24"/>
  <c r="B15" i="24"/>
  <c r="B14" i="24"/>
  <c r="B13" i="24"/>
  <c r="B12" i="24"/>
  <c r="B11" i="24"/>
  <c r="B10" i="24"/>
  <c r="B9" i="24"/>
  <c r="C3" i="24"/>
  <c r="R23" i="25"/>
  <c r="S23" i="25"/>
  <c r="T23" i="25"/>
  <c r="U23" i="25"/>
  <c r="V23" i="25"/>
  <c r="W23" i="25"/>
  <c r="X23" i="25"/>
  <c r="Y23" i="25"/>
  <c r="Z23" i="25"/>
  <c r="AA23" i="25"/>
  <c r="AB23" i="25"/>
  <c r="AC23" i="25"/>
  <c r="AD23" i="25"/>
  <c r="AE23" i="25"/>
  <c r="AF23" i="25"/>
  <c r="AG23" i="25"/>
  <c r="AH23" i="25"/>
  <c r="AI23" i="25"/>
  <c r="AJ23" i="25"/>
  <c r="AK23" i="25"/>
  <c r="AL23" i="25"/>
  <c r="H11" i="23"/>
  <c r="I11" i="25" s="1"/>
  <c r="AK10" i="23"/>
  <c r="AL10" i="25" s="1"/>
  <c r="AJ10" i="23"/>
  <c r="AK10" i="25" s="1"/>
  <c r="AI10" i="23"/>
  <c r="AJ10" i="25" s="1"/>
  <c r="AH10" i="23"/>
  <c r="AI10" i="25" s="1"/>
  <c r="AG10" i="23"/>
  <c r="AH10" i="25" s="1"/>
  <c r="AF10" i="23"/>
  <c r="AG10" i="25" s="1"/>
  <c r="AE10" i="23"/>
  <c r="AF10" i="25" s="1"/>
  <c r="AD10" i="23"/>
  <c r="AE10" i="25" s="1"/>
  <c r="AC10" i="23"/>
  <c r="AD10" i="25" s="1"/>
  <c r="AB10" i="23"/>
  <c r="AC10" i="25" s="1"/>
  <c r="AA10" i="23"/>
  <c r="AB10" i="25" s="1"/>
  <c r="Z10" i="23"/>
  <c r="AA10" i="25" s="1"/>
  <c r="Y10" i="23"/>
  <c r="Z10" i="25" s="1"/>
  <c r="X10" i="23"/>
  <c r="Y10" i="25" s="1"/>
  <c r="W10" i="23"/>
  <c r="X10" i="25" s="1"/>
  <c r="V10" i="23"/>
  <c r="W10" i="25" s="1"/>
  <c r="U10" i="23"/>
  <c r="V10" i="25" s="1"/>
  <c r="T10" i="23"/>
  <c r="U10" i="25" s="1"/>
  <c r="S10" i="23"/>
  <c r="T10" i="25" s="1"/>
  <c r="R10" i="23"/>
  <c r="S10" i="25" s="1"/>
  <c r="Q10" i="23"/>
  <c r="R10" i="25" s="1"/>
  <c r="P10" i="23"/>
  <c r="Q10" i="25" s="1"/>
  <c r="O10" i="23"/>
  <c r="P10" i="25" s="1"/>
  <c r="N10" i="23"/>
  <c r="O10" i="25" s="1"/>
  <c r="M10" i="23"/>
  <c r="N10" i="25" s="1"/>
  <c r="L10" i="23"/>
  <c r="M10" i="25" s="1"/>
  <c r="K10" i="23"/>
  <c r="L10" i="25" s="1"/>
  <c r="J10" i="23"/>
  <c r="K10" i="25" s="1"/>
  <c r="I10" i="23"/>
  <c r="J10" i="25" s="1"/>
  <c r="H10" i="23"/>
  <c r="P8" i="23"/>
  <c r="P26" i="23" s="1"/>
  <c r="Q24" i="25" s="1"/>
  <c r="H8" i="23"/>
  <c r="E9" i="19"/>
  <c r="AU84" i="28" l="1"/>
  <c r="AV83" i="28" s="1"/>
  <c r="AU85" i="28"/>
  <c r="H26" i="23"/>
  <c r="I8" i="25"/>
  <c r="I10" i="25"/>
  <c r="G10" i="25" s="1"/>
  <c r="F10" i="23"/>
  <c r="AF24" i="24"/>
  <c r="J38" i="24"/>
  <c r="AH38" i="24"/>
  <c r="K38" i="24"/>
  <c r="O38" i="24"/>
  <c r="W38" i="24"/>
  <c r="AE38" i="24"/>
  <c r="Q38" i="24"/>
  <c r="Y38" i="24"/>
  <c r="AC24" i="24"/>
  <c r="AG38" i="24"/>
  <c r="R38" i="24"/>
  <c r="Z38" i="24"/>
  <c r="E12" i="24"/>
  <c r="E16" i="24"/>
  <c r="E21" i="24"/>
  <c r="E26" i="24"/>
  <c r="E30" i="24"/>
  <c r="E10" i="24"/>
  <c r="E14" i="24"/>
  <c r="E19" i="24"/>
  <c r="E23" i="24"/>
  <c r="E28" i="24"/>
  <c r="E32" i="24"/>
  <c r="G38" i="24"/>
  <c r="E41" i="24"/>
  <c r="E9" i="24"/>
  <c r="E13" i="24"/>
  <c r="E17" i="24"/>
  <c r="Q18" i="24"/>
  <c r="AI18" i="24"/>
  <c r="E22" i="24"/>
  <c r="E27" i="24"/>
  <c r="E31" i="24"/>
  <c r="E40" i="24"/>
  <c r="R8" i="24"/>
  <c r="AH8" i="24"/>
  <c r="E39" i="24"/>
  <c r="E11" i="24"/>
  <c r="E15" i="24"/>
  <c r="E20" i="24"/>
  <c r="E25" i="24"/>
  <c r="E29" i="24"/>
  <c r="E33" i="24"/>
  <c r="J8" i="24"/>
  <c r="Q8" i="25"/>
  <c r="T38" i="26"/>
  <c r="H10" i="25"/>
  <c r="F9" i="24"/>
  <c r="AC8" i="24"/>
  <c r="S8" i="24"/>
  <c r="AI8" i="24"/>
  <c r="G18" i="24"/>
  <c r="AE18" i="24"/>
  <c r="N8" i="24"/>
  <c r="V8" i="24"/>
  <c r="AD8" i="24"/>
  <c r="H8" i="24"/>
  <c r="P8" i="24"/>
  <c r="X8" i="24"/>
  <c r="AF8" i="24"/>
  <c r="Z8" i="24"/>
  <c r="H18" i="24"/>
  <c r="P18" i="24"/>
  <c r="X18" i="24"/>
  <c r="AF18" i="24"/>
  <c r="L18" i="24"/>
  <c r="T18" i="24"/>
  <c r="AB18" i="24"/>
  <c r="AJ18" i="24"/>
  <c r="H24" i="24"/>
  <c r="P24" i="24"/>
  <c r="X24" i="24"/>
  <c r="U8" i="24"/>
  <c r="F11" i="24"/>
  <c r="Q8" i="24"/>
  <c r="Y8" i="24"/>
  <c r="AG8" i="24"/>
  <c r="AA8" i="24"/>
  <c r="F14" i="24"/>
  <c r="F17" i="24"/>
  <c r="O18" i="24"/>
  <c r="W18" i="24"/>
  <c r="Y18" i="24"/>
  <c r="AG18" i="24"/>
  <c r="K18" i="24"/>
  <c r="S18" i="24"/>
  <c r="AA18" i="24"/>
  <c r="F23" i="24"/>
  <c r="M24" i="24"/>
  <c r="U24" i="24"/>
  <c r="F30" i="24"/>
  <c r="F39" i="24"/>
  <c r="S38" i="24"/>
  <c r="AA38" i="24"/>
  <c r="AI38" i="24"/>
  <c r="F10" i="24"/>
  <c r="F20" i="24"/>
  <c r="O8" i="24"/>
  <c r="W8" i="24"/>
  <c r="AE8" i="24"/>
  <c r="F22" i="24"/>
  <c r="L38" i="24"/>
  <c r="T38" i="24"/>
  <c r="AB38" i="24"/>
  <c r="AJ38" i="24"/>
  <c r="N38" i="24"/>
  <c r="V38" i="24"/>
  <c r="AD38" i="24"/>
  <c r="F41" i="24"/>
  <c r="P38" i="24"/>
  <c r="X38" i="24"/>
  <c r="AF38" i="24"/>
  <c r="F13" i="24"/>
  <c r="F15" i="24"/>
  <c r="F26" i="24"/>
  <c r="O24" i="24"/>
  <c r="W24" i="24"/>
  <c r="AE24" i="24"/>
  <c r="F27" i="24"/>
  <c r="Q24" i="24"/>
  <c r="Y24" i="24"/>
  <c r="AG24" i="24"/>
  <c r="F28" i="24"/>
  <c r="S24" i="24"/>
  <c r="AA24" i="24"/>
  <c r="AI24" i="24"/>
  <c r="F31" i="24"/>
  <c r="F32" i="24"/>
  <c r="M38" i="24"/>
  <c r="U38" i="24"/>
  <c r="AC38" i="24"/>
  <c r="F40" i="24"/>
  <c r="I8" i="24"/>
  <c r="I18" i="24"/>
  <c r="L8" i="24"/>
  <c r="T8" i="24"/>
  <c r="AB8" i="24"/>
  <c r="AJ8" i="24"/>
  <c r="F12" i="24"/>
  <c r="F16" i="24"/>
  <c r="M18" i="24"/>
  <c r="U18" i="24"/>
  <c r="AC18" i="24"/>
  <c r="N18" i="24"/>
  <c r="V18" i="24"/>
  <c r="AD18" i="24"/>
  <c r="F21" i="24"/>
  <c r="R18" i="24"/>
  <c r="Z18" i="24"/>
  <c r="AH18" i="24"/>
  <c r="F25" i="24"/>
  <c r="J24" i="24"/>
  <c r="R24" i="24"/>
  <c r="Z24" i="24"/>
  <c r="AH24" i="24"/>
  <c r="L24" i="24"/>
  <c r="T24" i="24"/>
  <c r="AB24" i="24"/>
  <c r="AJ24" i="24"/>
  <c r="N24" i="24"/>
  <c r="V24" i="24"/>
  <c r="AD24" i="24"/>
  <c r="F29" i="24"/>
  <c r="F33" i="24"/>
  <c r="F19" i="24"/>
  <c r="H38" i="24"/>
  <c r="I38" i="24"/>
  <c r="G24" i="24"/>
  <c r="I24" i="24"/>
  <c r="K24" i="24"/>
  <c r="J18" i="24"/>
  <c r="M8" i="24"/>
  <c r="K8" i="24"/>
  <c r="G8" i="24"/>
  <c r="AU86" i="28" l="1"/>
  <c r="I24" i="25"/>
  <c r="E38" i="24"/>
  <c r="F38" i="24"/>
  <c r="E18" i="24"/>
  <c r="E24" i="24"/>
  <c r="E8" i="24"/>
  <c r="F18" i="24"/>
  <c r="F8" i="24"/>
  <c r="F24" i="24"/>
  <c r="AV85" i="28" l="1"/>
  <c r="AV84" i="28"/>
  <c r="G10" i="23"/>
  <c r="AV86" i="28" l="1"/>
  <c r="AW83" i="28"/>
  <c r="G38" i="19"/>
  <c r="AL38" i="19" s="1"/>
  <c r="H38" i="19"/>
  <c r="AM38" i="19" s="1"/>
  <c r="I38" i="19"/>
  <c r="AN38" i="19" s="1"/>
  <c r="J38" i="19"/>
  <c r="AO38" i="19" s="1"/>
  <c r="K38" i="19"/>
  <c r="AP38" i="19" s="1"/>
  <c r="L38" i="19"/>
  <c r="AQ38" i="19" s="1"/>
  <c r="M38" i="19"/>
  <c r="AR38" i="19" s="1"/>
  <c r="N38" i="19"/>
  <c r="AS38" i="19" s="1"/>
  <c r="O38" i="19"/>
  <c r="AT38" i="19" s="1"/>
  <c r="P38" i="19"/>
  <c r="AU38" i="19" s="1"/>
  <c r="Q38" i="19"/>
  <c r="AV38" i="19" s="1"/>
  <c r="R38" i="19"/>
  <c r="AW38" i="19" s="1"/>
  <c r="S38" i="19"/>
  <c r="AX38" i="19" s="1"/>
  <c r="T38" i="19"/>
  <c r="AY38" i="19" s="1"/>
  <c r="U38" i="19"/>
  <c r="AZ38" i="19" s="1"/>
  <c r="V38" i="19"/>
  <c r="BA38" i="19" s="1"/>
  <c r="W38" i="19"/>
  <c r="BB38" i="19" s="1"/>
  <c r="X38" i="19"/>
  <c r="BC38" i="19" s="1"/>
  <c r="Y38" i="19"/>
  <c r="BD38" i="19" s="1"/>
  <c r="Z38" i="19"/>
  <c r="BE38" i="19" s="1"/>
  <c r="AA38" i="19"/>
  <c r="BF38" i="19" s="1"/>
  <c r="AB38" i="19"/>
  <c r="BG38" i="19" s="1"/>
  <c r="AC38" i="19"/>
  <c r="BH38" i="19" s="1"/>
  <c r="AD38" i="19"/>
  <c r="BI38" i="19" s="1"/>
  <c r="AE38" i="19"/>
  <c r="BJ38" i="19" s="1"/>
  <c r="AF38" i="19"/>
  <c r="BK38" i="19" s="1"/>
  <c r="AG38" i="19"/>
  <c r="BL38" i="19" s="1"/>
  <c r="AH38" i="19"/>
  <c r="BM38" i="19" s="1"/>
  <c r="AI38" i="19"/>
  <c r="BN38" i="19" s="1"/>
  <c r="F38" i="19"/>
  <c r="AK38" i="19" s="1"/>
  <c r="D38" i="19" s="1"/>
  <c r="G37" i="19"/>
  <c r="H37" i="19"/>
  <c r="I37" i="19"/>
  <c r="J37" i="19"/>
  <c r="K37" i="19"/>
  <c r="L37" i="19"/>
  <c r="M37" i="19"/>
  <c r="N37" i="19"/>
  <c r="O37" i="19"/>
  <c r="P37" i="19"/>
  <c r="Q37" i="19"/>
  <c r="R37" i="19"/>
  <c r="S37" i="19"/>
  <c r="U37" i="19"/>
  <c r="V37" i="19"/>
  <c r="W37" i="19"/>
  <c r="X37" i="19"/>
  <c r="Y37" i="19"/>
  <c r="Z37" i="19"/>
  <c r="AA37" i="19"/>
  <c r="AB37" i="19"/>
  <c r="AC37" i="19"/>
  <c r="AD37" i="19"/>
  <c r="AE37" i="19"/>
  <c r="AF37" i="19"/>
  <c r="AG37" i="19"/>
  <c r="AH37" i="19"/>
  <c r="AI37" i="19"/>
  <c r="F37" i="19"/>
  <c r="AK37" i="19" s="1"/>
  <c r="P35" i="24"/>
  <c r="Q35" i="24"/>
  <c r="R35" i="24"/>
  <c r="S35" i="24"/>
  <c r="T35" i="24"/>
  <c r="U35" i="24"/>
  <c r="V35" i="24"/>
  <c r="W35" i="24"/>
  <c r="X35" i="24"/>
  <c r="Y35" i="24"/>
  <c r="Z35" i="24"/>
  <c r="AA35" i="24"/>
  <c r="AB35" i="24"/>
  <c r="AC35" i="24"/>
  <c r="AD35" i="24"/>
  <c r="AE35" i="24"/>
  <c r="AF35" i="24"/>
  <c r="AG35" i="24"/>
  <c r="AH35" i="24"/>
  <c r="AI35" i="24"/>
  <c r="AJ35" i="24"/>
  <c r="G24" i="19"/>
  <c r="AL24" i="19" s="1"/>
  <c r="G18" i="19"/>
  <c r="AL18" i="19" s="1"/>
  <c r="G8" i="19"/>
  <c r="AL8" i="19" s="1"/>
  <c r="E39" i="19"/>
  <c r="E40" i="19"/>
  <c r="E41" i="19"/>
  <c r="E19" i="19"/>
  <c r="E20" i="19"/>
  <c r="E21" i="19"/>
  <c r="E22" i="19"/>
  <c r="E23" i="19"/>
  <c r="E25" i="19"/>
  <c r="E26" i="19"/>
  <c r="E27" i="19"/>
  <c r="E28" i="19"/>
  <c r="E29" i="19"/>
  <c r="E30" i="19"/>
  <c r="E31" i="19"/>
  <c r="E32" i="19"/>
  <c r="E33" i="19"/>
  <c r="D58" i="27"/>
  <c r="E10" i="19"/>
  <c r="D59" i="27"/>
  <c r="E11" i="19"/>
  <c r="E12" i="19"/>
  <c r="E13" i="19"/>
  <c r="E14" i="19"/>
  <c r="E15" i="19"/>
  <c r="E16" i="19"/>
  <c r="E17" i="19"/>
  <c r="D57" i="27"/>
  <c r="AI37" i="24" l="1"/>
  <c r="BM37" i="19"/>
  <c r="AE37" i="24"/>
  <c r="BI37" i="19"/>
  <c r="AA37" i="24"/>
  <c r="BE37" i="19"/>
  <c r="W37" i="24"/>
  <c r="BA37" i="19"/>
  <c r="R37" i="24"/>
  <c r="AV37" i="19"/>
  <c r="N37" i="24"/>
  <c r="AR37" i="19"/>
  <c r="J37" i="24"/>
  <c r="AN37" i="19"/>
  <c r="AJ37" i="24"/>
  <c r="BN37" i="19"/>
  <c r="AF37" i="24"/>
  <c r="BJ37" i="19"/>
  <c r="AB37" i="24"/>
  <c r="BF37" i="19"/>
  <c r="S37" i="24"/>
  <c r="AW37" i="19"/>
  <c r="O37" i="24"/>
  <c r="AS37" i="19"/>
  <c r="K37" i="24"/>
  <c r="AO37" i="19"/>
  <c r="AH37" i="24"/>
  <c r="BL37" i="19"/>
  <c r="AD37" i="24"/>
  <c r="BH37" i="19"/>
  <c r="Z37" i="24"/>
  <c r="BD37" i="19"/>
  <c r="V37" i="24"/>
  <c r="AZ37" i="19"/>
  <c r="Q37" i="24"/>
  <c r="AU37" i="19"/>
  <c r="M37" i="24"/>
  <c r="AQ37" i="19"/>
  <c r="I37" i="24"/>
  <c r="AM37" i="19"/>
  <c r="X37" i="24"/>
  <c r="BB37" i="19"/>
  <c r="AG37" i="24"/>
  <c r="BK37" i="19"/>
  <c r="AC37" i="24"/>
  <c r="BG37" i="19"/>
  <c r="Y37" i="24"/>
  <c r="BC37" i="19"/>
  <c r="T37" i="24"/>
  <c r="AX37" i="19"/>
  <c r="P37" i="24"/>
  <c r="AT37" i="19"/>
  <c r="L37" i="24"/>
  <c r="AP37" i="19"/>
  <c r="H37" i="24"/>
  <c r="AL37" i="19"/>
  <c r="AW84" i="28"/>
  <c r="AX83" i="28" s="1"/>
  <c r="AW85" i="28"/>
  <c r="G37" i="24"/>
  <c r="E38" i="19"/>
  <c r="D71" i="27"/>
  <c r="E57" i="27" s="1"/>
  <c r="AW86" i="28" l="1"/>
  <c r="E65" i="27"/>
  <c r="E69" i="27"/>
  <c r="E59" i="27"/>
  <c r="E68" i="27"/>
  <c r="E64" i="27"/>
  <c r="E58" i="27"/>
  <c r="E67" i="27"/>
  <c r="E66" i="27"/>
  <c r="E61" i="27"/>
  <c r="E70" i="27"/>
  <c r="E62" i="27"/>
  <c r="E60" i="27"/>
  <c r="E63" i="27"/>
  <c r="F8" i="19"/>
  <c r="AK8" i="19" s="1"/>
  <c r="AX84" i="28" l="1"/>
  <c r="AY83" i="28" s="1"/>
  <c r="AX85" i="28"/>
  <c r="E71" i="27"/>
  <c r="H18" i="19"/>
  <c r="AM18" i="19" s="1"/>
  <c r="I18" i="19"/>
  <c r="AN18" i="19" s="1"/>
  <c r="J18" i="19"/>
  <c r="AO18" i="19" s="1"/>
  <c r="K18" i="19"/>
  <c r="AP18" i="19" s="1"/>
  <c r="L18" i="19"/>
  <c r="AQ18" i="19" s="1"/>
  <c r="M18" i="19"/>
  <c r="AR18" i="19" s="1"/>
  <c r="N18" i="19"/>
  <c r="AS18" i="19" s="1"/>
  <c r="O18" i="19"/>
  <c r="AT18" i="19" s="1"/>
  <c r="P18" i="19"/>
  <c r="AU18" i="19" s="1"/>
  <c r="Q18" i="19"/>
  <c r="AV18" i="19" s="1"/>
  <c r="R18" i="19"/>
  <c r="AW18" i="19" s="1"/>
  <c r="S18" i="19"/>
  <c r="AX18" i="19" s="1"/>
  <c r="T18" i="19"/>
  <c r="AY18" i="19" s="1"/>
  <c r="U18" i="19"/>
  <c r="AZ18" i="19" s="1"/>
  <c r="V18" i="19"/>
  <c r="BA18" i="19" s="1"/>
  <c r="W18" i="19"/>
  <c r="BB18" i="19" s="1"/>
  <c r="X18" i="19"/>
  <c r="BC18" i="19" s="1"/>
  <c r="Y18" i="19"/>
  <c r="BD18" i="19" s="1"/>
  <c r="Z18" i="19"/>
  <c r="BE18" i="19" s="1"/>
  <c r="AA18" i="19"/>
  <c r="BF18" i="19" s="1"/>
  <c r="AB18" i="19"/>
  <c r="BG18" i="19" s="1"/>
  <c r="AC18" i="19"/>
  <c r="BH18" i="19" s="1"/>
  <c r="AD18" i="19"/>
  <c r="BI18" i="19" s="1"/>
  <c r="AE18" i="19"/>
  <c r="BJ18" i="19" s="1"/>
  <c r="AF18" i="19"/>
  <c r="BK18" i="19" s="1"/>
  <c r="AG18" i="19"/>
  <c r="BL18" i="19" s="1"/>
  <c r="AH18" i="19"/>
  <c r="BM18" i="19" s="1"/>
  <c r="AI18" i="19"/>
  <c r="BN18" i="19" s="1"/>
  <c r="F18" i="19"/>
  <c r="AK18" i="19" s="1"/>
  <c r="D18" i="19" s="1"/>
  <c r="AX86" i="28" l="1"/>
  <c r="AY84" i="28"/>
  <c r="AZ83" i="28" s="1"/>
  <c r="AY85" i="28"/>
  <c r="E18" i="19"/>
  <c r="AY86" i="28" l="1"/>
  <c r="AI24" i="19"/>
  <c r="BN24" i="19" s="1"/>
  <c r="AH24" i="19"/>
  <c r="BM24" i="19" s="1"/>
  <c r="AG24" i="19"/>
  <c r="BL24" i="19" s="1"/>
  <c r="AF24" i="19"/>
  <c r="BK24" i="19" s="1"/>
  <c r="AE24" i="19"/>
  <c r="BJ24" i="19" s="1"/>
  <c r="AD24" i="19"/>
  <c r="BI24" i="19" s="1"/>
  <c r="AC24" i="19"/>
  <c r="BH24" i="19" s="1"/>
  <c r="AB24" i="19"/>
  <c r="BG24" i="19" s="1"/>
  <c r="AA24" i="19"/>
  <c r="BF24" i="19" s="1"/>
  <c r="Z24" i="19"/>
  <c r="BE24" i="19" s="1"/>
  <c r="Y24" i="19"/>
  <c r="BD24" i="19" s="1"/>
  <c r="X24" i="19"/>
  <c r="BC24" i="19" s="1"/>
  <c r="W24" i="19"/>
  <c r="BB24" i="19" s="1"/>
  <c r="V24" i="19"/>
  <c r="BA24" i="19" s="1"/>
  <c r="U24" i="19"/>
  <c r="AZ24" i="19" s="1"/>
  <c r="T24" i="19"/>
  <c r="AY24" i="19" s="1"/>
  <c r="S24" i="19"/>
  <c r="AX24" i="19" s="1"/>
  <c r="R24" i="19"/>
  <c r="AW24" i="19" s="1"/>
  <c r="Q24" i="19"/>
  <c r="AV24" i="19" s="1"/>
  <c r="P24" i="19"/>
  <c r="AU24" i="19" s="1"/>
  <c r="O24" i="19"/>
  <c r="AT24" i="19" s="1"/>
  <c r="N24" i="19"/>
  <c r="AS24" i="19" s="1"/>
  <c r="M24" i="19"/>
  <c r="AR24" i="19" s="1"/>
  <c r="L24" i="19"/>
  <c r="AQ24" i="19" s="1"/>
  <c r="K24" i="19"/>
  <c r="AP24" i="19" s="1"/>
  <c r="J24" i="19"/>
  <c r="AO24" i="19" s="1"/>
  <c r="I24" i="19"/>
  <c r="AN24" i="19" s="1"/>
  <c r="H24" i="19"/>
  <c r="AM24" i="19" s="1"/>
  <c r="F24" i="19"/>
  <c r="AK24" i="19" s="1"/>
  <c r="AI8" i="19"/>
  <c r="BN8" i="19" s="1"/>
  <c r="AH8" i="19"/>
  <c r="BM8" i="19" s="1"/>
  <c r="AG8" i="19"/>
  <c r="BL8" i="19" s="1"/>
  <c r="AF8" i="19"/>
  <c r="BK8" i="19" s="1"/>
  <c r="AE8" i="19"/>
  <c r="BJ8" i="19" s="1"/>
  <c r="AD8" i="19"/>
  <c r="BI8" i="19" s="1"/>
  <c r="AC8" i="19"/>
  <c r="BH8" i="19" s="1"/>
  <c r="AB8" i="19"/>
  <c r="BG8" i="19" s="1"/>
  <c r="AA8" i="19"/>
  <c r="BF8" i="19" s="1"/>
  <c r="Z8" i="19"/>
  <c r="BE8" i="19" s="1"/>
  <c r="Y8" i="19"/>
  <c r="BD8" i="19" s="1"/>
  <c r="X8" i="19"/>
  <c r="BC8" i="19" s="1"/>
  <c r="W8" i="19"/>
  <c r="BB8" i="19" s="1"/>
  <c r="V8" i="19"/>
  <c r="BA8" i="19" s="1"/>
  <c r="U8" i="19"/>
  <c r="AZ8" i="19" s="1"/>
  <c r="T8" i="19"/>
  <c r="AY8" i="19" s="1"/>
  <c r="S8" i="19"/>
  <c r="AX8" i="19" s="1"/>
  <c r="R8" i="19"/>
  <c r="AW8" i="19" s="1"/>
  <c r="Q8" i="19"/>
  <c r="AV8" i="19" s="1"/>
  <c r="P8" i="19"/>
  <c r="AU8" i="19" s="1"/>
  <c r="O8" i="19"/>
  <c r="AT8" i="19" s="1"/>
  <c r="N8" i="19"/>
  <c r="AS8" i="19" s="1"/>
  <c r="M8" i="19"/>
  <c r="AR8" i="19" s="1"/>
  <c r="L8" i="19"/>
  <c r="AQ8" i="19" s="1"/>
  <c r="K8" i="19"/>
  <c r="AP8" i="19" s="1"/>
  <c r="J8" i="19"/>
  <c r="AO8" i="19" s="1"/>
  <c r="I8" i="19"/>
  <c r="AN8" i="19" s="1"/>
  <c r="H8" i="19"/>
  <c r="AM8" i="19" s="1"/>
  <c r="AH20" i="18"/>
  <c r="AG20" i="18"/>
  <c r="AF20" i="18"/>
  <c r="AE20" i="18"/>
  <c r="AD20" i="18"/>
  <c r="AC20" i="18"/>
  <c r="AB20" i="18"/>
  <c r="AA20" i="18"/>
  <c r="Z20" i="18"/>
  <c r="Y20" i="18"/>
  <c r="X20" i="18"/>
  <c r="W20" i="18"/>
  <c r="V20" i="18"/>
  <c r="U20" i="18"/>
  <c r="T20" i="18"/>
  <c r="S20" i="18"/>
  <c r="R20" i="18"/>
  <c r="Q20" i="18"/>
  <c r="P20" i="18"/>
  <c r="O20" i="18"/>
  <c r="N20" i="18"/>
  <c r="AH17" i="18"/>
  <c r="AG17" i="18"/>
  <c r="AF17" i="18"/>
  <c r="AE17" i="18"/>
  <c r="AD17" i="18"/>
  <c r="AC17" i="18"/>
  <c r="AB17" i="18"/>
  <c r="AA17" i="18"/>
  <c r="Z17" i="18"/>
  <c r="Y17" i="18"/>
  <c r="X17" i="18"/>
  <c r="W17" i="18"/>
  <c r="V17" i="18"/>
  <c r="U17" i="18"/>
  <c r="T17" i="18"/>
  <c r="R17" i="18"/>
  <c r="Q17" i="18"/>
  <c r="P17" i="18"/>
  <c r="O17" i="18"/>
  <c r="N17" i="18"/>
  <c r="M17" i="18"/>
  <c r="L17" i="18"/>
  <c r="K17" i="18"/>
  <c r="J17" i="18"/>
  <c r="I17" i="18"/>
  <c r="H17" i="18"/>
  <c r="G17" i="18"/>
  <c r="F17" i="18"/>
  <c r="E17" i="18"/>
  <c r="AI21" i="18"/>
  <c r="D24" i="19" l="1"/>
  <c r="D8" i="19"/>
  <c r="AZ84" i="28"/>
  <c r="BA83" i="28" s="1"/>
  <c r="AZ85" i="28"/>
  <c r="E8" i="19"/>
  <c r="E24" i="19"/>
  <c r="AZ86" i="28" l="1"/>
  <c r="BA84" i="28"/>
  <c r="BB83" i="28" s="1"/>
  <c r="BA85" i="28"/>
  <c r="I11" i="23"/>
  <c r="I9" i="7"/>
  <c r="G29" i="7"/>
  <c r="I8" i="23" s="1"/>
  <c r="H29" i="7"/>
  <c r="J8" i="23" s="1"/>
  <c r="I29" i="7"/>
  <c r="K8" i="23" s="1"/>
  <c r="J29" i="7"/>
  <c r="L8" i="23" s="1"/>
  <c r="H5" i="3"/>
  <c r="H5" i="8"/>
  <c r="H5" i="9"/>
  <c r="H5" i="11"/>
  <c r="H5" i="13"/>
  <c r="H5" i="14"/>
  <c r="H5" i="15"/>
  <c r="H5" i="16"/>
  <c r="H5" i="17"/>
  <c r="H5" i="5"/>
  <c r="H5" i="4"/>
  <c r="F28" i="7"/>
  <c r="BA86" i="28" l="1"/>
  <c r="J11" i="25"/>
  <c r="M8" i="25"/>
  <c r="L26" i="23"/>
  <c r="M24" i="25" s="1"/>
  <c r="L8" i="25"/>
  <c r="K26" i="23"/>
  <c r="L24" i="25" s="1"/>
  <c r="I26" i="23"/>
  <c r="J8" i="25"/>
  <c r="J26" i="23"/>
  <c r="K24" i="25" s="1"/>
  <c r="K8" i="25"/>
  <c r="H8" i="18"/>
  <c r="E5" i="6"/>
  <c r="G35" i="11"/>
  <c r="F35" i="11"/>
  <c r="G34" i="11"/>
  <c r="F34" i="11"/>
  <c r="G33" i="11"/>
  <c r="F33" i="11"/>
  <c r="G32" i="11"/>
  <c r="F32" i="11"/>
  <c r="G31" i="11"/>
  <c r="F31" i="11"/>
  <c r="G30" i="11"/>
  <c r="F30" i="11"/>
  <c r="G29" i="11"/>
  <c r="F29" i="11"/>
  <c r="G28" i="11"/>
  <c r="F28" i="11"/>
  <c r="G27" i="11"/>
  <c r="F27" i="11"/>
  <c r="G26" i="11"/>
  <c r="F26" i="11"/>
  <c r="G25" i="11"/>
  <c r="F25" i="11"/>
  <c r="G24" i="11"/>
  <c r="F24" i="11"/>
  <c r="G23" i="11"/>
  <c r="F23" i="11"/>
  <c r="G22" i="11"/>
  <c r="F22" i="11"/>
  <c r="Y21" i="11"/>
  <c r="X21" i="11"/>
  <c r="W21" i="11"/>
  <c r="V21" i="11"/>
  <c r="U21" i="11"/>
  <c r="T21" i="11"/>
  <c r="S21" i="11"/>
  <c r="R21" i="11"/>
  <c r="Q21" i="11"/>
  <c r="P21" i="11"/>
  <c r="O21" i="11"/>
  <c r="N21" i="11"/>
  <c r="M21" i="11"/>
  <c r="L21" i="11"/>
  <c r="K21" i="11"/>
  <c r="J21" i="11"/>
  <c r="I21" i="11"/>
  <c r="H21" i="11"/>
  <c r="G20" i="11"/>
  <c r="F20" i="11"/>
  <c r="G19" i="11"/>
  <c r="F19" i="11"/>
  <c r="G18" i="11"/>
  <c r="F18" i="11"/>
  <c r="G17" i="11"/>
  <c r="F17" i="11"/>
  <c r="Y16" i="11"/>
  <c r="X16" i="11"/>
  <c r="W16" i="11"/>
  <c r="V16" i="11"/>
  <c r="U16" i="11"/>
  <c r="T16" i="11"/>
  <c r="S16" i="11"/>
  <c r="R16" i="11"/>
  <c r="Q16" i="11"/>
  <c r="P16" i="11"/>
  <c r="O16" i="11"/>
  <c r="N16" i="11"/>
  <c r="M16" i="11"/>
  <c r="L16" i="11"/>
  <c r="K16" i="11"/>
  <c r="J16" i="11"/>
  <c r="I16" i="11"/>
  <c r="H16" i="11"/>
  <c r="G15" i="11"/>
  <c r="F15" i="11"/>
  <c r="G14" i="11"/>
  <c r="F14" i="11"/>
  <c r="D14" i="11" s="1"/>
  <c r="G13" i="11"/>
  <c r="F13" i="11"/>
  <c r="G12" i="11"/>
  <c r="F12" i="11"/>
  <c r="D12" i="11" s="1"/>
  <c r="Y11" i="11"/>
  <c r="X11" i="11"/>
  <c r="W11" i="11"/>
  <c r="V11" i="11"/>
  <c r="U11" i="11"/>
  <c r="T11" i="11"/>
  <c r="S11" i="11"/>
  <c r="R11" i="11"/>
  <c r="Q11" i="11"/>
  <c r="P11" i="11"/>
  <c r="O11" i="11"/>
  <c r="N11" i="11"/>
  <c r="M11" i="11"/>
  <c r="L11" i="11"/>
  <c r="K11" i="11"/>
  <c r="J11" i="11"/>
  <c r="I11" i="11"/>
  <c r="H11" i="11"/>
  <c r="G10" i="11"/>
  <c r="F10" i="11"/>
  <c r="D10" i="11" s="1"/>
  <c r="G9" i="11"/>
  <c r="F9" i="11"/>
  <c r="Y8" i="11"/>
  <c r="X8" i="11"/>
  <c r="W8" i="11"/>
  <c r="V8" i="11"/>
  <c r="U8" i="11"/>
  <c r="T8" i="11"/>
  <c r="S8" i="11"/>
  <c r="R8" i="11"/>
  <c r="Q8" i="11"/>
  <c r="P8" i="11"/>
  <c r="O8" i="11"/>
  <c r="N8" i="11"/>
  <c r="M8" i="11"/>
  <c r="L8" i="11"/>
  <c r="K8" i="11"/>
  <c r="J8" i="11"/>
  <c r="I8" i="11"/>
  <c r="H8" i="11"/>
  <c r="G7" i="11"/>
  <c r="F7" i="11"/>
  <c r="J5" i="11"/>
  <c r="L5" i="11" s="1"/>
  <c r="N5" i="11" s="1"/>
  <c r="P5" i="11" s="1"/>
  <c r="R5" i="11" s="1"/>
  <c r="T5" i="11" s="1"/>
  <c r="V5" i="11" s="1"/>
  <c r="X5" i="11" s="1"/>
  <c r="G35" i="13"/>
  <c r="F35" i="13"/>
  <c r="G34" i="13"/>
  <c r="F34" i="13"/>
  <c r="G33" i="13"/>
  <c r="F33" i="13"/>
  <c r="G32" i="13"/>
  <c r="F32" i="13"/>
  <c r="G31" i="13"/>
  <c r="F31" i="13"/>
  <c r="G30" i="13"/>
  <c r="F30" i="13"/>
  <c r="G29" i="13"/>
  <c r="F29" i="13"/>
  <c r="G28" i="13"/>
  <c r="F28" i="13"/>
  <c r="G27" i="13"/>
  <c r="F27" i="13"/>
  <c r="G26" i="13"/>
  <c r="F26" i="13"/>
  <c r="G25" i="13"/>
  <c r="F25" i="13"/>
  <c r="G24" i="13"/>
  <c r="F24" i="13"/>
  <c r="G23" i="13"/>
  <c r="F23" i="13"/>
  <c r="G22" i="13"/>
  <c r="F22" i="13"/>
  <c r="Y21" i="13"/>
  <c r="X21" i="13"/>
  <c r="W21" i="13"/>
  <c r="V21" i="13"/>
  <c r="U21" i="13"/>
  <c r="T21" i="13"/>
  <c r="S21" i="13"/>
  <c r="R21" i="13"/>
  <c r="Q21" i="13"/>
  <c r="P21" i="13"/>
  <c r="O21" i="13"/>
  <c r="N21" i="13"/>
  <c r="M21" i="13"/>
  <c r="L21" i="13"/>
  <c r="K21" i="13"/>
  <c r="J21" i="13"/>
  <c r="I21" i="13"/>
  <c r="H21" i="13"/>
  <c r="G20" i="13"/>
  <c r="F20" i="13"/>
  <c r="G19" i="13"/>
  <c r="F19" i="13"/>
  <c r="G18" i="13"/>
  <c r="F18" i="13"/>
  <c r="G17" i="13"/>
  <c r="F17" i="13"/>
  <c r="Y16" i="13"/>
  <c r="X16" i="13"/>
  <c r="W16" i="13"/>
  <c r="V16" i="13"/>
  <c r="U16" i="13"/>
  <c r="T16" i="13"/>
  <c r="S16" i="13"/>
  <c r="R16" i="13"/>
  <c r="Q16" i="13"/>
  <c r="P16" i="13"/>
  <c r="O16" i="13"/>
  <c r="N16" i="13"/>
  <c r="M16" i="13"/>
  <c r="L16" i="13"/>
  <c r="K16" i="13"/>
  <c r="J16" i="13"/>
  <c r="I16" i="13"/>
  <c r="H16" i="13"/>
  <c r="G15" i="13"/>
  <c r="F15" i="13"/>
  <c r="G14" i="13"/>
  <c r="F14" i="13"/>
  <c r="G13" i="13"/>
  <c r="F13" i="13"/>
  <c r="G12" i="13"/>
  <c r="F12" i="13"/>
  <c r="Y11" i="13"/>
  <c r="X11" i="13"/>
  <c r="W11" i="13"/>
  <c r="V11" i="13"/>
  <c r="U11" i="13"/>
  <c r="T11" i="13"/>
  <c r="S11" i="13"/>
  <c r="R11" i="13"/>
  <c r="Q11" i="13"/>
  <c r="P11" i="13"/>
  <c r="O11" i="13"/>
  <c r="N11" i="13"/>
  <c r="M11" i="13"/>
  <c r="L11" i="13"/>
  <c r="K11" i="13"/>
  <c r="J11" i="13"/>
  <c r="I11" i="13"/>
  <c r="H11" i="13"/>
  <c r="G10" i="13"/>
  <c r="F10" i="13"/>
  <c r="G9" i="13"/>
  <c r="F9" i="13"/>
  <c r="Y8" i="13"/>
  <c r="X8" i="13"/>
  <c r="W8" i="13"/>
  <c r="V8" i="13"/>
  <c r="U8" i="13"/>
  <c r="T8" i="13"/>
  <c r="S8" i="13"/>
  <c r="R8" i="13"/>
  <c r="Q8" i="13"/>
  <c r="P8" i="13"/>
  <c r="O8" i="13"/>
  <c r="N8" i="13"/>
  <c r="M8" i="13"/>
  <c r="L8" i="13"/>
  <c r="K8" i="13"/>
  <c r="J8" i="13"/>
  <c r="I8" i="13"/>
  <c r="H8" i="13"/>
  <c r="G7" i="13"/>
  <c r="F7" i="13"/>
  <c r="J5" i="13"/>
  <c r="L5" i="13" s="1"/>
  <c r="N5" i="13" s="1"/>
  <c r="P5" i="13" s="1"/>
  <c r="R5" i="13" s="1"/>
  <c r="T5" i="13" s="1"/>
  <c r="V5" i="13" s="1"/>
  <c r="X5" i="13" s="1"/>
  <c r="G35" i="14"/>
  <c r="F35" i="14"/>
  <c r="G34" i="14"/>
  <c r="F34" i="14"/>
  <c r="G33" i="14"/>
  <c r="F33" i="14"/>
  <c r="G32" i="14"/>
  <c r="F32" i="14"/>
  <c r="G31" i="14"/>
  <c r="F31" i="14"/>
  <c r="G30" i="14"/>
  <c r="F30" i="14"/>
  <c r="G29" i="14"/>
  <c r="F29" i="14"/>
  <c r="G28" i="14"/>
  <c r="F28" i="14"/>
  <c r="G27" i="14"/>
  <c r="F27" i="14"/>
  <c r="G26" i="14"/>
  <c r="F26" i="14"/>
  <c r="G25" i="14"/>
  <c r="F25" i="14"/>
  <c r="G24" i="14"/>
  <c r="F24" i="14"/>
  <c r="G23" i="14"/>
  <c r="F23" i="14"/>
  <c r="G22" i="14"/>
  <c r="F22" i="14"/>
  <c r="Y21" i="14"/>
  <c r="X21" i="14"/>
  <c r="W21" i="14"/>
  <c r="V21" i="14"/>
  <c r="U21" i="14"/>
  <c r="T21" i="14"/>
  <c r="S21" i="14"/>
  <c r="R21" i="14"/>
  <c r="Q21" i="14"/>
  <c r="P21" i="14"/>
  <c r="O21" i="14"/>
  <c r="N21" i="14"/>
  <c r="M21" i="14"/>
  <c r="L21" i="14"/>
  <c r="K21" i="14"/>
  <c r="J21" i="14"/>
  <c r="I21" i="14"/>
  <c r="H21" i="14"/>
  <c r="G20" i="14"/>
  <c r="F20" i="14"/>
  <c r="G19" i="14"/>
  <c r="F19" i="14"/>
  <c r="G18" i="14"/>
  <c r="F18" i="14"/>
  <c r="G17" i="14"/>
  <c r="F17" i="14"/>
  <c r="Y16" i="14"/>
  <c r="X16" i="14"/>
  <c r="W16" i="14"/>
  <c r="V16" i="14"/>
  <c r="U16" i="14"/>
  <c r="T16" i="14"/>
  <c r="S16" i="14"/>
  <c r="R16" i="14"/>
  <c r="Q16" i="14"/>
  <c r="P16" i="14"/>
  <c r="O16" i="14"/>
  <c r="N16" i="14"/>
  <c r="M16" i="14"/>
  <c r="L16" i="14"/>
  <c r="K16" i="14"/>
  <c r="J16" i="14"/>
  <c r="I16" i="14"/>
  <c r="H16" i="14"/>
  <c r="G15" i="14"/>
  <c r="F15" i="14"/>
  <c r="G14" i="14"/>
  <c r="F14" i="14"/>
  <c r="D14" i="14" s="1"/>
  <c r="G13" i="14"/>
  <c r="F13" i="14"/>
  <c r="G12" i="14"/>
  <c r="F12" i="14"/>
  <c r="Y11" i="14"/>
  <c r="X11" i="14"/>
  <c r="W11" i="14"/>
  <c r="V11" i="14"/>
  <c r="U11" i="14"/>
  <c r="T11" i="14"/>
  <c r="S11" i="14"/>
  <c r="R11" i="14"/>
  <c r="Q11" i="14"/>
  <c r="P11" i="14"/>
  <c r="O11" i="14"/>
  <c r="N11" i="14"/>
  <c r="M11" i="14"/>
  <c r="L11" i="14"/>
  <c r="K11" i="14"/>
  <c r="J11" i="14"/>
  <c r="I11" i="14"/>
  <c r="H11" i="14"/>
  <c r="G10" i="14"/>
  <c r="F10" i="14"/>
  <c r="D10" i="14" s="1"/>
  <c r="G9" i="14"/>
  <c r="F9" i="14"/>
  <c r="Y8" i="14"/>
  <c r="X8" i="14"/>
  <c r="W8" i="14"/>
  <c r="V8" i="14"/>
  <c r="U8" i="14"/>
  <c r="T8" i="14"/>
  <c r="S8" i="14"/>
  <c r="R8" i="14"/>
  <c r="Q8" i="14"/>
  <c r="P8" i="14"/>
  <c r="O8" i="14"/>
  <c r="N8" i="14"/>
  <c r="M8" i="14"/>
  <c r="L8" i="14"/>
  <c r="K8" i="14"/>
  <c r="J8" i="14"/>
  <c r="I8" i="14"/>
  <c r="H8" i="14"/>
  <c r="G7" i="14"/>
  <c r="F7" i="14"/>
  <c r="J5" i="14"/>
  <c r="L5" i="14" s="1"/>
  <c r="N5" i="14" s="1"/>
  <c r="P5" i="14" s="1"/>
  <c r="R5" i="14" s="1"/>
  <c r="T5" i="14" s="1"/>
  <c r="V5" i="14" s="1"/>
  <c r="X5" i="14" s="1"/>
  <c r="G35" i="15"/>
  <c r="F35" i="15"/>
  <c r="G34" i="15"/>
  <c r="F34" i="15"/>
  <c r="G33" i="15"/>
  <c r="F33" i="15"/>
  <c r="G32" i="15"/>
  <c r="F32" i="15"/>
  <c r="G31" i="15"/>
  <c r="F31" i="15"/>
  <c r="G30" i="15"/>
  <c r="F30" i="15"/>
  <c r="G29" i="15"/>
  <c r="F29" i="15"/>
  <c r="G28" i="15"/>
  <c r="F28" i="15"/>
  <c r="G27" i="15"/>
  <c r="F27" i="15"/>
  <c r="G26" i="15"/>
  <c r="F26" i="15"/>
  <c r="G25" i="15"/>
  <c r="F25" i="15"/>
  <c r="G24" i="15"/>
  <c r="F24" i="15"/>
  <c r="G23" i="15"/>
  <c r="F23" i="15"/>
  <c r="G22" i="15"/>
  <c r="F22" i="15"/>
  <c r="Y21" i="15"/>
  <c r="X21" i="15"/>
  <c r="W21" i="15"/>
  <c r="V21" i="15"/>
  <c r="U21" i="15"/>
  <c r="T21" i="15"/>
  <c r="S21" i="15"/>
  <c r="R21" i="15"/>
  <c r="Q21" i="15"/>
  <c r="P21" i="15"/>
  <c r="O21" i="15"/>
  <c r="N21" i="15"/>
  <c r="M21" i="15"/>
  <c r="L21" i="15"/>
  <c r="K21" i="15"/>
  <c r="J21" i="15"/>
  <c r="I21" i="15"/>
  <c r="H21" i="15"/>
  <c r="G20" i="15"/>
  <c r="F20" i="15"/>
  <c r="G19" i="15"/>
  <c r="F19" i="15"/>
  <c r="G18" i="15"/>
  <c r="F18" i="15"/>
  <c r="G17" i="15"/>
  <c r="F17" i="15"/>
  <c r="Y16" i="15"/>
  <c r="X16" i="15"/>
  <c r="W16" i="15"/>
  <c r="V16" i="15"/>
  <c r="U16" i="15"/>
  <c r="T16" i="15"/>
  <c r="S16" i="15"/>
  <c r="R16" i="15"/>
  <c r="Q16" i="15"/>
  <c r="P16" i="15"/>
  <c r="O16" i="15"/>
  <c r="N16" i="15"/>
  <c r="M16" i="15"/>
  <c r="L16" i="15"/>
  <c r="K16" i="15"/>
  <c r="J16" i="15"/>
  <c r="I16" i="15"/>
  <c r="H16" i="15"/>
  <c r="G15" i="15"/>
  <c r="F15" i="15"/>
  <c r="G14" i="15"/>
  <c r="F14" i="15"/>
  <c r="G13" i="15"/>
  <c r="F13" i="15"/>
  <c r="G12" i="15"/>
  <c r="F12" i="15"/>
  <c r="Y11" i="15"/>
  <c r="X11" i="15"/>
  <c r="W11" i="15"/>
  <c r="V11" i="15"/>
  <c r="U11" i="15"/>
  <c r="T11" i="15"/>
  <c r="S11" i="15"/>
  <c r="R11" i="15"/>
  <c r="Q11" i="15"/>
  <c r="P11" i="15"/>
  <c r="O11" i="15"/>
  <c r="N11" i="15"/>
  <c r="M11" i="15"/>
  <c r="L11" i="15"/>
  <c r="K11" i="15"/>
  <c r="J11" i="15"/>
  <c r="I11" i="15"/>
  <c r="H11" i="15"/>
  <c r="G10" i="15"/>
  <c r="F10" i="15"/>
  <c r="G9" i="15"/>
  <c r="F9" i="15"/>
  <c r="D9" i="15" s="1"/>
  <c r="Y8" i="15"/>
  <c r="X8" i="15"/>
  <c r="W8" i="15"/>
  <c r="V8" i="15"/>
  <c r="U8" i="15"/>
  <c r="T8" i="15"/>
  <c r="S8" i="15"/>
  <c r="R8" i="15"/>
  <c r="Q8" i="15"/>
  <c r="P8" i="15"/>
  <c r="O8" i="15"/>
  <c r="N8" i="15"/>
  <c r="M8" i="15"/>
  <c r="L8" i="15"/>
  <c r="K8" i="15"/>
  <c r="J8" i="15"/>
  <c r="I8" i="15"/>
  <c r="H8" i="15"/>
  <c r="G7" i="15"/>
  <c r="F7" i="15"/>
  <c r="J5" i="15"/>
  <c r="L5" i="15" s="1"/>
  <c r="N5" i="15" s="1"/>
  <c r="P5" i="15" s="1"/>
  <c r="R5" i="15" s="1"/>
  <c r="T5" i="15" s="1"/>
  <c r="V5" i="15" s="1"/>
  <c r="X5" i="15" s="1"/>
  <c r="G35" i="16"/>
  <c r="F35" i="16"/>
  <c r="G34" i="16"/>
  <c r="F34" i="16"/>
  <c r="G33" i="16"/>
  <c r="F33" i="16"/>
  <c r="G32" i="16"/>
  <c r="F32" i="16"/>
  <c r="G31" i="16"/>
  <c r="F31" i="16"/>
  <c r="G30" i="16"/>
  <c r="F30" i="16"/>
  <c r="G29" i="16"/>
  <c r="F29" i="16"/>
  <c r="G28" i="16"/>
  <c r="F28" i="16"/>
  <c r="G27" i="16"/>
  <c r="F27" i="16"/>
  <c r="G26" i="16"/>
  <c r="F26" i="16"/>
  <c r="G25" i="16"/>
  <c r="F25" i="16"/>
  <c r="G24" i="16"/>
  <c r="F24" i="16"/>
  <c r="G23" i="16"/>
  <c r="F23" i="16"/>
  <c r="G22" i="16"/>
  <c r="F22" i="16"/>
  <c r="Y21" i="16"/>
  <c r="X21" i="16"/>
  <c r="W21" i="16"/>
  <c r="V21" i="16"/>
  <c r="U21" i="16"/>
  <c r="T21" i="16"/>
  <c r="S21" i="16"/>
  <c r="R21" i="16"/>
  <c r="Q21" i="16"/>
  <c r="P21" i="16"/>
  <c r="O21" i="16"/>
  <c r="N21" i="16"/>
  <c r="M21" i="16"/>
  <c r="L21" i="16"/>
  <c r="K21" i="16"/>
  <c r="J21" i="16"/>
  <c r="I21" i="16"/>
  <c r="H21" i="16"/>
  <c r="G20" i="16"/>
  <c r="F20" i="16"/>
  <c r="G19" i="16"/>
  <c r="F19" i="16"/>
  <c r="G18" i="16"/>
  <c r="F18" i="16"/>
  <c r="G17" i="16"/>
  <c r="F17" i="16"/>
  <c r="Y16" i="16"/>
  <c r="X16" i="16"/>
  <c r="W16" i="16"/>
  <c r="V16" i="16"/>
  <c r="U16" i="16"/>
  <c r="T16" i="16"/>
  <c r="S16" i="16"/>
  <c r="R16" i="16"/>
  <c r="Q16" i="16"/>
  <c r="P16" i="16"/>
  <c r="O16" i="16"/>
  <c r="N16" i="16"/>
  <c r="M16" i="16"/>
  <c r="L16" i="16"/>
  <c r="K16" i="16"/>
  <c r="J16" i="16"/>
  <c r="I16" i="16"/>
  <c r="H16" i="16"/>
  <c r="G15" i="16"/>
  <c r="F15" i="16"/>
  <c r="G14" i="16"/>
  <c r="F14" i="16"/>
  <c r="G13" i="16"/>
  <c r="F13" i="16"/>
  <c r="G12" i="16"/>
  <c r="F12" i="16"/>
  <c r="Y11" i="16"/>
  <c r="X11" i="16"/>
  <c r="W11" i="16"/>
  <c r="V11" i="16"/>
  <c r="U11" i="16"/>
  <c r="T11" i="16"/>
  <c r="S11" i="16"/>
  <c r="R11" i="16"/>
  <c r="Q11" i="16"/>
  <c r="P11" i="16"/>
  <c r="O11" i="16"/>
  <c r="N11" i="16"/>
  <c r="M11" i="16"/>
  <c r="L11" i="16"/>
  <c r="K11" i="16"/>
  <c r="J11" i="16"/>
  <c r="I11" i="16"/>
  <c r="H11" i="16"/>
  <c r="G10" i="16"/>
  <c r="F10" i="16"/>
  <c r="G9" i="16"/>
  <c r="F9" i="16"/>
  <c r="D9" i="16" s="1"/>
  <c r="Y8" i="16"/>
  <c r="X8" i="16"/>
  <c r="W8" i="16"/>
  <c r="V8" i="16"/>
  <c r="U8" i="16"/>
  <c r="T8" i="16"/>
  <c r="S8" i="16"/>
  <c r="R8" i="16"/>
  <c r="Q8" i="16"/>
  <c r="P8" i="16"/>
  <c r="O8" i="16"/>
  <c r="N8" i="16"/>
  <c r="M8" i="16"/>
  <c r="L8" i="16"/>
  <c r="K8" i="16"/>
  <c r="J8" i="16"/>
  <c r="I8" i="16"/>
  <c r="H8" i="16"/>
  <c r="G7" i="16"/>
  <c r="F7" i="16"/>
  <c r="D7" i="16" s="1"/>
  <c r="J5" i="16"/>
  <c r="L5" i="16" s="1"/>
  <c r="N5" i="16" s="1"/>
  <c r="P5" i="16" s="1"/>
  <c r="R5" i="16" s="1"/>
  <c r="T5" i="16" s="1"/>
  <c r="V5" i="16" s="1"/>
  <c r="X5" i="16" s="1"/>
  <c r="G35" i="17"/>
  <c r="F35" i="17"/>
  <c r="G34" i="17"/>
  <c r="F34" i="17"/>
  <c r="G33" i="17"/>
  <c r="F33" i="17"/>
  <c r="G32" i="17"/>
  <c r="F32" i="17"/>
  <c r="G31" i="17"/>
  <c r="F31" i="17"/>
  <c r="G30" i="17"/>
  <c r="F30" i="17"/>
  <c r="G29" i="17"/>
  <c r="F29" i="17"/>
  <c r="G28" i="17"/>
  <c r="F28" i="17"/>
  <c r="G27" i="17"/>
  <c r="F27" i="17"/>
  <c r="G26" i="17"/>
  <c r="F26" i="17"/>
  <c r="G25" i="17"/>
  <c r="F25" i="17"/>
  <c r="G24" i="17"/>
  <c r="F24" i="17"/>
  <c r="G23" i="17"/>
  <c r="F23" i="17"/>
  <c r="G22" i="17"/>
  <c r="F22" i="17"/>
  <c r="Y21" i="17"/>
  <c r="X21" i="17"/>
  <c r="W21" i="17"/>
  <c r="V21" i="17"/>
  <c r="U21" i="17"/>
  <c r="T21" i="17"/>
  <c r="S21" i="17"/>
  <c r="R21" i="17"/>
  <c r="Q21" i="17"/>
  <c r="P21" i="17"/>
  <c r="O21" i="17"/>
  <c r="N21" i="17"/>
  <c r="M21" i="17"/>
  <c r="L21" i="17"/>
  <c r="K21" i="17"/>
  <c r="J21" i="17"/>
  <c r="I21" i="17"/>
  <c r="H21" i="17"/>
  <c r="G20" i="17"/>
  <c r="F20" i="17"/>
  <c r="G19" i="17"/>
  <c r="F19" i="17"/>
  <c r="G18" i="17"/>
  <c r="F18" i="17"/>
  <c r="G17" i="17"/>
  <c r="F17" i="17"/>
  <c r="Y16" i="17"/>
  <c r="X16" i="17"/>
  <c r="W16" i="17"/>
  <c r="V16" i="17"/>
  <c r="U16" i="17"/>
  <c r="T16" i="17"/>
  <c r="S16" i="17"/>
  <c r="R16" i="17"/>
  <c r="Q16" i="17"/>
  <c r="P16" i="17"/>
  <c r="O16" i="17"/>
  <c r="N16" i="17"/>
  <c r="M16" i="17"/>
  <c r="L16" i="17"/>
  <c r="K16" i="17"/>
  <c r="J16" i="17"/>
  <c r="I16" i="17"/>
  <c r="H16" i="17"/>
  <c r="G15" i="17"/>
  <c r="F15" i="17"/>
  <c r="G14" i="17"/>
  <c r="F14" i="17"/>
  <c r="G13" i="17"/>
  <c r="F13" i="17"/>
  <c r="G12" i="17"/>
  <c r="F12" i="17"/>
  <c r="Y11" i="17"/>
  <c r="X11" i="17"/>
  <c r="W11" i="17"/>
  <c r="V11" i="17"/>
  <c r="U11" i="17"/>
  <c r="T11" i="17"/>
  <c r="S11" i="17"/>
  <c r="R11" i="17"/>
  <c r="Q11" i="17"/>
  <c r="P11" i="17"/>
  <c r="O11" i="17"/>
  <c r="N11" i="17"/>
  <c r="M11" i="17"/>
  <c r="L11" i="17"/>
  <c r="K11" i="17"/>
  <c r="J11" i="17"/>
  <c r="I11" i="17"/>
  <c r="H11" i="17"/>
  <c r="G10" i="17"/>
  <c r="F10" i="17"/>
  <c r="G9" i="17"/>
  <c r="F9" i="17"/>
  <c r="Y8" i="17"/>
  <c r="X8" i="17"/>
  <c r="W8" i="17"/>
  <c r="V8" i="17"/>
  <c r="U8" i="17"/>
  <c r="T8" i="17"/>
  <c r="S8" i="17"/>
  <c r="R8" i="17"/>
  <c r="Q8" i="17"/>
  <c r="P8" i="17"/>
  <c r="O8" i="17"/>
  <c r="N8" i="17"/>
  <c r="M8" i="17"/>
  <c r="L8" i="17"/>
  <c r="K8" i="17"/>
  <c r="J8" i="17"/>
  <c r="I8" i="17"/>
  <c r="H8" i="17"/>
  <c r="G7" i="17"/>
  <c r="F7" i="17"/>
  <c r="J5" i="17"/>
  <c r="L5" i="17" s="1"/>
  <c r="N5" i="17" s="1"/>
  <c r="P5" i="17" s="1"/>
  <c r="R5" i="17" s="1"/>
  <c r="T5" i="17" s="1"/>
  <c r="V5" i="17" s="1"/>
  <c r="X5" i="17" s="1"/>
  <c r="G35" i="9"/>
  <c r="F35" i="9"/>
  <c r="G34" i="9"/>
  <c r="F34" i="9"/>
  <c r="G33" i="9"/>
  <c r="F33" i="9"/>
  <c r="G32" i="9"/>
  <c r="F32" i="9"/>
  <c r="G31" i="9"/>
  <c r="F31" i="9"/>
  <c r="G30" i="9"/>
  <c r="F30" i="9"/>
  <c r="G29" i="9"/>
  <c r="F29" i="9"/>
  <c r="G28" i="9"/>
  <c r="F28" i="9"/>
  <c r="D28" i="9" s="1"/>
  <c r="G27" i="9"/>
  <c r="F27" i="9"/>
  <c r="G26" i="9"/>
  <c r="F26" i="9"/>
  <c r="G25" i="9"/>
  <c r="F25" i="9"/>
  <c r="G24" i="9"/>
  <c r="F24" i="9"/>
  <c r="G23" i="9"/>
  <c r="F23" i="9"/>
  <c r="G22" i="9"/>
  <c r="F22" i="9"/>
  <c r="Y21" i="9"/>
  <c r="X21" i="9"/>
  <c r="W21" i="9"/>
  <c r="V21" i="9"/>
  <c r="U21" i="9"/>
  <c r="T21" i="9"/>
  <c r="S21" i="9"/>
  <c r="R21" i="9"/>
  <c r="Q21" i="9"/>
  <c r="P21" i="9"/>
  <c r="O21" i="9"/>
  <c r="N21" i="9"/>
  <c r="M21" i="9"/>
  <c r="L21" i="9"/>
  <c r="K21" i="9"/>
  <c r="J21" i="9"/>
  <c r="I21" i="9"/>
  <c r="H21" i="9"/>
  <c r="G20" i="9"/>
  <c r="F20" i="9"/>
  <c r="G19" i="9"/>
  <c r="F19" i="9"/>
  <c r="G18" i="9"/>
  <c r="F18" i="9"/>
  <c r="G17" i="9"/>
  <c r="F17" i="9"/>
  <c r="Y16" i="9"/>
  <c r="X16" i="9"/>
  <c r="W16" i="9"/>
  <c r="V16" i="9"/>
  <c r="U16" i="9"/>
  <c r="T16" i="9"/>
  <c r="S16" i="9"/>
  <c r="R16" i="9"/>
  <c r="Q16" i="9"/>
  <c r="P16" i="9"/>
  <c r="O16" i="9"/>
  <c r="N16" i="9"/>
  <c r="M16" i="9"/>
  <c r="L16" i="9"/>
  <c r="K16" i="9"/>
  <c r="J16" i="9"/>
  <c r="I16" i="9"/>
  <c r="H16" i="9"/>
  <c r="G15" i="9"/>
  <c r="F15" i="9"/>
  <c r="G14" i="9"/>
  <c r="F14" i="9"/>
  <c r="G13" i="9"/>
  <c r="F13" i="9"/>
  <c r="G12" i="9"/>
  <c r="F12" i="9"/>
  <c r="Y11" i="9"/>
  <c r="X11" i="9"/>
  <c r="W11" i="9"/>
  <c r="V11" i="9"/>
  <c r="U11" i="9"/>
  <c r="T11" i="9"/>
  <c r="S11" i="9"/>
  <c r="R11" i="9"/>
  <c r="Q11" i="9"/>
  <c r="P11" i="9"/>
  <c r="O11" i="9"/>
  <c r="N11" i="9"/>
  <c r="M11" i="9"/>
  <c r="L11" i="9"/>
  <c r="K11" i="9"/>
  <c r="J11" i="9"/>
  <c r="I11" i="9"/>
  <c r="H11" i="9"/>
  <c r="G10" i="9"/>
  <c r="F10" i="9"/>
  <c r="D10" i="9" s="1"/>
  <c r="G9" i="9"/>
  <c r="F9" i="9"/>
  <c r="Y8" i="9"/>
  <c r="X8" i="9"/>
  <c r="W8" i="9"/>
  <c r="V8" i="9"/>
  <c r="U8" i="9"/>
  <c r="T8" i="9"/>
  <c r="S8" i="9"/>
  <c r="R8" i="9"/>
  <c r="Q8" i="9"/>
  <c r="P8" i="9"/>
  <c r="O8" i="9"/>
  <c r="N8" i="9"/>
  <c r="M8" i="9"/>
  <c r="L8" i="9"/>
  <c r="K8" i="9"/>
  <c r="J8" i="9"/>
  <c r="I8" i="9"/>
  <c r="H8" i="9"/>
  <c r="G7" i="9"/>
  <c r="F7" i="9"/>
  <c r="J5" i="9"/>
  <c r="L5" i="9" s="1"/>
  <c r="N5" i="9" s="1"/>
  <c r="P5" i="9" s="1"/>
  <c r="R5" i="9" s="1"/>
  <c r="T5" i="9" s="1"/>
  <c r="V5" i="9" s="1"/>
  <c r="X5" i="9" s="1"/>
  <c r="G35" i="8"/>
  <c r="F35" i="8"/>
  <c r="G34" i="8"/>
  <c r="F34" i="8"/>
  <c r="G33" i="8"/>
  <c r="F33" i="8"/>
  <c r="G32" i="8"/>
  <c r="F32" i="8"/>
  <c r="G31" i="8"/>
  <c r="F31" i="8"/>
  <c r="G30" i="8"/>
  <c r="F30" i="8"/>
  <c r="G29" i="8"/>
  <c r="F29" i="8"/>
  <c r="G28" i="8"/>
  <c r="F28" i="8"/>
  <c r="G27" i="8"/>
  <c r="F27" i="8"/>
  <c r="G26" i="8"/>
  <c r="F26" i="8"/>
  <c r="G25" i="8"/>
  <c r="F25" i="8"/>
  <c r="G24" i="8"/>
  <c r="F24" i="8"/>
  <c r="G23" i="8"/>
  <c r="F23" i="8"/>
  <c r="G22" i="8"/>
  <c r="F22" i="8"/>
  <c r="Y21" i="8"/>
  <c r="X21" i="8"/>
  <c r="W21" i="8"/>
  <c r="V21" i="8"/>
  <c r="U21" i="8"/>
  <c r="T21" i="8"/>
  <c r="S21" i="8"/>
  <c r="R21" i="8"/>
  <c r="Q21" i="8"/>
  <c r="P21" i="8"/>
  <c r="O21" i="8"/>
  <c r="N21" i="8"/>
  <c r="M21" i="8"/>
  <c r="L21" i="8"/>
  <c r="K21" i="8"/>
  <c r="J21" i="8"/>
  <c r="I21" i="8"/>
  <c r="H21" i="8"/>
  <c r="G20" i="8"/>
  <c r="F20" i="8"/>
  <c r="G19" i="8"/>
  <c r="F19" i="8"/>
  <c r="G18" i="8"/>
  <c r="F18" i="8"/>
  <c r="G17" i="8"/>
  <c r="F17" i="8"/>
  <c r="Y16" i="8"/>
  <c r="X16" i="8"/>
  <c r="W16" i="8"/>
  <c r="V16" i="8"/>
  <c r="U16" i="8"/>
  <c r="T16" i="8"/>
  <c r="S16" i="8"/>
  <c r="R16" i="8"/>
  <c r="Q16" i="8"/>
  <c r="P16" i="8"/>
  <c r="O16" i="8"/>
  <c r="N16" i="8"/>
  <c r="M16" i="8"/>
  <c r="L16" i="8"/>
  <c r="K16" i="8"/>
  <c r="J16" i="8"/>
  <c r="I16" i="8"/>
  <c r="H16" i="8"/>
  <c r="G15" i="8"/>
  <c r="F15" i="8"/>
  <c r="G14" i="8"/>
  <c r="F14" i="8"/>
  <c r="G13" i="8"/>
  <c r="F13" i="8"/>
  <c r="G12" i="8"/>
  <c r="F12" i="8"/>
  <c r="Y11" i="8"/>
  <c r="X11" i="8"/>
  <c r="W11" i="8"/>
  <c r="V11" i="8"/>
  <c r="U11" i="8"/>
  <c r="T11" i="8"/>
  <c r="S11" i="8"/>
  <c r="R11" i="8"/>
  <c r="Q11" i="8"/>
  <c r="P11" i="8"/>
  <c r="O11" i="8"/>
  <c r="N11" i="8"/>
  <c r="M11" i="8"/>
  <c r="L11" i="8"/>
  <c r="K11" i="8"/>
  <c r="J11" i="8"/>
  <c r="I11" i="8"/>
  <c r="H11" i="8"/>
  <c r="G10" i="8"/>
  <c r="F10" i="8"/>
  <c r="G9" i="8"/>
  <c r="F9" i="8"/>
  <c r="Y8" i="8"/>
  <c r="X8" i="8"/>
  <c r="W8" i="8"/>
  <c r="V8" i="8"/>
  <c r="U8" i="8"/>
  <c r="T8" i="8"/>
  <c r="S8" i="8"/>
  <c r="R8" i="8"/>
  <c r="Q8" i="8"/>
  <c r="P8" i="8"/>
  <c r="O8" i="8"/>
  <c r="N8" i="8"/>
  <c r="M8" i="8"/>
  <c r="L8" i="8"/>
  <c r="K8" i="8"/>
  <c r="J8" i="8"/>
  <c r="I8" i="8"/>
  <c r="H8" i="8"/>
  <c r="G7" i="8"/>
  <c r="F7" i="8"/>
  <c r="J5" i="8"/>
  <c r="L5" i="8" s="1"/>
  <c r="N5" i="8" s="1"/>
  <c r="P5" i="8" s="1"/>
  <c r="R5" i="8" s="1"/>
  <c r="T5" i="8" s="1"/>
  <c r="V5" i="8" s="1"/>
  <c r="X5" i="8" s="1"/>
  <c r="D9" i="8" l="1"/>
  <c r="D13" i="8"/>
  <c r="N36" i="16"/>
  <c r="D30" i="8"/>
  <c r="D9" i="17"/>
  <c r="D13" i="17"/>
  <c r="D15" i="17"/>
  <c r="D19" i="17"/>
  <c r="D20" i="15"/>
  <c r="D7" i="9"/>
  <c r="D15" i="9"/>
  <c r="D17" i="9"/>
  <c r="D19" i="9"/>
  <c r="P36" i="16"/>
  <c r="P38" i="16" s="1"/>
  <c r="X36" i="16"/>
  <c r="D14" i="16"/>
  <c r="D20" i="16"/>
  <c r="D7" i="14"/>
  <c r="D10" i="17"/>
  <c r="G8" i="13"/>
  <c r="D7" i="11"/>
  <c r="D19" i="11"/>
  <c r="D7" i="13"/>
  <c r="D9" i="13"/>
  <c r="D13" i="13"/>
  <c r="D17" i="13"/>
  <c r="D29" i="13"/>
  <c r="D33" i="13"/>
  <c r="BB84" i="28"/>
  <c r="BC83" i="28" s="1"/>
  <c r="BB85" i="28"/>
  <c r="D17" i="16"/>
  <c r="D7" i="15"/>
  <c r="D15" i="14"/>
  <c r="D19" i="14"/>
  <c r="D20" i="11"/>
  <c r="D14" i="8"/>
  <c r="D34" i="8"/>
  <c r="G23" i="18"/>
  <c r="D24" i="15"/>
  <c r="D19" i="16"/>
  <c r="D32" i="15"/>
  <c r="D14" i="15"/>
  <c r="D17" i="11"/>
  <c r="D18" i="11"/>
  <c r="D20" i="17"/>
  <c r="D26" i="17"/>
  <c r="D34" i="17"/>
  <c r="D34" i="13"/>
  <c r="P39" i="16"/>
  <c r="X38" i="16"/>
  <c r="X39" i="16"/>
  <c r="D12" i="9"/>
  <c r="G16" i="9"/>
  <c r="G11" i="17"/>
  <c r="R36" i="15"/>
  <c r="R38" i="15" s="1"/>
  <c r="G16" i="15"/>
  <c r="D15" i="8"/>
  <c r="D19" i="8"/>
  <c r="L36" i="9"/>
  <c r="L39" i="9" s="1"/>
  <c r="D12" i="17"/>
  <c r="F16" i="16"/>
  <c r="F8" i="16"/>
  <c r="D13" i="11"/>
  <c r="R36" i="8"/>
  <c r="R38" i="8" s="1"/>
  <c r="Q36" i="14"/>
  <c r="D17" i="17"/>
  <c r="N38" i="16"/>
  <c r="N39" i="16"/>
  <c r="D18" i="15"/>
  <c r="D18" i="16"/>
  <c r="D19" i="15"/>
  <c r="J24" i="25"/>
  <c r="D32" i="9"/>
  <c r="D24" i="17"/>
  <c r="D30" i="16"/>
  <c r="D34" i="16"/>
  <c r="D31" i="16"/>
  <c r="D28" i="15"/>
  <c r="D29" i="17"/>
  <c r="D33" i="17"/>
  <c r="D27" i="17"/>
  <c r="D31" i="17"/>
  <c r="D35" i="17"/>
  <c r="D35" i="14"/>
  <c r="D31" i="13"/>
  <c r="D35" i="13"/>
  <c r="D32" i="13"/>
  <c r="D28" i="8"/>
  <c r="D29" i="8"/>
  <c r="D28" i="16"/>
  <c r="D32" i="16"/>
  <c r="J36" i="15"/>
  <c r="D33" i="11"/>
  <c r="D33" i="9"/>
  <c r="D35" i="9"/>
  <c r="D32" i="8"/>
  <c r="D33" i="8"/>
  <c r="D30" i="17"/>
  <c r="D33" i="16"/>
  <c r="D23" i="13"/>
  <c r="D22" i="13"/>
  <c r="J36" i="8"/>
  <c r="D23" i="9"/>
  <c r="D27" i="9"/>
  <c r="D24" i="11"/>
  <c r="D33" i="14"/>
  <c r="D27" i="14"/>
  <c r="D31" i="14"/>
  <c r="D23" i="16"/>
  <c r="D29" i="16"/>
  <c r="D28" i="17"/>
  <c r="L36" i="17"/>
  <c r="L39" i="17" s="1"/>
  <c r="D25" i="17"/>
  <c r="D25" i="16"/>
  <c r="D25" i="8"/>
  <c r="D29" i="14"/>
  <c r="D23" i="14"/>
  <c r="D25" i="11"/>
  <c r="D29" i="11"/>
  <c r="D22" i="17"/>
  <c r="D26" i="16"/>
  <c r="D30" i="14"/>
  <c r="D22" i="9"/>
  <c r="D14" i="9"/>
  <c r="D24" i="9"/>
  <c r="S36" i="15"/>
  <c r="S38" i="15" s="1"/>
  <c r="D13" i="15"/>
  <c r="D32" i="14"/>
  <c r="G21" i="9"/>
  <c r="D25" i="9"/>
  <c r="L36" i="13"/>
  <c r="T36" i="13"/>
  <c r="T38" i="13" s="1"/>
  <c r="W36" i="11"/>
  <c r="N36" i="15"/>
  <c r="N38" i="15" s="1"/>
  <c r="D26" i="14"/>
  <c r="D30" i="13"/>
  <c r="D30" i="11"/>
  <c r="D34" i="11"/>
  <c r="F16" i="9"/>
  <c r="D16" i="9" s="1"/>
  <c r="D26" i="9"/>
  <c r="V36" i="15"/>
  <c r="V38" i="15" s="1"/>
  <c r="G8" i="11"/>
  <c r="Q36" i="11"/>
  <c r="Y36" i="11"/>
  <c r="D30" i="9"/>
  <c r="D34" i="14"/>
  <c r="Y36" i="13"/>
  <c r="Y38" i="13" s="1"/>
  <c r="D15" i="13"/>
  <c r="F8" i="15"/>
  <c r="D23" i="15"/>
  <c r="D12" i="14"/>
  <c r="D20" i="14"/>
  <c r="D24" i="14"/>
  <c r="D28" i="14"/>
  <c r="P36" i="13"/>
  <c r="P38" i="13" s="1"/>
  <c r="X36" i="13"/>
  <c r="X38" i="13" s="1"/>
  <c r="D12" i="13"/>
  <c r="F16" i="13"/>
  <c r="D20" i="13"/>
  <c r="D24" i="13"/>
  <c r="K36" i="11"/>
  <c r="S36" i="11"/>
  <c r="O36" i="11"/>
  <c r="D9" i="9"/>
  <c r="D13" i="9"/>
  <c r="Q36" i="9"/>
  <c r="Y36" i="15"/>
  <c r="Y38" i="15" s="1"/>
  <c r="K36" i="14"/>
  <c r="K39" i="14" s="1"/>
  <c r="S36" i="14"/>
  <c r="D13" i="14"/>
  <c r="Y36" i="14"/>
  <c r="Q36" i="13"/>
  <c r="Q38" i="13" s="1"/>
  <c r="L36" i="11"/>
  <c r="T36" i="14"/>
  <c r="S36" i="8"/>
  <c r="S38" i="8" s="1"/>
  <c r="M36" i="14"/>
  <c r="M39" i="14" s="1"/>
  <c r="D28" i="11"/>
  <c r="O36" i="8"/>
  <c r="O38" i="8" s="1"/>
  <c r="P36" i="8"/>
  <c r="P38" i="8" s="1"/>
  <c r="X36" i="8"/>
  <c r="X38" i="8" s="1"/>
  <c r="F16" i="8"/>
  <c r="D24" i="8"/>
  <c r="K36" i="9"/>
  <c r="K39" i="9" s="1"/>
  <c r="S36" i="9"/>
  <c r="S39" i="9" s="1"/>
  <c r="D18" i="9"/>
  <c r="D34" i="9"/>
  <c r="O36" i="17"/>
  <c r="H36" i="17"/>
  <c r="H39" i="17" s="1"/>
  <c r="X36" i="17"/>
  <c r="D18" i="17"/>
  <c r="J36" i="16"/>
  <c r="R36" i="16"/>
  <c r="D12" i="16"/>
  <c r="G8" i="15"/>
  <c r="Q36" i="15"/>
  <c r="Q38" i="15" s="1"/>
  <c r="D12" i="15"/>
  <c r="D22" i="15"/>
  <c r="D26" i="15"/>
  <c r="D30" i="15"/>
  <c r="D34" i="15"/>
  <c r="J36" i="14"/>
  <c r="J39" i="14" s="1"/>
  <c r="R36" i="14"/>
  <c r="D9" i="14"/>
  <c r="N36" i="13"/>
  <c r="N38" i="13" s="1"/>
  <c r="V36" i="13"/>
  <c r="V38" i="13" s="1"/>
  <c r="H36" i="13"/>
  <c r="D9" i="11"/>
  <c r="D27" i="11"/>
  <c r="D31" i="11"/>
  <c r="D35" i="11"/>
  <c r="D31" i="9"/>
  <c r="N36" i="9"/>
  <c r="N39" i="9" s="1"/>
  <c r="G16" i="14"/>
  <c r="D32" i="11"/>
  <c r="W36" i="9"/>
  <c r="K36" i="17"/>
  <c r="K39" i="17" s="1"/>
  <c r="S36" i="17"/>
  <c r="G21" i="17"/>
  <c r="V36" i="16"/>
  <c r="D10" i="16"/>
  <c r="D27" i="16"/>
  <c r="D17" i="15"/>
  <c r="N36" i="14"/>
  <c r="N39" i="14" s="1"/>
  <c r="V36" i="14"/>
  <c r="J36" i="13"/>
  <c r="R36" i="13"/>
  <c r="R38" i="13" s="1"/>
  <c r="F21" i="13"/>
  <c r="D28" i="13"/>
  <c r="N36" i="11"/>
  <c r="N38" i="11" s="1"/>
  <c r="V36" i="11"/>
  <c r="V38" i="11" s="1"/>
  <c r="F16" i="17"/>
  <c r="T36" i="15"/>
  <c r="T38" i="15" s="1"/>
  <c r="T36" i="8"/>
  <c r="T38" i="8" s="1"/>
  <c r="D22" i="8"/>
  <c r="D26" i="8"/>
  <c r="F8" i="9"/>
  <c r="P36" i="9"/>
  <c r="P39" i="9" s="1"/>
  <c r="X36" i="9"/>
  <c r="X39" i="9" s="1"/>
  <c r="D20" i="9"/>
  <c r="D29" i="9"/>
  <c r="F8" i="17"/>
  <c r="T36" i="17"/>
  <c r="U36" i="17"/>
  <c r="O36" i="16"/>
  <c r="W36" i="16"/>
  <c r="D10" i="15"/>
  <c r="O36" i="14"/>
  <c r="W36" i="14"/>
  <c r="H36" i="14"/>
  <c r="H39" i="14" s="1"/>
  <c r="D17" i="14"/>
  <c r="I36" i="14"/>
  <c r="I39" i="14" s="1"/>
  <c r="G16" i="13"/>
  <c r="I36" i="13"/>
  <c r="H36" i="11"/>
  <c r="G16" i="8"/>
  <c r="D16" i="8" s="1"/>
  <c r="T36" i="9"/>
  <c r="T39" i="9" s="1"/>
  <c r="T36" i="11"/>
  <c r="T38" i="11" s="1"/>
  <c r="G21" i="8"/>
  <c r="V36" i="9"/>
  <c r="V39" i="9" s="1"/>
  <c r="G16" i="16"/>
  <c r="L36" i="15"/>
  <c r="F16" i="15"/>
  <c r="O36" i="9"/>
  <c r="O39" i="9" s="1"/>
  <c r="G8" i="9"/>
  <c r="Y36" i="9"/>
  <c r="G16" i="17"/>
  <c r="D32" i="17"/>
  <c r="O36" i="15"/>
  <c r="O38" i="15" s="1"/>
  <c r="W36" i="15"/>
  <c r="W38" i="15" s="1"/>
  <c r="D15" i="15"/>
  <c r="F21" i="15"/>
  <c r="D25" i="15"/>
  <c r="D33" i="15"/>
  <c r="P36" i="14"/>
  <c r="X36" i="14"/>
  <c r="G11" i="14"/>
  <c r="D18" i="14"/>
  <c r="D22" i="14"/>
  <c r="D25" i="14"/>
  <c r="D10" i="13"/>
  <c r="D14" i="13"/>
  <c r="D18" i="13"/>
  <c r="P36" i="11"/>
  <c r="P38" i="11" s="1"/>
  <c r="X36" i="11"/>
  <c r="X38" i="11" s="1"/>
  <c r="G11" i="11"/>
  <c r="D15" i="11"/>
  <c r="D22" i="11"/>
  <c r="D26" i="11"/>
  <c r="K36" i="15"/>
  <c r="L36" i="14"/>
  <c r="L39" i="14" s="1"/>
  <c r="F16" i="14"/>
  <c r="K36" i="8"/>
  <c r="D17" i="8"/>
  <c r="U36" i="14"/>
  <c r="L36" i="8"/>
  <c r="W36" i="8"/>
  <c r="W38" i="8" s="1"/>
  <c r="N36" i="17"/>
  <c r="I47" i="34" s="1"/>
  <c r="V36" i="17"/>
  <c r="F21" i="17"/>
  <c r="G8" i="16"/>
  <c r="I36" i="15"/>
  <c r="G8" i="14"/>
  <c r="M36" i="13"/>
  <c r="U36" i="13"/>
  <c r="U38" i="13" s="1"/>
  <c r="F16" i="11"/>
  <c r="D23" i="11"/>
  <c r="F11" i="8"/>
  <c r="H36" i="8"/>
  <c r="F11" i="9"/>
  <c r="H36" i="9"/>
  <c r="H39" i="9" s="1"/>
  <c r="F11" i="16"/>
  <c r="H36" i="16"/>
  <c r="F11" i="14"/>
  <c r="F11" i="15"/>
  <c r="H36" i="15"/>
  <c r="F11" i="13"/>
  <c r="F11" i="11"/>
  <c r="F11" i="17"/>
  <c r="D35" i="8"/>
  <c r="D35" i="15"/>
  <c r="D35" i="16"/>
  <c r="G21" i="15"/>
  <c r="F21" i="16"/>
  <c r="G21" i="14"/>
  <c r="D25" i="13"/>
  <c r="F21" i="9"/>
  <c r="G21" i="16"/>
  <c r="F21" i="14"/>
  <c r="G21" i="13"/>
  <c r="D26" i="13"/>
  <c r="I36" i="11"/>
  <c r="D27" i="13"/>
  <c r="M36" i="17"/>
  <c r="M39" i="17" s="1"/>
  <c r="I36" i="9"/>
  <c r="I39" i="9" s="1"/>
  <c r="J36" i="9"/>
  <c r="J39" i="9" s="1"/>
  <c r="G8" i="17"/>
  <c r="L36" i="16"/>
  <c r="P36" i="17"/>
  <c r="J47" i="34" s="1"/>
  <c r="S36" i="16"/>
  <c r="I36" i="17"/>
  <c r="Q36" i="17"/>
  <c r="Y36" i="17"/>
  <c r="F8" i="14"/>
  <c r="K36" i="16"/>
  <c r="K39" i="16" s="1"/>
  <c r="G11" i="16"/>
  <c r="R36" i="9"/>
  <c r="R39" i="9" s="1"/>
  <c r="W36" i="17"/>
  <c r="T36" i="16"/>
  <c r="M36" i="9"/>
  <c r="M39" i="9" s="1"/>
  <c r="U36" i="9"/>
  <c r="G11" i="9"/>
  <c r="D14" i="17"/>
  <c r="D23" i="17"/>
  <c r="I36" i="16"/>
  <c r="Q36" i="16"/>
  <c r="Y36" i="16"/>
  <c r="P36" i="15"/>
  <c r="P38" i="15" s="1"/>
  <c r="X36" i="15"/>
  <c r="X38" i="15" s="1"/>
  <c r="F21" i="11"/>
  <c r="D7" i="17"/>
  <c r="D27" i="15"/>
  <c r="O36" i="13"/>
  <c r="O38" i="13" s="1"/>
  <c r="W36" i="13"/>
  <c r="W38" i="13" s="1"/>
  <c r="D19" i="13"/>
  <c r="M36" i="11"/>
  <c r="U36" i="11"/>
  <c r="G21" i="11"/>
  <c r="G16" i="11"/>
  <c r="J36" i="17"/>
  <c r="J39" i="17" s="1"/>
  <c r="R36" i="17"/>
  <c r="M36" i="16"/>
  <c r="M39" i="16" s="1"/>
  <c r="U36" i="16"/>
  <c r="D15" i="16"/>
  <c r="D24" i="16"/>
  <c r="D31" i="15"/>
  <c r="G11" i="13"/>
  <c r="M36" i="15"/>
  <c r="U36" i="15"/>
  <c r="U38" i="15" s="1"/>
  <c r="G11" i="15"/>
  <c r="K36" i="13"/>
  <c r="S36" i="13"/>
  <c r="S38" i="13" s="1"/>
  <c r="D13" i="16"/>
  <c r="D22" i="16"/>
  <c r="D29" i="15"/>
  <c r="J36" i="11"/>
  <c r="R36" i="11"/>
  <c r="R38" i="11" s="1"/>
  <c r="F8" i="11"/>
  <c r="D8" i="11" s="1"/>
  <c r="F8" i="13"/>
  <c r="D8" i="13" s="1"/>
  <c r="M36" i="8"/>
  <c r="U36" i="8"/>
  <c r="U38" i="8" s="1"/>
  <c r="D10" i="8"/>
  <c r="D27" i="8"/>
  <c r="D7" i="8"/>
  <c r="N36" i="8"/>
  <c r="N38" i="8" s="1"/>
  <c r="V36" i="8"/>
  <c r="V38" i="8" s="1"/>
  <c r="F21" i="8"/>
  <c r="D18" i="8"/>
  <c r="D31" i="8"/>
  <c r="G11" i="8"/>
  <c r="I36" i="8"/>
  <c r="Q36" i="8"/>
  <c r="Q38" i="8" s="1"/>
  <c r="Y36" i="8"/>
  <c r="Y38" i="8" s="1"/>
  <c r="D12" i="8"/>
  <c r="D20" i="8"/>
  <c r="D23" i="8"/>
  <c r="F8" i="8"/>
  <c r="G8" i="8"/>
  <c r="D11" i="16" l="1"/>
  <c r="D16" i="15"/>
  <c r="BB86" i="28"/>
  <c r="D8" i="16"/>
  <c r="D16" i="17"/>
  <c r="D11" i="15"/>
  <c r="J11" i="23"/>
  <c r="K11" i="25" s="1"/>
  <c r="D11" i="8"/>
  <c r="K47" i="34"/>
  <c r="L39" i="16"/>
  <c r="H47" i="34"/>
  <c r="J39" i="16"/>
  <c r="G47" i="34"/>
  <c r="H39" i="16"/>
  <c r="F47" i="34"/>
  <c r="J38" i="15"/>
  <c r="I38" i="15"/>
  <c r="U39" i="16"/>
  <c r="U38" i="16"/>
  <c r="J151" i="26"/>
  <c r="Q38" i="11"/>
  <c r="Q39" i="14"/>
  <c r="Q38" i="14"/>
  <c r="Y39" i="16"/>
  <c r="Y38" i="16"/>
  <c r="Y39" i="17"/>
  <c r="Y38" i="17"/>
  <c r="U39" i="14"/>
  <c r="U38" i="14"/>
  <c r="Q39" i="9"/>
  <c r="Q38" i="9"/>
  <c r="R38" i="17"/>
  <c r="R39" i="17"/>
  <c r="Q39" i="16"/>
  <c r="Q38" i="16"/>
  <c r="W39" i="17"/>
  <c r="W38" i="17"/>
  <c r="Q39" i="17"/>
  <c r="Q38" i="17"/>
  <c r="W39" i="16"/>
  <c r="W38" i="16"/>
  <c r="X38" i="17"/>
  <c r="X39" i="17"/>
  <c r="L38" i="9"/>
  <c r="U39" i="9"/>
  <c r="U38" i="9"/>
  <c r="W39" i="14"/>
  <c r="W38" i="14"/>
  <c r="V38" i="14"/>
  <c r="V39" i="14"/>
  <c r="R38" i="16"/>
  <c r="R39" i="16"/>
  <c r="R151" i="26"/>
  <c r="Y38" i="11"/>
  <c r="O38" i="14"/>
  <c r="O39" i="14"/>
  <c r="W39" i="9"/>
  <c r="W38" i="9"/>
  <c r="T38" i="16"/>
  <c r="T39" i="16"/>
  <c r="T38" i="14"/>
  <c r="T39" i="14"/>
  <c r="I38" i="16"/>
  <c r="I39" i="16"/>
  <c r="I38" i="17"/>
  <c r="I39" i="17"/>
  <c r="D16" i="16"/>
  <c r="D16" i="13"/>
  <c r="O38" i="16"/>
  <c r="O39" i="16"/>
  <c r="P151" i="26"/>
  <c r="W38" i="11"/>
  <c r="S38" i="16"/>
  <c r="S39" i="16"/>
  <c r="X38" i="14"/>
  <c r="X39" i="14"/>
  <c r="U39" i="17"/>
  <c r="U38" i="17"/>
  <c r="V38" i="16"/>
  <c r="V39" i="16"/>
  <c r="O38" i="17"/>
  <c r="O39" i="17"/>
  <c r="Y39" i="14"/>
  <c r="Y38" i="14"/>
  <c r="O38" i="11"/>
  <c r="H151" i="26"/>
  <c r="P38" i="17"/>
  <c r="P39" i="17"/>
  <c r="V38" i="17"/>
  <c r="V39" i="17"/>
  <c r="P38" i="14"/>
  <c r="P39" i="14"/>
  <c r="T38" i="17"/>
  <c r="T39" i="17"/>
  <c r="R38" i="14"/>
  <c r="R39" i="14"/>
  <c r="S38" i="11"/>
  <c r="L151" i="26"/>
  <c r="N151" i="26"/>
  <c r="U38" i="11"/>
  <c r="N38" i="17"/>
  <c r="N39" i="17"/>
  <c r="Y39" i="9"/>
  <c r="Y38" i="9"/>
  <c r="S38" i="17"/>
  <c r="S39" i="17"/>
  <c r="S38" i="14"/>
  <c r="S39" i="14"/>
  <c r="J38" i="8"/>
  <c r="I38" i="8"/>
  <c r="H38" i="8"/>
  <c r="I23" i="18"/>
  <c r="H38" i="13"/>
  <c r="D151" i="26"/>
  <c r="F151" i="26"/>
  <c r="N38" i="14"/>
  <c r="M38" i="17"/>
  <c r="L38" i="17"/>
  <c r="K38" i="17"/>
  <c r="J38" i="17"/>
  <c r="M38" i="16"/>
  <c r="L38" i="16"/>
  <c r="K38" i="16"/>
  <c r="J38" i="16"/>
  <c r="M38" i="15"/>
  <c r="M38" i="14"/>
  <c r="M38" i="13"/>
  <c r="L38" i="13"/>
  <c r="M38" i="11"/>
  <c r="L38" i="11"/>
  <c r="M38" i="9"/>
  <c r="M38" i="8"/>
  <c r="L38" i="8"/>
  <c r="K38" i="8"/>
  <c r="L38" i="15"/>
  <c r="K38" i="15"/>
  <c r="H38" i="15"/>
  <c r="K38" i="14"/>
  <c r="I38" i="14"/>
  <c r="L38" i="14"/>
  <c r="J38" i="14"/>
  <c r="J38" i="13"/>
  <c r="I38" i="13"/>
  <c r="K38" i="13"/>
  <c r="H38" i="11"/>
  <c r="K38" i="11"/>
  <c r="J38" i="11"/>
  <c r="I38" i="11"/>
  <c r="K38" i="9"/>
  <c r="I38" i="9"/>
  <c r="G36" i="17"/>
  <c r="H38" i="17"/>
  <c r="H38" i="16"/>
  <c r="G36" i="16"/>
  <c r="D21" i="16"/>
  <c r="H38" i="14"/>
  <c r="D21" i="13"/>
  <c r="D21" i="11"/>
  <c r="H38" i="9"/>
  <c r="D21" i="9"/>
  <c r="F36" i="9"/>
  <c r="G36" i="8"/>
  <c r="D21" i="8"/>
  <c r="R38" i="9"/>
  <c r="G36" i="9"/>
  <c r="T38" i="9"/>
  <c r="G36" i="14"/>
  <c r="O38" i="9"/>
  <c r="S38" i="9"/>
  <c r="G36" i="11"/>
  <c r="G36" i="15"/>
  <c r="X38" i="9"/>
  <c r="P38" i="9"/>
  <c r="D16" i="14"/>
  <c r="V38" i="9"/>
  <c r="N38" i="9"/>
  <c r="J38" i="9"/>
  <c r="D8" i="15"/>
  <c r="D11" i="13"/>
  <c r="D16" i="11"/>
  <c r="D8" i="9"/>
  <c r="F36" i="16"/>
  <c r="F36" i="13"/>
  <c r="F36" i="8"/>
  <c r="G36" i="13"/>
  <c r="D11" i="9"/>
  <c r="D21" i="15"/>
  <c r="F36" i="15"/>
  <c r="D21" i="17"/>
  <c r="D11" i="14"/>
  <c r="F36" i="14"/>
  <c r="D11" i="11"/>
  <c r="F36" i="11"/>
  <c r="D11" i="17"/>
  <c r="F36" i="17"/>
  <c r="D21" i="14"/>
  <c r="D8" i="17"/>
  <c r="D8" i="14"/>
  <c r="D8" i="8"/>
  <c r="BC84" i="28" l="1"/>
  <c r="BD83" i="28" s="1"/>
  <c r="BC85" i="28"/>
  <c r="H23" i="18"/>
  <c r="D47" i="34"/>
  <c r="E47" i="34"/>
  <c r="D36" i="15"/>
  <c r="E10" i="15" s="1"/>
  <c r="D36" i="9"/>
  <c r="D36" i="17"/>
  <c r="E34" i="17" s="1"/>
  <c r="D36" i="16"/>
  <c r="E22" i="16" s="1"/>
  <c r="D36" i="14"/>
  <c r="E27" i="14" s="1"/>
  <c r="D36" i="13"/>
  <c r="D36" i="8"/>
  <c r="D36" i="11"/>
  <c r="E30" i="11" s="1"/>
  <c r="E33" i="8" l="1"/>
  <c r="E18" i="8"/>
  <c r="E8" i="13"/>
  <c r="E25" i="13"/>
  <c r="E25" i="9"/>
  <c r="E16" i="9"/>
  <c r="BC86" i="28"/>
  <c r="BD84" i="28"/>
  <c r="BD85" i="28"/>
  <c r="K11" i="23"/>
  <c r="L11" i="25" s="1"/>
  <c r="I22" i="18"/>
  <c r="L11" i="23" s="1"/>
  <c r="E29" i="17"/>
  <c r="E35" i="15"/>
  <c r="E23" i="9"/>
  <c r="E7" i="9"/>
  <c r="E31" i="9"/>
  <c r="E16" i="15"/>
  <c r="E8" i="16"/>
  <c r="E31" i="16"/>
  <c r="E29" i="16"/>
  <c r="E25" i="17"/>
  <c r="E24" i="17"/>
  <c r="E22" i="17"/>
  <c r="E21" i="17"/>
  <c r="E30" i="17"/>
  <c r="E27" i="17"/>
  <c r="E26" i="17"/>
  <c r="E13" i="17"/>
  <c r="E12" i="17"/>
  <c r="E10" i="17"/>
  <c r="E23" i="17"/>
  <c r="E31" i="17"/>
  <c r="E11" i="17"/>
  <c r="E8" i="17"/>
  <c r="E18" i="17"/>
  <c r="E32" i="17"/>
  <c r="E16" i="17"/>
  <c r="E9" i="17"/>
  <c r="E17" i="17"/>
  <c r="E7" i="15"/>
  <c r="E25" i="15"/>
  <c r="E34" i="15"/>
  <c r="E12" i="15"/>
  <c r="E9" i="15"/>
  <c r="E29" i="15"/>
  <c r="E20" i="15"/>
  <c r="E8" i="15"/>
  <c r="E30" i="15"/>
  <c r="E28" i="15"/>
  <c r="E31" i="15"/>
  <c r="E17" i="15"/>
  <c r="E22" i="15"/>
  <c r="E15" i="15"/>
  <c r="E26" i="15"/>
  <c r="E19" i="15"/>
  <c r="E13" i="15"/>
  <c r="E24" i="15"/>
  <c r="E27" i="15"/>
  <c r="E23" i="15"/>
  <c r="E32" i="15"/>
  <c r="E36" i="15"/>
  <c r="E14" i="15"/>
  <c r="E33" i="15"/>
  <c r="E11" i="15"/>
  <c r="E21" i="15"/>
  <c r="E18" i="15"/>
  <c r="E30" i="14"/>
  <c r="E9" i="14"/>
  <c r="E34" i="14"/>
  <c r="E35" i="14"/>
  <c r="E15" i="14"/>
  <c r="E17" i="14"/>
  <c r="E22" i="14"/>
  <c r="E23" i="14"/>
  <c r="E24" i="14"/>
  <c r="E28" i="14"/>
  <c r="E33" i="14"/>
  <c r="E31" i="14"/>
  <c r="E26" i="14"/>
  <c r="E19" i="14"/>
  <c r="E36" i="14"/>
  <c r="E27" i="13"/>
  <c r="E16" i="13"/>
  <c r="E35" i="13"/>
  <c r="E26" i="13"/>
  <c r="E24" i="13"/>
  <c r="E20" i="13"/>
  <c r="E19" i="13"/>
  <c r="E13" i="13"/>
  <c r="E24" i="9"/>
  <c r="E29" i="9"/>
  <c r="E15" i="9"/>
  <c r="E19" i="9"/>
  <c r="E22" i="9"/>
  <c r="E11" i="9"/>
  <c r="E13" i="9"/>
  <c r="E33" i="9"/>
  <c r="E10" i="9"/>
  <c r="E8" i="9"/>
  <c r="E14" i="9"/>
  <c r="E21" i="9"/>
  <c r="E34" i="9"/>
  <c r="E35" i="9"/>
  <c r="E28" i="9"/>
  <c r="E32" i="9"/>
  <c r="E9" i="9"/>
  <c r="E26" i="9"/>
  <c r="E36" i="9"/>
  <c r="E18" i="9"/>
  <c r="E27" i="9"/>
  <c r="E20" i="9"/>
  <c r="E30" i="9"/>
  <c r="E17" i="9"/>
  <c r="E12" i="9"/>
  <c r="E17" i="8"/>
  <c r="E13" i="8"/>
  <c r="E8" i="8"/>
  <c r="E7" i="8"/>
  <c r="E36" i="8"/>
  <c r="E34" i="8"/>
  <c r="E9" i="8"/>
  <c r="E14" i="8"/>
  <c r="E32" i="8"/>
  <c r="E24" i="8"/>
  <c r="E15" i="8"/>
  <c r="E10" i="8"/>
  <c r="E30" i="8"/>
  <c r="E19" i="8"/>
  <c r="E26" i="8"/>
  <c r="E12" i="8"/>
  <c r="E16" i="8"/>
  <c r="E22" i="8"/>
  <c r="E25" i="8"/>
  <c r="E11" i="8"/>
  <c r="E28" i="8"/>
  <c r="E35" i="8"/>
  <c r="E29" i="8"/>
  <c r="E14" i="14"/>
  <c r="E21" i="13"/>
  <c r="E9" i="13"/>
  <c r="E17" i="13"/>
  <c r="E33" i="13"/>
  <c r="E10" i="13"/>
  <c r="E31" i="13"/>
  <c r="E34" i="13"/>
  <c r="E11" i="13"/>
  <c r="E28" i="13"/>
  <c r="E12" i="13"/>
  <c r="E7" i="13"/>
  <c r="E14" i="13"/>
  <c r="E32" i="13"/>
  <c r="E22" i="13"/>
  <c r="E29" i="13"/>
  <c r="E30" i="13"/>
  <c r="E15" i="13"/>
  <c r="E18" i="13"/>
  <c r="E23" i="13"/>
  <c r="E36" i="13"/>
  <c r="E20" i="8"/>
  <c r="E23" i="8"/>
  <c r="E31" i="8"/>
  <c r="E21" i="8"/>
  <c r="E27" i="8"/>
  <c r="E23" i="16"/>
  <c r="E20" i="16"/>
  <c r="E24" i="16"/>
  <c r="E21" i="16"/>
  <c r="E27" i="16"/>
  <c r="E19" i="16"/>
  <c r="E17" i="16"/>
  <c r="E7" i="16"/>
  <c r="E34" i="16"/>
  <c r="E14" i="16"/>
  <c r="E10" i="16"/>
  <c r="E26" i="16"/>
  <c r="E35" i="16"/>
  <c r="E13" i="16"/>
  <c r="E15" i="16"/>
  <c r="E12" i="16"/>
  <c r="E32" i="16"/>
  <c r="E16" i="16"/>
  <c r="E11" i="16"/>
  <c r="E33" i="16"/>
  <c r="E30" i="16"/>
  <c r="E9" i="16"/>
  <c r="E18" i="16"/>
  <c r="E36" i="16"/>
  <c r="E28" i="16"/>
  <c r="E25" i="16"/>
  <c r="E19" i="17"/>
  <c r="E15" i="17"/>
  <c r="E28" i="17"/>
  <c r="E20" i="17"/>
  <c r="E14" i="17"/>
  <c r="E7" i="17"/>
  <c r="E36" i="17"/>
  <c r="E33" i="17"/>
  <c r="E35" i="17"/>
  <c r="E16" i="14"/>
  <c r="E18" i="14"/>
  <c r="E29" i="14"/>
  <c r="E7" i="14"/>
  <c r="E20" i="14"/>
  <c r="E13" i="14"/>
  <c r="E8" i="14"/>
  <c r="E32" i="14"/>
  <c r="E10" i="14"/>
  <c r="E12" i="14"/>
  <c r="E21" i="14"/>
  <c r="E11" i="14"/>
  <c r="E25" i="14"/>
  <c r="E21" i="11"/>
  <c r="E32" i="11"/>
  <c r="E18" i="11"/>
  <c r="E10" i="11"/>
  <c r="E29" i="11"/>
  <c r="E11" i="11"/>
  <c r="E9" i="11"/>
  <c r="E14" i="11"/>
  <c r="E19" i="11"/>
  <c r="E27" i="11"/>
  <c r="E34" i="11"/>
  <c r="E22" i="11"/>
  <c r="E25" i="11"/>
  <c r="E7" i="11"/>
  <c r="E17" i="11"/>
  <c r="E33" i="11"/>
  <c r="E26" i="11"/>
  <c r="E31" i="11"/>
  <c r="E24" i="11"/>
  <c r="E28" i="11"/>
  <c r="E35" i="11"/>
  <c r="E36" i="11"/>
  <c r="E13" i="11"/>
  <c r="E8" i="11"/>
  <c r="E23" i="11"/>
  <c r="E15" i="11"/>
  <c r="E20" i="11"/>
  <c r="E12" i="11"/>
  <c r="E16" i="11"/>
  <c r="G35" i="3"/>
  <c r="F35" i="3"/>
  <c r="G34" i="3"/>
  <c r="F34" i="3"/>
  <c r="G33" i="3"/>
  <c r="F33" i="3"/>
  <c r="G32" i="3"/>
  <c r="F32" i="3"/>
  <c r="G31" i="3"/>
  <c r="F31" i="3"/>
  <c r="G30" i="3"/>
  <c r="F30" i="3"/>
  <c r="G29" i="3"/>
  <c r="F29" i="3"/>
  <c r="G28" i="3"/>
  <c r="F28" i="3"/>
  <c r="G27" i="3"/>
  <c r="F27" i="3"/>
  <c r="G26" i="3"/>
  <c r="F26" i="3"/>
  <c r="G25" i="3"/>
  <c r="F25" i="3"/>
  <c r="G24" i="3"/>
  <c r="F24" i="3"/>
  <c r="G23" i="3"/>
  <c r="F23" i="3"/>
  <c r="G22" i="3"/>
  <c r="F22" i="3"/>
  <c r="Y21" i="3"/>
  <c r="X21" i="3"/>
  <c r="W21" i="3"/>
  <c r="V21" i="3"/>
  <c r="U21" i="3"/>
  <c r="T21" i="3"/>
  <c r="S21" i="3"/>
  <c r="R21" i="3"/>
  <c r="Q21" i="3"/>
  <c r="P21" i="3"/>
  <c r="O21" i="3"/>
  <c r="N21" i="3"/>
  <c r="M21" i="3"/>
  <c r="L21" i="3"/>
  <c r="K21" i="3"/>
  <c r="J21" i="3"/>
  <c r="I21" i="3"/>
  <c r="H21" i="3"/>
  <c r="G20" i="3"/>
  <c r="F20" i="3"/>
  <c r="G19" i="3"/>
  <c r="F19" i="3"/>
  <c r="G18" i="3"/>
  <c r="F18" i="3"/>
  <c r="G17" i="3"/>
  <c r="F17" i="3"/>
  <c r="Y16" i="3"/>
  <c r="X16" i="3"/>
  <c r="W16" i="3"/>
  <c r="V16" i="3"/>
  <c r="U16" i="3"/>
  <c r="T16" i="3"/>
  <c r="S16" i="3"/>
  <c r="R16" i="3"/>
  <c r="Q16" i="3"/>
  <c r="P16" i="3"/>
  <c r="O16" i="3"/>
  <c r="N16" i="3"/>
  <c r="M16" i="3"/>
  <c r="L16" i="3"/>
  <c r="K16" i="3"/>
  <c r="J16" i="3"/>
  <c r="I16" i="3"/>
  <c r="H16" i="3"/>
  <c r="G15" i="3"/>
  <c r="F15" i="3"/>
  <c r="G14" i="3"/>
  <c r="F14" i="3"/>
  <c r="G13" i="3"/>
  <c r="F13" i="3"/>
  <c r="G12" i="3"/>
  <c r="F12" i="3"/>
  <c r="Y11" i="3"/>
  <c r="X11" i="3"/>
  <c r="W11" i="3"/>
  <c r="V11" i="3"/>
  <c r="U11" i="3"/>
  <c r="T11" i="3"/>
  <c r="S11" i="3"/>
  <c r="R11" i="3"/>
  <c r="Q11" i="3"/>
  <c r="P11" i="3"/>
  <c r="O11" i="3"/>
  <c r="N11" i="3"/>
  <c r="M11" i="3"/>
  <c r="L11" i="3"/>
  <c r="K11" i="3"/>
  <c r="J11" i="3"/>
  <c r="I11" i="3"/>
  <c r="H11" i="3"/>
  <c r="G10" i="3"/>
  <c r="F10" i="3"/>
  <c r="G9" i="3"/>
  <c r="F9" i="3"/>
  <c r="Y8" i="3"/>
  <c r="X8" i="3"/>
  <c r="W8" i="3"/>
  <c r="V8" i="3"/>
  <c r="U8" i="3"/>
  <c r="T8" i="3"/>
  <c r="S8" i="3"/>
  <c r="R8" i="3"/>
  <c r="Q8" i="3"/>
  <c r="P8" i="3"/>
  <c r="O8" i="3"/>
  <c r="N8" i="3"/>
  <c r="M8" i="3"/>
  <c r="L8" i="3"/>
  <c r="K8" i="3"/>
  <c r="J8" i="3"/>
  <c r="I8" i="3"/>
  <c r="H8" i="3"/>
  <c r="G7" i="3"/>
  <c r="F7" i="3"/>
  <c r="J5" i="3"/>
  <c r="L5" i="3" s="1"/>
  <c r="N5" i="3" s="1"/>
  <c r="P5" i="3" s="1"/>
  <c r="R5" i="3" s="1"/>
  <c r="T5" i="3" s="1"/>
  <c r="V5" i="3" s="1"/>
  <c r="X5" i="3" s="1"/>
  <c r="G35" i="5"/>
  <c r="F35" i="5"/>
  <c r="G34" i="5"/>
  <c r="F34" i="5"/>
  <c r="G33" i="5"/>
  <c r="F33" i="5"/>
  <c r="G32" i="5"/>
  <c r="F32" i="5"/>
  <c r="G31" i="5"/>
  <c r="F31" i="5"/>
  <c r="G30" i="5"/>
  <c r="F30" i="5"/>
  <c r="G29" i="5"/>
  <c r="F29" i="5"/>
  <c r="F28" i="5"/>
  <c r="D28" i="5" s="1"/>
  <c r="G27" i="5"/>
  <c r="F27" i="5"/>
  <c r="G26" i="5"/>
  <c r="F26" i="5"/>
  <c r="G25" i="5"/>
  <c r="F25" i="5"/>
  <c r="G24" i="5"/>
  <c r="F24" i="5"/>
  <c r="G23" i="5"/>
  <c r="F23" i="5"/>
  <c r="G22" i="5"/>
  <c r="F22" i="5"/>
  <c r="Y21" i="5"/>
  <c r="X21" i="5"/>
  <c r="W21" i="5"/>
  <c r="V21" i="5"/>
  <c r="U21" i="5"/>
  <c r="T21" i="5"/>
  <c r="S21" i="5"/>
  <c r="R21" i="5"/>
  <c r="Q21" i="5"/>
  <c r="P21" i="5"/>
  <c r="O21" i="5"/>
  <c r="N21" i="5"/>
  <c r="M21" i="5"/>
  <c r="L21" i="5"/>
  <c r="K21" i="5"/>
  <c r="J21" i="5"/>
  <c r="I21" i="5"/>
  <c r="H21" i="5"/>
  <c r="G20" i="5"/>
  <c r="F20" i="5"/>
  <c r="G19" i="5"/>
  <c r="F19" i="5"/>
  <c r="G18" i="5"/>
  <c r="F18" i="5"/>
  <c r="G17" i="5"/>
  <c r="F17" i="5"/>
  <c r="Y16" i="5"/>
  <c r="X16" i="5"/>
  <c r="W16" i="5"/>
  <c r="V16" i="5"/>
  <c r="U16" i="5"/>
  <c r="T16" i="5"/>
  <c r="S16" i="5"/>
  <c r="R16" i="5"/>
  <c r="Q16" i="5"/>
  <c r="P16" i="5"/>
  <c r="O16" i="5"/>
  <c r="N16" i="5"/>
  <c r="M16" i="5"/>
  <c r="L16" i="5"/>
  <c r="K16" i="5"/>
  <c r="J16" i="5"/>
  <c r="I16" i="5"/>
  <c r="H16" i="5"/>
  <c r="G15" i="5"/>
  <c r="F15" i="5"/>
  <c r="G14" i="5"/>
  <c r="F14" i="5"/>
  <c r="G13" i="5"/>
  <c r="F13" i="5"/>
  <c r="G12" i="5"/>
  <c r="F12" i="5"/>
  <c r="Y11" i="5"/>
  <c r="X11" i="5"/>
  <c r="W11" i="5"/>
  <c r="V11" i="5"/>
  <c r="U11" i="5"/>
  <c r="T11" i="5"/>
  <c r="S11" i="5"/>
  <c r="R11" i="5"/>
  <c r="Q11" i="5"/>
  <c r="P11" i="5"/>
  <c r="O11" i="5"/>
  <c r="N11" i="5"/>
  <c r="M11" i="5"/>
  <c r="L11" i="5"/>
  <c r="K11" i="5"/>
  <c r="J11" i="5"/>
  <c r="I11" i="5"/>
  <c r="H11" i="5"/>
  <c r="G10" i="5"/>
  <c r="F10" i="5"/>
  <c r="D10" i="5" s="1"/>
  <c r="G9" i="5"/>
  <c r="F9" i="5"/>
  <c r="Y8" i="5"/>
  <c r="X8" i="5"/>
  <c r="W8" i="5"/>
  <c r="V8" i="5"/>
  <c r="U8" i="5"/>
  <c r="T8" i="5"/>
  <c r="S8" i="5"/>
  <c r="R8" i="5"/>
  <c r="Q8" i="5"/>
  <c r="P8" i="5"/>
  <c r="O8" i="5"/>
  <c r="N8" i="5"/>
  <c r="M8" i="5"/>
  <c r="L8" i="5"/>
  <c r="K8" i="5"/>
  <c r="J8" i="5"/>
  <c r="I8" i="5"/>
  <c r="H8" i="5"/>
  <c r="G7" i="5"/>
  <c r="F7" i="5"/>
  <c r="J5" i="5"/>
  <c r="L5" i="5" s="1"/>
  <c r="N5" i="5" s="1"/>
  <c r="P5" i="5" s="1"/>
  <c r="R5" i="5" s="1"/>
  <c r="T5" i="5" s="1"/>
  <c r="V5" i="5" s="1"/>
  <c r="X5" i="5" s="1"/>
  <c r="J5" i="4"/>
  <c r="D10" i="3" l="1"/>
  <c r="D18" i="3"/>
  <c r="D20" i="3"/>
  <c r="D34" i="3"/>
  <c r="D18" i="5"/>
  <c r="D7" i="3"/>
  <c r="D9" i="3"/>
  <c r="D15" i="3"/>
  <c r="BD86" i="28"/>
  <c r="F8" i="5"/>
  <c r="D15" i="5"/>
  <c r="D19" i="5"/>
  <c r="D14" i="3"/>
  <c r="D17" i="3"/>
  <c r="D12" i="5"/>
  <c r="H36" i="5"/>
  <c r="H39" i="5" s="1"/>
  <c r="F44" i="34" s="1"/>
  <c r="G11" i="5"/>
  <c r="D33" i="3"/>
  <c r="U36" i="3"/>
  <c r="U38" i="3" s="1"/>
  <c r="F16" i="5"/>
  <c r="D16" i="5" s="1"/>
  <c r="V36" i="3"/>
  <c r="V38" i="3" s="1"/>
  <c r="G16" i="5"/>
  <c r="O36" i="3"/>
  <c r="O38" i="3" s="1"/>
  <c r="W36" i="3"/>
  <c r="W38" i="3" s="1"/>
  <c r="N36" i="3"/>
  <c r="N38" i="3" s="1"/>
  <c r="F11" i="3"/>
  <c r="S36" i="5"/>
  <c r="D13" i="5"/>
  <c r="D17" i="5"/>
  <c r="P36" i="3"/>
  <c r="P38" i="3" s="1"/>
  <c r="X36" i="3"/>
  <c r="X38" i="3" s="1"/>
  <c r="D12" i="3"/>
  <c r="D19" i="3"/>
  <c r="G16" i="3"/>
  <c r="D7" i="5"/>
  <c r="N36" i="5"/>
  <c r="V36" i="5"/>
  <c r="M11" i="25"/>
  <c r="D23" i="3"/>
  <c r="D27" i="3"/>
  <c r="D35" i="3"/>
  <c r="D32" i="3"/>
  <c r="D30" i="5"/>
  <c r="D34" i="5"/>
  <c r="D32" i="5"/>
  <c r="D31" i="5"/>
  <c r="D30" i="3"/>
  <c r="D28" i="3"/>
  <c r="D23" i="5"/>
  <c r="D22" i="5"/>
  <c r="K36" i="5"/>
  <c r="K39" i="5" s="1"/>
  <c r="D22" i="3"/>
  <c r="D31" i="3"/>
  <c r="M36" i="3"/>
  <c r="M38" i="3" s="1"/>
  <c r="D24" i="3"/>
  <c r="D25" i="3"/>
  <c r="K36" i="3"/>
  <c r="D24" i="5"/>
  <c r="J36" i="5"/>
  <c r="R36" i="5"/>
  <c r="D9" i="5"/>
  <c r="D29" i="5"/>
  <c r="L36" i="3"/>
  <c r="T36" i="3"/>
  <c r="T38" i="3" s="1"/>
  <c r="D13" i="3"/>
  <c r="F16" i="3"/>
  <c r="D26" i="3"/>
  <c r="M36" i="5"/>
  <c r="M39" i="5" s="1"/>
  <c r="U36" i="5"/>
  <c r="F11" i="5"/>
  <c r="D11" i="5" s="1"/>
  <c r="D14" i="5"/>
  <c r="D20" i="5"/>
  <c r="D27" i="5"/>
  <c r="D33" i="5"/>
  <c r="T36" i="5"/>
  <c r="O36" i="5"/>
  <c r="W36" i="5"/>
  <c r="F21" i="5"/>
  <c r="I36" i="3"/>
  <c r="I38" i="3" s="1"/>
  <c r="Q36" i="3"/>
  <c r="Q38" i="3" s="1"/>
  <c r="Y36" i="3"/>
  <c r="Y38" i="3" s="1"/>
  <c r="G11" i="3"/>
  <c r="G21" i="3"/>
  <c r="H36" i="3"/>
  <c r="F21" i="3"/>
  <c r="P36" i="5"/>
  <c r="X36" i="5"/>
  <c r="G21" i="5"/>
  <c r="J36" i="3"/>
  <c r="R36" i="3"/>
  <c r="R38" i="3" s="1"/>
  <c r="D26" i="5"/>
  <c r="I36" i="5"/>
  <c r="I39" i="5" s="1"/>
  <c r="Q36" i="5"/>
  <c r="Y36" i="5"/>
  <c r="D25" i="5"/>
  <c r="S36" i="3"/>
  <c r="S38" i="3" s="1"/>
  <c r="D29" i="3"/>
  <c r="D35" i="5"/>
  <c r="F8" i="3"/>
  <c r="G8" i="3"/>
  <c r="L36" i="5"/>
  <c r="G8" i="5"/>
  <c r="D8" i="5" s="1"/>
  <c r="G35" i="4"/>
  <c r="D34" i="20" s="1"/>
  <c r="F35" i="4"/>
  <c r="G34" i="4"/>
  <c r="D33" i="20" s="1"/>
  <c r="F34" i="4"/>
  <c r="C33" i="20" s="1"/>
  <c r="G33" i="4"/>
  <c r="D32" i="20" s="1"/>
  <c r="F33" i="4"/>
  <c r="C32" i="20" s="1"/>
  <c r="G32" i="4"/>
  <c r="D31" i="20" s="1"/>
  <c r="F32" i="4"/>
  <c r="C31" i="20" s="1"/>
  <c r="G31" i="4"/>
  <c r="D30" i="20" s="1"/>
  <c r="F31" i="4"/>
  <c r="C30" i="20" s="1"/>
  <c r="G30" i="4"/>
  <c r="F30" i="4"/>
  <c r="G29" i="4"/>
  <c r="F29" i="4"/>
  <c r="C28" i="20" s="1"/>
  <c r="G28" i="4"/>
  <c r="D27" i="20" s="1"/>
  <c r="F28" i="4"/>
  <c r="C27" i="20" s="1"/>
  <c r="G27" i="4"/>
  <c r="D26" i="20" s="1"/>
  <c r="F27" i="4"/>
  <c r="C26" i="20" s="1"/>
  <c r="G26" i="4"/>
  <c r="F26" i="4"/>
  <c r="G25" i="4"/>
  <c r="F25" i="4"/>
  <c r="G24" i="4"/>
  <c r="F24" i="4"/>
  <c r="G23" i="4"/>
  <c r="F23" i="4"/>
  <c r="G22" i="4"/>
  <c r="D21" i="20" s="1"/>
  <c r="F22" i="4"/>
  <c r="C21" i="20" s="1"/>
  <c r="Y21" i="4"/>
  <c r="X21" i="4"/>
  <c r="W21" i="4"/>
  <c r="V19" i="34" s="1"/>
  <c r="V21" i="4"/>
  <c r="U19" i="34" s="1"/>
  <c r="U21" i="4"/>
  <c r="T19" i="34" s="1"/>
  <c r="T21" i="4"/>
  <c r="S19" i="34" s="1"/>
  <c r="S21" i="4"/>
  <c r="R19" i="34" s="1"/>
  <c r="R21" i="4"/>
  <c r="Q19" i="34" s="1"/>
  <c r="Q21" i="4"/>
  <c r="P19" i="34" s="1"/>
  <c r="P21" i="4"/>
  <c r="O19" i="34" s="1"/>
  <c r="O21" i="4"/>
  <c r="N19" i="34" s="1"/>
  <c r="N21" i="4"/>
  <c r="M19" i="34" s="1"/>
  <c r="M21" i="4"/>
  <c r="L19" i="34" s="1"/>
  <c r="L21" i="4"/>
  <c r="K19" i="34" s="1"/>
  <c r="K21" i="4"/>
  <c r="J19" i="34" s="1"/>
  <c r="J21" i="4"/>
  <c r="I19" i="34" s="1"/>
  <c r="I21" i="4"/>
  <c r="H19" i="34" s="1"/>
  <c r="H21" i="4"/>
  <c r="G19" i="34" s="1"/>
  <c r="G20" i="4"/>
  <c r="D19" i="20" s="1"/>
  <c r="F20" i="4"/>
  <c r="G19" i="4"/>
  <c r="F19" i="4"/>
  <c r="C18" i="20" s="1"/>
  <c r="G18" i="4"/>
  <c r="D17" i="20" s="1"/>
  <c r="F18" i="4"/>
  <c r="G17" i="4"/>
  <c r="D16" i="20" s="1"/>
  <c r="F17" i="4"/>
  <c r="Y16" i="4"/>
  <c r="X16" i="4"/>
  <c r="W16" i="4"/>
  <c r="V14" i="34" s="1"/>
  <c r="V16" i="4"/>
  <c r="U14" i="34" s="1"/>
  <c r="U16" i="4"/>
  <c r="T14" i="34" s="1"/>
  <c r="T16" i="4"/>
  <c r="S14" i="34" s="1"/>
  <c r="S16" i="4"/>
  <c r="R14" i="34" s="1"/>
  <c r="R16" i="4"/>
  <c r="Q14" i="34" s="1"/>
  <c r="Q16" i="4"/>
  <c r="P14" i="34" s="1"/>
  <c r="P16" i="4"/>
  <c r="O14" i="34" s="1"/>
  <c r="O16" i="4"/>
  <c r="N14" i="34" s="1"/>
  <c r="N16" i="4"/>
  <c r="M14" i="34" s="1"/>
  <c r="M16" i="4"/>
  <c r="L14" i="34" s="1"/>
  <c r="L16" i="4"/>
  <c r="K14" i="34" s="1"/>
  <c r="K16" i="4"/>
  <c r="J14" i="34" s="1"/>
  <c r="J16" i="4"/>
  <c r="I14" i="34" s="1"/>
  <c r="I16" i="4"/>
  <c r="H14" i="34" s="1"/>
  <c r="H16" i="4"/>
  <c r="G15" i="4"/>
  <c r="F15" i="4"/>
  <c r="G14" i="4"/>
  <c r="F14" i="4"/>
  <c r="G13" i="4"/>
  <c r="D12" i="20" s="1"/>
  <c r="F13" i="4"/>
  <c r="C12" i="20" s="1"/>
  <c r="G12" i="4"/>
  <c r="F12" i="4"/>
  <c r="Y11" i="4"/>
  <c r="X11" i="4"/>
  <c r="W11" i="4"/>
  <c r="V9" i="34" s="1"/>
  <c r="V11" i="4"/>
  <c r="U9" i="34" s="1"/>
  <c r="U11" i="4"/>
  <c r="T9" i="34" s="1"/>
  <c r="T11" i="4"/>
  <c r="S9" i="34" s="1"/>
  <c r="S11" i="4"/>
  <c r="R9" i="34" s="1"/>
  <c r="R11" i="4"/>
  <c r="Q9" i="34" s="1"/>
  <c r="Q11" i="4"/>
  <c r="P9" i="34" s="1"/>
  <c r="P11" i="4"/>
  <c r="O9" i="34" s="1"/>
  <c r="O11" i="4"/>
  <c r="N9" i="34" s="1"/>
  <c r="N11" i="4"/>
  <c r="M9" i="34" s="1"/>
  <c r="M11" i="4"/>
  <c r="L9" i="34" s="1"/>
  <c r="L11" i="4"/>
  <c r="K9" i="34" s="1"/>
  <c r="K11" i="4"/>
  <c r="J11" i="4"/>
  <c r="I9" i="34" s="1"/>
  <c r="I11" i="4"/>
  <c r="H9" i="34" s="1"/>
  <c r="G10" i="4"/>
  <c r="F10" i="4"/>
  <c r="G9" i="4"/>
  <c r="D8" i="20" s="1"/>
  <c r="F9" i="4"/>
  <c r="Y8" i="4"/>
  <c r="X8" i="4"/>
  <c r="W8" i="4"/>
  <c r="V6" i="34" s="1"/>
  <c r="V8" i="4"/>
  <c r="U6" i="34" s="1"/>
  <c r="U8" i="4"/>
  <c r="T6" i="34" s="1"/>
  <c r="T8" i="4"/>
  <c r="S6" i="34" s="1"/>
  <c r="S8" i="4"/>
  <c r="R6" i="34" s="1"/>
  <c r="R8" i="4"/>
  <c r="Q8" i="4"/>
  <c r="P8" i="4"/>
  <c r="O6" i="34" s="1"/>
  <c r="O8" i="4"/>
  <c r="N6" i="34" s="1"/>
  <c r="N8" i="4"/>
  <c r="M6" i="34" s="1"/>
  <c r="M8" i="4"/>
  <c r="L6" i="34" s="1"/>
  <c r="K6" i="34"/>
  <c r="K8" i="4"/>
  <c r="J6" i="34" s="1"/>
  <c r="J8" i="4"/>
  <c r="I8" i="4"/>
  <c r="H8" i="4"/>
  <c r="G6" i="34" s="1"/>
  <c r="G7" i="4"/>
  <c r="F7" i="4"/>
  <c r="L5" i="4"/>
  <c r="N5" i="4" s="1"/>
  <c r="P5" i="4" s="1"/>
  <c r="R5" i="4" s="1"/>
  <c r="C18" i="6"/>
  <c r="C19" i="6"/>
  <c r="C20" i="6"/>
  <c r="C21" i="6"/>
  <c r="C22" i="6"/>
  <c r="C17" i="6"/>
  <c r="K9" i="7"/>
  <c r="F9" i="7"/>
  <c r="G4" i="7"/>
  <c r="F3" i="18" s="1"/>
  <c r="H4" i="7"/>
  <c r="G3" i="18" s="1"/>
  <c r="I4" i="7"/>
  <c r="H3" i="18" s="1"/>
  <c r="J4" i="7"/>
  <c r="I3" i="18" s="1"/>
  <c r="K4" i="7"/>
  <c r="J3" i="18" s="1"/>
  <c r="L4" i="7"/>
  <c r="K3" i="18" s="1"/>
  <c r="M4" i="7"/>
  <c r="L3" i="18" s="1"/>
  <c r="N4" i="7"/>
  <c r="M3" i="18" s="1"/>
  <c r="O4" i="7"/>
  <c r="N3" i="18" s="1"/>
  <c r="P4" i="7"/>
  <c r="O3" i="18" s="1"/>
  <c r="Q4" i="7"/>
  <c r="P3" i="18" s="1"/>
  <c r="R4" i="7"/>
  <c r="Q3" i="18" s="1"/>
  <c r="S4" i="7"/>
  <c r="R3" i="18" s="1"/>
  <c r="T4" i="7"/>
  <c r="S3" i="18" s="1"/>
  <c r="U4" i="7"/>
  <c r="T3" i="18" s="1"/>
  <c r="V4" i="7"/>
  <c r="U3" i="18" s="1"/>
  <c r="W4" i="7"/>
  <c r="V3" i="18" s="1"/>
  <c r="X4" i="7"/>
  <c r="W3" i="18" s="1"/>
  <c r="Y4" i="7"/>
  <c r="X3" i="18" s="1"/>
  <c r="Z4" i="7"/>
  <c r="Y3" i="18" s="1"/>
  <c r="AA4" i="7"/>
  <c r="Z3" i="18" s="1"/>
  <c r="AB4" i="7"/>
  <c r="AA3" i="18" s="1"/>
  <c r="AC4" i="7"/>
  <c r="AB3" i="18" s="1"/>
  <c r="AD4" i="7"/>
  <c r="AC3" i="18" s="1"/>
  <c r="AE4" i="7"/>
  <c r="AD3" i="18" s="1"/>
  <c r="AF4" i="7"/>
  <c r="AE3" i="18" s="1"/>
  <c r="AG4" i="7"/>
  <c r="AF3" i="18" s="1"/>
  <c r="AH4" i="7"/>
  <c r="AG3" i="18" s="1"/>
  <c r="AI4" i="7"/>
  <c r="AH3" i="18" s="1"/>
  <c r="F4" i="7"/>
  <c r="E3" i="18" s="1"/>
  <c r="F5" i="7"/>
  <c r="AH29" i="7"/>
  <c r="AJ8" i="23" s="1"/>
  <c r="AG29" i="7"/>
  <c r="AI8" i="23" s="1"/>
  <c r="AF29" i="7"/>
  <c r="AH8" i="23" s="1"/>
  <c r="AE29" i="7"/>
  <c r="AG8" i="23" s="1"/>
  <c r="AD29" i="7"/>
  <c r="AF8" i="23" s="1"/>
  <c r="AC29" i="7"/>
  <c r="AE8" i="23" s="1"/>
  <c r="AB29" i="7"/>
  <c r="AD8" i="23" s="1"/>
  <c r="AA29" i="7"/>
  <c r="AC8" i="23" s="1"/>
  <c r="Z29" i="7"/>
  <c r="AB8" i="23" s="1"/>
  <c r="Y29" i="7"/>
  <c r="AA8" i="23" s="1"/>
  <c r="X29" i="7"/>
  <c r="Z8" i="23" s="1"/>
  <c r="W29" i="7"/>
  <c r="Y8" i="23" s="1"/>
  <c r="V29" i="7"/>
  <c r="X8" i="23" s="1"/>
  <c r="U29" i="7"/>
  <c r="W8" i="23" s="1"/>
  <c r="S29" i="7"/>
  <c r="U8" i="23" s="1"/>
  <c r="R29" i="7"/>
  <c r="T8" i="23" s="1"/>
  <c r="Q29" i="7"/>
  <c r="S8" i="23" s="1"/>
  <c r="P29" i="7"/>
  <c r="R8" i="23" s="1"/>
  <c r="O29" i="7"/>
  <c r="Q8" i="23" s="1"/>
  <c r="M29" i="7"/>
  <c r="O8" i="23" s="1"/>
  <c r="L29" i="7"/>
  <c r="N8" i="23" s="1"/>
  <c r="K29" i="7"/>
  <c r="M8" i="23" s="1"/>
  <c r="L27" i="7"/>
  <c r="K27" i="7"/>
  <c r="I27" i="7"/>
  <c r="H27" i="7"/>
  <c r="G27" i="7"/>
  <c r="M27" i="7"/>
  <c r="J27" i="7"/>
  <c r="AJ22" i="7"/>
  <c r="AJ21" i="7"/>
  <c r="AJ20" i="7"/>
  <c r="AJ19" i="7"/>
  <c r="AI16" i="7"/>
  <c r="AA16" i="7"/>
  <c r="S16" i="7"/>
  <c r="K16" i="7"/>
  <c r="AJ18" i="7"/>
  <c r="AH16" i="7"/>
  <c r="Z16" i="7"/>
  <c r="R16" i="7"/>
  <c r="J16" i="7"/>
  <c r="AG16" i="7"/>
  <c r="AF16" i="7"/>
  <c r="AE16" i="7"/>
  <c r="AD16" i="7"/>
  <c r="AC16" i="7"/>
  <c r="AB16" i="7"/>
  <c r="Y16" i="7"/>
  <c r="X16" i="7"/>
  <c r="W16" i="7"/>
  <c r="V16" i="7"/>
  <c r="U16" i="7"/>
  <c r="T16" i="7"/>
  <c r="Q16" i="7"/>
  <c r="P16" i="7"/>
  <c r="O16" i="7"/>
  <c r="N16" i="7"/>
  <c r="M16" i="7"/>
  <c r="L16" i="7"/>
  <c r="I16" i="7"/>
  <c r="H16" i="7"/>
  <c r="G16" i="7"/>
  <c r="F16" i="7"/>
  <c r="AJ15" i="7"/>
  <c r="AJ14" i="7"/>
  <c r="AJ13" i="7"/>
  <c r="AJ12" i="7"/>
  <c r="AJ11" i="7"/>
  <c r="AJ10" i="7"/>
  <c r="AI9" i="7"/>
  <c r="AH9" i="7"/>
  <c r="AG9" i="7"/>
  <c r="AF9" i="7"/>
  <c r="AE9" i="7"/>
  <c r="AD9" i="7"/>
  <c r="AC9" i="7"/>
  <c r="AB9" i="7"/>
  <c r="AA9" i="7"/>
  <c r="Z9" i="7"/>
  <c r="Y9" i="7"/>
  <c r="X9" i="7"/>
  <c r="W9" i="7"/>
  <c r="V9" i="7"/>
  <c r="U9" i="7"/>
  <c r="T9" i="7"/>
  <c r="S9" i="7"/>
  <c r="R9" i="7"/>
  <c r="Q9" i="7"/>
  <c r="P9" i="7"/>
  <c r="O9" i="7"/>
  <c r="N9" i="7"/>
  <c r="M9" i="7"/>
  <c r="L9" i="7"/>
  <c r="J9" i="7"/>
  <c r="H9" i="7"/>
  <c r="G9" i="7"/>
  <c r="AI22" i="6"/>
  <c r="AI21" i="6"/>
  <c r="AI20" i="6"/>
  <c r="AI19" i="6"/>
  <c r="AI18" i="6"/>
  <c r="AI17" i="6"/>
  <c r="AH16" i="6"/>
  <c r="AG16" i="6"/>
  <c r="AF16" i="6"/>
  <c r="AE16" i="6"/>
  <c r="AD16" i="6"/>
  <c r="AC16" i="6"/>
  <c r="AB16" i="6"/>
  <c r="AA16" i="6"/>
  <c r="Z16" i="6"/>
  <c r="Y16" i="6"/>
  <c r="X16" i="6"/>
  <c r="W16" i="6"/>
  <c r="V16" i="6"/>
  <c r="U16" i="6"/>
  <c r="T16" i="6"/>
  <c r="S16" i="6"/>
  <c r="R16" i="6"/>
  <c r="Q16" i="6"/>
  <c r="P16" i="6"/>
  <c r="O16" i="6"/>
  <c r="N16" i="6"/>
  <c r="M16" i="6"/>
  <c r="L16" i="6"/>
  <c r="K16" i="6"/>
  <c r="J16" i="6"/>
  <c r="I16" i="6"/>
  <c r="H16" i="6"/>
  <c r="G16" i="6"/>
  <c r="F16" i="6"/>
  <c r="E16" i="6"/>
  <c r="AI15" i="6"/>
  <c r="AI14" i="6"/>
  <c r="AI13" i="6"/>
  <c r="AI12" i="6"/>
  <c r="AI11" i="6"/>
  <c r="AI10" i="6"/>
  <c r="AH9" i="6"/>
  <c r="AG9" i="6"/>
  <c r="AF9" i="6"/>
  <c r="AE9" i="6"/>
  <c r="AD9" i="6"/>
  <c r="AC9" i="6"/>
  <c r="AB9" i="6"/>
  <c r="AA9" i="6"/>
  <c r="Z9" i="6"/>
  <c r="Y9" i="6"/>
  <c r="X9" i="6"/>
  <c r="W9" i="6"/>
  <c r="V9" i="6"/>
  <c r="U9" i="6"/>
  <c r="T9" i="6"/>
  <c r="S9" i="6"/>
  <c r="R9" i="6"/>
  <c r="Q9" i="6"/>
  <c r="P9" i="6"/>
  <c r="O9" i="6"/>
  <c r="N9" i="6"/>
  <c r="M9" i="6"/>
  <c r="L9" i="6"/>
  <c r="K9" i="6"/>
  <c r="J9" i="6"/>
  <c r="I9" i="6"/>
  <c r="H9" i="6"/>
  <c r="K7" i="23" s="1"/>
  <c r="G9" i="6"/>
  <c r="F9" i="6"/>
  <c r="E9" i="6"/>
  <c r="I6" i="34" l="1"/>
  <c r="J36" i="4"/>
  <c r="AB7" i="23"/>
  <c r="AJ7" i="23"/>
  <c r="AE7" i="23"/>
  <c r="AC7" i="23"/>
  <c r="AD7" i="25" s="1"/>
  <c r="AK7" i="23"/>
  <c r="AI9" i="23"/>
  <c r="AJ9" i="25" s="1"/>
  <c r="AD7" i="23"/>
  <c r="D11" i="3"/>
  <c r="W7" i="23"/>
  <c r="X7" i="25" s="1"/>
  <c r="L39" i="5"/>
  <c r="H44" i="34" s="1"/>
  <c r="P7" i="23"/>
  <c r="Q7" i="25" s="1"/>
  <c r="T9" i="23"/>
  <c r="U9" i="25" s="1"/>
  <c r="H9" i="23"/>
  <c r="H23" i="23" s="1"/>
  <c r="R9" i="23"/>
  <c r="S9" i="25" s="1"/>
  <c r="AD9" i="23"/>
  <c r="AE9" i="25" s="1"/>
  <c r="AB9" i="23"/>
  <c r="AC9" i="25" s="1"/>
  <c r="Y9" i="23"/>
  <c r="Z9" i="25" s="1"/>
  <c r="I9" i="23"/>
  <c r="J9" i="25" s="1"/>
  <c r="S9" i="23"/>
  <c r="T9" i="25" s="1"/>
  <c r="AE9" i="23"/>
  <c r="AF9" i="25" s="1"/>
  <c r="AJ9" i="23"/>
  <c r="AK9" i="25" s="1"/>
  <c r="J9" i="23"/>
  <c r="K9" i="25" s="1"/>
  <c r="AF9" i="23"/>
  <c r="AG9" i="25" s="1"/>
  <c r="K9" i="23"/>
  <c r="L9" i="25" s="1"/>
  <c r="AG9" i="23"/>
  <c r="AH9" i="25" s="1"/>
  <c r="J39" i="5"/>
  <c r="G44" i="34" s="1"/>
  <c r="F19" i="34"/>
  <c r="E19" i="34"/>
  <c r="R7" i="23"/>
  <c r="S7" i="25" s="1"/>
  <c r="P38" i="5"/>
  <c r="P39" i="5"/>
  <c r="J44" i="34" s="1"/>
  <c r="W39" i="5"/>
  <c r="W38" i="5"/>
  <c r="O38" i="5"/>
  <c r="O39" i="5"/>
  <c r="U39" i="5"/>
  <c r="U38" i="5"/>
  <c r="J22" i="18"/>
  <c r="X7" i="23"/>
  <c r="X22" i="23" s="1"/>
  <c r="Y21" i="25" s="1"/>
  <c r="AF7" i="23"/>
  <c r="AF22" i="23" s="1"/>
  <c r="N9" i="23"/>
  <c r="O9" i="25" s="1"/>
  <c r="X9" i="23"/>
  <c r="Y9" i="25" s="1"/>
  <c r="AH9" i="23"/>
  <c r="AI9" i="25" s="1"/>
  <c r="M9" i="23"/>
  <c r="N9" i="25" s="1"/>
  <c r="R38" i="5"/>
  <c r="R39" i="5"/>
  <c r="K44" i="34" s="1"/>
  <c r="V9" i="23"/>
  <c r="W9" i="25" s="1"/>
  <c r="Y7" i="23"/>
  <c r="Z7" i="25" s="1"/>
  <c r="U9" i="23"/>
  <c r="V9" i="25" s="1"/>
  <c r="T38" i="5"/>
  <c r="T39" i="5"/>
  <c r="Z7" i="23"/>
  <c r="Z22" i="23" s="1"/>
  <c r="AH7" i="23"/>
  <c r="AI7" i="25" s="1"/>
  <c r="P9" i="23"/>
  <c r="Q9" i="25" s="1"/>
  <c r="Z9" i="23"/>
  <c r="AA9" i="25" s="1"/>
  <c r="AC9" i="23"/>
  <c r="AD9" i="25" s="1"/>
  <c r="G8" i="4"/>
  <c r="H6" i="34"/>
  <c r="Q36" i="4"/>
  <c r="P6" i="34"/>
  <c r="Y36" i="4"/>
  <c r="Y38" i="4" s="1"/>
  <c r="G11" i="4"/>
  <c r="J9" i="34"/>
  <c r="F9" i="34" s="1"/>
  <c r="F16" i="4"/>
  <c r="D16" i="4" s="1"/>
  <c r="G14" i="34"/>
  <c r="E14" i="34" s="1"/>
  <c r="G36" i="5"/>
  <c r="D16" i="3"/>
  <c r="N38" i="5"/>
  <c r="N39" i="5"/>
  <c r="I44" i="34" s="1"/>
  <c r="Y39" i="5"/>
  <c r="Y38" i="5"/>
  <c r="Q39" i="5"/>
  <c r="Q38" i="5"/>
  <c r="J23" i="18"/>
  <c r="W9" i="23"/>
  <c r="X9" i="25" s="1"/>
  <c r="AG7" i="23"/>
  <c r="AH7" i="25" s="1"/>
  <c r="O9" i="23"/>
  <c r="P9" i="25" s="1"/>
  <c r="V38" i="5"/>
  <c r="V39" i="5"/>
  <c r="H7" i="23"/>
  <c r="H22" i="23" s="1"/>
  <c r="AA7" i="23"/>
  <c r="AB7" i="25" s="1"/>
  <c r="AI7" i="23"/>
  <c r="AJ7" i="25" s="1"/>
  <c r="Q9" i="23"/>
  <c r="R9" i="25" s="1"/>
  <c r="AA9" i="23"/>
  <c r="AB9" i="25" s="1"/>
  <c r="L9" i="23"/>
  <c r="M9" i="25" s="1"/>
  <c r="AK9" i="23"/>
  <c r="AL9" i="25" s="1"/>
  <c r="R36" i="4"/>
  <c r="K26" i="7" s="1"/>
  <c r="M25" i="23" s="1"/>
  <c r="Q6" i="34"/>
  <c r="D13" i="4"/>
  <c r="F14" i="34"/>
  <c r="X38" i="5"/>
  <c r="X39" i="5"/>
  <c r="S38" i="5"/>
  <c r="S39" i="5"/>
  <c r="E4" i="18"/>
  <c r="G6" i="24" s="1"/>
  <c r="O7" i="23"/>
  <c r="P7" i="25" s="1"/>
  <c r="Q7" i="23"/>
  <c r="Q22" i="23" s="1"/>
  <c r="R21" i="25" s="1"/>
  <c r="M7" i="23"/>
  <c r="M22" i="23" s="1"/>
  <c r="N21" i="25" s="1"/>
  <c r="D33" i="4"/>
  <c r="D31" i="4"/>
  <c r="K38" i="5"/>
  <c r="M38" i="5"/>
  <c r="K38" i="3"/>
  <c r="L38" i="5"/>
  <c r="I38" i="5"/>
  <c r="AA8" i="25"/>
  <c r="Z26" i="23"/>
  <c r="AA24" i="25" s="1"/>
  <c r="AA26" i="23"/>
  <c r="AB24" i="25" s="1"/>
  <c r="AB8" i="25"/>
  <c r="U8" i="25"/>
  <c r="T26" i="23"/>
  <c r="U24" i="25" s="1"/>
  <c r="AB26" i="23"/>
  <c r="AC24" i="25" s="1"/>
  <c r="AC8" i="25"/>
  <c r="AJ26" i="23"/>
  <c r="AK24" i="25" s="1"/>
  <c r="AK8" i="25"/>
  <c r="AE5" i="19"/>
  <c r="BJ5" i="19" s="1"/>
  <c r="AF5" i="24"/>
  <c r="W5" i="19"/>
  <c r="BB5" i="19" s="1"/>
  <c r="X5" i="24"/>
  <c r="O5" i="19"/>
  <c r="AT5" i="19" s="1"/>
  <c r="P5" i="24"/>
  <c r="G5" i="19"/>
  <c r="AL5" i="19" s="1"/>
  <c r="H5" i="24"/>
  <c r="AH26" i="23"/>
  <c r="AI24" i="25" s="1"/>
  <c r="AI8" i="25"/>
  <c r="AF5" i="19"/>
  <c r="BK5" i="19" s="1"/>
  <c r="AG5" i="24"/>
  <c r="V8" i="25"/>
  <c r="U26" i="23"/>
  <c r="V24" i="25" s="1"/>
  <c r="AD8" i="25"/>
  <c r="AC26" i="23"/>
  <c r="AD24" i="25" s="1"/>
  <c r="AD5" i="19"/>
  <c r="BI5" i="19" s="1"/>
  <c r="AE5" i="24"/>
  <c r="V5" i="19"/>
  <c r="BA5" i="19" s="1"/>
  <c r="W5" i="24"/>
  <c r="N5" i="19"/>
  <c r="AS5" i="19" s="1"/>
  <c r="O5" i="24"/>
  <c r="Y5" i="19"/>
  <c r="BD5" i="19" s="1"/>
  <c r="Z5" i="24"/>
  <c r="P5" i="19"/>
  <c r="AU5" i="19" s="1"/>
  <c r="Q5" i="24"/>
  <c r="J7" i="23"/>
  <c r="J22" i="23" s="1"/>
  <c r="K21" i="25" s="1"/>
  <c r="M26" i="23"/>
  <c r="N8" i="25"/>
  <c r="AE8" i="25"/>
  <c r="AD26" i="23"/>
  <c r="AE24" i="25" s="1"/>
  <c r="AC5" i="19"/>
  <c r="BH5" i="19" s="1"/>
  <c r="AD5" i="24"/>
  <c r="U5" i="19"/>
  <c r="AZ5" i="19" s="1"/>
  <c r="V5" i="24"/>
  <c r="M5" i="19"/>
  <c r="AR5" i="19" s="1"/>
  <c r="N5" i="24"/>
  <c r="R26" i="23"/>
  <c r="S24" i="25" s="1"/>
  <c r="S8" i="25"/>
  <c r="I5" i="19"/>
  <c r="AN5" i="19" s="1"/>
  <c r="J5" i="24"/>
  <c r="X5" i="19"/>
  <c r="BC5" i="19" s="1"/>
  <c r="Y5" i="24"/>
  <c r="N26" i="23"/>
  <c r="O24" i="25" s="1"/>
  <c r="O8" i="25"/>
  <c r="W26" i="23"/>
  <c r="X24" i="25" s="1"/>
  <c r="X8" i="25"/>
  <c r="AF8" i="25"/>
  <c r="AE26" i="23"/>
  <c r="AF24" i="25" s="1"/>
  <c r="F5" i="19"/>
  <c r="AK5" i="19" s="1"/>
  <c r="G5" i="24"/>
  <c r="AB5" i="19"/>
  <c r="BG5" i="19" s="1"/>
  <c r="AC5" i="24"/>
  <c r="T5" i="19"/>
  <c r="AY5" i="19" s="1"/>
  <c r="U5" i="24"/>
  <c r="L5" i="19"/>
  <c r="AQ5" i="19" s="1"/>
  <c r="M5" i="24"/>
  <c r="AG5" i="19"/>
  <c r="BL5" i="19" s="1"/>
  <c r="AH5" i="24"/>
  <c r="S26" i="23"/>
  <c r="T24" i="25" s="1"/>
  <c r="T8" i="25"/>
  <c r="AI26" i="23"/>
  <c r="AJ24" i="25" s="1"/>
  <c r="AJ8" i="25"/>
  <c r="I7" i="23"/>
  <c r="J7" i="25" s="1"/>
  <c r="AI23" i="23"/>
  <c r="AJ22" i="25" s="1"/>
  <c r="P8" i="25"/>
  <c r="O26" i="23"/>
  <c r="P24" i="25" s="1"/>
  <c r="X26" i="23"/>
  <c r="Y24" i="25" s="1"/>
  <c r="Y8" i="25"/>
  <c r="AF26" i="23"/>
  <c r="AG24" i="25" s="1"/>
  <c r="AG8" i="25"/>
  <c r="AI5" i="19"/>
  <c r="BN5" i="19" s="1"/>
  <c r="AJ5" i="24"/>
  <c r="AA5" i="19"/>
  <c r="BF5" i="19" s="1"/>
  <c r="AB5" i="24"/>
  <c r="S5" i="19"/>
  <c r="AX5" i="19" s="1"/>
  <c r="T5" i="24"/>
  <c r="K5" i="19"/>
  <c r="AP5" i="19" s="1"/>
  <c r="L5" i="24"/>
  <c r="Q5" i="19"/>
  <c r="AV5" i="19" s="1"/>
  <c r="R5" i="24"/>
  <c r="H5" i="19"/>
  <c r="AM5" i="19" s="1"/>
  <c r="I5" i="24"/>
  <c r="R8" i="25"/>
  <c r="Q26" i="23"/>
  <c r="R24" i="25" s="1"/>
  <c r="Z8" i="25"/>
  <c r="Y26" i="23"/>
  <c r="Z24" i="25" s="1"/>
  <c r="AH8" i="25"/>
  <c r="AG26" i="23"/>
  <c r="AH24" i="25" s="1"/>
  <c r="AH5" i="19"/>
  <c r="BM5" i="19" s="1"/>
  <c r="AI5" i="24"/>
  <c r="Z5" i="19"/>
  <c r="BE5" i="19" s="1"/>
  <c r="AA5" i="24"/>
  <c r="R5" i="19"/>
  <c r="AW5" i="19" s="1"/>
  <c r="S5" i="24"/>
  <c r="J5" i="19"/>
  <c r="AO5" i="19" s="1"/>
  <c r="K5" i="24"/>
  <c r="S7" i="23"/>
  <c r="T7" i="25" s="1"/>
  <c r="L7" i="23"/>
  <c r="L22" i="23" s="1"/>
  <c r="M21" i="25" s="1"/>
  <c r="D25" i="20"/>
  <c r="T5" i="4"/>
  <c r="V5" i="4" s="1"/>
  <c r="X5" i="4" s="1"/>
  <c r="AJ22" i="23"/>
  <c r="AK7" i="25"/>
  <c r="AK22" i="23"/>
  <c r="AL21" i="25" s="1"/>
  <c r="AL7" i="25"/>
  <c r="U7" i="23"/>
  <c r="T7" i="23"/>
  <c r="T22" i="23" s="1"/>
  <c r="V7" i="23"/>
  <c r="W7" i="25" s="1"/>
  <c r="N7" i="23"/>
  <c r="H38" i="3"/>
  <c r="L38" i="3"/>
  <c r="D21" i="3"/>
  <c r="G36" i="3"/>
  <c r="J38" i="3"/>
  <c r="AB22" i="23"/>
  <c r="AC7" i="25"/>
  <c r="AD22" i="23"/>
  <c r="AE7" i="25"/>
  <c r="W22" i="23"/>
  <c r="X21" i="25" s="1"/>
  <c r="AE22" i="23"/>
  <c r="AF7" i="25"/>
  <c r="AJ9" i="7"/>
  <c r="L7" i="25"/>
  <c r="K22" i="23"/>
  <c r="L21" i="25" s="1"/>
  <c r="D21" i="5"/>
  <c r="J38" i="5"/>
  <c r="H38" i="5"/>
  <c r="F36" i="5"/>
  <c r="E32" i="20"/>
  <c r="G32" i="20" s="1"/>
  <c r="E26" i="20"/>
  <c r="G26" i="20" s="1"/>
  <c r="E33" i="20"/>
  <c r="G33" i="20" s="1"/>
  <c r="E12" i="20"/>
  <c r="G12" i="20" s="1"/>
  <c r="F8" i="18"/>
  <c r="G8" i="18"/>
  <c r="L8" i="18"/>
  <c r="Q23" i="6"/>
  <c r="O8" i="18"/>
  <c r="X31" i="7"/>
  <c r="W8" i="18"/>
  <c r="AE8" i="18"/>
  <c r="F8" i="4"/>
  <c r="P36" i="4"/>
  <c r="J26" i="7" s="1"/>
  <c r="L25" i="23" s="1"/>
  <c r="X36" i="4"/>
  <c r="D12" i="4"/>
  <c r="D30" i="4"/>
  <c r="D19" i="4"/>
  <c r="D18" i="20"/>
  <c r="E18" i="20" s="1"/>
  <c r="G18" i="20" s="1"/>
  <c r="Q8" i="18"/>
  <c r="D9" i="4"/>
  <c r="C8" i="20"/>
  <c r="E8" i="20" s="1"/>
  <c r="G8" i="20" s="1"/>
  <c r="D20" i="4"/>
  <c r="C19" i="20"/>
  <c r="E19" i="20" s="1"/>
  <c r="G19" i="20" s="1"/>
  <c r="P8" i="18"/>
  <c r="I8" i="18"/>
  <c r="R8" i="18"/>
  <c r="AA31" i="7"/>
  <c r="Z8" i="18"/>
  <c r="AH8" i="18"/>
  <c r="F19" i="18"/>
  <c r="S36" i="4"/>
  <c r="D28" i="4"/>
  <c r="F36" i="3"/>
  <c r="K8" i="18"/>
  <c r="S8" i="18"/>
  <c r="AA8" i="18"/>
  <c r="G19" i="18"/>
  <c r="T36" i="4"/>
  <c r="L26" i="7" s="1"/>
  <c r="N25" i="23" s="1"/>
  <c r="D17" i="4"/>
  <c r="C16" i="20"/>
  <c r="E16" i="20" s="1"/>
  <c r="G16" i="20" s="1"/>
  <c r="E27" i="20"/>
  <c r="G27" i="20" s="1"/>
  <c r="E30" i="20"/>
  <c r="G30" i="20" s="1"/>
  <c r="D34" i="4"/>
  <c r="D8" i="3"/>
  <c r="AF8" i="18"/>
  <c r="AG8" i="18"/>
  <c r="U31" i="7"/>
  <c r="T8" i="18"/>
  <c r="E8" i="18"/>
  <c r="M36" i="4"/>
  <c r="L34" i="34" s="1"/>
  <c r="L36" i="34" s="1"/>
  <c r="U36" i="4"/>
  <c r="D10" i="4"/>
  <c r="D14" i="4"/>
  <c r="D23" i="4"/>
  <c r="Y8" i="18"/>
  <c r="I23" i="6"/>
  <c r="Y23" i="6"/>
  <c r="AG23" i="6"/>
  <c r="M8" i="18"/>
  <c r="AC8" i="18"/>
  <c r="J8" i="18"/>
  <c r="D7" i="4"/>
  <c r="N36" i="4"/>
  <c r="I26" i="7" s="1"/>
  <c r="K25" i="23" s="1"/>
  <c r="V36" i="4"/>
  <c r="M26" i="7" s="1"/>
  <c r="O25" i="23" s="1"/>
  <c r="D18" i="4"/>
  <c r="C17" i="20"/>
  <c r="E17" i="20" s="1"/>
  <c r="G17" i="20" s="1"/>
  <c r="D22" i="4"/>
  <c r="D32" i="4"/>
  <c r="Y31" i="7"/>
  <c r="X8" i="18"/>
  <c r="AB8" i="18"/>
  <c r="U8" i="18"/>
  <c r="J23" i="6"/>
  <c r="R23" i="6"/>
  <c r="Z23" i="6"/>
  <c r="AH23" i="6"/>
  <c r="O31" i="7"/>
  <c r="N8" i="18"/>
  <c r="W31" i="7"/>
  <c r="V8" i="18"/>
  <c r="AE31" i="7"/>
  <c r="AD8" i="18"/>
  <c r="O36" i="4"/>
  <c r="W36" i="4"/>
  <c r="D15" i="4"/>
  <c r="G16" i="4"/>
  <c r="E21" i="20"/>
  <c r="G21" i="20" s="1"/>
  <c r="D26" i="4"/>
  <c r="D29" i="4"/>
  <c r="D28" i="20"/>
  <c r="E28" i="20" s="1"/>
  <c r="G28" i="20" s="1"/>
  <c r="E31" i="20"/>
  <c r="G31" i="20" s="1"/>
  <c r="D35" i="4"/>
  <c r="C34" i="20"/>
  <c r="T19" i="18"/>
  <c r="AD19" i="18"/>
  <c r="V31" i="7"/>
  <c r="U19" i="18"/>
  <c r="AE19" i="18"/>
  <c r="R19" i="18"/>
  <c r="W19" i="18"/>
  <c r="Z19" i="18"/>
  <c r="N19" i="18"/>
  <c r="AH19" i="18"/>
  <c r="AF19" i="18"/>
  <c r="AG31" i="7"/>
  <c r="X19" i="18"/>
  <c r="O19" i="18"/>
  <c r="AA19" i="18"/>
  <c r="Q19" i="18"/>
  <c r="V19" i="18"/>
  <c r="P19" i="18"/>
  <c r="AB19" i="18"/>
  <c r="Y19" i="18"/>
  <c r="S31" i="7"/>
  <c r="S19" i="18"/>
  <c r="AD31" i="7"/>
  <c r="AC19" i="18"/>
  <c r="AG19" i="18"/>
  <c r="M19" i="18"/>
  <c r="J19" i="18"/>
  <c r="K19" i="18"/>
  <c r="L19" i="18"/>
  <c r="I19" i="18"/>
  <c r="H19" i="18"/>
  <c r="F23" i="6"/>
  <c r="G36" i="19"/>
  <c r="N23" i="6"/>
  <c r="O36" i="19"/>
  <c r="AT36" i="19" s="1"/>
  <c r="V23" i="6"/>
  <c r="W36" i="19"/>
  <c r="BB36" i="19" s="1"/>
  <c r="AD23" i="6"/>
  <c r="AE36" i="19"/>
  <c r="BJ36" i="19" s="1"/>
  <c r="AH36" i="19"/>
  <c r="BM36" i="19" s="1"/>
  <c r="G23" i="6"/>
  <c r="H36" i="19"/>
  <c r="X36" i="19"/>
  <c r="BC36" i="19" s="1"/>
  <c r="I36" i="19"/>
  <c r="S36" i="19"/>
  <c r="AX36" i="19" s="1"/>
  <c r="AG36" i="19"/>
  <c r="BL36" i="19" s="1"/>
  <c r="J36" i="19"/>
  <c r="Z36" i="19"/>
  <c r="BE36" i="19" s="1"/>
  <c r="AA36" i="19"/>
  <c r="BF36" i="19" s="1"/>
  <c r="S23" i="6"/>
  <c r="T36" i="19"/>
  <c r="AY36" i="19" s="1"/>
  <c r="AB36" i="19"/>
  <c r="BG36" i="19" s="1"/>
  <c r="Q36" i="19"/>
  <c r="AV36" i="19" s="1"/>
  <c r="R36" i="19"/>
  <c r="AW36" i="19" s="1"/>
  <c r="K36" i="19"/>
  <c r="AI36" i="19"/>
  <c r="BN36" i="19" s="1"/>
  <c r="K23" i="6"/>
  <c r="L36" i="19"/>
  <c r="L23" i="6"/>
  <c r="M36" i="19"/>
  <c r="T23" i="6"/>
  <c r="U36" i="19"/>
  <c r="AZ36" i="19" s="1"/>
  <c r="AB23" i="6"/>
  <c r="AC36" i="19"/>
  <c r="BH36" i="19" s="1"/>
  <c r="P36" i="19"/>
  <c r="AU36" i="19" s="1"/>
  <c r="AF36" i="19"/>
  <c r="BK36" i="19" s="1"/>
  <c r="Y36" i="19"/>
  <c r="BD36" i="19" s="1"/>
  <c r="O23" i="6"/>
  <c r="W23" i="6"/>
  <c r="AE23" i="6"/>
  <c r="M23" i="6"/>
  <c r="N36" i="19"/>
  <c r="AS36" i="19" s="1"/>
  <c r="U23" i="6"/>
  <c r="V36" i="19"/>
  <c r="BA36" i="19" s="1"/>
  <c r="AC23" i="6"/>
  <c r="AD36" i="19"/>
  <c r="BI36" i="19" s="1"/>
  <c r="D25" i="4"/>
  <c r="L36" i="4"/>
  <c r="K34" i="34" s="1"/>
  <c r="K36" i="34" s="1"/>
  <c r="E23" i="6"/>
  <c r="F36" i="19"/>
  <c r="AK36" i="19" s="1"/>
  <c r="E19" i="18"/>
  <c r="G21" i="4"/>
  <c r="K36" i="4"/>
  <c r="J34" i="34" s="1"/>
  <c r="J36" i="34" s="1"/>
  <c r="I34" i="34"/>
  <c r="I36" i="34" s="1"/>
  <c r="F21" i="4"/>
  <c r="C20" i="20" s="1"/>
  <c r="D24" i="4"/>
  <c r="AA23" i="6"/>
  <c r="AI9" i="6"/>
  <c r="D27" i="4"/>
  <c r="I36" i="4"/>
  <c r="F5" i="6"/>
  <c r="G5" i="6" s="1"/>
  <c r="H5" i="6" s="1"/>
  <c r="AJ28" i="7"/>
  <c r="AI16" i="6"/>
  <c r="H23" i="6"/>
  <c r="P23" i="6"/>
  <c r="X23" i="6"/>
  <c r="AF23" i="6"/>
  <c r="AB31" i="7"/>
  <c r="AC31" i="7"/>
  <c r="P31" i="7"/>
  <c r="AF31" i="7"/>
  <c r="Q31" i="7"/>
  <c r="R31" i="7"/>
  <c r="Z31" i="7"/>
  <c r="AH31" i="7"/>
  <c r="AJ16" i="7"/>
  <c r="F27" i="7"/>
  <c r="C25" i="20" s="1"/>
  <c r="E6" i="34" l="1"/>
  <c r="AC22" i="23"/>
  <c r="AD21" i="25" s="1"/>
  <c r="R22" i="23"/>
  <c r="H34" i="34"/>
  <c r="H36" i="34" s="1"/>
  <c r="I38" i="4"/>
  <c r="AA7" i="25"/>
  <c r="H36" i="24"/>
  <c r="AL36" i="19"/>
  <c r="K36" i="24"/>
  <c r="AO36" i="19"/>
  <c r="L36" i="24"/>
  <c r="AP36" i="19"/>
  <c r="N36" i="24"/>
  <c r="AR36" i="19"/>
  <c r="J36" i="24"/>
  <c r="AN36" i="19"/>
  <c r="I9" i="25"/>
  <c r="G9" i="25" s="1"/>
  <c r="M36" i="24"/>
  <c r="AQ36" i="19"/>
  <c r="I36" i="24"/>
  <c r="AM36" i="19"/>
  <c r="T37" i="19"/>
  <c r="AY37" i="19" s="1"/>
  <c r="D37" i="19" s="1"/>
  <c r="S17" i="18"/>
  <c r="AI17" i="18" s="1"/>
  <c r="T29" i="7"/>
  <c r="AJ30" i="7"/>
  <c r="AJ23" i="23"/>
  <c r="AK22" i="25" s="1"/>
  <c r="R23" i="23"/>
  <c r="S22" i="25" s="1"/>
  <c r="O22" i="23"/>
  <c r="P21" i="25" s="1"/>
  <c r="AE23" i="23"/>
  <c r="AF22" i="25" s="1"/>
  <c r="AH23" i="23"/>
  <c r="AI22" i="25" s="1"/>
  <c r="M11" i="23"/>
  <c r="N11" i="25" s="1"/>
  <c r="I7" i="25"/>
  <c r="J23" i="23"/>
  <c r="K22" i="25" s="1"/>
  <c r="AF23" i="23"/>
  <c r="AG22" i="25" s="1"/>
  <c r="P22" i="23"/>
  <c r="Q21" i="25" s="1"/>
  <c r="T23" i="23"/>
  <c r="U22" i="25" s="1"/>
  <c r="AI22" i="23"/>
  <c r="AI27" i="23" s="1"/>
  <c r="AA22" i="23"/>
  <c r="AB21" i="25" s="1"/>
  <c r="B3" i="26"/>
  <c r="B189" i="26" s="1"/>
  <c r="Y23" i="23"/>
  <c r="Z22" i="25" s="1"/>
  <c r="N23" i="23"/>
  <c r="O22" i="25" s="1"/>
  <c r="X38" i="4"/>
  <c r="N25" i="7" s="1"/>
  <c r="M20" i="18" s="1"/>
  <c r="N26" i="7"/>
  <c r="P25" i="23" s="1"/>
  <c r="X23" i="23"/>
  <c r="Y22" i="25" s="1"/>
  <c r="Y25" i="25" s="1"/>
  <c r="H26" i="7"/>
  <c r="J25" i="23" s="1"/>
  <c r="R7" i="25"/>
  <c r="AG23" i="23"/>
  <c r="AH22" i="25" s="1"/>
  <c r="AD23" i="23"/>
  <c r="AE22" i="25" s="1"/>
  <c r="K23" i="23"/>
  <c r="L22" i="25" s="1"/>
  <c r="AB23" i="23"/>
  <c r="AC22" i="25" s="1"/>
  <c r="S23" i="23"/>
  <c r="T22" i="25" s="1"/>
  <c r="I23" i="23"/>
  <c r="J22" i="25" s="1"/>
  <c r="G26" i="7"/>
  <c r="I25" i="23" s="1"/>
  <c r="E44" i="34"/>
  <c r="D35" i="27" s="1"/>
  <c r="D44" i="34"/>
  <c r="E35" i="27" s="1"/>
  <c r="F6" i="19"/>
  <c r="H6" i="23" s="1"/>
  <c r="C19" i="34"/>
  <c r="Y7" i="25"/>
  <c r="Y22" i="23"/>
  <c r="Z21" i="25" s="1"/>
  <c r="C14" i="34"/>
  <c r="AC23" i="23"/>
  <c r="AD22" i="25" s="1"/>
  <c r="AD25" i="25" s="1"/>
  <c r="AK23" i="23"/>
  <c r="AL22" i="25" s="1"/>
  <c r="Z23" i="23"/>
  <c r="AA22" i="25" s="1"/>
  <c r="P23" i="23"/>
  <c r="Q22" i="25" s="1"/>
  <c r="N7" i="25"/>
  <c r="I22" i="23"/>
  <c r="J21" i="25" s="1"/>
  <c r="U23" i="23"/>
  <c r="V22" i="25" s="1"/>
  <c r="AA23" i="23"/>
  <c r="AB22" i="25" s="1"/>
  <c r="P38" i="4"/>
  <c r="O34" i="34"/>
  <c r="O36" i="34" s="1"/>
  <c r="V23" i="23"/>
  <c r="W22" i="25" s="1"/>
  <c r="AG7" i="25"/>
  <c r="W23" i="23"/>
  <c r="X22" i="25" s="1"/>
  <c r="X25" i="25" s="1"/>
  <c r="P34" i="34"/>
  <c r="P36" i="34" s="1"/>
  <c r="Q38" i="4"/>
  <c r="L23" i="23"/>
  <c r="M22" i="25" s="1"/>
  <c r="F6" i="34"/>
  <c r="F34" i="34" s="1"/>
  <c r="V34" i="34"/>
  <c r="V36" i="34" s="1"/>
  <c r="W38" i="4"/>
  <c r="N24" i="25"/>
  <c r="O38" i="4"/>
  <c r="N34" i="34"/>
  <c r="N36" i="34" s="1"/>
  <c r="AG22" i="23"/>
  <c r="AH21" i="25" s="1"/>
  <c r="N38" i="4"/>
  <c r="M34" i="34"/>
  <c r="M36" i="34" s="1"/>
  <c r="AH22" i="23"/>
  <c r="G9" i="23"/>
  <c r="O23" i="23"/>
  <c r="P22" i="25" s="1"/>
  <c r="M23" i="23"/>
  <c r="N22" i="25" s="1"/>
  <c r="Q23" i="23"/>
  <c r="R22" i="25" s="1"/>
  <c r="R25" i="25" s="1"/>
  <c r="F9" i="23"/>
  <c r="R38" i="4"/>
  <c r="Q34" i="34"/>
  <c r="Q36" i="34" s="1"/>
  <c r="T34" i="34"/>
  <c r="T36" i="34" s="1"/>
  <c r="U38" i="4"/>
  <c r="V38" i="4"/>
  <c r="U34" i="34"/>
  <c r="U36" i="34" s="1"/>
  <c r="T38" i="4"/>
  <c r="S34" i="34"/>
  <c r="S36" i="34" s="1"/>
  <c r="S38" i="4"/>
  <c r="R34" i="34"/>
  <c r="R36" i="34" s="1"/>
  <c r="K7" i="25"/>
  <c r="F7" i="23"/>
  <c r="E34" i="20"/>
  <c r="G34" i="20" s="1"/>
  <c r="I22" i="25"/>
  <c r="B3" i="32"/>
  <c r="G36" i="24"/>
  <c r="Y7" i="18"/>
  <c r="X7" i="18"/>
  <c r="AC7" i="18"/>
  <c r="AA7" i="18"/>
  <c r="AH7" i="18"/>
  <c r="S7" i="18"/>
  <c r="Z7" i="18"/>
  <c r="P7" i="18"/>
  <c r="AG7" i="18"/>
  <c r="AE7" i="18"/>
  <c r="R7" i="18"/>
  <c r="W7" i="18"/>
  <c r="O7" i="18"/>
  <c r="N7" i="18"/>
  <c r="AF7" i="18"/>
  <c r="AD7" i="18"/>
  <c r="Q7" i="18"/>
  <c r="V7" i="18"/>
  <c r="U7" i="18"/>
  <c r="T7" i="18"/>
  <c r="AB7" i="18"/>
  <c r="AA21" i="25"/>
  <c r="AK21" i="25"/>
  <c r="AF21" i="25"/>
  <c r="AC21" i="25"/>
  <c r="AG21" i="25"/>
  <c r="AE21" i="25"/>
  <c r="S21" i="25"/>
  <c r="U21" i="25"/>
  <c r="L38" i="4"/>
  <c r="J38" i="4"/>
  <c r="D36" i="3"/>
  <c r="E25" i="20"/>
  <c r="G25" i="20" s="1"/>
  <c r="M38" i="4"/>
  <c r="K38" i="4"/>
  <c r="K5" i="23"/>
  <c r="K20" i="23" s="1"/>
  <c r="L5" i="25"/>
  <c r="L19" i="25" s="1"/>
  <c r="U5" i="25"/>
  <c r="U19" i="25" s="1"/>
  <c r="T5" i="23"/>
  <c r="T20" i="23" s="1"/>
  <c r="AF5" i="23"/>
  <c r="AF20" i="23" s="1"/>
  <c r="AG5" i="25"/>
  <c r="AG19" i="25" s="1"/>
  <c r="W5" i="25"/>
  <c r="W19" i="25" s="1"/>
  <c r="V5" i="23"/>
  <c r="V20" i="23" s="1"/>
  <c r="V5" i="25"/>
  <c r="V19" i="25" s="1"/>
  <c r="U5" i="23"/>
  <c r="U20" i="23" s="1"/>
  <c r="AA5" i="23"/>
  <c r="AA20" i="23" s="1"/>
  <c r="AB5" i="25"/>
  <c r="AB19" i="25" s="1"/>
  <c r="AC5" i="25"/>
  <c r="AC19" i="25" s="1"/>
  <c r="AB5" i="23"/>
  <c r="AB20" i="23" s="1"/>
  <c r="K5" i="25"/>
  <c r="K19" i="25" s="1"/>
  <c r="J5" i="23"/>
  <c r="J20" i="23" s="1"/>
  <c r="AD5" i="25"/>
  <c r="AD19" i="25" s="1"/>
  <c r="AC5" i="23"/>
  <c r="AC20" i="23" s="1"/>
  <c r="Y5" i="23"/>
  <c r="Y20" i="23" s="1"/>
  <c r="Z5" i="25"/>
  <c r="Z19" i="25" s="1"/>
  <c r="O5" i="25"/>
  <c r="O19" i="25" s="1"/>
  <c r="N5" i="23"/>
  <c r="N20" i="23" s="1"/>
  <c r="M7" i="25"/>
  <c r="AJ5" i="25"/>
  <c r="AJ19" i="25" s="1"/>
  <c r="AI5" i="23"/>
  <c r="AI20" i="23" s="1"/>
  <c r="AE5" i="25"/>
  <c r="AE19" i="25" s="1"/>
  <c r="AD5" i="23"/>
  <c r="AD20" i="23" s="1"/>
  <c r="AA5" i="25"/>
  <c r="AA19" i="25" s="1"/>
  <c r="Z5" i="23"/>
  <c r="Z20" i="23" s="1"/>
  <c r="P5" i="25"/>
  <c r="P19" i="25" s="1"/>
  <c r="O5" i="23"/>
  <c r="O20" i="23" s="1"/>
  <c r="AE5" i="23"/>
  <c r="AE20" i="23" s="1"/>
  <c r="AF5" i="25"/>
  <c r="AF19" i="25" s="1"/>
  <c r="AK5" i="25"/>
  <c r="AK19" i="25" s="1"/>
  <c r="AJ5" i="23"/>
  <c r="AJ20" i="23" s="1"/>
  <c r="T5" i="25"/>
  <c r="T19" i="25" s="1"/>
  <c r="S5" i="23"/>
  <c r="S20" i="23" s="1"/>
  <c r="AL5" i="25"/>
  <c r="AL19" i="25" s="1"/>
  <c r="AK5" i="23"/>
  <c r="AK20" i="23" s="1"/>
  <c r="S5" i="25"/>
  <c r="S19" i="25" s="1"/>
  <c r="R5" i="23"/>
  <c r="R20" i="23" s="1"/>
  <c r="P5" i="23"/>
  <c r="P20" i="23" s="1"/>
  <c r="Q5" i="25"/>
  <c r="Q19" i="25" s="1"/>
  <c r="AG5" i="23"/>
  <c r="AG20" i="23" s="1"/>
  <c r="AH5" i="25"/>
  <c r="AH19" i="25" s="1"/>
  <c r="Q5" i="23"/>
  <c r="Q20" i="23" s="1"/>
  <c r="R5" i="25"/>
  <c r="R19" i="25" s="1"/>
  <c r="S22" i="23"/>
  <c r="H5" i="23"/>
  <c r="H20" i="23" s="1"/>
  <c r="I5" i="25"/>
  <c r="I19" i="25" s="1"/>
  <c r="W5" i="23"/>
  <c r="W20" i="23" s="1"/>
  <c r="X5" i="25"/>
  <c r="X19" i="25" s="1"/>
  <c r="M5" i="25"/>
  <c r="M19" i="25" s="1"/>
  <c r="L5" i="23"/>
  <c r="L20" i="23" s="1"/>
  <c r="M5" i="23"/>
  <c r="M20" i="23" s="1"/>
  <c r="N5" i="25"/>
  <c r="N19" i="25" s="1"/>
  <c r="X5" i="23"/>
  <c r="X20" i="23" s="1"/>
  <c r="Y5" i="25"/>
  <c r="Y19" i="25" s="1"/>
  <c r="AI5" i="25"/>
  <c r="AI19" i="25" s="1"/>
  <c r="AH5" i="23"/>
  <c r="AH20" i="23" s="1"/>
  <c r="I5" i="23"/>
  <c r="I20" i="23" s="1"/>
  <c r="J5" i="25"/>
  <c r="J19" i="25" s="1"/>
  <c r="V7" i="25"/>
  <c r="U22" i="23"/>
  <c r="V21" i="25" s="1"/>
  <c r="V22" i="23"/>
  <c r="W21" i="25" s="1"/>
  <c r="G5" i="7"/>
  <c r="H5" i="7"/>
  <c r="O7" i="25"/>
  <c r="N22" i="23"/>
  <c r="O21" i="25" s="1"/>
  <c r="Q34" i="19"/>
  <c r="R36" i="24"/>
  <c r="R34" i="24" s="1"/>
  <c r="R42" i="24" s="1"/>
  <c r="S34" i="19"/>
  <c r="T36" i="24"/>
  <c r="T34" i="24" s="1"/>
  <c r="T42" i="24" s="1"/>
  <c r="W34" i="19"/>
  <c r="X36" i="24"/>
  <c r="X34" i="24" s="1"/>
  <c r="X42" i="24" s="1"/>
  <c r="X34" i="19"/>
  <c r="Y36" i="24"/>
  <c r="Y34" i="24" s="1"/>
  <c r="Y42" i="24" s="1"/>
  <c r="O34" i="19"/>
  <c r="P36" i="24"/>
  <c r="P34" i="24" s="1"/>
  <c r="P42" i="24" s="1"/>
  <c r="AD34" i="19"/>
  <c r="AE36" i="24"/>
  <c r="AE34" i="24" s="1"/>
  <c r="AE42" i="24" s="1"/>
  <c r="Y34" i="19"/>
  <c r="Z36" i="24"/>
  <c r="Z34" i="24" s="1"/>
  <c r="Z42" i="24" s="1"/>
  <c r="AF34" i="19"/>
  <c r="AG36" i="24"/>
  <c r="AG34" i="24" s="1"/>
  <c r="AG42" i="24" s="1"/>
  <c r="O36" i="24"/>
  <c r="AI34" i="19"/>
  <c r="AJ36" i="24"/>
  <c r="AJ34" i="24" s="1"/>
  <c r="AJ42" i="24" s="1"/>
  <c r="Z34" i="19"/>
  <c r="AA36" i="24"/>
  <c r="AA34" i="24" s="1"/>
  <c r="AA42" i="24" s="1"/>
  <c r="AH34" i="19"/>
  <c r="AI36" i="24"/>
  <c r="AI34" i="24" s="1"/>
  <c r="AI42" i="24" s="1"/>
  <c r="U36" i="24"/>
  <c r="P34" i="19"/>
  <c r="Q36" i="24"/>
  <c r="Q34" i="24" s="1"/>
  <c r="Q42" i="24" s="1"/>
  <c r="G7" i="23"/>
  <c r="AB34" i="19"/>
  <c r="AC36" i="24"/>
  <c r="AC34" i="24" s="1"/>
  <c r="AC42" i="24" s="1"/>
  <c r="AA34" i="19"/>
  <c r="AB36" i="24"/>
  <c r="AB34" i="24" s="1"/>
  <c r="AB42" i="24" s="1"/>
  <c r="AE34" i="19"/>
  <c r="AF36" i="24"/>
  <c r="AF34" i="24" s="1"/>
  <c r="AF42" i="24" s="1"/>
  <c r="U34" i="19"/>
  <c r="V36" i="24"/>
  <c r="V34" i="24" s="1"/>
  <c r="V42" i="24" s="1"/>
  <c r="R34" i="19"/>
  <c r="S36" i="24"/>
  <c r="S34" i="24" s="1"/>
  <c r="S42" i="24" s="1"/>
  <c r="AG34" i="19"/>
  <c r="AH36" i="24"/>
  <c r="AH34" i="24" s="1"/>
  <c r="AH42" i="24" s="1"/>
  <c r="U7" i="25"/>
  <c r="AC34" i="19"/>
  <c r="AD36" i="24"/>
  <c r="AD34" i="24" s="1"/>
  <c r="AD42" i="24" s="1"/>
  <c r="V34" i="19"/>
  <c r="W36" i="24"/>
  <c r="I21" i="25"/>
  <c r="D36" i="5"/>
  <c r="AI8" i="18"/>
  <c r="AI19" i="18"/>
  <c r="AI23" i="6"/>
  <c r="D21" i="4"/>
  <c r="G36" i="4"/>
  <c r="D35" i="20" s="1"/>
  <c r="D20" i="20"/>
  <c r="E20" i="20" s="1"/>
  <c r="E36" i="19"/>
  <c r="I5" i="6"/>
  <c r="I5" i="7"/>
  <c r="D8" i="4"/>
  <c r="AJ27" i="7"/>
  <c r="H9" i="25" l="1"/>
  <c r="AJ27" i="23"/>
  <c r="T34" i="19"/>
  <c r="L25" i="7"/>
  <c r="L24" i="7" s="1"/>
  <c r="L23" i="7" s="1"/>
  <c r="E26" i="5"/>
  <c r="E14" i="5"/>
  <c r="E21" i="3"/>
  <c r="E17" i="3"/>
  <c r="F36" i="34"/>
  <c r="AE27" i="23"/>
  <c r="D36" i="19"/>
  <c r="D84" i="27" s="1"/>
  <c r="Y42" i="19"/>
  <c r="BD42" i="19" s="1"/>
  <c r="BD34" i="19"/>
  <c r="U42" i="19"/>
  <c r="AZ42" i="19" s="1"/>
  <c r="AZ34" i="19"/>
  <c r="Z42" i="19"/>
  <c r="BE42" i="19" s="1"/>
  <c r="BE34" i="19"/>
  <c r="W42" i="19"/>
  <c r="BB42" i="19" s="1"/>
  <c r="BB34" i="19"/>
  <c r="P42" i="19"/>
  <c r="AU42" i="19" s="1"/>
  <c r="AU34" i="19"/>
  <c r="S42" i="19"/>
  <c r="AX42" i="19" s="1"/>
  <c r="AX34" i="19"/>
  <c r="AC42" i="19"/>
  <c r="BH42" i="19" s="1"/>
  <c r="BH34" i="19"/>
  <c r="AD42" i="19"/>
  <c r="BI42" i="19" s="1"/>
  <c r="BI34" i="19"/>
  <c r="AE42" i="19"/>
  <c r="BJ42" i="19" s="1"/>
  <c r="BJ34" i="19"/>
  <c r="AI42" i="19"/>
  <c r="BN42" i="19" s="1"/>
  <c r="BN34" i="19"/>
  <c r="V42" i="19"/>
  <c r="BA42" i="19" s="1"/>
  <c r="BA34" i="19"/>
  <c r="T42" i="19"/>
  <c r="AY42" i="19" s="1"/>
  <c r="AY34" i="19"/>
  <c r="O42" i="19"/>
  <c r="AT42" i="19" s="1"/>
  <c r="AT34" i="19"/>
  <c r="Q42" i="19"/>
  <c r="AV42" i="19" s="1"/>
  <c r="AV34" i="19"/>
  <c r="I6" i="25"/>
  <c r="I20" i="25" s="1"/>
  <c r="AK6" i="19"/>
  <c r="AG42" i="19"/>
  <c r="BL42" i="19" s="1"/>
  <c r="BL34" i="19"/>
  <c r="AA42" i="19"/>
  <c r="BF42" i="19" s="1"/>
  <c r="BF34" i="19"/>
  <c r="AF42" i="19"/>
  <c r="BK42" i="19" s="1"/>
  <c r="BK34" i="19"/>
  <c r="X42" i="19"/>
  <c r="BC42" i="19" s="1"/>
  <c r="BC34" i="19"/>
  <c r="R42" i="19"/>
  <c r="AW42" i="19" s="1"/>
  <c r="AW34" i="19"/>
  <c r="AB42" i="19"/>
  <c r="BG42" i="19" s="1"/>
  <c r="BG34" i="19"/>
  <c r="AH42" i="19"/>
  <c r="BM42" i="19" s="1"/>
  <c r="BM34" i="19"/>
  <c r="S25" i="25"/>
  <c r="AK25" i="25"/>
  <c r="AF25" i="25"/>
  <c r="V8" i="23"/>
  <c r="T31" i="7"/>
  <c r="U37" i="24"/>
  <c r="E37" i="19"/>
  <c r="AH27" i="23"/>
  <c r="R27" i="23"/>
  <c r="AF27" i="23"/>
  <c r="U25" i="25"/>
  <c r="B173" i="26"/>
  <c r="B123" i="26"/>
  <c r="B205" i="26"/>
  <c r="B223" i="26"/>
  <c r="B271" i="26"/>
  <c r="B27" i="26"/>
  <c r="B23" i="26" s="1"/>
  <c r="B148" i="26" s="1"/>
  <c r="B59" i="26"/>
  <c r="B239" i="26"/>
  <c r="B75" i="26"/>
  <c r="B255" i="26"/>
  <c r="B107" i="26"/>
  <c r="D3" i="26"/>
  <c r="D123" i="26" s="1"/>
  <c r="B43" i="26"/>
  <c r="B91" i="26"/>
  <c r="B157" i="26"/>
  <c r="B139" i="26"/>
  <c r="AH25" i="25"/>
  <c r="AJ21" i="25"/>
  <c r="AJ25" i="25" s="1"/>
  <c r="AG25" i="25"/>
  <c r="X27" i="23"/>
  <c r="Z25" i="25"/>
  <c r="AE25" i="25"/>
  <c r="AC27" i="23"/>
  <c r="AD27" i="23"/>
  <c r="T27" i="23"/>
  <c r="Y27" i="23"/>
  <c r="H21" i="23"/>
  <c r="F43" i="34"/>
  <c r="N24" i="7"/>
  <c r="N23" i="7" s="1"/>
  <c r="N31" i="7" s="1"/>
  <c r="P24" i="23"/>
  <c r="Q23" i="25" s="1"/>
  <c r="Q25" i="25" s="1"/>
  <c r="N35" i="19"/>
  <c r="O35" i="24" s="1"/>
  <c r="O34" i="24" s="1"/>
  <c r="O42" i="24" s="1"/>
  <c r="K25" i="7"/>
  <c r="K24" i="7" s="1"/>
  <c r="K23" i="7" s="1"/>
  <c r="K31" i="7" s="1"/>
  <c r="I25" i="7"/>
  <c r="H20" i="18" s="1"/>
  <c r="H18" i="18" s="1"/>
  <c r="J25" i="7"/>
  <c r="J24" i="7" s="1"/>
  <c r="J23" i="7" s="1"/>
  <c r="J31" i="7" s="1"/>
  <c r="AC25" i="25"/>
  <c r="AB27" i="23"/>
  <c r="Q27" i="23"/>
  <c r="Z27" i="23"/>
  <c r="AI21" i="25"/>
  <c r="AI25" i="25" s="1"/>
  <c r="AA25" i="25"/>
  <c r="AB25" i="25"/>
  <c r="AA27" i="23"/>
  <c r="V25" i="25"/>
  <c r="W27" i="23"/>
  <c r="G22" i="25"/>
  <c r="F23" i="23"/>
  <c r="E23" i="27" s="1"/>
  <c r="K23" i="18"/>
  <c r="M25" i="7"/>
  <c r="AG27" i="23"/>
  <c r="G7" i="25"/>
  <c r="E11" i="3"/>
  <c r="C6" i="34"/>
  <c r="K22" i="18"/>
  <c r="E35" i="3"/>
  <c r="G23" i="23"/>
  <c r="E22" i="3"/>
  <c r="H25" i="7"/>
  <c r="G4" i="18"/>
  <c r="H6" i="19" s="1"/>
  <c r="E36" i="24"/>
  <c r="F4" i="18"/>
  <c r="H6" i="24" s="1"/>
  <c r="B91" i="32"/>
  <c r="B59" i="32"/>
  <c r="B43" i="32"/>
  <c r="B27" i="32"/>
  <c r="B23" i="32" s="1"/>
  <c r="B123" i="32"/>
  <c r="B107" i="32"/>
  <c r="B173" i="32"/>
  <c r="B205" i="32"/>
  <c r="B239" i="32"/>
  <c r="B255" i="32"/>
  <c r="B189" i="32"/>
  <c r="D3" i="32"/>
  <c r="B223" i="32"/>
  <c r="B75" i="32"/>
  <c r="B271" i="32"/>
  <c r="B157" i="32"/>
  <c r="B139" i="32"/>
  <c r="F22" i="23"/>
  <c r="E22" i="27" s="1"/>
  <c r="H4" i="18"/>
  <c r="I6" i="19" s="1"/>
  <c r="AN6" i="19" s="1"/>
  <c r="S27" i="23"/>
  <c r="T21" i="25"/>
  <c r="T25" i="25" s="1"/>
  <c r="G25" i="7"/>
  <c r="E26" i="3"/>
  <c r="E31" i="3"/>
  <c r="E23" i="3"/>
  <c r="E12" i="3"/>
  <c r="E33" i="3"/>
  <c r="E18" i="3"/>
  <c r="E34" i="3"/>
  <c r="E29" i="3"/>
  <c r="E32" i="3"/>
  <c r="E13" i="3"/>
  <c r="E24" i="3"/>
  <c r="E7" i="3"/>
  <c r="E30" i="3"/>
  <c r="E9" i="3"/>
  <c r="E36" i="3"/>
  <c r="E20" i="3"/>
  <c r="E8" i="3"/>
  <c r="E28" i="3"/>
  <c r="E27" i="3"/>
  <c r="E19" i="3"/>
  <c r="E14" i="3"/>
  <c r="E15" i="3"/>
  <c r="E25" i="3"/>
  <c r="E16" i="3"/>
  <c r="E10" i="3"/>
  <c r="E16" i="5"/>
  <c r="E25" i="5"/>
  <c r="E22" i="5"/>
  <c r="E8" i="5"/>
  <c r="E29" i="5"/>
  <c r="E20" i="5"/>
  <c r="E15" i="5"/>
  <c r="E27" i="5"/>
  <c r="E31" i="5"/>
  <c r="E12" i="5"/>
  <c r="E33" i="5"/>
  <c r="E18" i="5"/>
  <c r="E11" i="5"/>
  <c r="E34" i="5"/>
  <c r="E9" i="5"/>
  <c r="E17" i="5"/>
  <c r="E36" i="5"/>
  <c r="E10" i="5"/>
  <c r="E35" i="5"/>
  <c r="E23" i="5"/>
  <c r="E28" i="5"/>
  <c r="E32" i="5"/>
  <c r="E7" i="5"/>
  <c r="E24" i="5"/>
  <c r="E21" i="5"/>
  <c r="E30" i="5"/>
  <c r="E13" i="5"/>
  <c r="E19" i="5"/>
  <c r="U27" i="23"/>
  <c r="G22" i="23"/>
  <c r="H7" i="25"/>
  <c r="T83" i="26"/>
  <c r="H22" i="25"/>
  <c r="W34" i="24"/>
  <c r="W42" i="24" s="1"/>
  <c r="F36" i="24"/>
  <c r="G20" i="20"/>
  <c r="J5" i="6"/>
  <c r="J5" i="7"/>
  <c r="K20" i="18" l="1"/>
  <c r="L35" i="19"/>
  <c r="AQ35" i="19" s="1"/>
  <c r="N24" i="23"/>
  <c r="O23" i="25" s="1"/>
  <c r="O25" i="25" s="1"/>
  <c r="P27" i="23"/>
  <c r="N11" i="23"/>
  <c r="O11" i="25" s="1"/>
  <c r="N34" i="19"/>
  <c r="AS34" i="19" s="1"/>
  <c r="AS35" i="19"/>
  <c r="J6" i="23"/>
  <c r="AM6" i="19"/>
  <c r="F37" i="24"/>
  <c r="E37" i="24"/>
  <c r="U34" i="24"/>
  <c r="U42" i="24" s="1"/>
  <c r="W8" i="25"/>
  <c r="V26" i="23"/>
  <c r="D27" i="26"/>
  <c r="D23" i="26" s="1"/>
  <c r="D282" i="26" s="1"/>
  <c r="D283" i="26" s="1"/>
  <c r="D107" i="26"/>
  <c r="D223" i="26"/>
  <c r="D205" i="26"/>
  <c r="D75" i="26"/>
  <c r="D271" i="26"/>
  <c r="D255" i="26"/>
  <c r="D139" i="26"/>
  <c r="D239" i="26"/>
  <c r="D157" i="26"/>
  <c r="F3" i="26"/>
  <c r="F271" i="26" s="1"/>
  <c r="D91" i="26"/>
  <c r="D59" i="26"/>
  <c r="D43" i="26"/>
  <c r="D173" i="26"/>
  <c r="D189" i="26"/>
  <c r="K6" i="25"/>
  <c r="K20" i="25" s="1"/>
  <c r="B116" i="26"/>
  <c r="B118" i="26"/>
  <c r="B119" i="26" s="1"/>
  <c r="B234" i="26"/>
  <c r="B235" i="26" s="1"/>
  <c r="B132" i="26"/>
  <c r="B125" i="26" s="1"/>
  <c r="B37" i="26"/>
  <c r="B39" i="26" s="1"/>
  <c r="B248" i="26"/>
  <c r="B241" i="26" s="1"/>
  <c r="B54" i="26"/>
  <c r="B55" i="26" s="1"/>
  <c r="B232" i="26"/>
  <c r="B52" i="26"/>
  <c r="B134" i="26"/>
  <c r="B135" i="26" s="1"/>
  <c r="B264" i="26"/>
  <c r="B266" i="26"/>
  <c r="B267" i="26" s="1"/>
  <c r="B68" i="26"/>
  <c r="B61" i="26" s="1"/>
  <c r="B166" i="26"/>
  <c r="B159" i="26" s="1"/>
  <c r="B84" i="26"/>
  <c r="B184" i="26"/>
  <c r="B185" i="26" s="1"/>
  <c r="B282" i="26"/>
  <c r="B283" i="26" s="1"/>
  <c r="B100" i="26"/>
  <c r="B93" i="26" s="1"/>
  <c r="B167" i="26"/>
  <c r="B169" i="26" s="1"/>
  <c r="B70" i="26"/>
  <c r="B71" i="26" s="1"/>
  <c r="B101" i="26"/>
  <c r="B103" i="26" s="1"/>
  <c r="B200" i="26"/>
  <c r="B201" i="26" s="1"/>
  <c r="B198" i="26"/>
  <c r="B191" i="26" s="1"/>
  <c r="B280" i="26"/>
  <c r="B273" i="26" s="1"/>
  <c r="B154" i="26"/>
  <c r="B220" i="26"/>
  <c r="B85" i="26"/>
  <c r="B87" i="26" s="1"/>
  <c r="B182" i="26"/>
  <c r="B250" i="26"/>
  <c r="B251" i="26" s="1"/>
  <c r="B214" i="26"/>
  <c r="J21" i="23"/>
  <c r="H43" i="34"/>
  <c r="I20" i="18"/>
  <c r="I18" i="18" s="1"/>
  <c r="I35" i="19"/>
  <c r="I24" i="7"/>
  <c r="I23" i="7" s="1"/>
  <c r="I31" i="7" s="1"/>
  <c r="K24" i="23"/>
  <c r="L23" i="25" s="1"/>
  <c r="L25" i="25" s="1"/>
  <c r="L24" i="23"/>
  <c r="M23" i="25" s="1"/>
  <c r="M25" i="25" s="1"/>
  <c r="J35" i="19"/>
  <c r="M24" i="23"/>
  <c r="N23" i="25" s="1"/>
  <c r="N25" i="25" s="1"/>
  <c r="K35" i="19"/>
  <c r="AP35" i="19" s="1"/>
  <c r="J20" i="18"/>
  <c r="J18" i="18" s="1"/>
  <c r="B154" i="32"/>
  <c r="B220" i="32"/>
  <c r="B214" i="32"/>
  <c r="I6" i="24"/>
  <c r="C23" i="20"/>
  <c r="M35" i="19"/>
  <c r="AR35" i="19" s="1"/>
  <c r="O24" i="23"/>
  <c r="H35" i="19"/>
  <c r="AM35" i="19" s="1"/>
  <c r="J24" i="23"/>
  <c r="B153" i="26"/>
  <c r="B141" i="26" s="1"/>
  <c r="B143" i="26" s="1"/>
  <c r="G35" i="19"/>
  <c r="AL35" i="19" s="1"/>
  <c r="I24" i="23"/>
  <c r="C24" i="20"/>
  <c r="H21" i="25"/>
  <c r="M24" i="7"/>
  <c r="M23" i="7" s="1"/>
  <c r="M31" i="7" s="1"/>
  <c r="L20" i="18"/>
  <c r="J6" i="24"/>
  <c r="G6" i="19"/>
  <c r="J6" i="25" s="1"/>
  <c r="J20" i="25" s="1"/>
  <c r="G21" i="25"/>
  <c r="D189" i="32"/>
  <c r="D123" i="32"/>
  <c r="D255" i="32"/>
  <c r="D27" i="32"/>
  <c r="D23" i="32" s="1"/>
  <c r="D271" i="32"/>
  <c r="D157" i="32"/>
  <c r="D173" i="32"/>
  <c r="D91" i="32"/>
  <c r="D205" i="32"/>
  <c r="D43" i="32"/>
  <c r="D223" i="32"/>
  <c r="F3" i="32"/>
  <c r="D59" i="32"/>
  <c r="D107" i="32"/>
  <c r="D239" i="32"/>
  <c r="D139" i="32"/>
  <c r="D75" i="32"/>
  <c r="B70" i="32"/>
  <c r="B52" i="32"/>
  <c r="B282" i="32"/>
  <c r="B280" i="32"/>
  <c r="B68" i="32"/>
  <c r="B232" i="32"/>
  <c r="B250" i="32"/>
  <c r="B248" i="32"/>
  <c r="B118" i="32"/>
  <c r="B54" i="32"/>
  <c r="B167" i="32"/>
  <c r="B198" i="32"/>
  <c r="B184" i="32"/>
  <c r="B166" i="32"/>
  <c r="B84" i="32"/>
  <c r="B101" i="32"/>
  <c r="B100" i="32"/>
  <c r="B264" i="32"/>
  <c r="B182" i="32"/>
  <c r="B134" i="32"/>
  <c r="B135" i="32" s="1"/>
  <c r="B234" i="32"/>
  <c r="B200" i="32"/>
  <c r="B37" i="32"/>
  <c r="B266" i="32"/>
  <c r="B148" i="32"/>
  <c r="B132" i="32"/>
  <c r="B85" i="32"/>
  <c r="B87" i="32" s="1"/>
  <c r="B116" i="32"/>
  <c r="I4" i="18"/>
  <c r="K6" i="24" s="1"/>
  <c r="D101" i="26"/>
  <c r="D103" i="26" s="1"/>
  <c r="D85" i="26"/>
  <c r="N27" i="23"/>
  <c r="L6" i="25"/>
  <c r="L20" i="25" s="1"/>
  <c r="K6" i="23"/>
  <c r="F239" i="26"/>
  <c r="L34" i="19"/>
  <c r="M35" i="24"/>
  <c r="M34" i="24" s="1"/>
  <c r="M42" i="24" s="1"/>
  <c r="K18" i="18"/>
  <c r="L31" i="7"/>
  <c r="K5" i="6"/>
  <c r="K5" i="7"/>
  <c r="C22" i="20"/>
  <c r="F59" i="26" l="1"/>
  <c r="F255" i="26"/>
  <c r="F107" i="26"/>
  <c r="F91" i="26"/>
  <c r="F223" i="26"/>
  <c r="F205" i="26"/>
  <c r="F189" i="26"/>
  <c r="F43" i="26"/>
  <c r="F173" i="26"/>
  <c r="F75" i="26"/>
  <c r="F123" i="26"/>
  <c r="F139" i="26"/>
  <c r="H3" i="26"/>
  <c r="H271" i="26" s="1"/>
  <c r="F157" i="26"/>
  <c r="F27" i="26"/>
  <c r="F23" i="26" s="1"/>
  <c r="F220" i="26" s="1"/>
  <c r="N42" i="19"/>
  <c r="AS42" i="19" s="1"/>
  <c r="D134" i="26"/>
  <c r="D135" i="26" s="1"/>
  <c r="D266" i="26"/>
  <c r="D267" i="26" s="1"/>
  <c r="D52" i="26"/>
  <c r="B77" i="26"/>
  <c r="B78" i="26" s="1"/>
  <c r="D68" i="26"/>
  <c r="D167" i="26"/>
  <c r="D169" i="26" s="1"/>
  <c r="D234" i="26"/>
  <c r="D235" i="26" s="1"/>
  <c r="D214" i="26"/>
  <c r="D219" i="26" s="1"/>
  <c r="J34" i="19"/>
  <c r="AO34" i="19" s="1"/>
  <c r="AO35" i="19"/>
  <c r="I34" i="19"/>
  <c r="AN34" i="19" s="1"/>
  <c r="AN35" i="19"/>
  <c r="D54" i="26"/>
  <c r="D55" i="26" s="1"/>
  <c r="D182" i="26"/>
  <c r="D36" i="26"/>
  <c r="D70" i="26"/>
  <c r="D71" i="26" s="1"/>
  <c r="D72" i="26" s="1"/>
  <c r="D100" i="26"/>
  <c r="D93" i="26" s="1"/>
  <c r="D95" i="26" s="1"/>
  <c r="D96" i="26" s="1"/>
  <c r="D98" i="26" s="1"/>
  <c r="D132" i="26"/>
  <c r="D125" i="26" s="1"/>
  <c r="D130" i="26" s="1"/>
  <c r="D184" i="26"/>
  <c r="D185" i="26" s="1"/>
  <c r="D232" i="26"/>
  <c r="D264" i="26"/>
  <c r="D154" i="26"/>
  <c r="D150" i="26" s="1"/>
  <c r="D220" i="26"/>
  <c r="D84" i="26"/>
  <c r="D77" i="26" s="1"/>
  <c r="D116" i="26"/>
  <c r="D166" i="26"/>
  <c r="D159" i="26" s="1"/>
  <c r="D161" i="26" s="1"/>
  <c r="D198" i="26"/>
  <c r="D191" i="26" s="1"/>
  <c r="D196" i="26" s="1"/>
  <c r="D248" i="26"/>
  <c r="D241" i="26" s="1"/>
  <c r="D246" i="26" s="1"/>
  <c r="D280" i="26"/>
  <c r="D284" i="26" s="1"/>
  <c r="D148" i="26"/>
  <c r="D153" i="26" s="1"/>
  <c r="D37" i="26"/>
  <c r="D39" i="26" s="1"/>
  <c r="D118" i="26"/>
  <c r="D119" i="26" s="1"/>
  <c r="D200" i="26"/>
  <c r="D201" i="26" s="1"/>
  <c r="D250" i="26"/>
  <c r="D251" i="26" s="1"/>
  <c r="I6" i="23"/>
  <c r="G43" i="34" s="1"/>
  <c r="AL6" i="19"/>
  <c r="L42" i="19"/>
  <c r="AQ34" i="19"/>
  <c r="W24" i="25"/>
  <c r="W25" i="25" s="1"/>
  <c r="V27" i="23"/>
  <c r="B120" i="26"/>
  <c r="B56" i="26"/>
  <c r="D214" i="32"/>
  <c r="D220" i="32"/>
  <c r="D216" i="32" s="1"/>
  <c r="B216" i="32"/>
  <c r="B217" i="32" s="1"/>
  <c r="B150" i="32"/>
  <c r="B151" i="32" s="1"/>
  <c r="B152" i="32" s="1"/>
  <c r="B150" i="26"/>
  <c r="B151" i="26" s="1"/>
  <c r="B216" i="26"/>
  <c r="B217" i="26" s="1"/>
  <c r="B218" i="26" s="1"/>
  <c r="D216" i="26"/>
  <c r="D217" i="26" s="1"/>
  <c r="B202" i="26"/>
  <c r="B170" i="26"/>
  <c r="B72" i="26"/>
  <c r="B13" i="26"/>
  <c r="B219" i="26"/>
  <c r="B207" i="26" s="1"/>
  <c r="I21" i="23"/>
  <c r="K21" i="23"/>
  <c r="I43" i="34"/>
  <c r="K27" i="23"/>
  <c r="J35" i="24"/>
  <c r="J34" i="24" s="1"/>
  <c r="J42" i="24" s="1"/>
  <c r="M27" i="23"/>
  <c r="K35" i="24"/>
  <c r="K34" i="24" s="1"/>
  <c r="K42" i="24" s="1"/>
  <c r="L27" i="23"/>
  <c r="K34" i="19"/>
  <c r="L35" i="24"/>
  <c r="L34" i="24" s="1"/>
  <c r="L42" i="24" s="1"/>
  <c r="J6" i="19"/>
  <c r="B209" i="26"/>
  <c r="B210" i="26" s="1"/>
  <c r="D154" i="32"/>
  <c r="D150" i="32" s="1"/>
  <c r="L23" i="18"/>
  <c r="P23" i="25"/>
  <c r="P25" i="25" s="1"/>
  <c r="O27" i="23"/>
  <c r="L22" i="18"/>
  <c r="M34" i="19"/>
  <c r="N35" i="24"/>
  <c r="N34" i="24" s="1"/>
  <c r="N42" i="24" s="1"/>
  <c r="B185" i="32"/>
  <c r="B186" i="32" s="1"/>
  <c r="B136" i="32"/>
  <c r="B13" i="32"/>
  <c r="B39" i="32"/>
  <c r="B283" i="32"/>
  <c r="B284" i="32" s="1"/>
  <c r="F91" i="32"/>
  <c r="F43" i="32"/>
  <c r="F271" i="32"/>
  <c r="F157" i="32"/>
  <c r="F173" i="32"/>
  <c r="F59" i="32"/>
  <c r="F189" i="32"/>
  <c r="F139" i="32"/>
  <c r="H3" i="32"/>
  <c r="F223" i="32"/>
  <c r="F255" i="32"/>
  <c r="F123" i="32"/>
  <c r="F205" i="32"/>
  <c r="F107" i="32"/>
  <c r="F75" i="32"/>
  <c r="F239" i="32"/>
  <c r="F27" i="32"/>
  <c r="D282" i="32"/>
  <c r="D283" i="32" s="1"/>
  <c r="D234" i="32"/>
  <c r="D235" i="32" s="1"/>
  <c r="D70" i="32"/>
  <c r="D71" i="32" s="1"/>
  <c r="D184" i="32"/>
  <c r="D185" i="32" s="1"/>
  <c r="D264" i="32"/>
  <c r="D198" i="32"/>
  <c r="D134" i="32"/>
  <c r="D135" i="32" s="1"/>
  <c r="D37" i="32"/>
  <c r="D85" i="32"/>
  <c r="D132" i="32"/>
  <c r="D101" i="32"/>
  <c r="D103" i="32" s="1"/>
  <c r="D248" i="32"/>
  <c r="D84" i="32"/>
  <c r="D200" i="32"/>
  <c r="D201" i="32" s="1"/>
  <c r="D166" i="32"/>
  <c r="D36" i="32"/>
  <c r="D266" i="32"/>
  <c r="D267" i="32" s="1"/>
  <c r="D182" i="32"/>
  <c r="D148" i="32"/>
  <c r="D54" i="32"/>
  <c r="D232" i="32"/>
  <c r="D250" i="32"/>
  <c r="D251" i="32" s="1"/>
  <c r="D116" i="32"/>
  <c r="D52" i="32"/>
  <c r="D167" i="32"/>
  <c r="D169" i="32" s="1"/>
  <c r="D280" i="32"/>
  <c r="D118" i="32"/>
  <c r="D119" i="32" s="1"/>
  <c r="D100" i="32"/>
  <c r="D68" i="32"/>
  <c r="B169" i="32"/>
  <c r="B170" i="32" s="1"/>
  <c r="B55" i="32"/>
  <c r="B56" i="32" s="1"/>
  <c r="J4" i="18"/>
  <c r="K6" i="19" s="1"/>
  <c r="AP6" i="19" s="1"/>
  <c r="B201" i="32"/>
  <c r="B202" i="32" s="1"/>
  <c r="B103" i="32"/>
  <c r="B104" i="32" s="1"/>
  <c r="B119" i="32"/>
  <c r="B71" i="32"/>
  <c r="B72" i="32" s="1"/>
  <c r="B267" i="32"/>
  <c r="B268" i="32" s="1"/>
  <c r="B88" i="32"/>
  <c r="B235" i="32"/>
  <c r="B236" i="32" s="1"/>
  <c r="B251" i="32"/>
  <c r="B252" i="32" s="1"/>
  <c r="M22" i="18"/>
  <c r="B247" i="26"/>
  <c r="B279" i="26"/>
  <c r="B278" i="26"/>
  <c r="B284" i="26"/>
  <c r="F280" i="26"/>
  <c r="B268" i="26"/>
  <c r="B252" i="26"/>
  <c r="F250" i="26"/>
  <c r="B236" i="26"/>
  <c r="F234" i="26"/>
  <c r="F232" i="26"/>
  <c r="D209" i="26"/>
  <c r="B196" i="26"/>
  <c r="F200" i="26"/>
  <c r="F198" i="26"/>
  <c r="F182" i="26"/>
  <c r="B186" i="26"/>
  <c r="B161" i="26"/>
  <c r="B130" i="26"/>
  <c r="F134" i="26"/>
  <c r="B136" i="26"/>
  <c r="F118" i="26"/>
  <c r="F116" i="26"/>
  <c r="B104" i="26"/>
  <c r="F100" i="26"/>
  <c r="B95" i="26"/>
  <c r="F85" i="26"/>
  <c r="F84" i="26"/>
  <c r="B88" i="26"/>
  <c r="B79" i="26"/>
  <c r="B66" i="26"/>
  <c r="F70" i="26"/>
  <c r="F71" i="26" s="1"/>
  <c r="D61" i="26"/>
  <c r="D66" i="26" s="1"/>
  <c r="F54" i="26"/>
  <c r="F36" i="26"/>
  <c r="H239" i="26"/>
  <c r="H205" i="26"/>
  <c r="H91" i="26"/>
  <c r="H173" i="26"/>
  <c r="H189" i="26"/>
  <c r="J3" i="26"/>
  <c r="H223" i="26"/>
  <c r="H43" i="26"/>
  <c r="H139" i="26"/>
  <c r="L5" i="6"/>
  <c r="L5" i="7"/>
  <c r="AI29" i="7"/>
  <c r="AK8" i="23" s="1"/>
  <c r="F8" i="23" s="1"/>
  <c r="F37" i="26" l="1"/>
  <c r="F13" i="26" s="1"/>
  <c r="D87" i="26"/>
  <c r="D88" i="26" s="1"/>
  <c r="F101" i="26"/>
  <c r="F103" i="26" s="1"/>
  <c r="F184" i="26"/>
  <c r="F264" i="26"/>
  <c r="F282" i="26"/>
  <c r="F283" i="26" s="1"/>
  <c r="F284" i="26" s="1"/>
  <c r="F214" i="26"/>
  <c r="F219" i="26" s="1"/>
  <c r="F207" i="26" s="1"/>
  <c r="F52" i="26"/>
  <c r="F68" i="26"/>
  <c r="F132" i="26"/>
  <c r="F166" i="26"/>
  <c r="F167" i="26"/>
  <c r="F248" i="26"/>
  <c r="F241" i="26" s="1"/>
  <c r="F266" i="26"/>
  <c r="D104" i="26"/>
  <c r="H157" i="26"/>
  <c r="H59" i="26"/>
  <c r="H27" i="26"/>
  <c r="H23" i="26" s="1"/>
  <c r="H220" i="26" s="1"/>
  <c r="H123" i="26"/>
  <c r="F154" i="26"/>
  <c r="F150" i="26" s="1"/>
  <c r="F148" i="26"/>
  <c r="D120" i="26"/>
  <c r="H75" i="26"/>
  <c r="H107" i="26"/>
  <c r="H255" i="26"/>
  <c r="D236" i="26"/>
  <c r="AQ42" i="19"/>
  <c r="D268" i="26"/>
  <c r="D13" i="26"/>
  <c r="D56" i="26"/>
  <c r="I42" i="19"/>
  <c r="AN42" i="19" s="1"/>
  <c r="D78" i="26"/>
  <c r="D29" i="26"/>
  <c r="D31" i="26" s="1"/>
  <c r="D32" i="26" s="1"/>
  <c r="D218" i="26"/>
  <c r="D252" i="26"/>
  <c r="D152" i="26"/>
  <c r="D273" i="26"/>
  <c r="D278" i="26" s="1"/>
  <c r="D170" i="26"/>
  <c r="J42" i="19"/>
  <c r="AO42" i="19" s="1"/>
  <c r="D186" i="26"/>
  <c r="D136" i="26"/>
  <c r="D202" i="26"/>
  <c r="M42" i="19"/>
  <c r="AR42" i="19" s="1"/>
  <c r="AR34" i="19"/>
  <c r="M6" i="25"/>
  <c r="M20" i="25" s="1"/>
  <c r="AO6" i="19"/>
  <c r="K42" i="19"/>
  <c r="AP42" i="19" s="1"/>
  <c r="AP34" i="19"/>
  <c r="B14" i="32"/>
  <c r="B15" i="32" s="1"/>
  <c r="B14" i="26"/>
  <c r="B15" i="26" s="1"/>
  <c r="D14" i="26"/>
  <c r="T151" i="26"/>
  <c r="B152" i="26"/>
  <c r="T217" i="32"/>
  <c r="B218" i="32"/>
  <c r="F216" i="26"/>
  <c r="F217" i="26" s="1"/>
  <c r="F218" i="26" s="1"/>
  <c r="O11" i="23"/>
  <c r="P11" i="25" s="1"/>
  <c r="D207" i="26"/>
  <c r="D141" i="26"/>
  <c r="D143" i="26" s="1"/>
  <c r="B212" i="26"/>
  <c r="B213" i="26" s="1"/>
  <c r="D151" i="32"/>
  <c r="D152" i="32" s="1"/>
  <c r="L6" i="23"/>
  <c r="D186" i="32"/>
  <c r="D210" i="26"/>
  <c r="F153" i="26"/>
  <c r="F141" i="26" s="1"/>
  <c r="F143" i="26" s="1"/>
  <c r="F23" i="32"/>
  <c r="F220" i="32" s="1"/>
  <c r="D218" i="32"/>
  <c r="L18" i="18"/>
  <c r="D72" i="32"/>
  <c r="D87" i="32"/>
  <c r="D88" i="32" s="1"/>
  <c r="D120" i="32"/>
  <c r="D202" i="32"/>
  <c r="D252" i="32"/>
  <c r="D104" i="32"/>
  <c r="D268" i="32"/>
  <c r="D14" i="32"/>
  <c r="D55" i="32"/>
  <c r="D56" i="32" s="1"/>
  <c r="B120" i="32"/>
  <c r="L6" i="24"/>
  <c r="K4" i="18"/>
  <c r="M6" i="24" s="1"/>
  <c r="D236" i="32"/>
  <c r="D170" i="32"/>
  <c r="D39" i="32"/>
  <c r="D40" i="32" s="1"/>
  <c r="D13" i="32"/>
  <c r="D284" i="32"/>
  <c r="D136" i="32"/>
  <c r="H173" i="32"/>
  <c r="H189" i="32"/>
  <c r="H157" i="32"/>
  <c r="H27" i="32"/>
  <c r="H23" i="32" s="1"/>
  <c r="H271" i="32"/>
  <c r="H43" i="32"/>
  <c r="H239" i="32"/>
  <c r="H75" i="32"/>
  <c r="H139" i="32"/>
  <c r="J3" i="32"/>
  <c r="H255" i="32"/>
  <c r="H91" i="32"/>
  <c r="H59" i="32"/>
  <c r="H107" i="32"/>
  <c r="H223" i="32"/>
  <c r="H123" i="32"/>
  <c r="H205" i="32"/>
  <c r="F273" i="26"/>
  <c r="F278" i="26" s="1"/>
  <c r="D247" i="26"/>
  <c r="F267" i="26"/>
  <c r="F268" i="26" s="1"/>
  <c r="F251" i="26"/>
  <c r="F235" i="26"/>
  <c r="F191" i="26"/>
  <c r="F201" i="26"/>
  <c r="F185" i="26"/>
  <c r="B162" i="26"/>
  <c r="F159" i="26"/>
  <c r="D162" i="26"/>
  <c r="D164" i="26" s="1"/>
  <c r="F169" i="26"/>
  <c r="F152" i="26"/>
  <c r="F125" i="26"/>
  <c r="F135" i="26"/>
  <c r="F119" i="26"/>
  <c r="B96" i="26"/>
  <c r="F93" i="26"/>
  <c r="H85" i="26"/>
  <c r="F77" i="26"/>
  <c r="F78" i="26" s="1"/>
  <c r="F87" i="26"/>
  <c r="B80" i="26"/>
  <c r="D79" i="26"/>
  <c r="D80" i="26" s="1"/>
  <c r="F61" i="26"/>
  <c r="F66" i="26" s="1"/>
  <c r="F72" i="26"/>
  <c r="F55" i="26"/>
  <c r="F56" i="26" s="1"/>
  <c r="F29" i="26"/>
  <c r="F30" i="26" s="1"/>
  <c r="D40" i="26"/>
  <c r="AL8" i="25"/>
  <c r="G8" i="25" s="1"/>
  <c r="AK26" i="23"/>
  <c r="G8" i="23"/>
  <c r="J239" i="26"/>
  <c r="J271" i="26"/>
  <c r="J157" i="26"/>
  <c r="J91" i="26"/>
  <c r="J255" i="26"/>
  <c r="J139" i="26"/>
  <c r="J223" i="26"/>
  <c r="L3" i="26"/>
  <c r="J173" i="26"/>
  <c r="J59" i="26"/>
  <c r="J205" i="26"/>
  <c r="J43" i="26"/>
  <c r="J75" i="26"/>
  <c r="J123" i="26"/>
  <c r="J27" i="26"/>
  <c r="J23" i="26" s="1"/>
  <c r="J107" i="26"/>
  <c r="J189" i="26"/>
  <c r="N6" i="25"/>
  <c r="N20" i="25" s="1"/>
  <c r="M6" i="23"/>
  <c r="M5" i="6"/>
  <c r="M5" i="7"/>
  <c r="AJ29" i="7"/>
  <c r="AI31" i="7"/>
  <c r="F39" i="26" l="1"/>
  <c r="F40" i="26" s="1"/>
  <c r="D82" i="26"/>
  <c r="F170" i="26"/>
  <c r="F136" i="26"/>
  <c r="H232" i="26"/>
  <c r="H37" i="26"/>
  <c r="H39" i="26" s="1"/>
  <c r="H198" i="26"/>
  <c r="H191" i="26" s="1"/>
  <c r="H196" i="26" s="1"/>
  <c r="H214" i="26"/>
  <c r="H219" i="26" s="1"/>
  <c r="H207" i="26" s="1"/>
  <c r="H84" i="26"/>
  <c r="H77" i="26" s="1"/>
  <c r="H78" i="26" s="1"/>
  <c r="H250" i="26"/>
  <c r="H251" i="26" s="1"/>
  <c r="H264" i="26"/>
  <c r="H68" i="26"/>
  <c r="H61" i="26" s="1"/>
  <c r="H118" i="26"/>
  <c r="H119" i="26" s="1"/>
  <c r="H52" i="26"/>
  <c r="H70" i="26"/>
  <c r="H182" i="26"/>
  <c r="H186" i="26" s="1"/>
  <c r="H200" i="26"/>
  <c r="H201" i="26" s="1"/>
  <c r="H202" i="26" s="1"/>
  <c r="H234" i="26"/>
  <c r="H235" i="26" s="1"/>
  <c r="H266" i="26"/>
  <c r="H267" i="26" s="1"/>
  <c r="H280" i="26"/>
  <c r="H273" i="26" s="1"/>
  <c r="H278" i="26" s="1"/>
  <c r="H148" i="26"/>
  <c r="H153" i="26" s="1"/>
  <c r="H141" i="26" s="1"/>
  <c r="H143" i="26" s="1"/>
  <c r="H184" i="26"/>
  <c r="H185" i="26" s="1"/>
  <c r="H282" i="26"/>
  <c r="H283" i="26" s="1"/>
  <c r="H154" i="26"/>
  <c r="H150" i="26" s="1"/>
  <c r="H54" i="26"/>
  <c r="H55" i="26" s="1"/>
  <c r="H56" i="26" s="1"/>
  <c r="H100" i="26"/>
  <c r="H93" i="26" s="1"/>
  <c r="H132" i="26"/>
  <c r="H36" i="26"/>
  <c r="H29" i="26" s="1"/>
  <c r="H30" i="26" s="1"/>
  <c r="H101" i="26"/>
  <c r="H103" i="26" s="1"/>
  <c r="H104" i="26" s="1"/>
  <c r="H116" i="26"/>
  <c r="H134" i="26"/>
  <c r="H135" i="26" s="1"/>
  <c r="H166" i="26"/>
  <c r="H159" i="26" s="1"/>
  <c r="H167" i="26"/>
  <c r="H169" i="26" s="1"/>
  <c r="H248" i="26"/>
  <c r="D15" i="26"/>
  <c r="D30" i="26"/>
  <c r="D279" i="26"/>
  <c r="H214" i="32"/>
  <c r="H220" i="32"/>
  <c r="F14" i="26"/>
  <c r="F15" i="26" s="1"/>
  <c r="F264" i="32"/>
  <c r="F214" i="32"/>
  <c r="F218" i="32" s="1"/>
  <c r="H216" i="26"/>
  <c r="H217" i="26" s="1"/>
  <c r="D212" i="26"/>
  <c r="D213" i="26" s="1"/>
  <c r="F70" i="32"/>
  <c r="F71" i="32" s="1"/>
  <c r="L21" i="23"/>
  <c r="J43" i="34"/>
  <c r="M21" i="23"/>
  <c r="K43" i="34"/>
  <c r="F216" i="32"/>
  <c r="H216" i="32"/>
  <c r="F248" i="32"/>
  <c r="F182" i="32"/>
  <c r="F166" i="32"/>
  <c r="J214" i="26"/>
  <c r="J148" i="26"/>
  <c r="J220" i="26"/>
  <c r="F52" i="32"/>
  <c r="F54" i="32"/>
  <c r="F55" i="32" s="1"/>
  <c r="F232" i="32"/>
  <c r="F85" i="32"/>
  <c r="F116" i="32"/>
  <c r="F118" i="32"/>
  <c r="F119" i="32" s="1"/>
  <c r="J154" i="26"/>
  <c r="J150" i="26" s="1"/>
  <c r="F184" i="32"/>
  <c r="F185" i="32" s="1"/>
  <c r="F37" i="32"/>
  <c r="F39" i="32" s="1"/>
  <c r="F134" i="32"/>
  <c r="F135" i="32" s="1"/>
  <c r="F167" i="32"/>
  <c r="F169" i="32" s="1"/>
  <c r="F280" i="32"/>
  <c r="F36" i="32"/>
  <c r="F132" i="32"/>
  <c r="F234" i="32"/>
  <c r="F235" i="32" s="1"/>
  <c r="F101" i="32"/>
  <c r="F103" i="32" s="1"/>
  <c r="F200" i="32"/>
  <c r="F201" i="32" s="1"/>
  <c r="F100" i="32"/>
  <c r="F282" i="32"/>
  <c r="F283" i="32" s="1"/>
  <c r="F266" i="32"/>
  <c r="F267" i="32" s="1"/>
  <c r="F198" i="32"/>
  <c r="F154" i="32"/>
  <c r="F150" i="32" s="1"/>
  <c r="F68" i="32"/>
  <c r="F148" i="32"/>
  <c r="F250" i="32"/>
  <c r="F251" i="32" s="1"/>
  <c r="F84" i="32"/>
  <c r="H154" i="32"/>
  <c r="H150" i="32" s="1"/>
  <c r="N23" i="18"/>
  <c r="AK27" i="23"/>
  <c r="AL24" i="25"/>
  <c r="F26" i="23"/>
  <c r="E21" i="27" s="1"/>
  <c r="E29" i="27" s="1"/>
  <c r="D15" i="32"/>
  <c r="L6" i="19"/>
  <c r="H264" i="32"/>
  <c r="H250" i="32"/>
  <c r="H251" i="32" s="1"/>
  <c r="H37" i="32"/>
  <c r="H167" i="32"/>
  <c r="H266" i="32"/>
  <c r="H267" i="32" s="1"/>
  <c r="H101" i="32"/>
  <c r="H52" i="32"/>
  <c r="H184" i="32"/>
  <c r="H185" i="32" s="1"/>
  <c r="H232" i="32"/>
  <c r="H198" i="32"/>
  <c r="H132" i="32"/>
  <c r="H116" i="32"/>
  <c r="H68" i="32"/>
  <c r="H280" i="32"/>
  <c r="H166" i="32"/>
  <c r="H118" i="32"/>
  <c r="H119" i="32" s="1"/>
  <c r="H100" i="32"/>
  <c r="H234" i="32"/>
  <c r="H235" i="32" s="1"/>
  <c r="H182" i="32"/>
  <c r="H148" i="32"/>
  <c r="H70" i="32"/>
  <c r="H71" i="32" s="1"/>
  <c r="H72" i="32" s="1"/>
  <c r="H84" i="32"/>
  <c r="H282" i="32"/>
  <c r="H283" i="32" s="1"/>
  <c r="H134" i="32"/>
  <c r="H135" i="32" s="1"/>
  <c r="H36" i="32"/>
  <c r="H248" i="32"/>
  <c r="H200" i="32"/>
  <c r="H201" i="32" s="1"/>
  <c r="H54" i="32"/>
  <c r="H85" i="32"/>
  <c r="L4" i="18"/>
  <c r="M6" i="19" s="1"/>
  <c r="AR6" i="19" s="1"/>
  <c r="J123" i="32"/>
  <c r="J27" i="32"/>
  <c r="J23" i="32" s="1"/>
  <c r="J43" i="32"/>
  <c r="J255" i="32"/>
  <c r="J107" i="32"/>
  <c r="L3" i="32"/>
  <c r="J223" i="32"/>
  <c r="J139" i="32"/>
  <c r="J75" i="32"/>
  <c r="J205" i="32"/>
  <c r="J157" i="32"/>
  <c r="J189" i="32"/>
  <c r="J173" i="32"/>
  <c r="J271" i="32"/>
  <c r="J59" i="32"/>
  <c r="J239" i="32"/>
  <c r="J91" i="32"/>
  <c r="F279" i="26"/>
  <c r="J282" i="26"/>
  <c r="J283" i="26" s="1"/>
  <c r="J280" i="26"/>
  <c r="J264" i="26"/>
  <c r="J266" i="26"/>
  <c r="H268" i="26"/>
  <c r="H241" i="26"/>
  <c r="H252" i="26"/>
  <c r="J250" i="26"/>
  <c r="J251" i="26" s="1"/>
  <c r="J248" i="26"/>
  <c r="F252" i="26"/>
  <c r="F247" i="26"/>
  <c r="F246" i="26"/>
  <c r="H236" i="26"/>
  <c r="J234" i="26"/>
  <c r="J235" i="26" s="1"/>
  <c r="J232" i="26"/>
  <c r="F236" i="26"/>
  <c r="F209" i="26"/>
  <c r="F210" i="26" s="1"/>
  <c r="F196" i="26"/>
  <c r="F202" i="26"/>
  <c r="J200" i="26"/>
  <c r="J201" i="26" s="1"/>
  <c r="J198" i="26"/>
  <c r="J167" i="26"/>
  <c r="J184" i="26"/>
  <c r="J182" i="26"/>
  <c r="F186" i="26"/>
  <c r="F161" i="26"/>
  <c r="B164" i="26"/>
  <c r="J166" i="26"/>
  <c r="H161" i="26"/>
  <c r="H162" i="26" s="1"/>
  <c r="H136" i="26"/>
  <c r="H125" i="26"/>
  <c r="H130" i="26" s="1"/>
  <c r="J134" i="26"/>
  <c r="J135" i="26" s="1"/>
  <c r="J132" i="26"/>
  <c r="J125" i="26" s="1"/>
  <c r="J130" i="26" s="1"/>
  <c r="F130" i="26"/>
  <c r="J118" i="26"/>
  <c r="J116" i="26"/>
  <c r="F120" i="26"/>
  <c r="F95" i="26"/>
  <c r="B98" i="26"/>
  <c r="J101" i="26"/>
  <c r="J103" i="26" s="1"/>
  <c r="J100" i="26"/>
  <c r="F104" i="26"/>
  <c r="H95" i="26"/>
  <c r="H96" i="26" s="1"/>
  <c r="H98" i="26" s="1"/>
  <c r="B82" i="26"/>
  <c r="F88" i="26"/>
  <c r="J85" i="26"/>
  <c r="J84" i="26"/>
  <c r="F79" i="26"/>
  <c r="J68" i="26"/>
  <c r="J61" i="26" s="1"/>
  <c r="J66" i="26" s="1"/>
  <c r="J70" i="26"/>
  <c r="J71" i="26" s="1"/>
  <c r="H71" i="26"/>
  <c r="J52" i="26"/>
  <c r="J54" i="26"/>
  <c r="J37" i="26"/>
  <c r="J36" i="26"/>
  <c r="F31" i="26"/>
  <c r="F32" i="26" s="1"/>
  <c r="G26" i="23"/>
  <c r="D21" i="27" s="1"/>
  <c r="H8" i="25"/>
  <c r="L239" i="26"/>
  <c r="L271" i="26"/>
  <c r="L255" i="26"/>
  <c r="L91" i="26"/>
  <c r="L223" i="26"/>
  <c r="L139" i="26"/>
  <c r="L173" i="26"/>
  <c r="N3" i="26"/>
  <c r="L205" i="26"/>
  <c r="L59" i="26"/>
  <c r="L189" i="26"/>
  <c r="L27" i="26"/>
  <c r="L23" i="26" s="1"/>
  <c r="L157" i="26"/>
  <c r="L75" i="26"/>
  <c r="L107" i="26"/>
  <c r="L43" i="26"/>
  <c r="L123" i="26"/>
  <c r="N5" i="6"/>
  <c r="N5" i="7"/>
  <c r="H279" i="26" l="1"/>
  <c r="H40" i="26"/>
  <c r="H218" i="26"/>
  <c r="H72" i="26"/>
  <c r="H170" i="26"/>
  <c r="H120" i="26"/>
  <c r="H87" i="26"/>
  <c r="H88" i="26" s="1"/>
  <c r="H152" i="26"/>
  <c r="H13" i="26"/>
  <c r="J29" i="26"/>
  <c r="J30" i="26" s="1"/>
  <c r="P72" i="28"/>
  <c r="P73" i="28" s="1"/>
  <c r="H14" i="26"/>
  <c r="N6" i="23"/>
  <c r="N21" i="23" s="1"/>
  <c r="AQ6" i="19"/>
  <c r="F268" i="32"/>
  <c r="J216" i="26"/>
  <c r="J217" i="26" s="1"/>
  <c r="J218" i="26" s="1"/>
  <c r="M23" i="18"/>
  <c r="F136" i="32"/>
  <c r="F202" i="32"/>
  <c r="F170" i="32"/>
  <c r="F87" i="32"/>
  <c r="F88" i="32" s="1"/>
  <c r="F252" i="32"/>
  <c r="F284" i="32"/>
  <c r="F56" i="32"/>
  <c r="F236" i="32"/>
  <c r="E36" i="27"/>
  <c r="E37" i="27" s="1"/>
  <c r="F186" i="32"/>
  <c r="J214" i="32"/>
  <c r="J220" i="32"/>
  <c r="J216" i="32" s="1"/>
  <c r="F104" i="32"/>
  <c r="F151" i="32"/>
  <c r="F152" i="32" s="1"/>
  <c r="F72" i="32"/>
  <c r="L220" i="26"/>
  <c r="L214" i="26"/>
  <c r="L148" i="26"/>
  <c r="J219" i="26"/>
  <c r="H151" i="32"/>
  <c r="H152" i="32" s="1"/>
  <c r="F40" i="32"/>
  <c r="L154" i="26"/>
  <c r="L150" i="26" s="1"/>
  <c r="J153" i="26"/>
  <c r="J141" i="26" s="1"/>
  <c r="J143" i="26" s="1"/>
  <c r="F14" i="32"/>
  <c r="H218" i="32"/>
  <c r="J154" i="32"/>
  <c r="J150" i="32" s="1"/>
  <c r="N6" i="24"/>
  <c r="AL25" i="25"/>
  <c r="G24" i="25"/>
  <c r="H252" i="32"/>
  <c r="O6" i="25"/>
  <c r="O20" i="25" s="1"/>
  <c r="H236" i="32"/>
  <c r="H136" i="32"/>
  <c r="H268" i="32"/>
  <c r="J200" i="32"/>
  <c r="J201" i="32" s="1"/>
  <c r="J166" i="32"/>
  <c r="J148" i="32"/>
  <c r="J100" i="32"/>
  <c r="J84" i="32"/>
  <c r="J184" i="32"/>
  <c r="J185" i="32" s="1"/>
  <c r="J132" i="32"/>
  <c r="J101" i="32"/>
  <c r="J103" i="32" s="1"/>
  <c r="J85" i="32"/>
  <c r="J134" i="32"/>
  <c r="J135" i="32" s="1"/>
  <c r="J167" i="32"/>
  <c r="J169" i="32" s="1"/>
  <c r="J70" i="32"/>
  <c r="J71" i="32" s="1"/>
  <c r="J280" i="32"/>
  <c r="J266" i="32"/>
  <c r="J267" i="32" s="1"/>
  <c r="J116" i="32"/>
  <c r="J68" i="32"/>
  <c r="J234" i="32"/>
  <c r="J182" i="32"/>
  <c r="J250" i="32"/>
  <c r="J251" i="32" s="1"/>
  <c r="J232" i="32"/>
  <c r="J118" i="32"/>
  <c r="J282" i="32"/>
  <c r="J283" i="32" s="1"/>
  <c r="J52" i="32"/>
  <c r="J37" i="32"/>
  <c r="J264" i="32"/>
  <c r="J248" i="32"/>
  <c r="J198" i="32"/>
  <c r="J36" i="32"/>
  <c r="J54" i="32"/>
  <c r="H186" i="32"/>
  <c r="H169" i="32"/>
  <c r="H170" i="32" s="1"/>
  <c r="M4" i="18"/>
  <c r="O6" i="24" s="1"/>
  <c r="H202" i="32"/>
  <c r="H39" i="32"/>
  <c r="H40" i="32" s="1"/>
  <c r="H120" i="32"/>
  <c r="L239" i="32"/>
  <c r="L91" i="32"/>
  <c r="L189" i="32"/>
  <c r="L27" i="32"/>
  <c r="L23" i="32" s="1"/>
  <c r="L173" i="32"/>
  <c r="L123" i="32"/>
  <c r="N3" i="32"/>
  <c r="L107" i="32"/>
  <c r="L75" i="32"/>
  <c r="L223" i="32"/>
  <c r="L139" i="32"/>
  <c r="L43" i="32"/>
  <c r="L205" i="32"/>
  <c r="L271" i="32"/>
  <c r="L157" i="32"/>
  <c r="L255" i="32"/>
  <c r="L59" i="32"/>
  <c r="F120" i="32"/>
  <c r="H87" i="32"/>
  <c r="H284" i="32"/>
  <c r="H103" i="32"/>
  <c r="H104" i="32" s="1"/>
  <c r="H55" i="32"/>
  <c r="H56" i="32" s="1"/>
  <c r="H14" i="32"/>
  <c r="H284" i="26"/>
  <c r="J284" i="26"/>
  <c r="J273" i="26"/>
  <c r="J279" i="26" s="1"/>
  <c r="L282" i="26"/>
  <c r="L283" i="26" s="1"/>
  <c r="L280" i="26"/>
  <c r="J267" i="26"/>
  <c r="J268" i="26" s="1"/>
  <c r="L266" i="26"/>
  <c r="L267" i="26" s="1"/>
  <c r="L264" i="26"/>
  <c r="L250" i="26"/>
  <c r="L248" i="26"/>
  <c r="J241" i="26"/>
  <c r="J246" i="26" s="1"/>
  <c r="J252" i="26"/>
  <c r="H247" i="26"/>
  <c r="H246" i="26"/>
  <c r="J236" i="26"/>
  <c r="L234" i="26"/>
  <c r="L235" i="26" s="1"/>
  <c r="L232" i="26"/>
  <c r="H209" i="26"/>
  <c r="H210" i="26" s="1"/>
  <c r="L200" i="26"/>
  <c r="L198" i="26"/>
  <c r="L191" i="26" s="1"/>
  <c r="L196" i="26" s="1"/>
  <c r="J202" i="26"/>
  <c r="J191" i="26"/>
  <c r="L167" i="26"/>
  <c r="L169" i="26" s="1"/>
  <c r="L184" i="26"/>
  <c r="L185" i="26" s="1"/>
  <c r="L182" i="26"/>
  <c r="J185" i="26"/>
  <c r="H164" i="26"/>
  <c r="J169" i="26"/>
  <c r="J159" i="26"/>
  <c r="F162" i="26"/>
  <c r="L166" i="26"/>
  <c r="L159" i="26" s="1"/>
  <c r="J152" i="26"/>
  <c r="J136" i="26"/>
  <c r="L134" i="26"/>
  <c r="L135" i="26" s="1"/>
  <c r="L132" i="26"/>
  <c r="L118" i="26"/>
  <c r="L119" i="26" s="1"/>
  <c r="L116" i="26"/>
  <c r="J119" i="26"/>
  <c r="J104" i="26"/>
  <c r="F96" i="26"/>
  <c r="L100" i="26"/>
  <c r="L101" i="26"/>
  <c r="L103" i="26" s="1"/>
  <c r="J93" i="26"/>
  <c r="J72" i="26"/>
  <c r="F80" i="26"/>
  <c r="L85" i="26"/>
  <c r="L84" i="26"/>
  <c r="H79" i="26"/>
  <c r="H80" i="26" s="1"/>
  <c r="J77" i="26"/>
  <c r="J79" i="26" s="1"/>
  <c r="J87" i="26"/>
  <c r="J88" i="26" s="1"/>
  <c r="H66" i="26"/>
  <c r="L68" i="26"/>
  <c r="L70" i="26"/>
  <c r="J55" i="26"/>
  <c r="L52" i="26"/>
  <c r="L54" i="26"/>
  <c r="H31" i="26"/>
  <c r="H32" i="26" s="1"/>
  <c r="L37" i="26"/>
  <c r="L36" i="26"/>
  <c r="J31" i="26"/>
  <c r="J32" i="26" s="1"/>
  <c r="J39" i="26"/>
  <c r="J40" i="26" s="1"/>
  <c r="J13" i="26"/>
  <c r="H24" i="25"/>
  <c r="N239" i="26"/>
  <c r="N271" i="26"/>
  <c r="N255" i="26"/>
  <c r="N107" i="26"/>
  <c r="N223" i="26"/>
  <c r="N123" i="26"/>
  <c r="N173" i="26"/>
  <c r="P3" i="26"/>
  <c r="N205" i="26"/>
  <c r="N59" i="26"/>
  <c r="N189" i="26"/>
  <c r="N75" i="26"/>
  <c r="N157" i="26"/>
  <c r="N27" i="26"/>
  <c r="N23" i="26" s="1"/>
  <c r="N91" i="26"/>
  <c r="N43" i="26"/>
  <c r="N139" i="26"/>
  <c r="O6" i="23"/>
  <c r="O21" i="23" s="1"/>
  <c r="P6" i="25"/>
  <c r="P20" i="25" s="1"/>
  <c r="O5" i="6"/>
  <c r="O5" i="7"/>
  <c r="H15" i="26" l="1"/>
  <c r="J78" i="26"/>
  <c r="Q72" i="28"/>
  <c r="Q74" i="28" s="1"/>
  <c r="N6" i="19"/>
  <c r="AS6" i="19" s="1"/>
  <c r="J14" i="26"/>
  <c r="J15" i="26" s="1"/>
  <c r="L216" i="26"/>
  <c r="L217" i="26" s="1"/>
  <c r="L218" i="26" s="1"/>
  <c r="N22" i="18"/>
  <c r="M18" i="18"/>
  <c r="P11" i="23"/>
  <c r="Q11" i="25" s="1"/>
  <c r="E38" i="27"/>
  <c r="E39" i="27" s="1"/>
  <c r="L42" i="32" s="1"/>
  <c r="J207" i="26"/>
  <c r="F13" i="32"/>
  <c r="F15" i="32" s="1"/>
  <c r="H13" i="32"/>
  <c r="H15" i="32" s="1"/>
  <c r="J151" i="32"/>
  <c r="J152" i="32" s="1"/>
  <c r="L220" i="32"/>
  <c r="L216" i="32" s="1"/>
  <c r="L214" i="32"/>
  <c r="L218" i="32" s="1"/>
  <c r="N214" i="26"/>
  <c r="N148" i="26"/>
  <c r="N220" i="26"/>
  <c r="L219" i="26"/>
  <c r="L207" i="26" s="1"/>
  <c r="N154" i="26"/>
  <c r="N150" i="26" s="1"/>
  <c r="L153" i="26"/>
  <c r="L141" i="26" s="1"/>
  <c r="L143" i="26" s="1"/>
  <c r="L154" i="32"/>
  <c r="L150" i="32" s="1"/>
  <c r="J252" i="32"/>
  <c r="P88" i="28"/>
  <c r="O22" i="18" s="1"/>
  <c r="P74" i="28"/>
  <c r="P75" i="28" s="1"/>
  <c r="J202" i="32"/>
  <c r="J87" i="32"/>
  <c r="J88" i="32" s="1"/>
  <c r="J268" i="32"/>
  <c r="J186" i="32"/>
  <c r="J104" i="32"/>
  <c r="J39" i="32"/>
  <c r="J40" i="32" s="1"/>
  <c r="H88" i="32"/>
  <c r="J235" i="32"/>
  <c r="J236" i="32" s="1"/>
  <c r="J170" i="32"/>
  <c r="N223" i="32"/>
  <c r="N139" i="32"/>
  <c r="N43" i="32"/>
  <c r="N205" i="32"/>
  <c r="N173" i="32"/>
  <c r="N271" i="32"/>
  <c r="N91" i="32"/>
  <c r="N239" i="32"/>
  <c r="N75" i="32"/>
  <c r="N255" i="32"/>
  <c r="N59" i="32"/>
  <c r="N189" i="32"/>
  <c r="N107" i="32"/>
  <c r="N157" i="32"/>
  <c r="N27" i="32"/>
  <c r="N23" i="32" s="1"/>
  <c r="N123" i="32"/>
  <c r="P3" i="32"/>
  <c r="J218" i="32"/>
  <c r="J72" i="32"/>
  <c r="J55" i="32"/>
  <c r="J56" i="32" s="1"/>
  <c r="J14" i="32"/>
  <c r="J136" i="32"/>
  <c r="N4" i="18"/>
  <c r="P6" i="24" s="1"/>
  <c r="P60" i="28"/>
  <c r="J247" i="26"/>
  <c r="L198" i="32"/>
  <c r="L132" i="32"/>
  <c r="L101" i="32"/>
  <c r="L118" i="32"/>
  <c r="L119" i="32" s="1"/>
  <c r="L266" i="32"/>
  <c r="L52" i="32"/>
  <c r="L232" i="32"/>
  <c r="L134" i="32"/>
  <c r="L36" i="32"/>
  <c r="L85" i="32"/>
  <c r="L234" i="32"/>
  <c r="L235" i="32" s="1"/>
  <c r="L280" i="32"/>
  <c r="L116" i="32"/>
  <c r="L68" i="32"/>
  <c r="L282" i="32"/>
  <c r="L264" i="32"/>
  <c r="L100" i="32"/>
  <c r="L148" i="32"/>
  <c r="L248" i="32"/>
  <c r="L166" i="32"/>
  <c r="L84" i="32"/>
  <c r="L70" i="32"/>
  <c r="L184" i="32"/>
  <c r="L200" i="32"/>
  <c r="L54" i="32"/>
  <c r="L250" i="32"/>
  <c r="L167" i="32"/>
  <c r="L182" i="32"/>
  <c r="L37" i="32"/>
  <c r="J119" i="32"/>
  <c r="J284" i="32"/>
  <c r="J278" i="26"/>
  <c r="L273" i="26"/>
  <c r="L278" i="26" s="1"/>
  <c r="N280" i="26"/>
  <c r="N282" i="26"/>
  <c r="L284" i="26"/>
  <c r="L268" i="26"/>
  <c r="N266" i="26"/>
  <c r="N267" i="26" s="1"/>
  <c r="N264" i="26"/>
  <c r="N248" i="26"/>
  <c r="N250" i="26"/>
  <c r="N251" i="26" s="1"/>
  <c r="L241" i="26"/>
  <c r="L246" i="26" s="1"/>
  <c r="L251" i="26"/>
  <c r="L236" i="26"/>
  <c r="N232" i="26"/>
  <c r="N234" i="26"/>
  <c r="N235" i="26" s="1"/>
  <c r="F212" i="26"/>
  <c r="F213" i="26" s="1"/>
  <c r="H212" i="26"/>
  <c r="H213" i="26" s="1"/>
  <c r="J209" i="26"/>
  <c r="J210" i="26" s="1"/>
  <c r="N200" i="26"/>
  <c r="N201" i="26" s="1"/>
  <c r="N198" i="26"/>
  <c r="J196" i="26"/>
  <c r="L201" i="26"/>
  <c r="J186" i="26"/>
  <c r="L186" i="26"/>
  <c r="N167" i="26"/>
  <c r="N169" i="26" s="1"/>
  <c r="N184" i="26"/>
  <c r="N185" i="26" s="1"/>
  <c r="N182" i="26"/>
  <c r="L170" i="26"/>
  <c r="F164" i="26"/>
  <c r="J161" i="26"/>
  <c r="N166" i="26"/>
  <c r="L161" i="26"/>
  <c r="L162" i="26" s="1"/>
  <c r="J170" i="26"/>
  <c r="L152" i="26"/>
  <c r="N134" i="26"/>
  <c r="N132" i="26"/>
  <c r="L125" i="26"/>
  <c r="L136" i="26"/>
  <c r="L120" i="26"/>
  <c r="N118" i="26"/>
  <c r="N116" i="26"/>
  <c r="J120" i="26"/>
  <c r="J95" i="26"/>
  <c r="L104" i="26"/>
  <c r="L93" i="26"/>
  <c r="L95" i="26" s="1"/>
  <c r="L96" i="26" s="1"/>
  <c r="L98" i="26" s="1"/>
  <c r="F98" i="26"/>
  <c r="N101" i="26"/>
  <c r="N103" i="26" s="1"/>
  <c r="N100" i="26"/>
  <c r="J80" i="26"/>
  <c r="L77" i="26"/>
  <c r="L78" i="26" s="1"/>
  <c r="L87" i="26"/>
  <c r="N84" i="26"/>
  <c r="N85" i="26"/>
  <c r="F82" i="26"/>
  <c r="H82" i="26"/>
  <c r="L71" i="26"/>
  <c r="L72" i="26" s="1"/>
  <c r="N70" i="26"/>
  <c r="N71" i="26" s="1"/>
  <c r="N68" i="26"/>
  <c r="L61" i="26"/>
  <c r="L55" i="26"/>
  <c r="L56" i="26" s="1"/>
  <c r="N54" i="26"/>
  <c r="N52" i="26"/>
  <c r="J56" i="26"/>
  <c r="N37" i="26"/>
  <c r="N36" i="26"/>
  <c r="L29" i="26"/>
  <c r="L30" i="26" s="1"/>
  <c r="L13" i="26"/>
  <c r="L39" i="26"/>
  <c r="P239" i="26"/>
  <c r="P271" i="26"/>
  <c r="P189" i="26"/>
  <c r="P107" i="26"/>
  <c r="P157" i="26"/>
  <c r="R3" i="26"/>
  <c r="P255" i="26"/>
  <c r="P59" i="26"/>
  <c r="P223" i="26"/>
  <c r="P27" i="26"/>
  <c r="P23" i="26" s="1"/>
  <c r="P173" i="26"/>
  <c r="P43" i="26"/>
  <c r="P75" i="26"/>
  <c r="P139" i="26"/>
  <c r="P205" i="26"/>
  <c r="P123" i="26"/>
  <c r="P91" i="26"/>
  <c r="P5" i="6"/>
  <c r="P5" i="7"/>
  <c r="J82" i="26" l="1"/>
  <c r="N29" i="26"/>
  <c r="N30" i="26" s="1"/>
  <c r="Q6" i="25"/>
  <c r="Q20" i="25" s="1"/>
  <c r="P6" i="23"/>
  <c r="P21" i="23" s="1"/>
  <c r="L14" i="26"/>
  <c r="L15" i="26" s="1"/>
  <c r="N216" i="26"/>
  <c r="N217" i="26" s="1"/>
  <c r="N218" i="26" s="1"/>
  <c r="N18" i="18"/>
  <c r="N24" i="18" s="1"/>
  <c r="Q11" i="23"/>
  <c r="R11" i="25" s="1"/>
  <c r="J13" i="32"/>
  <c r="J15" i="32" s="1"/>
  <c r="N219" i="26"/>
  <c r="N214" i="32"/>
  <c r="N218" i="32" s="1"/>
  <c r="N220" i="32"/>
  <c r="N216" i="32" s="1"/>
  <c r="L13" i="32"/>
  <c r="P220" i="26"/>
  <c r="P148" i="26"/>
  <c r="P214" i="26"/>
  <c r="P154" i="26"/>
  <c r="P150" i="26" s="1"/>
  <c r="N153" i="26"/>
  <c r="N154" i="32"/>
  <c r="Q89" i="28"/>
  <c r="P23" i="18" s="1"/>
  <c r="P89" i="28"/>
  <c r="O23" i="18" s="1"/>
  <c r="Q73" i="28"/>
  <c r="R72" i="28" s="1"/>
  <c r="L120" i="32"/>
  <c r="L103" i="32"/>
  <c r="L104" i="32" s="1"/>
  <c r="N280" i="32"/>
  <c r="N134" i="32"/>
  <c r="N135" i="32" s="1"/>
  <c r="N54" i="32"/>
  <c r="N282" i="32"/>
  <c r="N283" i="32" s="1"/>
  <c r="N182" i="32"/>
  <c r="N234" i="32"/>
  <c r="N235" i="32" s="1"/>
  <c r="N52" i="32"/>
  <c r="N248" i="32"/>
  <c r="N266" i="32"/>
  <c r="N267" i="32" s="1"/>
  <c r="N132" i="32"/>
  <c r="N36" i="32"/>
  <c r="N184" i="32"/>
  <c r="N185" i="32" s="1"/>
  <c r="N200" i="32"/>
  <c r="N201" i="32" s="1"/>
  <c r="N116" i="32"/>
  <c r="N101" i="32"/>
  <c r="N103" i="32" s="1"/>
  <c r="N232" i="32"/>
  <c r="N37" i="32"/>
  <c r="N264" i="32"/>
  <c r="N84" i="32"/>
  <c r="N250" i="32"/>
  <c r="N251" i="32" s="1"/>
  <c r="N167" i="32"/>
  <c r="N169" i="32" s="1"/>
  <c r="N100" i="32"/>
  <c r="N70" i="32"/>
  <c r="N71" i="32" s="1"/>
  <c r="N118" i="32"/>
  <c r="N119" i="32" s="1"/>
  <c r="N198" i="32"/>
  <c r="N148" i="32"/>
  <c r="N68" i="32"/>
  <c r="N85" i="32"/>
  <c r="N166" i="32"/>
  <c r="J120" i="32"/>
  <c r="L185" i="32"/>
  <c r="L186" i="32" s="1"/>
  <c r="L283" i="32"/>
  <c r="L284" i="32" s="1"/>
  <c r="L236" i="32"/>
  <c r="O6" i="19"/>
  <c r="R6" i="25" s="1"/>
  <c r="R20" i="25" s="1"/>
  <c r="L39" i="32"/>
  <c r="L40" i="32" s="1"/>
  <c r="L71" i="32"/>
  <c r="L72" i="32" s="1"/>
  <c r="L201" i="32"/>
  <c r="L202" i="32" s="1"/>
  <c r="L87" i="32"/>
  <c r="L88" i="32" s="1"/>
  <c r="L135" i="32"/>
  <c r="L136" i="32" s="1"/>
  <c r="L169" i="32"/>
  <c r="L170" i="32" s="1"/>
  <c r="L55" i="32"/>
  <c r="L56" i="32" s="1"/>
  <c r="L14" i="32"/>
  <c r="O4" i="18"/>
  <c r="Q6" i="24" s="1"/>
  <c r="Q60" i="28"/>
  <c r="L251" i="32"/>
  <c r="L252" i="32" s="1"/>
  <c r="L267" i="32"/>
  <c r="L268" i="32" s="1"/>
  <c r="P139" i="32"/>
  <c r="P59" i="32"/>
  <c r="P223" i="32"/>
  <c r="P43" i="32"/>
  <c r="P173" i="32"/>
  <c r="P27" i="32"/>
  <c r="P23" i="32" s="1"/>
  <c r="P271" i="32"/>
  <c r="P123" i="32"/>
  <c r="R3" i="32"/>
  <c r="P255" i="32"/>
  <c r="P205" i="32"/>
  <c r="P239" i="32"/>
  <c r="P107" i="32"/>
  <c r="P189" i="32"/>
  <c r="P157" i="32"/>
  <c r="P91" i="32"/>
  <c r="P75" i="32"/>
  <c r="L279" i="26"/>
  <c r="N283" i="26"/>
  <c r="N273" i="26"/>
  <c r="N278" i="26" s="1"/>
  <c r="P280" i="26"/>
  <c r="P273" i="26" s="1"/>
  <c r="P282" i="26"/>
  <c r="P283" i="26" s="1"/>
  <c r="P264" i="26"/>
  <c r="P266" i="26"/>
  <c r="P267" i="26" s="1"/>
  <c r="N268" i="26"/>
  <c r="L247" i="26"/>
  <c r="N252" i="26"/>
  <c r="L252" i="26"/>
  <c r="P248" i="26"/>
  <c r="P250" i="26"/>
  <c r="N241" i="26"/>
  <c r="N246" i="26" s="1"/>
  <c r="P232" i="26"/>
  <c r="P234" i="26"/>
  <c r="P235" i="26" s="1"/>
  <c r="N236" i="26"/>
  <c r="L209" i="26"/>
  <c r="L202" i="26"/>
  <c r="P200" i="26"/>
  <c r="P198" i="26"/>
  <c r="N191" i="26"/>
  <c r="N202" i="26"/>
  <c r="N186" i="26"/>
  <c r="P167" i="26"/>
  <c r="P169" i="26" s="1"/>
  <c r="P182" i="26"/>
  <c r="P184" i="26"/>
  <c r="P185" i="26" s="1"/>
  <c r="L164" i="26"/>
  <c r="N170" i="26"/>
  <c r="N159" i="26"/>
  <c r="J162" i="26"/>
  <c r="P166" i="26"/>
  <c r="N152" i="26"/>
  <c r="L130" i="26"/>
  <c r="N125" i="26"/>
  <c r="N130" i="26" s="1"/>
  <c r="N135" i="26"/>
  <c r="N136" i="26" s="1"/>
  <c r="P134" i="26"/>
  <c r="P135" i="26" s="1"/>
  <c r="P132" i="26"/>
  <c r="P118" i="26"/>
  <c r="P119" i="26" s="1"/>
  <c r="P116" i="26"/>
  <c r="N119" i="26"/>
  <c r="N120" i="26" s="1"/>
  <c r="P100" i="26"/>
  <c r="P101" i="26"/>
  <c r="P103" i="26" s="1"/>
  <c r="N104" i="26"/>
  <c r="N93" i="26"/>
  <c r="N95" i="26" s="1"/>
  <c r="N96" i="26" s="1"/>
  <c r="N98" i="26" s="1"/>
  <c r="J96" i="26"/>
  <c r="N77" i="26"/>
  <c r="N78" i="26" s="1"/>
  <c r="N87" i="26"/>
  <c r="N88" i="26" s="1"/>
  <c r="L88" i="26"/>
  <c r="P84" i="26"/>
  <c r="P85" i="26"/>
  <c r="L79" i="26"/>
  <c r="P70" i="26"/>
  <c r="P71" i="26" s="1"/>
  <c r="P68" i="26"/>
  <c r="L66" i="26"/>
  <c r="N61" i="26"/>
  <c r="N66" i="26" s="1"/>
  <c r="N72" i="26"/>
  <c r="P54" i="26"/>
  <c r="P52" i="26"/>
  <c r="N55" i="26"/>
  <c r="N56" i="26" s="1"/>
  <c r="L31" i="26"/>
  <c r="L32" i="26" s="1"/>
  <c r="N31" i="26"/>
  <c r="N32" i="26" s="1"/>
  <c r="N13" i="26"/>
  <c r="N39" i="26"/>
  <c r="N40" i="26" s="1"/>
  <c r="P36" i="26"/>
  <c r="P37" i="26"/>
  <c r="L40" i="26"/>
  <c r="R239" i="26"/>
  <c r="R271" i="26"/>
  <c r="R205" i="26"/>
  <c r="R107" i="26"/>
  <c r="R189" i="26"/>
  <c r="R91" i="26"/>
  <c r="R157" i="26"/>
  <c r="R43" i="26"/>
  <c r="R255" i="26"/>
  <c r="R59" i="26"/>
  <c r="R223" i="26"/>
  <c r="R27" i="26"/>
  <c r="R23" i="26" s="1"/>
  <c r="R173" i="26"/>
  <c r="R75" i="26"/>
  <c r="R139" i="26"/>
  <c r="R123" i="26"/>
  <c r="Q5" i="6"/>
  <c r="Q5" i="7"/>
  <c r="N14" i="26" l="1"/>
  <c r="Q6" i="23"/>
  <c r="Q21" i="23" s="1"/>
  <c r="AT6" i="19"/>
  <c r="P6" i="19"/>
  <c r="AU6" i="19" s="1"/>
  <c r="N150" i="32"/>
  <c r="N151" i="32" s="1"/>
  <c r="N152" i="32" s="1"/>
  <c r="P216" i="26"/>
  <c r="P217" i="26" s="1"/>
  <c r="P218" i="26" s="1"/>
  <c r="P90" i="28"/>
  <c r="N141" i="26"/>
  <c r="N143" i="26" s="1"/>
  <c r="N207" i="26"/>
  <c r="N186" i="32"/>
  <c r="P214" i="32"/>
  <c r="P220" i="32"/>
  <c r="P216" i="32" s="1"/>
  <c r="L151" i="32"/>
  <c r="L152" i="32" s="1"/>
  <c r="R220" i="26"/>
  <c r="R148" i="26"/>
  <c r="R214" i="26"/>
  <c r="P219" i="26"/>
  <c r="P207" i="26" s="1"/>
  <c r="P209" i="26" s="1"/>
  <c r="P210" i="26" s="1"/>
  <c r="L210" i="26"/>
  <c r="L212" i="26" s="1"/>
  <c r="L213" i="26" s="1"/>
  <c r="R154" i="26"/>
  <c r="R150" i="26" s="1"/>
  <c r="T150" i="26" s="1"/>
  <c r="P153" i="26"/>
  <c r="P141" i="26" s="1"/>
  <c r="P143" i="26" s="1"/>
  <c r="P154" i="32"/>
  <c r="Q75" i="28"/>
  <c r="Q88" i="28"/>
  <c r="N202" i="32"/>
  <c r="R11" i="23"/>
  <c r="S11" i="25" s="1"/>
  <c r="O18" i="18"/>
  <c r="O24" i="18" s="1"/>
  <c r="N236" i="32"/>
  <c r="N252" i="32"/>
  <c r="N87" i="32"/>
  <c r="N88" i="32" s="1"/>
  <c r="N268" i="32"/>
  <c r="N136" i="32"/>
  <c r="L15" i="32"/>
  <c r="N72" i="32"/>
  <c r="P234" i="32"/>
  <c r="P184" i="32"/>
  <c r="P185" i="32" s="1"/>
  <c r="P54" i="32"/>
  <c r="P264" i="32"/>
  <c r="P266" i="32"/>
  <c r="P37" i="32"/>
  <c r="P200" i="32"/>
  <c r="P36" i="32"/>
  <c r="P282" i="32"/>
  <c r="P166" i="32"/>
  <c r="P84" i="32"/>
  <c r="P85" i="32"/>
  <c r="P167" i="32"/>
  <c r="P132" i="32"/>
  <c r="P101" i="32"/>
  <c r="P118" i="32"/>
  <c r="P119" i="32" s="1"/>
  <c r="P280" i="32"/>
  <c r="P68" i="32"/>
  <c r="P250" i="32"/>
  <c r="P251" i="32" s="1"/>
  <c r="P232" i="32"/>
  <c r="P116" i="32"/>
  <c r="P70" i="32"/>
  <c r="P182" i="32"/>
  <c r="P198" i="32"/>
  <c r="P248" i="32"/>
  <c r="P100" i="32"/>
  <c r="P52" i="32"/>
  <c r="P148" i="32"/>
  <c r="P134" i="32"/>
  <c r="N13" i="32"/>
  <c r="N39" i="32"/>
  <c r="N40" i="32" s="1"/>
  <c r="N55" i="32"/>
  <c r="N56" i="32" s="1"/>
  <c r="N284" i="32"/>
  <c r="P4" i="18"/>
  <c r="Q6" i="19" s="1"/>
  <c r="AV6" i="19" s="1"/>
  <c r="R60" i="28"/>
  <c r="P284" i="26"/>
  <c r="N170" i="32"/>
  <c r="N104" i="32"/>
  <c r="N120" i="32"/>
  <c r="R173" i="32"/>
  <c r="R27" i="32"/>
  <c r="R23" i="32" s="1"/>
  <c r="R255" i="32"/>
  <c r="R75" i="32"/>
  <c r="R43" i="32"/>
  <c r="R271" i="32"/>
  <c r="R239" i="32"/>
  <c r="R123" i="32"/>
  <c r="R205" i="32"/>
  <c r="R189" i="32"/>
  <c r="R91" i="32"/>
  <c r="R223" i="32"/>
  <c r="R107" i="32"/>
  <c r="R59" i="32"/>
  <c r="R157" i="32"/>
  <c r="R139" i="32"/>
  <c r="R73" i="28"/>
  <c r="S72" i="28" s="1"/>
  <c r="R74" i="28"/>
  <c r="P268" i="26"/>
  <c r="R282" i="26"/>
  <c r="R280" i="26"/>
  <c r="T280" i="26" s="1"/>
  <c r="P279" i="26"/>
  <c r="P278" i="26"/>
  <c r="N279" i="26"/>
  <c r="N284" i="26"/>
  <c r="R266" i="26"/>
  <c r="R264" i="26"/>
  <c r="T264" i="26" s="1"/>
  <c r="N247" i="26"/>
  <c r="P251" i="26"/>
  <c r="P241" i="26"/>
  <c r="P246" i="26" s="1"/>
  <c r="R250" i="26"/>
  <c r="R251" i="26" s="1"/>
  <c r="R248" i="26"/>
  <c r="R234" i="26"/>
  <c r="R232" i="26"/>
  <c r="T232" i="26" s="1"/>
  <c r="P236" i="26"/>
  <c r="N209" i="26"/>
  <c r="J212" i="26"/>
  <c r="J213" i="26" s="1"/>
  <c r="N196" i="26"/>
  <c r="R200" i="26"/>
  <c r="R201" i="26" s="1"/>
  <c r="R198" i="26"/>
  <c r="P191" i="26"/>
  <c r="P196" i="26" s="1"/>
  <c r="P201" i="26"/>
  <c r="P202" i="26" s="1"/>
  <c r="P186" i="26"/>
  <c r="R167" i="26"/>
  <c r="R182" i="26"/>
  <c r="R184" i="26"/>
  <c r="J164" i="26"/>
  <c r="N161" i="26"/>
  <c r="P159" i="26"/>
  <c r="P161" i="26" s="1"/>
  <c r="P162" i="26" s="1"/>
  <c r="P164" i="26" s="1"/>
  <c r="P170" i="26"/>
  <c r="R166" i="26"/>
  <c r="P152" i="26"/>
  <c r="T149" i="26"/>
  <c r="P120" i="26"/>
  <c r="P125" i="26"/>
  <c r="P130" i="26" s="1"/>
  <c r="P136" i="26"/>
  <c r="R132" i="26"/>
  <c r="R134" i="26"/>
  <c r="R116" i="26"/>
  <c r="R118" i="26"/>
  <c r="R100" i="26"/>
  <c r="T100" i="26" s="1"/>
  <c r="R101" i="26"/>
  <c r="P93" i="26"/>
  <c r="P104" i="26"/>
  <c r="J98" i="26"/>
  <c r="P77" i="26"/>
  <c r="P78" i="26" s="1"/>
  <c r="P87" i="26"/>
  <c r="L80" i="26"/>
  <c r="R84" i="26"/>
  <c r="R85" i="26"/>
  <c r="T85" i="26" s="1"/>
  <c r="N79" i="26"/>
  <c r="N80" i="26" s="1"/>
  <c r="R68" i="26"/>
  <c r="R70" i="26"/>
  <c r="P72" i="26"/>
  <c r="P61" i="26"/>
  <c r="P66" i="26" s="1"/>
  <c r="N15" i="26"/>
  <c r="R52" i="26"/>
  <c r="R54" i="26"/>
  <c r="P55" i="26"/>
  <c r="P56" i="26" s="1"/>
  <c r="R37" i="26"/>
  <c r="R36" i="26"/>
  <c r="P13" i="26"/>
  <c r="P39" i="26"/>
  <c r="P40" i="26" s="1"/>
  <c r="P29" i="26"/>
  <c r="P30" i="26" s="1"/>
  <c r="R5" i="6"/>
  <c r="R5" i="7"/>
  <c r="R29" i="26" l="1"/>
  <c r="R30" i="26" s="1"/>
  <c r="S6" i="25"/>
  <c r="S20" i="25" s="1"/>
  <c r="R6" i="23"/>
  <c r="R21" i="23" s="1"/>
  <c r="P14" i="26"/>
  <c r="P15" i="26" s="1"/>
  <c r="N14" i="32"/>
  <c r="N15" i="32" s="1"/>
  <c r="P150" i="32"/>
  <c r="P151" i="32" s="1"/>
  <c r="P152" i="32" s="1"/>
  <c r="R216" i="26"/>
  <c r="T216" i="26" s="1"/>
  <c r="Q90" i="28"/>
  <c r="P22" i="18"/>
  <c r="S11" i="23" s="1"/>
  <c r="T11" i="25" s="1"/>
  <c r="T215" i="26"/>
  <c r="R220" i="32"/>
  <c r="R214" i="32"/>
  <c r="R218" i="32" s="1"/>
  <c r="R219" i="26"/>
  <c r="R207" i="26" s="1"/>
  <c r="T207" i="26" s="1"/>
  <c r="N210" i="26"/>
  <c r="N212" i="26" s="1"/>
  <c r="N213" i="26" s="1"/>
  <c r="R153" i="26"/>
  <c r="R154" i="32"/>
  <c r="R150" i="32" s="1"/>
  <c r="P186" i="32"/>
  <c r="R6" i="24"/>
  <c r="R88" i="28"/>
  <c r="Q22" i="18" s="1"/>
  <c r="R89" i="28"/>
  <c r="Q23" i="18" s="1"/>
  <c r="P135" i="32"/>
  <c r="P136" i="32" s="1"/>
  <c r="P71" i="32"/>
  <c r="P72" i="32" s="1"/>
  <c r="P103" i="32"/>
  <c r="P104" i="32" s="1"/>
  <c r="P201" i="32"/>
  <c r="P202" i="32" s="1"/>
  <c r="P13" i="32"/>
  <c r="P39" i="32"/>
  <c r="P40" i="32" s="1"/>
  <c r="P169" i="32"/>
  <c r="P170" i="32" s="1"/>
  <c r="P267" i="32"/>
  <c r="P268" i="32" s="1"/>
  <c r="P235" i="32"/>
  <c r="P236" i="32" s="1"/>
  <c r="R264" i="32"/>
  <c r="R182" i="32"/>
  <c r="R70" i="32"/>
  <c r="R71" i="32" s="1"/>
  <c r="R234" i="32"/>
  <c r="R235" i="32" s="1"/>
  <c r="R148" i="32"/>
  <c r="R52" i="32"/>
  <c r="R200" i="32"/>
  <c r="R201" i="32" s="1"/>
  <c r="R280" i="32"/>
  <c r="R101" i="32"/>
  <c r="R103" i="32" s="1"/>
  <c r="R84" i="32"/>
  <c r="R266" i="32"/>
  <c r="R267" i="32" s="1"/>
  <c r="R166" i="32"/>
  <c r="R134" i="32"/>
  <c r="R135" i="32" s="1"/>
  <c r="R36" i="32"/>
  <c r="R54" i="32"/>
  <c r="R232" i="32"/>
  <c r="T232" i="32" s="1"/>
  <c r="R132" i="32"/>
  <c r="R68" i="32"/>
  <c r="R100" i="32"/>
  <c r="R118" i="32"/>
  <c r="R282" i="32"/>
  <c r="R283" i="32" s="1"/>
  <c r="R116" i="32"/>
  <c r="R37" i="32"/>
  <c r="R250" i="32"/>
  <c r="R248" i="32"/>
  <c r="R198" i="32"/>
  <c r="R184" i="32"/>
  <c r="R167" i="32"/>
  <c r="R169" i="32" s="1"/>
  <c r="R85" i="32"/>
  <c r="T85" i="32" s="1"/>
  <c r="P252" i="32"/>
  <c r="P87" i="32"/>
  <c r="P88" i="32" s="1"/>
  <c r="Q4" i="18"/>
  <c r="R6" i="19" s="1"/>
  <c r="AW6" i="19" s="1"/>
  <c r="S60" i="28"/>
  <c r="P14" i="32"/>
  <c r="P55" i="32"/>
  <c r="P56" i="32" s="1"/>
  <c r="P218" i="32"/>
  <c r="P120" i="32"/>
  <c r="P283" i="32"/>
  <c r="P284" i="32" s="1"/>
  <c r="R75" i="28"/>
  <c r="U280" i="26"/>
  <c r="U274" i="26"/>
  <c r="U275" i="26"/>
  <c r="U277" i="26"/>
  <c r="U276" i="26"/>
  <c r="R273" i="26"/>
  <c r="R279" i="26" s="1"/>
  <c r="T279" i="26" s="1"/>
  <c r="U279" i="26" s="1"/>
  <c r="R283" i="26"/>
  <c r="T282" i="26"/>
  <c r="U264" i="26"/>
  <c r="U258" i="26"/>
  <c r="U259" i="26"/>
  <c r="U260" i="26"/>
  <c r="U261" i="26"/>
  <c r="R267" i="26"/>
  <c r="T266" i="26"/>
  <c r="R252" i="26"/>
  <c r="R241" i="26"/>
  <c r="R246" i="26" s="1"/>
  <c r="T248" i="26"/>
  <c r="P247" i="26"/>
  <c r="T250" i="26"/>
  <c r="P252" i="26"/>
  <c r="T251" i="26"/>
  <c r="U228" i="26"/>
  <c r="U229" i="26"/>
  <c r="U232" i="26"/>
  <c r="U226" i="26"/>
  <c r="U227" i="26"/>
  <c r="R235" i="26"/>
  <c r="T234" i="26"/>
  <c r="T200" i="26"/>
  <c r="T214" i="26"/>
  <c r="P212" i="26"/>
  <c r="P213" i="26" s="1"/>
  <c r="R191" i="26"/>
  <c r="R196" i="26" s="1"/>
  <c r="T196" i="26" s="1"/>
  <c r="T198" i="26"/>
  <c r="R202" i="26"/>
  <c r="T202" i="26" s="1"/>
  <c r="T201" i="26"/>
  <c r="R185" i="26"/>
  <c r="T185" i="26" s="1"/>
  <c r="T184" i="26"/>
  <c r="T182" i="26"/>
  <c r="R169" i="26"/>
  <c r="T167" i="26"/>
  <c r="N162" i="26"/>
  <c r="R159" i="26"/>
  <c r="T166" i="26"/>
  <c r="R152" i="26"/>
  <c r="T152" i="26" s="1"/>
  <c r="T148" i="26"/>
  <c r="R135" i="26"/>
  <c r="T135" i="26" s="1"/>
  <c r="T134" i="26"/>
  <c r="R125" i="26"/>
  <c r="T132" i="26"/>
  <c r="R119" i="26"/>
  <c r="T119" i="26" s="1"/>
  <c r="T118" i="26"/>
  <c r="T116" i="26"/>
  <c r="U99" i="26"/>
  <c r="U97" i="26"/>
  <c r="U94" i="26"/>
  <c r="U100" i="26"/>
  <c r="P95" i="26"/>
  <c r="P96" i="26" s="1"/>
  <c r="R93" i="26"/>
  <c r="R95" i="26" s="1"/>
  <c r="R96" i="26" s="1"/>
  <c r="R98" i="26" s="1"/>
  <c r="R103" i="26"/>
  <c r="T101" i="26"/>
  <c r="N82" i="26"/>
  <c r="P88" i="26"/>
  <c r="P79" i="26"/>
  <c r="P80" i="26" s="1"/>
  <c r="R77" i="26"/>
  <c r="R78" i="26" s="1"/>
  <c r="T78" i="26" s="1"/>
  <c r="R87" i="26"/>
  <c r="R88" i="26" s="1"/>
  <c r="T84" i="26"/>
  <c r="L82" i="26"/>
  <c r="R71" i="26"/>
  <c r="T71" i="26" s="1"/>
  <c r="T70" i="26"/>
  <c r="R61" i="26"/>
  <c r="T68" i="26"/>
  <c r="R55" i="26"/>
  <c r="T55" i="26" s="1"/>
  <c r="T54" i="26"/>
  <c r="T52" i="26"/>
  <c r="P31" i="26"/>
  <c r="P32" i="26" s="1"/>
  <c r="R31" i="26"/>
  <c r="R32" i="26" s="1"/>
  <c r="R39" i="26"/>
  <c r="R13" i="26"/>
  <c r="T37" i="26"/>
  <c r="T6" i="25"/>
  <c r="T20" i="25" s="1"/>
  <c r="S6" i="23"/>
  <c r="S21" i="23" s="1"/>
  <c r="S5" i="6"/>
  <c r="S5" i="7"/>
  <c r="T11" i="23" l="1"/>
  <c r="U11" i="25" s="1"/>
  <c r="R14" i="26"/>
  <c r="T14" i="26" s="1"/>
  <c r="R217" i="26"/>
  <c r="T215" i="32"/>
  <c r="R216" i="32"/>
  <c r="T216" i="32" s="1"/>
  <c r="P18" i="18"/>
  <c r="P24" i="18" s="1"/>
  <c r="Q18" i="18"/>
  <c r="Q24" i="18" s="1"/>
  <c r="R141" i="26"/>
  <c r="R143" i="26" s="1"/>
  <c r="T153" i="26"/>
  <c r="T219" i="26"/>
  <c r="T267" i="32"/>
  <c r="T235" i="32"/>
  <c r="T214" i="32"/>
  <c r="R151" i="32"/>
  <c r="T151" i="32" s="1"/>
  <c r="T101" i="32"/>
  <c r="T135" i="32"/>
  <c r="T71" i="32"/>
  <c r="T169" i="32"/>
  <c r="R90" i="28"/>
  <c r="T218" i="32"/>
  <c r="T70" i="32"/>
  <c r="T103" i="32"/>
  <c r="T282" i="32"/>
  <c r="T201" i="32"/>
  <c r="T52" i="32"/>
  <c r="T283" i="32"/>
  <c r="R185" i="32"/>
  <c r="T185" i="32" s="1"/>
  <c r="T184" i="32"/>
  <c r="R119" i="32"/>
  <c r="T119" i="32" s="1"/>
  <c r="T118" i="32"/>
  <c r="R170" i="32"/>
  <c r="T170" i="32" s="1"/>
  <c r="T166" i="32"/>
  <c r="T234" i="32"/>
  <c r="R202" i="32"/>
  <c r="T202" i="32" s="1"/>
  <c r="T198" i="32"/>
  <c r="R104" i="32"/>
  <c r="T104" i="32" s="1"/>
  <c r="T100" i="32"/>
  <c r="T116" i="32"/>
  <c r="S6" i="24"/>
  <c r="T248" i="32"/>
  <c r="R72" i="32"/>
  <c r="T72" i="32" s="1"/>
  <c r="T68" i="32"/>
  <c r="R87" i="32"/>
  <c r="T84" i="32"/>
  <c r="T266" i="32"/>
  <c r="T134" i="32"/>
  <c r="R4" i="18"/>
  <c r="S6" i="19" s="1"/>
  <c r="AX6" i="19" s="1"/>
  <c r="T60" i="28"/>
  <c r="R251" i="32"/>
  <c r="T251" i="32" s="1"/>
  <c r="T250" i="32"/>
  <c r="R136" i="32"/>
  <c r="T136" i="32" s="1"/>
  <c r="T132" i="32"/>
  <c r="P15" i="32"/>
  <c r="U232" i="32"/>
  <c r="U228" i="32"/>
  <c r="U226" i="32"/>
  <c r="U227" i="32"/>
  <c r="R236" i="32"/>
  <c r="T236" i="32" s="1"/>
  <c r="R284" i="32"/>
  <c r="T284" i="32" s="1"/>
  <c r="T280" i="32"/>
  <c r="T182" i="32"/>
  <c r="T167" i="32"/>
  <c r="T200" i="32"/>
  <c r="R39" i="32"/>
  <c r="T39" i="32" s="1"/>
  <c r="R13" i="32"/>
  <c r="T37" i="32"/>
  <c r="R55" i="32"/>
  <c r="T55" i="32" s="1"/>
  <c r="R14" i="32"/>
  <c r="T14" i="32" s="1"/>
  <c r="T54" i="32"/>
  <c r="R268" i="32"/>
  <c r="T268" i="32" s="1"/>
  <c r="T264" i="32"/>
  <c r="T148" i="32"/>
  <c r="S74" i="28"/>
  <c r="S73" i="28"/>
  <c r="T72" i="28" s="1"/>
  <c r="R284" i="26"/>
  <c r="T284" i="26" s="1"/>
  <c r="T283" i="26"/>
  <c r="R278" i="26"/>
  <c r="T278" i="26" s="1"/>
  <c r="U278" i="26" s="1"/>
  <c r="T273" i="26"/>
  <c r="U273" i="26" s="1"/>
  <c r="R268" i="26"/>
  <c r="T268" i="26" s="1"/>
  <c r="T267" i="26"/>
  <c r="T252" i="26"/>
  <c r="R247" i="26"/>
  <c r="U248" i="26"/>
  <c r="U244" i="26"/>
  <c r="U242" i="26"/>
  <c r="U243" i="26"/>
  <c r="U245" i="26"/>
  <c r="R236" i="26"/>
  <c r="T236" i="26" s="1"/>
  <c r="T235" i="26"/>
  <c r="T191" i="26"/>
  <c r="U191" i="26" s="1"/>
  <c r="U207" i="26"/>
  <c r="U214" i="26"/>
  <c r="U211" i="26"/>
  <c r="U208" i="26"/>
  <c r="R209" i="26"/>
  <c r="R210" i="26" s="1"/>
  <c r="R186" i="26"/>
  <c r="T186" i="26" s="1"/>
  <c r="U198" i="26"/>
  <c r="U192" i="26"/>
  <c r="U197" i="26"/>
  <c r="U195" i="26"/>
  <c r="U193" i="26"/>
  <c r="U194" i="26"/>
  <c r="U196" i="26"/>
  <c r="U182" i="26"/>
  <c r="U179" i="26"/>
  <c r="U176" i="26"/>
  <c r="R120" i="26"/>
  <c r="T120" i="26" s="1"/>
  <c r="U160" i="26"/>
  <c r="U166" i="26"/>
  <c r="U163" i="26"/>
  <c r="U165" i="26"/>
  <c r="R161" i="26"/>
  <c r="T159" i="26"/>
  <c r="U159" i="26" s="1"/>
  <c r="N164" i="26"/>
  <c r="R170" i="26"/>
  <c r="T170" i="26" s="1"/>
  <c r="T169" i="26"/>
  <c r="R136" i="26"/>
  <c r="T136" i="26" s="1"/>
  <c r="U148" i="26"/>
  <c r="U145" i="26"/>
  <c r="U142" i="26"/>
  <c r="R130" i="26"/>
  <c r="T130" i="26" s="1"/>
  <c r="U130" i="26" s="1"/>
  <c r="T125" i="26"/>
  <c r="U125" i="26" s="1"/>
  <c r="U131" i="26"/>
  <c r="U132" i="26"/>
  <c r="U126" i="26"/>
  <c r="U128" i="26"/>
  <c r="U129" i="26"/>
  <c r="U127" i="26"/>
  <c r="U116" i="26"/>
  <c r="U110" i="26"/>
  <c r="U113" i="26"/>
  <c r="T96" i="26"/>
  <c r="U96" i="26" s="1"/>
  <c r="T93" i="26"/>
  <c r="U93" i="26" s="1"/>
  <c r="P98" i="26"/>
  <c r="T98" i="26" s="1"/>
  <c r="U98" i="26" s="1"/>
  <c r="R104" i="26"/>
  <c r="T104" i="26" s="1"/>
  <c r="T103" i="26"/>
  <c r="T95" i="26"/>
  <c r="U95" i="26" s="1"/>
  <c r="R72" i="26"/>
  <c r="T72" i="26" s="1"/>
  <c r="P82" i="26"/>
  <c r="T88" i="26"/>
  <c r="U81" i="26"/>
  <c r="U78" i="26"/>
  <c r="U84" i="26"/>
  <c r="U83" i="26"/>
  <c r="R79" i="26"/>
  <c r="T77" i="26"/>
  <c r="U77" i="26" s="1"/>
  <c r="T87" i="26"/>
  <c r="U68" i="26"/>
  <c r="U63" i="26"/>
  <c r="U65" i="26"/>
  <c r="U67" i="26"/>
  <c r="U62" i="26"/>
  <c r="U64" i="26"/>
  <c r="R66" i="26"/>
  <c r="T66" i="26" s="1"/>
  <c r="U66" i="26" s="1"/>
  <c r="T61" i="26"/>
  <c r="U61" i="26" s="1"/>
  <c r="R56" i="26"/>
  <c r="T56" i="26" s="1"/>
  <c r="U52" i="26"/>
  <c r="U49" i="26"/>
  <c r="R40" i="26"/>
  <c r="T39" i="26"/>
  <c r="T13" i="26"/>
  <c r="U6" i="25"/>
  <c r="U20" i="25" s="1"/>
  <c r="T6" i="23"/>
  <c r="T21" i="23" s="1"/>
  <c r="T5" i="6"/>
  <c r="T5" i="7"/>
  <c r="S88" i="28" l="1"/>
  <c r="R22" i="18" s="1"/>
  <c r="R15" i="26"/>
  <c r="T15" i="26" s="1"/>
  <c r="W15" i="26" s="1"/>
  <c r="T141" i="26"/>
  <c r="U141" i="26" s="1"/>
  <c r="T217" i="26"/>
  <c r="R218" i="26"/>
  <c r="T218" i="26" s="1"/>
  <c r="R120" i="32"/>
  <c r="T120" i="32" s="1"/>
  <c r="U208" i="32"/>
  <c r="U214" i="32"/>
  <c r="R152" i="32"/>
  <c r="T152" i="32" s="1"/>
  <c r="R252" i="32"/>
  <c r="T252" i="32" s="1"/>
  <c r="S89" i="28"/>
  <c r="R40" i="32"/>
  <c r="U128" i="32"/>
  <c r="U127" i="32"/>
  <c r="U126" i="32"/>
  <c r="U132" i="32"/>
  <c r="U198" i="32"/>
  <c r="U194" i="32"/>
  <c r="U192" i="32"/>
  <c r="U193" i="32"/>
  <c r="U116" i="32"/>
  <c r="U110" i="32"/>
  <c r="T6" i="24"/>
  <c r="U83" i="32"/>
  <c r="U84" i="32"/>
  <c r="R88" i="32"/>
  <c r="T88" i="32" s="1"/>
  <c r="T87" i="32"/>
  <c r="U166" i="32"/>
  <c r="U165" i="32"/>
  <c r="U160" i="32"/>
  <c r="U52" i="32"/>
  <c r="R15" i="32"/>
  <c r="T15" i="32" s="1"/>
  <c r="V15" i="32" s="1"/>
  <c r="T13" i="32"/>
  <c r="U182" i="32"/>
  <c r="U176" i="32"/>
  <c r="U68" i="32"/>
  <c r="U63" i="32"/>
  <c r="U62" i="32"/>
  <c r="U64" i="32"/>
  <c r="R56" i="32"/>
  <c r="T56" i="32" s="1"/>
  <c r="U148" i="32"/>
  <c r="U142" i="32"/>
  <c r="R186" i="32"/>
  <c r="T186" i="32" s="1"/>
  <c r="S4" i="18"/>
  <c r="T6" i="19" s="1"/>
  <c r="AY6" i="19" s="1"/>
  <c r="U60" i="28"/>
  <c r="U258" i="32"/>
  <c r="U264" i="32"/>
  <c r="U260" i="32"/>
  <c r="U259" i="32"/>
  <c r="U280" i="32"/>
  <c r="U275" i="32"/>
  <c r="U274" i="32"/>
  <c r="U276" i="32"/>
  <c r="U248" i="32"/>
  <c r="U243" i="32"/>
  <c r="U244" i="32"/>
  <c r="U242" i="32"/>
  <c r="U99" i="32"/>
  <c r="U100" i="32"/>
  <c r="U94" i="32"/>
  <c r="T74" i="28"/>
  <c r="S75" i="28"/>
  <c r="T209" i="26"/>
  <c r="U209" i="26" s="1"/>
  <c r="T161" i="26"/>
  <c r="U161" i="26" s="1"/>
  <c r="R162" i="26"/>
  <c r="T143" i="26"/>
  <c r="U143" i="26" s="1"/>
  <c r="R80" i="26"/>
  <c r="T79" i="26"/>
  <c r="U79" i="26" s="1"/>
  <c r="V6" i="25"/>
  <c r="V20" i="25" s="1"/>
  <c r="U6" i="23"/>
  <c r="U21" i="23" s="1"/>
  <c r="U5" i="6"/>
  <c r="U5" i="7"/>
  <c r="S90" i="28" l="1"/>
  <c r="R23" i="18"/>
  <c r="R18" i="18" s="1"/>
  <c r="R24" i="18" s="1"/>
  <c r="U6" i="24"/>
  <c r="T89" i="28"/>
  <c r="S23" i="18" s="1"/>
  <c r="T4" i="18"/>
  <c r="V6" i="24" s="1"/>
  <c r="V60" i="28"/>
  <c r="T73" i="28"/>
  <c r="U72" i="28" s="1"/>
  <c r="R212" i="26"/>
  <c r="T210" i="26"/>
  <c r="U210" i="26" s="1"/>
  <c r="R164" i="26"/>
  <c r="T164" i="26" s="1"/>
  <c r="U164" i="26" s="1"/>
  <c r="T162" i="26"/>
  <c r="U162" i="26" s="1"/>
  <c r="T80" i="26"/>
  <c r="U80" i="26" s="1"/>
  <c r="R82" i="26"/>
  <c r="T82" i="26" s="1"/>
  <c r="U82" i="26" s="1"/>
  <c r="V6" i="23"/>
  <c r="V21" i="23" s="1"/>
  <c r="W6" i="25"/>
  <c r="W20" i="25" s="1"/>
  <c r="V5" i="6"/>
  <c r="V5" i="7"/>
  <c r="T212" i="26" l="1"/>
  <c r="U212" i="26" s="1"/>
  <c r="R213" i="26"/>
  <c r="T213" i="26" s="1"/>
  <c r="U213" i="26" s="1"/>
  <c r="U11" i="23"/>
  <c r="V11" i="25" s="1"/>
  <c r="U6" i="19"/>
  <c r="T88" i="28"/>
  <c r="T75" i="28"/>
  <c r="U73" i="28"/>
  <c r="U88" i="28" s="1"/>
  <c r="T22" i="18" s="1"/>
  <c r="U4" i="18"/>
  <c r="V6" i="19" s="1"/>
  <c r="BA6" i="19" s="1"/>
  <c r="W60" i="28"/>
  <c r="W5" i="6"/>
  <c r="W5" i="7"/>
  <c r="V72" i="28" l="1"/>
  <c r="V74" i="28" s="1"/>
  <c r="V89" i="28" s="1"/>
  <c r="U23" i="18" s="1"/>
  <c r="W6" i="23"/>
  <c r="W21" i="23" s="1"/>
  <c r="AZ6" i="19"/>
  <c r="X6" i="25"/>
  <c r="X20" i="25" s="1"/>
  <c r="T90" i="28"/>
  <c r="S22" i="18"/>
  <c r="V11" i="23" s="1"/>
  <c r="W11" i="25" s="1"/>
  <c r="W6" i="24"/>
  <c r="U74" i="28"/>
  <c r="V4" i="18"/>
  <c r="W6" i="19" s="1"/>
  <c r="BB6" i="19" s="1"/>
  <c r="X60" i="28"/>
  <c r="X6" i="23"/>
  <c r="X21" i="23" s="1"/>
  <c r="Y6" i="25"/>
  <c r="Y20" i="25" s="1"/>
  <c r="X5" i="6"/>
  <c r="X5" i="7"/>
  <c r="V73" i="28" l="1"/>
  <c r="V88" i="28" s="1"/>
  <c r="U22" i="18" s="1"/>
  <c r="S18" i="18"/>
  <c r="S24" i="18" s="1"/>
  <c r="X6" i="24"/>
  <c r="U89" i="28"/>
  <c r="U75" i="28"/>
  <c r="W4" i="18"/>
  <c r="X6" i="19" s="1"/>
  <c r="BC6" i="19" s="1"/>
  <c r="Y60" i="28"/>
  <c r="Y6" i="23"/>
  <c r="Y21" i="23" s="1"/>
  <c r="Z6" i="25"/>
  <c r="Z20" i="25" s="1"/>
  <c r="Y5" i="6"/>
  <c r="Y5" i="7"/>
  <c r="W72" i="28" l="1"/>
  <c r="V75" i="28"/>
  <c r="U18" i="18"/>
  <c r="U24" i="18" s="1"/>
  <c r="X11" i="23"/>
  <c r="Y11" i="25" s="1"/>
  <c r="V90" i="28"/>
  <c r="U90" i="28"/>
  <c r="T23" i="18"/>
  <c r="W11" i="23" s="1"/>
  <c r="X11" i="25" s="1"/>
  <c r="Y6" i="24"/>
  <c r="X4" i="18"/>
  <c r="Y6" i="19" s="1"/>
  <c r="BD6" i="19" s="1"/>
  <c r="Z60" i="28"/>
  <c r="Z6" i="23"/>
  <c r="Z21" i="23" s="1"/>
  <c r="AA6" i="25"/>
  <c r="AA20" i="25" s="1"/>
  <c r="Z5" i="6"/>
  <c r="Z5" i="7"/>
  <c r="W74" i="28" l="1"/>
  <c r="W89" i="28" s="1"/>
  <c r="V23" i="18" s="1"/>
  <c r="W73" i="28"/>
  <c r="X72" i="28" s="1"/>
  <c r="T18" i="18"/>
  <c r="T24" i="18" s="1"/>
  <c r="Z6" i="24"/>
  <c r="Y4" i="18"/>
  <c r="Z6" i="19" s="1"/>
  <c r="BE6" i="19" s="1"/>
  <c r="AA60" i="28"/>
  <c r="AB6" i="25"/>
  <c r="AB20" i="25" s="1"/>
  <c r="AA6" i="23"/>
  <c r="AA21" i="23" s="1"/>
  <c r="AA5" i="6"/>
  <c r="AA5" i="7"/>
  <c r="W88" i="28" l="1"/>
  <c r="V22" i="18" s="1"/>
  <c r="W75" i="28"/>
  <c r="AA6" i="24"/>
  <c r="X73" i="28"/>
  <c r="Y72" i="28" s="1"/>
  <c r="X74" i="28"/>
  <c r="Z4" i="18"/>
  <c r="AB6" i="24" s="1"/>
  <c r="AB60" i="28"/>
  <c r="AC6" i="25"/>
  <c r="AC20" i="25" s="1"/>
  <c r="AB6" i="23"/>
  <c r="AB21" i="23" s="1"/>
  <c r="AB5" i="6"/>
  <c r="AB5" i="7"/>
  <c r="W90" i="28" l="1"/>
  <c r="V18" i="18"/>
  <c r="V24" i="18" s="1"/>
  <c r="Y11" i="23"/>
  <c r="X89" i="28"/>
  <c r="W23" i="18" s="1"/>
  <c r="Y74" i="28"/>
  <c r="Y73" i="28"/>
  <c r="Z72" i="28" s="1"/>
  <c r="X88" i="28"/>
  <c r="X75" i="28"/>
  <c r="AA4" i="18"/>
  <c r="AC6" i="24" s="1"/>
  <c r="AC60" i="28"/>
  <c r="AA6" i="19"/>
  <c r="AC5" i="6"/>
  <c r="AC5" i="7"/>
  <c r="AD6" i="25" l="1"/>
  <c r="AD20" i="25" s="1"/>
  <c r="BF6" i="19"/>
  <c r="X90" i="28"/>
  <c r="W22" i="18"/>
  <c r="Z11" i="23" s="1"/>
  <c r="Z11" i="25"/>
  <c r="Z13" i="25" s="1"/>
  <c r="Y13" i="23"/>
  <c r="AC6" i="23"/>
  <c r="AC21" i="23" s="1"/>
  <c r="AB6" i="19"/>
  <c r="Y88" i="28"/>
  <c r="X22" i="18" s="1"/>
  <c r="Y75" i="28"/>
  <c r="Y89" i="28"/>
  <c r="X23" i="18" s="1"/>
  <c r="AB4" i="18"/>
  <c r="AD6" i="24" s="1"/>
  <c r="AD60" i="28"/>
  <c r="AD5" i="6"/>
  <c r="AD5" i="7"/>
  <c r="W18" i="18" l="1"/>
  <c r="W24" i="18" s="1"/>
  <c r="AC6" i="19"/>
  <c r="BH6" i="19" s="1"/>
  <c r="AE6" i="25"/>
  <c r="AE20" i="25" s="1"/>
  <c r="BG6" i="19"/>
  <c r="AD6" i="23"/>
  <c r="AD21" i="23" s="1"/>
  <c r="AA11" i="25"/>
  <c r="AA13" i="25" s="1"/>
  <c r="Z13" i="23"/>
  <c r="Z74" i="28"/>
  <c r="Z73" i="28"/>
  <c r="AA72" i="28" s="1"/>
  <c r="Y90" i="28"/>
  <c r="AA11" i="23"/>
  <c r="X18" i="18"/>
  <c r="X24" i="18" s="1"/>
  <c r="AC4" i="18"/>
  <c r="AD6" i="19" s="1"/>
  <c r="BI6" i="19" s="1"/>
  <c r="AE60" i="28"/>
  <c r="AE6" i="23"/>
  <c r="AE21" i="23" s="1"/>
  <c r="AF6" i="25"/>
  <c r="AF20" i="25" s="1"/>
  <c r="AE5" i="6"/>
  <c r="AE5" i="7"/>
  <c r="AE6" i="24" l="1"/>
  <c r="AB11" i="25"/>
  <c r="AA13" i="23"/>
  <c r="Z88" i="28"/>
  <c r="Z75" i="28"/>
  <c r="AA73" i="28"/>
  <c r="AB72" i="28" s="1"/>
  <c r="AA74" i="28"/>
  <c r="AA89" i="28" s="1"/>
  <c r="Z23" i="18" s="1"/>
  <c r="Z89" i="28"/>
  <c r="Y23" i="18" s="1"/>
  <c r="AD4" i="18"/>
  <c r="AE6" i="19" s="1"/>
  <c r="BJ6" i="19" s="1"/>
  <c r="AF60" i="28"/>
  <c r="AF6" i="23"/>
  <c r="AF21" i="23" s="1"/>
  <c r="AG6" i="25"/>
  <c r="AG20" i="25" s="1"/>
  <c r="AF5" i="6"/>
  <c r="AF5" i="7"/>
  <c r="Z90" i="28" l="1"/>
  <c r="Y22" i="18"/>
  <c r="AB11" i="23" s="1"/>
  <c r="AF6" i="24"/>
  <c r="AA88" i="28"/>
  <c r="AA75" i="28"/>
  <c r="AB13" i="25"/>
  <c r="AE4" i="18"/>
  <c r="AF6" i="19" s="1"/>
  <c r="BK6" i="19" s="1"/>
  <c r="AG60" i="28"/>
  <c r="AG6" i="23"/>
  <c r="AG21" i="23" s="1"/>
  <c r="AH6" i="25"/>
  <c r="AH20" i="25" s="1"/>
  <c r="AG5" i="6"/>
  <c r="AG5" i="7"/>
  <c r="Y18" i="18" l="1"/>
  <c r="Y24" i="18" s="1"/>
  <c r="AA90" i="28"/>
  <c r="Z22" i="18"/>
  <c r="AC11" i="25"/>
  <c r="AB13" i="23"/>
  <c r="AB74" i="28"/>
  <c r="AB89" i="28" s="1"/>
  <c r="AA23" i="18" s="1"/>
  <c r="AB73" i="28"/>
  <c r="AC72" i="28" s="1"/>
  <c r="AG6" i="24"/>
  <c r="AF4" i="18"/>
  <c r="AG6" i="19" s="1"/>
  <c r="BL6" i="19" s="1"/>
  <c r="AH60" i="28"/>
  <c r="AH6" i="23"/>
  <c r="AH21" i="23" s="1"/>
  <c r="AI6" i="25"/>
  <c r="AI20" i="25" s="1"/>
  <c r="AH5" i="6"/>
  <c r="AI5" i="7" s="1"/>
  <c r="AH5" i="7"/>
  <c r="AC11" i="23" l="1"/>
  <c r="Z18" i="18"/>
  <c r="Z24" i="18" s="1"/>
  <c r="AB75" i="28"/>
  <c r="AB88" i="28"/>
  <c r="AA22" i="18" s="1"/>
  <c r="AH6" i="24"/>
  <c r="AC13" i="25"/>
  <c r="AG4" i="18"/>
  <c r="AH6" i="19" s="1"/>
  <c r="BM6" i="19" s="1"/>
  <c r="AI60" i="28"/>
  <c r="AH4" i="18"/>
  <c r="AI6" i="19" s="1"/>
  <c r="BN6" i="19" s="1"/>
  <c r="AJ60" i="28"/>
  <c r="AJ6" i="25"/>
  <c r="AJ20" i="25" s="1"/>
  <c r="AI6" i="23"/>
  <c r="AI21" i="23" s="1"/>
  <c r="G20" i="18"/>
  <c r="AB90" i="28" l="1"/>
  <c r="AD11" i="23"/>
  <c r="AA18" i="18"/>
  <c r="AA24" i="18" s="1"/>
  <c r="AD11" i="25"/>
  <c r="AC13" i="23"/>
  <c r="AI6" i="24"/>
  <c r="AC73" i="28"/>
  <c r="AD72" i="28" s="1"/>
  <c r="AC74" i="28"/>
  <c r="AC89" i="28" s="1"/>
  <c r="AB23" i="18" s="1"/>
  <c r="AJ6" i="24"/>
  <c r="F20" i="18"/>
  <c r="F18" i="18" s="1"/>
  <c r="D24" i="20"/>
  <c r="E24" i="20" s="1"/>
  <c r="AL6" i="25"/>
  <c r="AL20" i="25" s="1"/>
  <c r="AK6" i="23"/>
  <c r="AK21" i="23" s="1"/>
  <c r="AK6" i="25"/>
  <c r="AK20" i="25" s="1"/>
  <c r="AJ6" i="23"/>
  <c r="AJ21" i="23" s="1"/>
  <c r="G18" i="18"/>
  <c r="G24" i="7"/>
  <c r="D23" i="20" s="1"/>
  <c r="E23" i="20" s="1"/>
  <c r="H24" i="7"/>
  <c r="H23" i="7" s="1"/>
  <c r="H31" i="7" s="1"/>
  <c r="K23" i="25"/>
  <c r="K25" i="25" s="1"/>
  <c r="AD13" i="25" l="1"/>
  <c r="AE11" i="25"/>
  <c r="AE13" i="25" s="1"/>
  <c r="AD13" i="23"/>
  <c r="AD74" i="28"/>
  <c r="AD89" i="28" s="1"/>
  <c r="AC23" i="18" s="1"/>
  <c r="AD73" i="28"/>
  <c r="AE72" i="28" s="1"/>
  <c r="AC88" i="28"/>
  <c r="AC75" i="28"/>
  <c r="I27" i="23"/>
  <c r="J23" i="25"/>
  <c r="J27" i="23"/>
  <c r="G23" i="20"/>
  <c r="G24" i="20"/>
  <c r="H34" i="19"/>
  <c r="I35" i="24"/>
  <c r="I34" i="24" s="1"/>
  <c r="I42" i="24" s="1"/>
  <c r="G34" i="19"/>
  <c r="H35" i="24"/>
  <c r="G23" i="7"/>
  <c r="D22" i="20" s="1"/>
  <c r="E22" i="20" s="1"/>
  <c r="AL34" i="19" l="1"/>
  <c r="G42" i="19"/>
  <c r="H42" i="19"/>
  <c r="AM42" i="19" s="1"/>
  <c r="AM34" i="19"/>
  <c r="AC90" i="28"/>
  <c r="AB22" i="18"/>
  <c r="AD88" i="28"/>
  <c r="AD75" i="28"/>
  <c r="J25" i="25"/>
  <c r="G22" i="20"/>
  <c r="G31" i="7"/>
  <c r="H34" i="24"/>
  <c r="AL42" i="19" l="1"/>
  <c r="AD90" i="28"/>
  <c r="AC22" i="18"/>
  <c r="AE11" i="23"/>
  <c r="AB18" i="18"/>
  <c r="AE73" i="28"/>
  <c r="AF72" i="28" s="1"/>
  <c r="AE74" i="28"/>
  <c r="AE89" i="28" s="1"/>
  <c r="AD23" i="18" s="1"/>
  <c r="D29" i="20"/>
  <c r="H42" i="24"/>
  <c r="AF11" i="25" l="1"/>
  <c r="AE13" i="23"/>
  <c r="AB24" i="18"/>
  <c r="AF11" i="23"/>
  <c r="AC18" i="18"/>
  <c r="AC24" i="18" s="1"/>
  <c r="AE88" i="28"/>
  <c r="AE75" i="28"/>
  <c r="L172" i="32"/>
  <c r="L106" i="32"/>
  <c r="L42" i="26"/>
  <c r="L106" i="26"/>
  <c r="L172" i="26"/>
  <c r="AG11" i="25" l="1"/>
  <c r="AG13" i="25" s="1"/>
  <c r="AF13" i="23"/>
  <c r="AE90" i="28"/>
  <c r="AD22" i="18"/>
  <c r="AF13" i="25"/>
  <c r="AF73" i="28"/>
  <c r="AG72" i="28" s="1"/>
  <c r="AF74" i="28"/>
  <c r="AF89" i="28" s="1"/>
  <c r="AE23" i="18" s="1"/>
  <c r="B115" i="32"/>
  <c r="D115" i="32"/>
  <c r="F115" i="32"/>
  <c r="H115" i="32"/>
  <c r="J115" i="32"/>
  <c r="L115" i="32"/>
  <c r="N115" i="32"/>
  <c r="P115" i="32"/>
  <c r="R115" i="32"/>
  <c r="B51" i="32"/>
  <c r="D51" i="32"/>
  <c r="F51" i="32"/>
  <c r="H51" i="32"/>
  <c r="J51" i="32"/>
  <c r="L51" i="32"/>
  <c r="N51" i="32"/>
  <c r="P51" i="32"/>
  <c r="R51" i="32"/>
  <c r="B181" i="32"/>
  <c r="D181" i="32"/>
  <c r="F181" i="32"/>
  <c r="H181" i="32"/>
  <c r="J181" i="32"/>
  <c r="L181" i="32"/>
  <c r="N181" i="32"/>
  <c r="P181" i="32"/>
  <c r="R181" i="32"/>
  <c r="T241" i="26"/>
  <c r="U241" i="26" s="1"/>
  <c r="B246" i="26"/>
  <c r="AG11" i="23" l="1"/>
  <c r="AD18" i="18"/>
  <c r="AF88" i="28"/>
  <c r="AF75" i="28"/>
  <c r="T181" i="32"/>
  <c r="U181" i="32" s="1"/>
  <c r="T51" i="32"/>
  <c r="U51" i="32" s="1"/>
  <c r="T115" i="32"/>
  <c r="U115" i="32" s="1"/>
  <c r="T247" i="26"/>
  <c r="U247" i="26" s="1"/>
  <c r="T246" i="26"/>
  <c r="U246" i="26" s="1"/>
  <c r="D9" i="20"/>
  <c r="D6" i="20"/>
  <c r="D7" i="20"/>
  <c r="AF90" i="28" l="1"/>
  <c r="AE22" i="18"/>
  <c r="AD24" i="18"/>
  <c r="AH11" i="25"/>
  <c r="AG13" i="23"/>
  <c r="AG74" i="28"/>
  <c r="AG89" i="28" s="1"/>
  <c r="AF23" i="18" s="1"/>
  <c r="AG73" i="28"/>
  <c r="AH72" i="28" s="1"/>
  <c r="D13" i="20"/>
  <c r="D14" i="20"/>
  <c r="AH13" i="25" l="1"/>
  <c r="AH11" i="23"/>
  <c r="AE18" i="18"/>
  <c r="AG88" i="28"/>
  <c r="AG75" i="28"/>
  <c r="C11" i="20"/>
  <c r="C13" i="20"/>
  <c r="E13" i="20" s="1"/>
  <c r="G13" i="20" s="1"/>
  <c r="C14" i="20"/>
  <c r="E14" i="20" s="1"/>
  <c r="AG90" i="28" l="1"/>
  <c r="AF22" i="18"/>
  <c r="AE24" i="18"/>
  <c r="AI11" i="25"/>
  <c r="AH13" i="23"/>
  <c r="AH73" i="28"/>
  <c r="AI72" i="28" s="1"/>
  <c r="AH74" i="28"/>
  <c r="AH89" i="28" s="1"/>
  <c r="AG23" i="18" s="1"/>
  <c r="C9" i="20"/>
  <c r="E9" i="20" s="1"/>
  <c r="G9" i="20" s="1"/>
  <c r="G14" i="20"/>
  <c r="AI13" i="25" l="1"/>
  <c r="AI11" i="23"/>
  <c r="AF18" i="18"/>
  <c r="AI73" i="28"/>
  <c r="AJ72" i="28" s="1"/>
  <c r="AI74" i="28"/>
  <c r="AI89" i="28" s="1"/>
  <c r="AH23" i="18" s="1"/>
  <c r="AI23" i="18" s="1"/>
  <c r="AH88" i="28"/>
  <c r="AH75" i="28"/>
  <c r="D10" i="20"/>
  <c r="D11" i="20"/>
  <c r="E11" i="20" s="1"/>
  <c r="AH90" i="28" l="1"/>
  <c r="AG22" i="18"/>
  <c r="AF24" i="18"/>
  <c r="AJ11" i="25"/>
  <c r="AJ13" i="25" s="1"/>
  <c r="AI13" i="23"/>
  <c r="AJ74" i="28"/>
  <c r="AJ89" i="28" s="1"/>
  <c r="AJ73" i="28"/>
  <c r="AK72" i="28" s="1"/>
  <c r="AI88" i="28"/>
  <c r="AI75" i="28"/>
  <c r="G11" i="20"/>
  <c r="D15" i="20"/>
  <c r="T35" i="26"/>
  <c r="AI90" i="28" l="1"/>
  <c r="AH22" i="18"/>
  <c r="AJ11" i="23"/>
  <c r="AG18" i="18"/>
  <c r="AG24" i="18" s="1"/>
  <c r="AK73" i="28"/>
  <c r="AK88" i="28" s="1"/>
  <c r="AK74" i="28"/>
  <c r="AJ88" i="28"/>
  <c r="AJ90" i="28" s="1"/>
  <c r="AJ75" i="28"/>
  <c r="C15" i="20"/>
  <c r="E15" i="20" s="1"/>
  <c r="C7" i="20"/>
  <c r="E7" i="20" s="1"/>
  <c r="C6" i="20"/>
  <c r="D109" i="26"/>
  <c r="F175" i="26"/>
  <c r="H45" i="26"/>
  <c r="H46" i="26" s="1"/>
  <c r="H6" i="26" s="1"/>
  <c r="AL72" i="28" l="1"/>
  <c r="AL73" i="28" s="1"/>
  <c r="AL88" i="28" s="1"/>
  <c r="AI22" i="18"/>
  <c r="AK11" i="23"/>
  <c r="AH18" i="18"/>
  <c r="AH24" i="18" s="1"/>
  <c r="AK11" i="25"/>
  <c r="AK13" i="25" s="1"/>
  <c r="AJ13" i="23"/>
  <c r="AK75" i="28"/>
  <c r="AK89" i="28"/>
  <c r="AK90" i="28" s="1"/>
  <c r="E6" i="20"/>
  <c r="G6" i="20" s="1"/>
  <c r="G7" i="20"/>
  <c r="G15" i="20"/>
  <c r="P109" i="26"/>
  <c r="P111" i="26" s="1"/>
  <c r="J45" i="26"/>
  <c r="R109" i="26"/>
  <c r="R111" i="26" s="1"/>
  <c r="H47" i="26"/>
  <c r="H51" i="26"/>
  <c r="F177" i="26"/>
  <c r="F181" i="26"/>
  <c r="D111" i="26"/>
  <c r="D115" i="26"/>
  <c r="D45" i="26"/>
  <c r="D46" i="26" s="1"/>
  <c r="D6" i="26" s="1"/>
  <c r="B109" i="26"/>
  <c r="J109" i="26"/>
  <c r="H109" i="26"/>
  <c r="H175" i="26"/>
  <c r="N45" i="26"/>
  <c r="N46" i="26" s="1"/>
  <c r="N6" i="26" s="1"/>
  <c r="L175" i="26"/>
  <c r="D175" i="26"/>
  <c r="B175" i="26"/>
  <c r="F45" i="26"/>
  <c r="F46" i="26" s="1"/>
  <c r="F6" i="26" s="1"/>
  <c r="L109" i="26"/>
  <c r="F109" i="26"/>
  <c r="R45" i="26"/>
  <c r="R46" i="26" s="1"/>
  <c r="R6" i="26" s="1"/>
  <c r="N175" i="26"/>
  <c r="P175" i="26"/>
  <c r="N109" i="26"/>
  <c r="R175" i="26"/>
  <c r="B45" i="26"/>
  <c r="B46" i="26" s="1"/>
  <c r="P45" i="26"/>
  <c r="P46" i="26" s="1"/>
  <c r="P6" i="26" s="1"/>
  <c r="L45" i="26"/>
  <c r="L46" i="26" s="1"/>
  <c r="L6" i="26" s="1"/>
  <c r="J175" i="26"/>
  <c r="J51" i="26" l="1"/>
  <c r="J46" i="26"/>
  <c r="J6" i="26" s="1"/>
  <c r="AM72" i="28"/>
  <c r="AM74" i="28" s="1"/>
  <c r="AM89" i="28" s="1"/>
  <c r="AL74" i="28"/>
  <c r="AL75" i="28" s="1"/>
  <c r="AL11" i="25"/>
  <c r="AK13" i="23"/>
  <c r="G11" i="23"/>
  <c r="F11" i="23"/>
  <c r="R115" i="26"/>
  <c r="R112" i="26" s="1"/>
  <c r="R114" i="26" s="1"/>
  <c r="J47" i="26"/>
  <c r="J48" i="26" s="1"/>
  <c r="D112" i="26"/>
  <c r="D114" i="26" s="1"/>
  <c r="P115" i="26"/>
  <c r="P112" i="26" s="1"/>
  <c r="P114" i="26" s="1"/>
  <c r="F178" i="26"/>
  <c r="F180" i="26" s="1"/>
  <c r="N47" i="26"/>
  <c r="N51" i="26"/>
  <c r="F51" i="26"/>
  <c r="F47" i="26"/>
  <c r="H181" i="26"/>
  <c r="H177" i="26"/>
  <c r="B181" i="26"/>
  <c r="B177" i="26"/>
  <c r="T175" i="26"/>
  <c r="U175" i="26" s="1"/>
  <c r="H115" i="26"/>
  <c r="H111" i="26"/>
  <c r="L47" i="26"/>
  <c r="L51" i="26"/>
  <c r="N177" i="26"/>
  <c r="N181" i="26"/>
  <c r="D181" i="26"/>
  <c r="D177" i="26"/>
  <c r="R51" i="26"/>
  <c r="R47" i="26"/>
  <c r="H48" i="26"/>
  <c r="H50" i="26" s="1"/>
  <c r="T45" i="26"/>
  <c r="U45" i="26" s="1"/>
  <c r="B51" i="26"/>
  <c r="B47" i="26"/>
  <c r="B115" i="26"/>
  <c r="T109" i="26"/>
  <c r="U109" i="26" s="1"/>
  <c r="B111" i="26"/>
  <c r="N115" i="26"/>
  <c r="N111" i="26"/>
  <c r="J177" i="26"/>
  <c r="J181" i="26"/>
  <c r="P181" i="26"/>
  <c r="P177" i="26"/>
  <c r="P51" i="26"/>
  <c r="P47" i="26"/>
  <c r="J115" i="26"/>
  <c r="J111" i="26"/>
  <c r="F115" i="26"/>
  <c r="F111" i="26"/>
  <c r="R181" i="26"/>
  <c r="R177" i="26"/>
  <c r="L115" i="26"/>
  <c r="L111" i="26"/>
  <c r="L177" i="26"/>
  <c r="L181" i="26"/>
  <c r="D47" i="26"/>
  <c r="D51" i="26"/>
  <c r="AL89" i="28" l="1"/>
  <c r="AL90" i="28" s="1"/>
  <c r="T46" i="26"/>
  <c r="U46" i="26" s="1"/>
  <c r="AM73" i="28"/>
  <c r="AN72" i="28" s="1"/>
  <c r="AL13" i="25"/>
  <c r="G11" i="25"/>
  <c r="H11" i="25"/>
  <c r="P7" i="26"/>
  <c r="R178" i="26"/>
  <c r="R180" i="26" s="1"/>
  <c r="H178" i="26"/>
  <c r="H180" i="26" s="1"/>
  <c r="L48" i="26"/>
  <c r="L50" i="26" s="1"/>
  <c r="H7" i="26"/>
  <c r="F7" i="26"/>
  <c r="N112" i="26"/>
  <c r="N114" i="26" s="1"/>
  <c r="F112" i="26"/>
  <c r="F114" i="26" s="1"/>
  <c r="J7" i="26"/>
  <c r="D7" i="26"/>
  <c r="L178" i="26"/>
  <c r="L180" i="26" s="1"/>
  <c r="J112" i="26"/>
  <c r="J114" i="26" s="1"/>
  <c r="L112" i="26"/>
  <c r="L114" i="26" s="1"/>
  <c r="N178" i="26"/>
  <c r="N180" i="26" s="1"/>
  <c r="H112" i="26"/>
  <c r="H114" i="26" s="1"/>
  <c r="T47" i="26"/>
  <c r="U47" i="26" s="1"/>
  <c r="D178" i="26"/>
  <c r="D180" i="26" s="1"/>
  <c r="N7" i="26"/>
  <c r="T115" i="26"/>
  <c r="U115" i="26" s="1"/>
  <c r="P178" i="26"/>
  <c r="P180" i="26" s="1"/>
  <c r="T51" i="26"/>
  <c r="U51" i="26" s="1"/>
  <c r="T181" i="26"/>
  <c r="U181" i="26" s="1"/>
  <c r="J178" i="26"/>
  <c r="J180" i="26" s="1"/>
  <c r="B112" i="26"/>
  <c r="R7" i="26"/>
  <c r="B178" i="26"/>
  <c r="F48" i="26"/>
  <c r="N48" i="26"/>
  <c r="T111" i="26"/>
  <c r="U111" i="26" s="1"/>
  <c r="L7" i="26"/>
  <c r="T177" i="26"/>
  <c r="U177" i="26" s="1"/>
  <c r="D48" i="26"/>
  <c r="D50" i="26" s="1"/>
  <c r="P48" i="26"/>
  <c r="P50" i="26" s="1"/>
  <c r="J50" i="26"/>
  <c r="B48" i="26"/>
  <c r="B50" i="26" s="1"/>
  <c r="R48" i="26"/>
  <c r="AM88" i="28" l="1"/>
  <c r="AM90" i="28" s="1"/>
  <c r="AM75" i="28"/>
  <c r="AN73" i="28"/>
  <c r="AO72" i="28" s="1"/>
  <c r="AN74" i="28"/>
  <c r="AN89" i="28" s="1"/>
  <c r="T112" i="26"/>
  <c r="U112" i="26" s="1"/>
  <c r="N50" i="26"/>
  <c r="B114" i="26"/>
  <c r="T114" i="26" s="1"/>
  <c r="U114" i="26" s="1"/>
  <c r="T178" i="26"/>
  <c r="U178" i="26" s="1"/>
  <c r="R50" i="26"/>
  <c r="T48" i="26"/>
  <c r="U48" i="26" s="1"/>
  <c r="F50" i="26"/>
  <c r="B180" i="26"/>
  <c r="T180" i="26" s="1"/>
  <c r="U180" i="26" s="1"/>
  <c r="AN88" i="28" l="1"/>
  <c r="AN90" i="28" s="1"/>
  <c r="AN75" i="28"/>
  <c r="X13" i="23"/>
  <c r="W13" i="23"/>
  <c r="Y13" i="25"/>
  <c r="V13" i="23"/>
  <c r="R13" i="23"/>
  <c r="T50" i="26"/>
  <c r="U50" i="26" s="1"/>
  <c r="AO73" i="28" l="1"/>
  <c r="AP72" i="28" s="1"/>
  <c r="AO74" i="28"/>
  <c r="AO89" i="28" s="1"/>
  <c r="X13" i="25"/>
  <c r="S13" i="25"/>
  <c r="W13" i="25"/>
  <c r="V13" i="25"/>
  <c r="U13" i="23"/>
  <c r="T13" i="25"/>
  <c r="S13" i="23"/>
  <c r="R13" i="25"/>
  <c r="Q13" i="23"/>
  <c r="U13" i="25"/>
  <c r="T13" i="23"/>
  <c r="AO88" i="28" l="1"/>
  <c r="AO90" i="28" s="1"/>
  <c r="AO75" i="28"/>
  <c r="B31" i="26"/>
  <c r="T31" i="26" s="1"/>
  <c r="W19" i="32" l="1"/>
  <c r="AP74" i="28"/>
  <c r="AP89" i="28" s="1"/>
  <c r="AP73" i="28"/>
  <c r="AQ72" i="28" s="1"/>
  <c r="B7" i="26"/>
  <c r="B32" i="26"/>
  <c r="AP88" i="28" l="1"/>
  <c r="AP90" i="28" s="1"/>
  <c r="AP75" i="28"/>
  <c r="T32" i="26"/>
  <c r="T7" i="26"/>
  <c r="AQ73" i="28" l="1"/>
  <c r="AR72" i="28" s="1"/>
  <c r="AQ74" i="28"/>
  <c r="AQ89" i="28" s="1"/>
  <c r="H34" i="26"/>
  <c r="H9" i="26"/>
  <c r="T33" i="26"/>
  <c r="B9" i="26"/>
  <c r="L34" i="26"/>
  <c r="L9" i="26"/>
  <c r="R9" i="26"/>
  <c r="R34" i="26"/>
  <c r="J9" i="26"/>
  <c r="J34" i="26"/>
  <c r="F34" i="26"/>
  <c r="F9" i="26"/>
  <c r="N34" i="26"/>
  <c r="N9" i="26"/>
  <c r="P34" i="26"/>
  <c r="P9" i="26"/>
  <c r="D34" i="26"/>
  <c r="D9" i="26"/>
  <c r="AR74" i="28" l="1"/>
  <c r="AR89" i="28" s="1"/>
  <c r="AR73" i="28"/>
  <c r="AS72" i="28" s="1"/>
  <c r="AQ88" i="28"/>
  <c r="AQ90" i="28" s="1"/>
  <c r="AQ75" i="28"/>
  <c r="T9" i="26"/>
  <c r="AR88" i="28" l="1"/>
  <c r="AR90" i="28" s="1"/>
  <c r="AR75" i="28"/>
  <c r="AS73" i="28" l="1"/>
  <c r="AT72" i="28" s="1"/>
  <c r="AS74" i="28"/>
  <c r="AS89" i="28" s="1"/>
  <c r="AT74" i="28" l="1"/>
  <c r="AT89" i="28" s="1"/>
  <c r="AT73" i="28"/>
  <c r="AU72" i="28" s="1"/>
  <c r="AS88" i="28"/>
  <c r="AS90" i="28" s="1"/>
  <c r="AS75" i="28"/>
  <c r="AU74" i="28" l="1"/>
  <c r="AU89" i="28" s="1"/>
  <c r="AU73" i="28"/>
  <c r="AV72" i="28" s="1"/>
  <c r="AT88" i="28"/>
  <c r="AT90" i="28" s="1"/>
  <c r="AT75" i="28"/>
  <c r="C225" i="32" l="1"/>
  <c r="AU88" i="28"/>
  <c r="AU90" i="28" s="1"/>
  <c r="AU75" i="28"/>
  <c r="L79" i="32" l="1"/>
  <c r="L80" i="32" s="1"/>
  <c r="H210" i="32"/>
  <c r="B210" i="32"/>
  <c r="AV73" i="28"/>
  <c r="AW72" i="28" s="1"/>
  <c r="AV74" i="28"/>
  <c r="AV89" i="28" s="1"/>
  <c r="R161" i="32"/>
  <c r="R162" i="32" s="1"/>
  <c r="P47" i="32"/>
  <c r="P48" i="32" s="1"/>
  <c r="R177" i="32"/>
  <c r="R178" i="32" s="1"/>
  <c r="P79" i="32"/>
  <c r="P80" i="32" s="1"/>
  <c r="P95" i="32"/>
  <c r="P96" i="32" s="1"/>
  <c r="N95" i="32"/>
  <c r="N96" i="32" s="1"/>
  <c r="N31" i="32"/>
  <c r="N32" i="32" s="1"/>
  <c r="L31" i="32"/>
  <c r="L32" i="32" s="1"/>
  <c r="L210" i="32"/>
  <c r="J47" i="32"/>
  <c r="J48" i="32" s="1"/>
  <c r="H79" i="32"/>
  <c r="H80" i="32" s="1"/>
  <c r="H161" i="32"/>
  <c r="H162" i="32" s="1"/>
  <c r="F31" i="32"/>
  <c r="F32" i="32" s="1"/>
  <c r="D161" i="32"/>
  <c r="D162" i="32" s="1"/>
  <c r="D31" i="32"/>
  <c r="D32" i="32" s="1"/>
  <c r="B177" i="32"/>
  <c r="N143" i="32"/>
  <c r="H31" i="32"/>
  <c r="H32" i="32" s="1"/>
  <c r="F47" i="32"/>
  <c r="B79" i="32"/>
  <c r="H95" i="32"/>
  <c r="H96" i="32" s="1"/>
  <c r="F161" i="32"/>
  <c r="D95" i="32"/>
  <c r="D96" i="32" s="1"/>
  <c r="B47" i="32"/>
  <c r="B48" i="32" s="1"/>
  <c r="P177" i="32"/>
  <c r="P178" i="32" s="1"/>
  <c r="N79" i="32"/>
  <c r="N80" i="32" s="1"/>
  <c r="N210" i="32"/>
  <c r="L95" i="32"/>
  <c r="L96" i="32" s="1"/>
  <c r="J210" i="32"/>
  <c r="H143" i="32"/>
  <c r="F95" i="32"/>
  <c r="F96" i="32" s="1"/>
  <c r="D210" i="32"/>
  <c r="B161" i="32"/>
  <c r="B162" i="32" s="1"/>
  <c r="L177" i="32"/>
  <c r="L178" i="32" s="1"/>
  <c r="L47" i="32"/>
  <c r="L48" i="32" s="1"/>
  <c r="J31" i="32"/>
  <c r="D79" i="32"/>
  <c r="D80" i="32" s="1"/>
  <c r="B111" i="32"/>
  <c r="B112" i="32" s="1"/>
  <c r="R47" i="32"/>
  <c r="R143" i="32"/>
  <c r="P31" i="32"/>
  <c r="P32" i="32" s="1"/>
  <c r="N47" i="32"/>
  <c r="N48" i="32" s="1"/>
  <c r="N177" i="32"/>
  <c r="N178" i="32" s="1"/>
  <c r="L143" i="32"/>
  <c r="L161" i="32"/>
  <c r="L162" i="32" s="1"/>
  <c r="J95" i="32"/>
  <c r="J96" i="32" s="1"/>
  <c r="J143" i="32"/>
  <c r="H111" i="32"/>
  <c r="H112" i="32" s="1"/>
  <c r="F210" i="32"/>
  <c r="F79" i="32"/>
  <c r="F80" i="32" s="1"/>
  <c r="D143" i="32"/>
  <c r="R210" i="32"/>
  <c r="R31" i="32"/>
  <c r="R32" i="32" s="1"/>
  <c r="P111" i="32"/>
  <c r="P112" i="32" s="1"/>
  <c r="P210" i="32"/>
  <c r="J111" i="32"/>
  <c r="J112" i="32" s="1"/>
  <c r="J177" i="32"/>
  <c r="J178" i="32" s="1"/>
  <c r="H177" i="32"/>
  <c r="H178" i="32" s="1"/>
  <c r="H47" i="32"/>
  <c r="H48" i="32" s="1"/>
  <c r="F177" i="32"/>
  <c r="F178" i="32" s="1"/>
  <c r="F111" i="32"/>
  <c r="F112" i="32" s="1"/>
  <c r="D177" i="32"/>
  <c r="D178" i="32" s="1"/>
  <c r="D47" i="32"/>
  <c r="D48" i="32" s="1"/>
  <c r="B95" i="32"/>
  <c r="B96" i="32" s="1"/>
  <c r="B31" i="32"/>
  <c r="P161" i="32"/>
  <c r="P162" i="32" s="1"/>
  <c r="R79" i="32"/>
  <c r="R80" i="32" s="1"/>
  <c r="R95" i="32"/>
  <c r="R96" i="32" s="1"/>
  <c r="R111" i="32"/>
  <c r="R112" i="32" s="1"/>
  <c r="N161" i="32"/>
  <c r="N162" i="32" s="1"/>
  <c r="N111" i="32"/>
  <c r="N112" i="32" s="1"/>
  <c r="L111" i="32"/>
  <c r="L112" i="32" s="1"/>
  <c r="J161" i="32"/>
  <c r="J162" i="32" s="1"/>
  <c r="J79" i="32"/>
  <c r="J80" i="32" s="1"/>
  <c r="F143" i="32"/>
  <c r="D111" i="32"/>
  <c r="D112" i="32" s="1"/>
  <c r="AW74" i="28" l="1"/>
  <c r="AW89" i="28" s="1"/>
  <c r="AW73" i="28"/>
  <c r="AX72" i="28" s="1"/>
  <c r="AV88" i="28"/>
  <c r="AV90" i="28" s="1"/>
  <c r="AV75" i="28"/>
  <c r="T112" i="32"/>
  <c r="U112" i="32" s="1"/>
  <c r="T47" i="32"/>
  <c r="U47" i="32" s="1"/>
  <c r="T210" i="32"/>
  <c r="U210" i="32" s="1"/>
  <c r="F162" i="32"/>
  <c r="T79" i="32"/>
  <c r="U79" i="32" s="1"/>
  <c r="F48" i="32"/>
  <c r="R48" i="32"/>
  <c r="T95" i="32"/>
  <c r="U95" i="32" s="1"/>
  <c r="T96" i="32"/>
  <c r="U96" i="32" s="1"/>
  <c r="B32" i="32"/>
  <c r="T31" i="32"/>
  <c r="T161" i="32"/>
  <c r="U161" i="32" s="1"/>
  <c r="B178" i="32"/>
  <c r="T177" i="32"/>
  <c r="U177" i="32" s="1"/>
  <c r="T111" i="32"/>
  <c r="U111" i="32" s="1"/>
  <c r="J32" i="32"/>
  <c r="B80" i="32"/>
  <c r="AX74" i="28" l="1"/>
  <c r="AX89" i="28" s="1"/>
  <c r="AX73" i="28"/>
  <c r="AY72" i="28" s="1"/>
  <c r="AW75" i="28"/>
  <c r="AW88" i="28"/>
  <c r="AW90" i="28" s="1"/>
  <c r="T178" i="32"/>
  <c r="U178" i="32" s="1"/>
  <c r="T162" i="32"/>
  <c r="U162" i="32" s="1"/>
  <c r="T80" i="32"/>
  <c r="U80" i="32" s="1"/>
  <c r="T32" i="32"/>
  <c r="T48" i="32"/>
  <c r="U48" i="32" s="1"/>
  <c r="AX88" i="28" l="1"/>
  <c r="AX90" i="28" s="1"/>
  <c r="AX75" i="28"/>
  <c r="AY74" i="28" l="1"/>
  <c r="AY89" i="28" s="1"/>
  <c r="AY73" i="28"/>
  <c r="AZ72" i="28" s="1"/>
  <c r="AY88" i="28" l="1"/>
  <c r="AY90" i="28" s="1"/>
  <c r="AY75" i="28"/>
  <c r="AZ73" i="28" l="1"/>
  <c r="BA72" i="28" s="1"/>
  <c r="AZ74" i="28"/>
  <c r="AZ89" i="28" s="1"/>
  <c r="BA73" i="28" l="1"/>
  <c r="BB72" i="28" s="1"/>
  <c r="BA74" i="28"/>
  <c r="BA89" i="28" s="1"/>
  <c r="AZ88" i="28"/>
  <c r="AZ90" i="28" s="1"/>
  <c r="AZ75" i="28"/>
  <c r="BB74" i="28" l="1"/>
  <c r="BB89" i="28" s="1"/>
  <c r="BB73" i="28"/>
  <c r="BC72" i="28" s="1"/>
  <c r="BA88" i="28"/>
  <c r="BA90" i="28" s="1"/>
  <c r="BA75" i="28"/>
  <c r="BC74" i="28" l="1"/>
  <c r="BC89" i="28" s="1"/>
  <c r="BC73" i="28"/>
  <c r="BD72" i="28" s="1"/>
  <c r="BB88" i="28"/>
  <c r="BB90" i="28" s="1"/>
  <c r="BB75" i="28"/>
  <c r="BC88" i="28" l="1"/>
  <c r="BC90" i="28" s="1"/>
  <c r="BC75" i="28"/>
  <c r="BD74" i="28" l="1"/>
  <c r="BD89" i="28" s="1"/>
  <c r="BD73" i="28"/>
  <c r="BD75" i="28" l="1"/>
  <c r="BD88" i="28"/>
  <c r="BD90" i="28" s="1"/>
  <c r="N144" i="26" l="1"/>
  <c r="N8" i="26" s="1"/>
  <c r="N146" i="26" l="1"/>
  <c r="N147" i="26" s="1"/>
  <c r="D144" i="26"/>
  <c r="J144" i="26"/>
  <c r="B144" i="26"/>
  <c r="N144" i="32"/>
  <c r="N8" i="32" s="1"/>
  <c r="K15" i="18" s="1"/>
  <c r="D144" i="32"/>
  <c r="D8" i="32" s="1"/>
  <c r="R144" i="32"/>
  <c r="B144" i="32"/>
  <c r="R144" i="26"/>
  <c r="F15" i="18" l="1"/>
  <c r="D146" i="26"/>
  <c r="D147" i="26" s="1"/>
  <c r="D8" i="26"/>
  <c r="J8" i="26"/>
  <c r="J146" i="26"/>
  <c r="J147" i="26" s="1"/>
  <c r="B146" i="26"/>
  <c r="B147" i="26" s="1"/>
  <c r="B8" i="26"/>
  <c r="B8" i="32"/>
  <c r="E15" i="18" s="1"/>
  <c r="R8" i="32"/>
  <c r="R8" i="26"/>
  <c r="R146" i="26"/>
  <c r="R147" i="26" s="1"/>
  <c r="M15" i="18" l="1"/>
  <c r="F144" i="32" l="1"/>
  <c r="F8" i="32" s="1"/>
  <c r="H144" i="32"/>
  <c r="H8" i="32" s="1"/>
  <c r="J144" i="32"/>
  <c r="J8" i="32" s="1"/>
  <c r="L144" i="32"/>
  <c r="L8" i="32" s="1"/>
  <c r="J15" i="18" s="1"/>
  <c r="P144" i="32"/>
  <c r="P8" i="32" s="1"/>
  <c r="F144" i="26"/>
  <c r="F8" i="26" s="1"/>
  <c r="H144" i="26"/>
  <c r="H8" i="26" s="1"/>
  <c r="L144" i="26"/>
  <c r="L146" i="26" s="1"/>
  <c r="L147" i="26" s="1"/>
  <c r="P144" i="26"/>
  <c r="P8" i="26" s="1"/>
  <c r="H15" i="18" l="1"/>
  <c r="L8" i="26"/>
  <c r="H146" i="26"/>
  <c r="H147" i="26" s="1"/>
  <c r="T144" i="32"/>
  <c r="U144" i="32" s="1"/>
  <c r="F146" i="26"/>
  <c r="F147" i="26" s="1"/>
  <c r="P146" i="26"/>
  <c r="P147" i="26" s="1"/>
  <c r="L15" i="18"/>
  <c r="T144" i="26"/>
  <c r="U144" i="26" s="1"/>
  <c r="T8" i="32"/>
  <c r="I15" i="18"/>
  <c r="G15" i="18"/>
  <c r="T8" i="26" l="1"/>
  <c r="T147" i="26"/>
  <c r="U147" i="26" s="1"/>
  <c r="T146" i="26"/>
  <c r="U146" i="26" s="1"/>
  <c r="P147" i="32"/>
  <c r="B143" i="32" l="1"/>
  <c r="B209" i="32"/>
  <c r="D209" i="32"/>
  <c r="D7" i="32" s="1"/>
  <c r="F209" i="32"/>
  <c r="F7" i="32" s="1"/>
  <c r="G14" i="18" s="1"/>
  <c r="H209" i="32"/>
  <c r="H7" i="32" s="1"/>
  <c r="H14" i="18" s="1"/>
  <c r="J209" i="32"/>
  <c r="J7" i="32" s="1"/>
  <c r="I14" i="18" s="1"/>
  <c r="L209" i="32"/>
  <c r="L7" i="32" s="1"/>
  <c r="J14" i="18" s="1"/>
  <c r="N209" i="32"/>
  <c r="N7" i="32" s="1"/>
  <c r="K14" i="18" s="1"/>
  <c r="P143" i="32"/>
  <c r="P209" i="32"/>
  <c r="R209" i="32"/>
  <c r="R7" i="32" s="1"/>
  <c r="M14" i="18" s="1"/>
  <c r="B147" i="32"/>
  <c r="D147" i="32"/>
  <c r="F147" i="32"/>
  <c r="H147" i="32"/>
  <c r="J147" i="32"/>
  <c r="L147" i="32"/>
  <c r="N147" i="32"/>
  <c r="R147" i="32"/>
  <c r="B213" i="32"/>
  <c r="D213" i="32"/>
  <c r="F213" i="32"/>
  <c r="H213" i="32"/>
  <c r="J213" i="32"/>
  <c r="L213" i="32"/>
  <c r="N213" i="32"/>
  <c r="P213" i="32"/>
  <c r="R213" i="32"/>
  <c r="C29" i="20"/>
  <c r="E29" i="20" s="1"/>
  <c r="G29" i="20" s="1"/>
  <c r="H11" i="4"/>
  <c r="H36" i="4" s="1"/>
  <c r="B7" i="32" l="1"/>
  <c r="E14" i="18" s="1"/>
  <c r="T209" i="32"/>
  <c r="U209" i="32" s="1"/>
  <c r="T213" i="32"/>
  <c r="U213" i="32" s="1"/>
  <c r="P7" i="32"/>
  <c r="L14" i="18" s="1"/>
  <c r="T143" i="32"/>
  <c r="U143" i="32" s="1"/>
  <c r="T147" i="32"/>
  <c r="U147" i="32" s="1"/>
  <c r="F14" i="18"/>
  <c r="H38" i="4"/>
  <c r="F25" i="7" s="1"/>
  <c r="G34" i="34"/>
  <c r="G36" i="34" s="1"/>
  <c r="E36" i="34" s="1"/>
  <c r="B36" i="26"/>
  <c r="B36" i="32"/>
  <c r="F26" i="7"/>
  <c r="H25" i="23" s="1"/>
  <c r="G9" i="34"/>
  <c r="E9" i="34" s="1"/>
  <c r="F11" i="4"/>
  <c r="T7" i="32" l="1"/>
  <c r="C9" i="34"/>
  <c r="E34" i="34"/>
  <c r="T36" i="32"/>
  <c r="B40" i="32"/>
  <c r="T40" i="32" s="1"/>
  <c r="F25" i="23"/>
  <c r="E20" i="27" s="1"/>
  <c r="E30" i="27" s="1"/>
  <c r="E31" i="27" s="1"/>
  <c r="G25" i="23"/>
  <c r="B40" i="26"/>
  <c r="T40" i="26" s="1"/>
  <c r="T36" i="26"/>
  <c r="B29" i="26"/>
  <c r="D11" i="4"/>
  <c r="F36" i="4"/>
  <c r="C10" i="20"/>
  <c r="E10" i="20" s="1"/>
  <c r="AJ25" i="7"/>
  <c r="F24" i="7"/>
  <c r="H24" i="23"/>
  <c r="E20" i="18"/>
  <c r="F35" i="19"/>
  <c r="L254" i="26" l="1"/>
  <c r="L222" i="26"/>
  <c r="C35" i="20"/>
  <c r="E35" i="20" s="1"/>
  <c r="F10" i="20" s="1"/>
  <c r="D36" i="4"/>
  <c r="G35" i="24"/>
  <c r="E35" i="19"/>
  <c r="AK35" i="19"/>
  <c r="D35" i="19" s="1"/>
  <c r="D83" i="27" s="1"/>
  <c r="F34" i="19"/>
  <c r="T29" i="26"/>
  <c r="U29" i="26" s="1"/>
  <c r="B30" i="26"/>
  <c r="U35" i="32"/>
  <c r="U36" i="32"/>
  <c r="U31" i="32"/>
  <c r="U32" i="32"/>
  <c r="AI20" i="18"/>
  <c r="E18" i="18"/>
  <c r="AI18" i="18" s="1"/>
  <c r="E39" i="34"/>
  <c r="D20" i="27"/>
  <c r="C34" i="34"/>
  <c r="G10" i="20"/>
  <c r="G35" i="20" s="1"/>
  <c r="U36" i="26"/>
  <c r="U35" i="26"/>
  <c r="U31" i="26"/>
  <c r="U32" i="26"/>
  <c r="U33" i="26"/>
  <c r="H27" i="23"/>
  <c r="F24" i="23"/>
  <c r="I23" i="25"/>
  <c r="G24" i="23"/>
  <c r="F23" i="7"/>
  <c r="AJ24" i="7"/>
  <c r="H23" i="25" l="1"/>
  <c r="G23" i="25"/>
  <c r="I25" i="25"/>
  <c r="AK34" i="19"/>
  <c r="D34" i="19" s="1"/>
  <c r="D46" i="19" s="1"/>
  <c r="C92" i="27" s="1"/>
  <c r="E34" i="19"/>
  <c r="F42" i="19"/>
  <c r="D85" i="27"/>
  <c r="E83" i="27" s="1"/>
  <c r="G34" i="24"/>
  <c r="F35" i="24"/>
  <c r="E35" i="24"/>
  <c r="D7" i="34"/>
  <c r="D18" i="34"/>
  <c r="D14" i="34"/>
  <c r="D12" i="34"/>
  <c r="D23" i="34"/>
  <c r="D17" i="34"/>
  <c r="D24" i="34"/>
  <c r="D34" i="34"/>
  <c r="D11" i="34"/>
  <c r="D15" i="34"/>
  <c r="D30" i="34"/>
  <c r="D13" i="34"/>
  <c r="D21" i="34"/>
  <c r="D8" i="34"/>
  <c r="D29" i="34"/>
  <c r="D32" i="34"/>
  <c r="D16" i="34"/>
  <c r="D5" i="34"/>
  <c r="D20" i="34"/>
  <c r="D31" i="34"/>
  <c r="D19" i="34"/>
  <c r="D28" i="34"/>
  <c r="D6" i="34"/>
  <c r="D27" i="34"/>
  <c r="D26" i="34"/>
  <c r="D25" i="34"/>
  <c r="D33" i="34"/>
  <c r="D22" i="34"/>
  <c r="D10" i="34"/>
  <c r="D9" i="34"/>
  <c r="T30" i="26"/>
  <c r="U30" i="26" s="1"/>
  <c r="B6" i="26"/>
  <c r="T6" i="26" s="1"/>
  <c r="E10" i="4"/>
  <c r="E13" i="4"/>
  <c r="E29" i="4"/>
  <c r="E8" i="4"/>
  <c r="E16" i="4"/>
  <c r="E23" i="4"/>
  <c r="E25" i="4"/>
  <c r="E35" i="4"/>
  <c r="E28" i="4"/>
  <c r="E17" i="4"/>
  <c r="E27" i="4"/>
  <c r="E19" i="4"/>
  <c r="E32" i="4"/>
  <c r="E34" i="4"/>
  <c r="E20" i="4"/>
  <c r="E36" i="4"/>
  <c r="E15" i="4"/>
  <c r="E24" i="4"/>
  <c r="E30" i="4"/>
  <c r="E26" i="4"/>
  <c r="E21" i="4"/>
  <c r="E9" i="4"/>
  <c r="E7" i="4"/>
  <c r="E14" i="4"/>
  <c r="E18" i="4"/>
  <c r="E31" i="4"/>
  <c r="E12" i="4"/>
  <c r="E22" i="4"/>
  <c r="E33" i="4"/>
  <c r="F28" i="20"/>
  <c r="F8" i="20"/>
  <c r="F23" i="20"/>
  <c r="F15" i="20"/>
  <c r="F16" i="20"/>
  <c r="F12" i="20"/>
  <c r="F24" i="20"/>
  <c r="F6" i="20"/>
  <c r="F20" i="20"/>
  <c r="F30" i="20"/>
  <c r="F22" i="20"/>
  <c r="F25" i="20"/>
  <c r="F17" i="20"/>
  <c r="F13" i="20"/>
  <c r="F19" i="20"/>
  <c r="F33" i="20"/>
  <c r="F14" i="20"/>
  <c r="F31" i="20"/>
  <c r="F18" i="20"/>
  <c r="F32" i="20"/>
  <c r="F7" i="20"/>
  <c r="F34" i="20"/>
  <c r="F9" i="20"/>
  <c r="F11" i="20"/>
  <c r="F29" i="20"/>
  <c r="F35" i="20"/>
  <c r="F21" i="20"/>
  <c r="F27" i="20"/>
  <c r="F26" i="20"/>
  <c r="F27" i="23"/>
  <c r="I30" i="23" s="1"/>
  <c r="G27" i="23"/>
  <c r="I31" i="23"/>
  <c r="C44" i="27" s="1"/>
  <c r="AJ23" i="7"/>
  <c r="F31" i="7"/>
  <c r="AJ31" i="7" s="1"/>
  <c r="N225" i="26"/>
  <c r="D225" i="26"/>
  <c r="F225" i="26"/>
  <c r="R225" i="26"/>
  <c r="P225" i="26"/>
  <c r="H225" i="26"/>
  <c r="J225" i="26"/>
  <c r="L225" i="26"/>
  <c r="B225" i="26"/>
  <c r="E11" i="4"/>
  <c r="B34" i="26"/>
  <c r="T34" i="26" s="1"/>
  <c r="U34" i="26" s="1"/>
  <c r="N257" i="26"/>
  <c r="D257" i="26"/>
  <c r="P257" i="26"/>
  <c r="F257" i="26"/>
  <c r="H257" i="26"/>
  <c r="B257" i="26"/>
  <c r="R257" i="26"/>
  <c r="J257" i="26"/>
  <c r="L257" i="26"/>
  <c r="H230" i="26" l="1"/>
  <c r="H5" i="26"/>
  <c r="H10" i="26" s="1"/>
  <c r="H231" i="26"/>
  <c r="C45" i="27"/>
  <c r="G28" i="25"/>
  <c r="J263" i="26"/>
  <c r="J262" i="26"/>
  <c r="F230" i="26"/>
  <c r="F5" i="26"/>
  <c r="F10" i="26" s="1"/>
  <c r="F231" i="26"/>
  <c r="R230" i="26"/>
  <c r="R231" i="26"/>
  <c r="R5" i="26"/>
  <c r="R10" i="26" s="1"/>
  <c r="D230" i="26"/>
  <c r="D231" i="26"/>
  <c r="D11" i="26" s="1"/>
  <c r="D5" i="26"/>
  <c r="D10" i="26" s="1"/>
  <c r="L262" i="26"/>
  <c r="L263" i="26"/>
  <c r="R262" i="26"/>
  <c r="R263" i="26"/>
  <c r="T225" i="26"/>
  <c r="U225" i="26" s="1"/>
  <c r="B230" i="26"/>
  <c r="B231" i="26"/>
  <c r="B5" i="26"/>
  <c r="H25" i="25"/>
  <c r="G25" i="25"/>
  <c r="I28" i="25" s="1"/>
  <c r="P263" i="26"/>
  <c r="P262" i="26"/>
  <c r="D262" i="26"/>
  <c r="D263" i="26"/>
  <c r="E74" i="27"/>
  <c r="E78" i="27"/>
  <c r="E76" i="27"/>
  <c r="E81" i="27"/>
  <c r="E75" i="27"/>
  <c r="E82" i="27"/>
  <c r="E80" i="27"/>
  <c r="E79" i="27"/>
  <c r="E84" i="27"/>
  <c r="E77" i="27"/>
  <c r="D45" i="19"/>
  <c r="C90" i="27" s="1"/>
  <c r="D18" i="33" s="1"/>
  <c r="E42" i="19"/>
  <c r="AK42" i="19"/>
  <c r="D42" i="19" s="1"/>
  <c r="D44" i="19" s="1"/>
  <c r="B262" i="26"/>
  <c r="B263" i="26"/>
  <c r="T257" i="26"/>
  <c r="U257" i="26" s="1"/>
  <c r="P230" i="26"/>
  <c r="P5" i="26"/>
  <c r="P10" i="26" s="1"/>
  <c r="P231" i="26"/>
  <c r="N263" i="26"/>
  <c r="N262" i="26"/>
  <c r="N230" i="26"/>
  <c r="N231" i="26"/>
  <c r="N5" i="26"/>
  <c r="N10" i="26" s="1"/>
  <c r="H262" i="26"/>
  <c r="H263" i="26"/>
  <c r="L230" i="26"/>
  <c r="L231" i="26"/>
  <c r="L11" i="26" s="1"/>
  <c r="L5" i="26"/>
  <c r="L10" i="26" s="1"/>
  <c r="F262" i="26"/>
  <c r="F263" i="26"/>
  <c r="J230" i="26"/>
  <c r="J5" i="26"/>
  <c r="J10" i="26" s="1"/>
  <c r="J231" i="26"/>
  <c r="F34" i="24"/>
  <c r="E34" i="24"/>
  <c r="G42" i="24"/>
  <c r="N11" i="26" l="1"/>
  <c r="N12" i="26" s="1"/>
  <c r="N16" i="26" s="1"/>
  <c r="P11" i="26"/>
  <c r="T231" i="26"/>
  <c r="U231" i="26" s="1"/>
  <c r="B11" i="26"/>
  <c r="T5" i="26"/>
  <c r="B10" i="26"/>
  <c r="D12" i="26"/>
  <c r="D16" i="26" s="1"/>
  <c r="T263" i="26"/>
  <c r="U263" i="26" s="1"/>
  <c r="T262" i="26"/>
  <c r="U262" i="26" s="1"/>
  <c r="E42" i="24"/>
  <c r="G45" i="24" s="1"/>
  <c r="F42" i="24"/>
  <c r="L12" i="26"/>
  <c r="L16" i="26" s="1"/>
  <c r="E45" i="24"/>
  <c r="C91" i="27"/>
  <c r="D17" i="33" s="1"/>
  <c r="R11" i="26"/>
  <c r="R12" i="26" s="1"/>
  <c r="R16" i="26" s="1"/>
  <c r="K28" i="25"/>
  <c r="H11" i="26"/>
  <c r="H12" i="26" s="1"/>
  <c r="H16" i="26" s="1"/>
  <c r="F11" i="26"/>
  <c r="F12" i="26" s="1"/>
  <c r="F16" i="26" s="1"/>
  <c r="T230" i="26"/>
  <c r="U230" i="26" s="1"/>
  <c r="J11" i="26"/>
  <c r="J12" i="26" s="1"/>
  <c r="J16" i="26" s="1"/>
  <c r="P12" i="26"/>
  <c r="P16" i="26" s="1"/>
  <c r="I45" i="24" l="1"/>
  <c r="W20" i="32"/>
  <c r="B12" i="26"/>
  <c r="T10" i="26"/>
  <c r="T11" i="26"/>
  <c r="T12" i="26" l="1"/>
  <c r="U10" i="26" s="1"/>
  <c r="B16" i="26"/>
  <c r="T16" i="26" s="1"/>
  <c r="H145" i="32"/>
  <c r="N145" i="32"/>
  <c r="J261" i="32"/>
  <c r="J257" i="32" s="1"/>
  <c r="L81" i="32"/>
  <c r="L77" i="32" s="1"/>
  <c r="L245" i="32"/>
  <c r="L241" i="32" s="1"/>
  <c r="J179" i="32"/>
  <c r="J175" i="32" s="1"/>
  <c r="J180" i="32" s="1"/>
  <c r="R97" i="32"/>
  <c r="R93" i="32" s="1"/>
  <c r="R98" i="32" s="1"/>
  <c r="F81" i="32"/>
  <c r="F77" i="32" s="1"/>
  <c r="F211" i="32"/>
  <c r="D211" i="32"/>
  <c r="N195" i="32"/>
  <c r="N191" i="32" s="1"/>
  <c r="N196" i="32" s="1"/>
  <c r="N197" i="32" s="1"/>
  <c r="J195" i="32"/>
  <c r="J191" i="32" s="1"/>
  <c r="J196" i="32" s="1"/>
  <c r="J197" i="32" s="1"/>
  <c r="J129" i="32"/>
  <c r="J125" i="32" s="1"/>
  <c r="J130" i="32" s="1"/>
  <c r="J131" i="32" s="1"/>
  <c r="P195" i="32"/>
  <c r="P191" i="32" s="1"/>
  <c r="P196" i="32" s="1"/>
  <c r="P197" i="32" s="1"/>
  <c r="R195" i="32"/>
  <c r="R191" i="32" s="1"/>
  <c r="R196" i="32" s="1"/>
  <c r="R197" i="32" s="1"/>
  <c r="P261" i="32"/>
  <c r="P257" i="32" s="1"/>
  <c r="N261" i="32"/>
  <c r="N257" i="32" s="1"/>
  <c r="R277" i="32"/>
  <c r="R273" i="32" s="1"/>
  <c r="N219" i="32"/>
  <c r="N207" i="32" s="1"/>
  <c r="H97" i="32"/>
  <c r="H93" i="32" s="1"/>
  <c r="H98" i="32" s="1"/>
  <c r="B277" i="32"/>
  <c r="L97" i="32"/>
  <c r="L93" i="32" s="1"/>
  <c r="L98" i="32" s="1"/>
  <c r="F219" i="32"/>
  <c r="F207" i="32" s="1"/>
  <c r="R211" i="32"/>
  <c r="P145" i="32"/>
  <c r="R229" i="32"/>
  <c r="R225" i="32" s="1"/>
  <c r="D261" i="32"/>
  <c r="D257" i="32" s="1"/>
  <c r="J229" i="32"/>
  <c r="J225" i="32" s="1"/>
  <c r="L277" i="32"/>
  <c r="L273" i="32" s="1"/>
  <c r="B195" i="32"/>
  <c r="H81" i="32"/>
  <c r="H77" i="32" s="1"/>
  <c r="R219" i="32"/>
  <c r="R207" i="32" s="1"/>
  <c r="R212" i="32" s="1"/>
  <c r="P211" i="32"/>
  <c r="F145" i="32"/>
  <c r="F129" i="32"/>
  <c r="F125" i="32" s="1"/>
  <c r="F130" i="32" s="1"/>
  <c r="F131" i="32" s="1"/>
  <c r="H195" i="32"/>
  <c r="H191" i="32" s="1"/>
  <c r="H196" i="32" s="1"/>
  <c r="H197" i="32" s="1"/>
  <c r="L129" i="32"/>
  <c r="L125" i="32" s="1"/>
  <c r="L130" i="32" s="1"/>
  <c r="L131" i="32" s="1"/>
  <c r="F195" i="32"/>
  <c r="F191" i="32" s="1"/>
  <c r="F196" i="32" s="1"/>
  <c r="F197" i="32" s="1"/>
  <c r="R261" i="32"/>
  <c r="R257" i="32" s="1"/>
  <c r="L229" i="32"/>
  <c r="L225" i="32" s="1"/>
  <c r="N277" i="32"/>
  <c r="N273" i="32" s="1"/>
  <c r="B211" i="32"/>
  <c r="J245" i="32"/>
  <c r="J241" i="32" s="1"/>
  <c r="H261" i="32"/>
  <c r="H257" i="32" s="1"/>
  <c r="N97" i="32"/>
  <c r="N93" i="32" s="1"/>
  <c r="N98" i="32" s="1"/>
  <c r="R81" i="32"/>
  <c r="R77" i="32" s="1"/>
  <c r="H179" i="32"/>
  <c r="H175" i="32" s="1"/>
  <c r="H180" i="32" s="1"/>
  <c r="D145" i="32"/>
  <c r="J211" i="32"/>
  <c r="L145" i="32"/>
  <c r="L211" i="32"/>
  <c r="H129" i="32"/>
  <c r="H125" i="32" s="1"/>
  <c r="H130" i="32" s="1"/>
  <c r="H131" i="32" s="1"/>
  <c r="R129" i="32"/>
  <c r="R125" i="32" s="1"/>
  <c r="R130" i="32" s="1"/>
  <c r="R131" i="32" s="1"/>
  <c r="P129" i="32"/>
  <c r="P125" i="32" s="1"/>
  <c r="P130" i="32" s="1"/>
  <c r="P131" i="32" s="1"/>
  <c r="N129" i="32"/>
  <c r="N125" i="32" s="1"/>
  <c r="N130" i="32" s="1"/>
  <c r="N131" i="32" s="1"/>
  <c r="F261" i="32"/>
  <c r="F257" i="32" s="1"/>
  <c r="F277" i="32"/>
  <c r="F273" i="32" s="1"/>
  <c r="H245" i="32"/>
  <c r="H241" i="32" s="1"/>
  <c r="F245" i="32"/>
  <c r="F241" i="32" s="1"/>
  <c r="R245" i="32"/>
  <c r="R241" i="32" s="1"/>
  <c r="H229" i="32"/>
  <c r="H225" i="32" s="1"/>
  <c r="D277" i="32"/>
  <c r="D273" i="32" s="1"/>
  <c r="P81" i="32"/>
  <c r="P77" i="32" s="1"/>
  <c r="J277" i="32"/>
  <c r="J273" i="32" s="1"/>
  <c r="B261" i="32"/>
  <c r="H163" i="32"/>
  <c r="H159" i="32" s="1"/>
  <c r="H164" i="32" s="1"/>
  <c r="F113" i="32"/>
  <c r="F109" i="32" s="1"/>
  <c r="F114" i="32" s="1"/>
  <c r="P163" i="32"/>
  <c r="P159" i="32" s="1"/>
  <c r="P164" i="32" s="1"/>
  <c r="N163" i="32"/>
  <c r="N159" i="32" s="1"/>
  <c r="N164" i="32" s="1"/>
  <c r="B81" i="32"/>
  <c r="J65" i="32"/>
  <c r="J61" i="32" s="1"/>
  <c r="J66" i="32" s="1"/>
  <c r="J67" i="32" s="1"/>
  <c r="L65" i="32"/>
  <c r="L61" i="32" s="1"/>
  <c r="L66" i="32" s="1"/>
  <c r="L67" i="32" s="1"/>
  <c r="F65" i="32"/>
  <c r="F61" i="32" s="1"/>
  <c r="F66" i="32" s="1"/>
  <c r="F67" i="32" s="1"/>
  <c r="N211" i="32"/>
  <c r="D195" i="32"/>
  <c r="D191" i="32" s="1"/>
  <c r="D196" i="32" s="1"/>
  <c r="D197" i="32" s="1"/>
  <c r="P277" i="32"/>
  <c r="P273" i="32" s="1"/>
  <c r="D229" i="32"/>
  <c r="D225" i="32" s="1"/>
  <c r="D219" i="32"/>
  <c r="D207" i="32" s="1"/>
  <c r="R113" i="32"/>
  <c r="R109" i="32" s="1"/>
  <c r="R114" i="32" s="1"/>
  <c r="N113" i="32"/>
  <c r="N109" i="32" s="1"/>
  <c r="N114" i="32" s="1"/>
  <c r="H211" i="32"/>
  <c r="L195" i="32"/>
  <c r="L191" i="32" s="1"/>
  <c r="L196" i="32" s="1"/>
  <c r="L197" i="32" s="1"/>
  <c r="J113" i="32"/>
  <c r="J109" i="32" s="1"/>
  <c r="J114" i="32" s="1"/>
  <c r="F179" i="32"/>
  <c r="F175" i="32" s="1"/>
  <c r="F180" i="32" s="1"/>
  <c r="B229" i="32"/>
  <c r="B245" i="32"/>
  <c r="D113" i="32"/>
  <c r="D109" i="32" s="1"/>
  <c r="D114" i="32" s="1"/>
  <c r="H113" i="32"/>
  <c r="H109" i="32" s="1"/>
  <c r="H114" i="32" s="1"/>
  <c r="P97" i="32"/>
  <c r="P93" i="32" s="1"/>
  <c r="P98" i="32" s="1"/>
  <c r="N81" i="32"/>
  <c r="N77" i="32" s="1"/>
  <c r="B163" i="32"/>
  <c r="B145" i="32"/>
  <c r="N153" i="32"/>
  <c r="N141" i="32" s="1"/>
  <c r="D153" i="32"/>
  <c r="D141" i="32" s="1"/>
  <c r="H153" i="32"/>
  <c r="H141" i="32" s="1"/>
  <c r="J145" i="32"/>
  <c r="R163" i="32"/>
  <c r="R159" i="32" s="1"/>
  <c r="R164" i="32" s="1"/>
  <c r="L49" i="32"/>
  <c r="L45" i="32" s="1"/>
  <c r="F97" i="32"/>
  <c r="F93" i="32" s="1"/>
  <c r="F98" i="32" s="1"/>
  <c r="L219" i="32"/>
  <c r="L207" i="32" s="1"/>
  <c r="B113" i="32"/>
  <c r="R153" i="32"/>
  <c r="R141" i="32" s="1"/>
  <c r="R33" i="32"/>
  <c r="D33" i="32"/>
  <c r="B153" i="32"/>
  <c r="R145" i="32"/>
  <c r="N229" i="32"/>
  <c r="N225" i="32" s="1"/>
  <c r="H277" i="32"/>
  <c r="H273" i="32" s="1"/>
  <c r="P229" i="32"/>
  <c r="P225" i="32" s="1"/>
  <c r="B129" i="32"/>
  <c r="D179" i="32"/>
  <c r="D175" i="32" s="1"/>
  <c r="D180" i="32" s="1"/>
  <c r="L179" i="32"/>
  <c r="L175" i="32" s="1"/>
  <c r="L180" i="32" s="1"/>
  <c r="J49" i="32"/>
  <c r="J45" i="32" s="1"/>
  <c r="B49" i="32"/>
  <c r="D129" i="32"/>
  <c r="D125" i="32" s="1"/>
  <c r="D130" i="32" s="1"/>
  <c r="D131" i="32" s="1"/>
  <c r="N245" i="32"/>
  <c r="N241" i="32" s="1"/>
  <c r="D245" i="32"/>
  <c r="D241" i="32" s="1"/>
  <c r="P245" i="32"/>
  <c r="P241" i="32" s="1"/>
  <c r="D81" i="32"/>
  <c r="D77" i="32" s="1"/>
  <c r="P49" i="32"/>
  <c r="P45" i="32" s="1"/>
  <c r="L163" i="32"/>
  <c r="L159" i="32" s="1"/>
  <c r="L164" i="32" s="1"/>
  <c r="L113" i="32"/>
  <c r="L109" i="32" s="1"/>
  <c r="L114" i="32" s="1"/>
  <c r="D97" i="32"/>
  <c r="D93" i="32" s="1"/>
  <c r="D98" i="32" s="1"/>
  <c r="N65" i="32"/>
  <c r="N61" i="32" s="1"/>
  <c r="N66" i="32" s="1"/>
  <c r="N67" i="32" s="1"/>
  <c r="D65" i="32"/>
  <c r="D61" i="32" s="1"/>
  <c r="D66" i="32" s="1"/>
  <c r="D67" i="32" s="1"/>
  <c r="J81" i="32"/>
  <c r="J77" i="32" s="1"/>
  <c r="F33" i="32"/>
  <c r="P179" i="32"/>
  <c r="P175" i="32" s="1"/>
  <c r="P180" i="32" s="1"/>
  <c r="N179" i="32"/>
  <c r="N175" i="32" s="1"/>
  <c r="N180" i="32" s="1"/>
  <c r="H49" i="32"/>
  <c r="H45" i="32" s="1"/>
  <c r="B179" i="32"/>
  <c r="R49" i="32"/>
  <c r="R45" i="32" s="1"/>
  <c r="P153" i="32"/>
  <c r="P141" i="32" s="1"/>
  <c r="R65" i="32"/>
  <c r="R61" i="32" s="1"/>
  <c r="R66" i="32" s="1"/>
  <c r="R67" i="32" s="1"/>
  <c r="P113" i="32"/>
  <c r="P109" i="32" s="1"/>
  <c r="P114" i="32" s="1"/>
  <c r="H65" i="32"/>
  <c r="H61" i="32" s="1"/>
  <c r="H66" i="32" s="1"/>
  <c r="H67" i="32" s="1"/>
  <c r="J219" i="32"/>
  <c r="J207" i="32" s="1"/>
  <c r="J212" i="32" s="1"/>
  <c r="D163" i="32"/>
  <c r="D159" i="32" s="1"/>
  <c r="D164" i="32" s="1"/>
  <c r="L153" i="32"/>
  <c r="L141" i="32" s="1"/>
  <c r="L146" i="32" s="1"/>
  <c r="L33" i="32"/>
  <c r="H33" i="32"/>
  <c r="F163" i="32"/>
  <c r="F159" i="32" s="1"/>
  <c r="F164" i="32" s="1"/>
  <c r="F153" i="32"/>
  <c r="F141" i="32" s="1"/>
  <c r="B65" i="32"/>
  <c r="F229" i="32"/>
  <c r="F225" i="32" s="1"/>
  <c r="N49" i="32"/>
  <c r="N45" i="32" s="1"/>
  <c r="P219" i="32"/>
  <c r="P207" i="32" s="1"/>
  <c r="P212" i="32" s="1"/>
  <c r="B219" i="32"/>
  <c r="B97" i="32"/>
  <c r="P65" i="32"/>
  <c r="P61" i="32" s="1"/>
  <c r="P66" i="32" s="1"/>
  <c r="P67" i="32" s="1"/>
  <c r="F49" i="32"/>
  <c r="F45" i="32" s="1"/>
  <c r="P33" i="32"/>
  <c r="J153" i="32"/>
  <c r="J141" i="32" s="1"/>
  <c r="J33" i="32"/>
  <c r="L261" i="32"/>
  <c r="L257" i="32" s="1"/>
  <c r="N33" i="32"/>
  <c r="J97" i="32"/>
  <c r="J93" i="32" s="1"/>
  <c r="J98" i="32" s="1"/>
  <c r="H219" i="32"/>
  <c r="H207" i="32" s="1"/>
  <c r="R179" i="32"/>
  <c r="R175" i="32" s="1"/>
  <c r="R180" i="32" s="1"/>
  <c r="D49" i="32"/>
  <c r="D45" i="32" s="1"/>
  <c r="J163" i="32"/>
  <c r="J159" i="32" s="1"/>
  <c r="J164" i="32" s="1"/>
  <c r="B33" i="32"/>
  <c r="J146" i="32" l="1"/>
  <c r="D146" i="32"/>
  <c r="N212" i="32"/>
  <c r="L262" i="32"/>
  <c r="L263" i="32"/>
  <c r="T179" i="32"/>
  <c r="U179" i="32" s="1"/>
  <c r="B175" i="32"/>
  <c r="J262" i="32"/>
  <c r="J263" i="32"/>
  <c r="H46" i="32"/>
  <c r="H50" i="32" s="1"/>
  <c r="L46" i="32"/>
  <c r="L50" i="32" s="1"/>
  <c r="J46" i="32"/>
  <c r="J50" i="32" s="1"/>
  <c r="N9" i="32"/>
  <c r="K16" i="18" s="1"/>
  <c r="N29" i="32"/>
  <c r="T219" i="32"/>
  <c r="B207" i="32"/>
  <c r="L9" i="32"/>
  <c r="J16" i="18" s="1"/>
  <c r="L29" i="32"/>
  <c r="R46" i="32"/>
  <c r="R50" i="32" s="1"/>
  <c r="N246" i="32"/>
  <c r="N247" i="32"/>
  <c r="H279" i="32"/>
  <c r="H278" i="32"/>
  <c r="L212" i="32"/>
  <c r="T145" i="32"/>
  <c r="U145" i="32" s="1"/>
  <c r="P278" i="32"/>
  <c r="P279" i="32"/>
  <c r="R247" i="32"/>
  <c r="R246" i="32"/>
  <c r="H262" i="32"/>
  <c r="H263" i="32"/>
  <c r="J230" i="32"/>
  <c r="J231" i="32"/>
  <c r="L78" i="32"/>
  <c r="L82" i="32" s="1"/>
  <c r="F247" i="32"/>
  <c r="F246" i="32"/>
  <c r="N46" i="32"/>
  <c r="N50" i="32" s="1"/>
  <c r="R231" i="32"/>
  <c r="R230" i="32"/>
  <c r="F231" i="32"/>
  <c r="F230" i="32"/>
  <c r="N278" i="32"/>
  <c r="N279" i="32"/>
  <c r="N263" i="32"/>
  <c r="N262" i="32"/>
  <c r="D46" i="32"/>
  <c r="D50" i="32" s="1"/>
  <c r="P9" i="32"/>
  <c r="L16" i="18" s="1"/>
  <c r="P29" i="32"/>
  <c r="T65" i="32"/>
  <c r="U65" i="32" s="1"/>
  <c r="B61" i="32"/>
  <c r="P46" i="32"/>
  <c r="P50" i="32" s="1"/>
  <c r="D9" i="32"/>
  <c r="F16" i="18" s="1"/>
  <c r="D29" i="32"/>
  <c r="J279" i="32"/>
  <c r="J278" i="32"/>
  <c r="F262" i="32"/>
  <c r="F263" i="32"/>
  <c r="L231" i="32"/>
  <c r="L230" i="32"/>
  <c r="P263" i="32"/>
  <c r="P262" i="32"/>
  <c r="F78" i="32"/>
  <c r="F82" i="32" s="1"/>
  <c r="T33" i="32"/>
  <c r="U33" i="32" s="1"/>
  <c r="B9" i="32"/>
  <c r="B29" i="32"/>
  <c r="J9" i="32"/>
  <c r="I16" i="18" s="1"/>
  <c r="J29" i="32"/>
  <c r="H247" i="32"/>
  <c r="H246" i="32"/>
  <c r="T153" i="32"/>
  <c r="B141" i="32"/>
  <c r="T261" i="32"/>
  <c r="U261" i="32" s="1"/>
  <c r="B257" i="32"/>
  <c r="F146" i="32"/>
  <c r="D78" i="32"/>
  <c r="D82" i="32" s="1"/>
  <c r="R9" i="32"/>
  <c r="M16" i="18" s="1"/>
  <c r="R29" i="32"/>
  <c r="H146" i="32"/>
  <c r="P78" i="32"/>
  <c r="P82" i="32" s="1"/>
  <c r="R262" i="32"/>
  <c r="R263" i="32"/>
  <c r="H78" i="32"/>
  <c r="H82" i="32" s="1"/>
  <c r="F212" i="32"/>
  <c r="T163" i="32"/>
  <c r="U163" i="32" s="1"/>
  <c r="B159" i="32"/>
  <c r="R278" i="32"/>
  <c r="R279" i="32"/>
  <c r="F46" i="32"/>
  <c r="F50" i="32" s="1"/>
  <c r="J78" i="32"/>
  <c r="J82" i="32" s="1"/>
  <c r="P246" i="32"/>
  <c r="P247" i="32"/>
  <c r="T129" i="32"/>
  <c r="U129" i="32" s="1"/>
  <c r="B125" i="32"/>
  <c r="R146" i="32"/>
  <c r="T245" i="32"/>
  <c r="U245" i="32" s="1"/>
  <c r="B241" i="32"/>
  <c r="D212" i="32"/>
  <c r="T81" i="32"/>
  <c r="U81" i="32" s="1"/>
  <c r="B77" i="32"/>
  <c r="D279" i="32"/>
  <c r="D278" i="32"/>
  <c r="R78" i="32"/>
  <c r="R82" i="32" s="1"/>
  <c r="T195" i="32"/>
  <c r="U195" i="32" s="1"/>
  <c r="B191" i="32"/>
  <c r="W12" i="26"/>
  <c r="U12" i="26"/>
  <c r="U9" i="26"/>
  <c r="U8" i="26"/>
  <c r="U7" i="26"/>
  <c r="U6" i="26"/>
  <c r="U5" i="26"/>
  <c r="N231" i="32"/>
  <c r="N230" i="32"/>
  <c r="J246" i="32"/>
  <c r="J247" i="32"/>
  <c r="D263" i="32"/>
  <c r="D262" i="32"/>
  <c r="T49" i="32"/>
  <c r="U49" i="32" s="1"/>
  <c r="B45" i="32"/>
  <c r="N78" i="32"/>
  <c r="N82" i="32" s="1"/>
  <c r="T211" i="32"/>
  <c r="U211" i="32" s="1"/>
  <c r="F279" i="32"/>
  <c r="F278" i="32"/>
  <c r="F9" i="32"/>
  <c r="G16" i="18" s="1"/>
  <c r="F29" i="32"/>
  <c r="H212" i="32"/>
  <c r="B93" i="32"/>
  <c r="T97" i="32"/>
  <c r="U97" i="32" s="1"/>
  <c r="H9" i="32"/>
  <c r="H16" i="18" s="1"/>
  <c r="H29" i="32"/>
  <c r="P146" i="32"/>
  <c r="D246" i="32"/>
  <c r="D247" i="32"/>
  <c r="P231" i="32"/>
  <c r="P230" i="32"/>
  <c r="T113" i="32"/>
  <c r="U113" i="32" s="1"/>
  <c r="B109" i="32"/>
  <c r="N146" i="32"/>
  <c r="T229" i="32"/>
  <c r="U229" i="32" s="1"/>
  <c r="B225" i="32"/>
  <c r="D231" i="32"/>
  <c r="D230" i="32"/>
  <c r="H231" i="32"/>
  <c r="H230" i="32"/>
  <c r="L279" i="32"/>
  <c r="L278" i="32"/>
  <c r="T277" i="32"/>
  <c r="U277" i="32" s="1"/>
  <c r="B273" i="32"/>
  <c r="L246" i="32"/>
  <c r="L247" i="32"/>
  <c r="U11" i="26"/>
  <c r="D11" i="32" l="1"/>
  <c r="H11" i="32"/>
  <c r="N11" i="32"/>
  <c r="P11" i="32"/>
  <c r="L11" i="32"/>
  <c r="R11" i="32"/>
  <c r="J11" i="32"/>
  <c r="F11" i="32"/>
  <c r="T109" i="32"/>
  <c r="U109" i="32" s="1"/>
  <c r="B114" i="32"/>
  <c r="T114" i="32" s="1"/>
  <c r="U114" i="32" s="1"/>
  <c r="H30" i="32"/>
  <c r="H6" i="32" s="1"/>
  <c r="H5" i="32"/>
  <c r="T125" i="32"/>
  <c r="U125" i="32" s="1"/>
  <c r="B130" i="32"/>
  <c r="P5" i="32"/>
  <c r="P30" i="32"/>
  <c r="P6" i="32" s="1"/>
  <c r="N30" i="32"/>
  <c r="N6" i="32" s="1"/>
  <c r="N5" i="32"/>
  <c r="R30" i="32"/>
  <c r="R6" i="32" s="1"/>
  <c r="R5" i="32"/>
  <c r="J5" i="32"/>
  <c r="J30" i="32"/>
  <c r="J6" i="32" s="1"/>
  <c r="D5" i="32"/>
  <c r="D30" i="32"/>
  <c r="D6" i="32" s="1"/>
  <c r="T61" i="32"/>
  <c r="U61" i="32" s="1"/>
  <c r="B66" i="32"/>
  <c r="B78" i="32"/>
  <c r="T78" i="32" s="1"/>
  <c r="U78" i="32" s="1"/>
  <c r="T77" i="32"/>
  <c r="U77" i="32" s="1"/>
  <c r="T159" i="32"/>
  <c r="U159" i="32" s="1"/>
  <c r="B164" i="32"/>
  <c r="T164" i="32" s="1"/>
  <c r="U164" i="32" s="1"/>
  <c r="T257" i="32"/>
  <c r="U257" i="32" s="1"/>
  <c r="B262" i="32"/>
  <c r="T262" i="32" s="1"/>
  <c r="U262" i="32" s="1"/>
  <c r="B263" i="32"/>
  <c r="T263" i="32" s="1"/>
  <c r="U263" i="32" s="1"/>
  <c r="T29" i="32"/>
  <c r="U29" i="32" s="1"/>
  <c r="B5" i="32"/>
  <c r="B30" i="32"/>
  <c r="F5" i="32"/>
  <c r="F30" i="32"/>
  <c r="F6" i="32" s="1"/>
  <c r="T207" i="32"/>
  <c r="U207" i="32" s="1"/>
  <c r="B212" i="32"/>
  <c r="T212" i="32" s="1"/>
  <c r="U212" i="32" s="1"/>
  <c r="T175" i="32"/>
  <c r="U175" i="32" s="1"/>
  <c r="B180" i="32"/>
  <c r="T180" i="32" s="1"/>
  <c r="U180" i="32" s="1"/>
  <c r="T93" i="32"/>
  <c r="U93" i="32" s="1"/>
  <c r="B98" i="32"/>
  <c r="T98" i="32" s="1"/>
  <c r="U98" i="32" s="1"/>
  <c r="T191" i="32"/>
  <c r="U191" i="32" s="1"/>
  <c r="B196" i="32"/>
  <c r="E16" i="18"/>
  <c r="T9" i="32"/>
  <c r="L5" i="32"/>
  <c r="L30" i="32"/>
  <c r="L6" i="32" s="1"/>
  <c r="B278" i="32"/>
  <c r="T278" i="32" s="1"/>
  <c r="U278" i="32" s="1"/>
  <c r="T273" i="32"/>
  <c r="U273" i="32" s="1"/>
  <c r="B279" i="32"/>
  <c r="T279" i="32" s="1"/>
  <c r="U279" i="32" s="1"/>
  <c r="T225" i="32"/>
  <c r="U225" i="32" s="1"/>
  <c r="B231" i="32"/>
  <c r="T231" i="32" s="1"/>
  <c r="U231" i="32" s="1"/>
  <c r="B230" i="32"/>
  <c r="T230" i="32" s="1"/>
  <c r="U230" i="32" s="1"/>
  <c r="B46" i="32"/>
  <c r="T46" i="32" s="1"/>
  <c r="U46" i="32" s="1"/>
  <c r="T45" i="32"/>
  <c r="U45" i="32" s="1"/>
  <c r="T241" i="32"/>
  <c r="U241" i="32" s="1"/>
  <c r="B246" i="32"/>
  <c r="T246" i="32" s="1"/>
  <c r="U246" i="32" s="1"/>
  <c r="B247" i="32"/>
  <c r="T247" i="32" s="1"/>
  <c r="U247" i="32" s="1"/>
  <c r="T141" i="32"/>
  <c r="U141" i="32" s="1"/>
  <c r="B146" i="32"/>
  <c r="T146" i="32" s="1"/>
  <c r="U146" i="32" s="1"/>
  <c r="B82" i="32" l="1"/>
  <c r="T82" i="32" s="1"/>
  <c r="U82" i="32" s="1"/>
  <c r="B50" i="32"/>
  <c r="T50" i="32" s="1"/>
  <c r="U50" i="32" s="1"/>
  <c r="H34" i="32"/>
  <c r="P34" i="32"/>
  <c r="N34" i="32"/>
  <c r="F13" i="18"/>
  <c r="I12" i="23"/>
  <c r="T66" i="32"/>
  <c r="U66" i="32" s="1"/>
  <c r="B67" i="32"/>
  <c r="R10" i="32"/>
  <c r="R12" i="32" s="1"/>
  <c r="R16" i="32" s="1"/>
  <c r="M12" i="18"/>
  <c r="T196" i="32"/>
  <c r="U196" i="32" s="1"/>
  <c r="B197" i="32"/>
  <c r="T197" i="32" s="1"/>
  <c r="U197" i="32" s="1"/>
  <c r="B131" i="32"/>
  <c r="T131" i="32" s="1"/>
  <c r="U131" i="32" s="1"/>
  <c r="T130" i="32"/>
  <c r="U130" i="32" s="1"/>
  <c r="H10" i="32"/>
  <c r="H12" i="32" s="1"/>
  <c r="H16" i="32" s="1"/>
  <c r="H12" i="18"/>
  <c r="J12" i="23"/>
  <c r="G13" i="18"/>
  <c r="F10" i="32"/>
  <c r="F12" i="32" s="1"/>
  <c r="F16" i="32" s="1"/>
  <c r="G12" i="18"/>
  <c r="K12" i="18"/>
  <c r="N10" i="32"/>
  <c r="N12" i="32" s="1"/>
  <c r="N16" i="32" s="1"/>
  <c r="M12" i="23"/>
  <c r="J13" i="18"/>
  <c r="T30" i="32"/>
  <c r="U30" i="32" s="1"/>
  <c r="B6" i="32"/>
  <c r="B10" i="32" s="1"/>
  <c r="D34" i="32"/>
  <c r="K13" i="18"/>
  <c r="N12" i="23"/>
  <c r="H13" i="18"/>
  <c r="K12" i="23"/>
  <c r="R34" i="32"/>
  <c r="J12" i="18"/>
  <c r="L10" i="32"/>
  <c r="L12" i="32" s="1"/>
  <c r="L16" i="32" s="1"/>
  <c r="L12" i="23"/>
  <c r="I13" i="18"/>
  <c r="D10" i="32"/>
  <c r="D12" i="32" s="1"/>
  <c r="D16" i="32" s="1"/>
  <c r="F12" i="18"/>
  <c r="F7" i="18" s="1"/>
  <c r="F24" i="18" s="1"/>
  <c r="E12" i="18"/>
  <c r="T5" i="32"/>
  <c r="B34" i="32"/>
  <c r="I12" i="18"/>
  <c r="J10" i="32"/>
  <c r="J12" i="32" s="1"/>
  <c r="J16" i="32" s="1"/>
  <c r="L13" i="18"/>
  <c r="O12" i="23"/>
  <c r="P12" i="23"/>
  <c r="M13" i="18"/>
  <c r="F34" i="32"/>
  <c r="L34" i="32"/>
  <c r="J34" i="32"/>
  <c r="L12" i="18"/>
  <c r="P10" i="32"/>
  <c r="P12" i="32" s="1"/>
  <c r="P16" i="32" s="1"/>
  <c r="G7" i="18" l="1"/>
  <c r="G24" i="18" s="1"/>
  <c r="J7" i="18"/>
  <c r="J24" i="18" s="1"/>
  <c r="L7" i="18"/>
  <c r="L24" i="18" s="1"/>
  <c r="M7" i="18"/>
  <c r="M24" i="18" s="1"/>
  <c r="T10" i="32"/>
  <c r="T34" i="32"/>
  <c r="U34" i="32" s="1"/>
  <c r="B18" i="32"/>
  <c r="K12" i="25"/>
  <c r="K13" i="25" s="1"/>
  <c r="J13" i="23"/>
  <c r="M12" i="25"/>
  <c r="M13" i="25" s="1"/>
  <c r="L13" i="23"/>
  <c r="H7" i="18"/>
  <c r="H24" i="18" s="1"/>
  <c r="T67" i="32"/>
  <c r="U67" i="32" s="1"/>
  <c r="B11" i="32"/>
  <c r="T11" i="32" s="1"/>
  <c r="T6" i="32"/>
  <c r="E13" i="18"/>
  <c r="E7" i="18" s="1"/>
  <c r="P13" i="23"/>
  <c r="Q12" i="25"/>
  <c r="Q13" i="25" s="1"/>
  <c r="AI12" i="18"/>
  <c r="L12" i="25"/>
  <c r="L13" i="25" s="1"/>
  <c r="K13" i="23"/>
  <c r="M13" i="23"/>
  <c r="N12" i="25"/>
  <c r="N13" i="25" s="1"/>
  <c r="I7" i="18"/>
  <c r="I24" i="18" s="1"/>
  <c r="I13" i="23"/>
  <c r="J12" i="25"/>
  <c r="J13" i="25" s="1"/>
  <c r="O13" i="23"/>
  <c r="P12" i="25"/>
  <c r="P13" i="25" s="1"/>
  <c r="O12" i="25"/>
  <c r="O13" i="25" s="1"/>
  <c r="N13" i="23"/>
  <c r="K7" i="18"/>
  <c r="K24" i="18" s="1"/>
  <c r="H12" i="23" l="1"/>
  <c r="F12" i="23" s="1"/>
  <c r="AI7" i="18"/>
  <c r="AI24" i="18" s="1"/>
  <c r="E24" i="18"/>
  <c r="E25" i="18" s="1"/>
  <c r="F25" i="18" s="1"/>
  <c r="G25" i="18" s="1"/>
  <c r="H25" i="18" s="1"/>
  <c r="I25" i="18" s="1"/>
  <c r="J25" i="18" s="1"/>
  <c r="K25" i="18" s="1"/>
  <c r="L25" i="18" s="1"/>
  <c r="M25" i="18" s="1"/>
  <c r="N25" i="18" s="1"/>
  <c r="O25" i="18" s="1"/>
  <c r="P25" i="18" s="1"/>
  <c r="Q25" i="18" s="1"/>
  <c r="R25" i="18" s="1"/>
  <c r="S25" i="18" s="1"/>
  <c r="T25" i="18" s="1"/>
  <c r="U25" i="18" s="1"/>
  <c r="V25" i="18" s="1"/>
  <c r="W25" i="18" s="1"/>
  <c r="X25" i="18" s="1"/>
  <c r="Y25" i="18" s="1"/>
  <c r="Z25" i="18" s="1"/>
  <c r="AA25" i="18" s="1"/>
  <c r="AB25" i="18" s="1"/>
  <c r="AC25" i="18" s="1"/>
  <c r="AD25" i="18" s="1"/>
  <c r="AE25" i="18" s="1"/>
  <c r="AF25" i="18" s="1"/>
  <c r="AG25" i="18" s="1"/>
  <c r="AH25" i="18" s="1"/>
  <c r="B12" i="32"/>
  <c r="AI25" i="18" l="1"/>
  <c r="I12" i="25"/>
  <c r="H12" i="25" s="1"/>
  <c r="H13" i="23"/>
  <c r="G13" i="23" s="1"/>
  <c r="G12" i="23"/>
  <c r="B16" i="32"/>
  <c r="T16" i="32" s="1"/>
  <c r="T12" i="32"/>
  <c r="F13" i="23" l="1"/>
  <c r="I16" i="23" s="1"/>
  <c r="E45" i="27" s="1"/>
  <c r="I17" i="23"/>
  <c r="E44" i="27" s="1"/>
  <c r="I13" i="25"/>
  <c r="H13" i="25" s="1"/>
  <c r="G12" i="25"/>
  <c r="U7" i="32"/>
  <c r="V12" i="32"/>
  <c r="U12" i="32"/>
  <c r="U8" i="32"/>
  <c r="U9" i="32"/>
  <c r="U5" i="32"/>
  <c r="E32" i="27" s="1"/>
  <c r="U10" i="32"/>
  <c r="U11" i="32"/>
  <c r="U6" i="32"/>
  <c r="G13" i="25"/>
  <c r="I16" i="25" s="1"/>
  <c r="G16" i="25"/>
  <c r="K16" i="2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15" authorId="0" shapeId="0" xr:uid="{3EBC5EBA-0596-4789-83DC-3138E457427B}">
      <text>
        <r>
          <rPr>
            <sz val="8"/>
            <color indexed="81"/>
            <rFont val="Tahoma"/>
            <family val="2"/>
            <charset val="186"/>
          </rPr>
          <t>Projekta nozari nosaka atbilstoši Komisijas Deleģētās regulas (ES) Nr. 480/2014 ( 2014. gada 3. marts ), ar kuru papildina Eiropas Parlamenta un Padomes Regulu (ES) Nr. 1303/2013, ar ko paredz kopīgus noteikumus par Eiropas Reģionālās attīstības fondu, Eiropas Sociālo fondu, Kohēzijas fondu, Eiropas Lauksaimniecības fondu lauku attīstībai un Eiropas Jūrlietu un zivsaimniecības fondu un vispārīgus noteikumus par Eiropas Reģionālās attīstības fondu, Eiropas Sociālo fondu, Kohēzijas fondu un Eiropas Jūrlietu un zivsaimniecības fondu,
I pielikumam "15. panta 2. punktā minētie pārskata periodi".
Ja projektā paredzēta infrastruktūra ar dažādiem dzīves cikliem, norāda to nozari, kurai dzīves cikls ir visgarākais.
Projekta dzīves cikls tiek noteikts automātiski atbilstoši norādītajai nozarei.
"Citas nozares" ietver tās nozares, kas nav minētas Komisijas Deleģētās regulas (ES) Nr. 480/2014 I pielikumā "15. panta 2. punktā minētie pārskata periodi"</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7"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1"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sharedStrings.xml><?xml version="1.0" encoding="utf-8"?>
<sst xmlns="http://schemas.openxmlformats.org/spreadsheetml/2006/main" count="2657" uniqueCount="620">
  <si>
    <t>IZMAKSU UN IEGUVUMU ANALĪZE</t>
  </si>
  <si>
    <t>1.Dati par projektu</t>
  </si>
  <si>
    <t>1.1.</t>
  </si>
  <si>
    <t>Projekta iesniedzējs:</t>
  </si>
  <si>
    <t>1.2.</t>
  </si>
  <si>
    <t>Projekta nosaukums:</t>
  </si>
  <si>
    <t>1.3.</t>
  </si>
  <si>
    <t>Specifiskais atbalsta mērķis:</t>
  </si>
  <si>
    <t>1.4.</t>
  </si>
  <si>
    <t>1.5.</t>
  </si>
  <si>
    <t>Projekta iesniegšanas datums:</t>
  </si>
  <si>
    <t>1.7.</t>
  </si>
  <si>
    <t>1.8.</t>
  </si>
  <si>
    <t>Nozare:</t>
  </si>
  <si>
    <t>Ceļi</t>
  </si>
  <si>
    <t>Pārskata periods (projekta dzīves cikls) (gadi):</t>
  </si>
  <si>
    <t>Krāsu apzīmējumi:</t>
  </si>
  <si>
    <t>Dati jāievada projekta iesniedzējam</t>
  </si>
  <si>
    <t>Dati tiek aprēķināti automātiski</t>
  </si>
  <si>
    <t>Izvēlieties mēnesi</t>
  </si>
  <si>
    <t>janvāris</t>
  </si>
  <si>
    <t>februāris</t>
  </si>
  <si>
    <t>marts</t>
  </si>
  <si>
    <t>aprīlis</t>
  </si>
  <si>
    <t>maijs</t>
  </si>
  <si>
    <t>jūnijs</t>
  </si>
  <si>
    <t>jūlijs</t>
  </si>
  <si>
    <t>augusts</t>
  </si>
  <si>
    <t>septembris</t>
  </si>
  <si>
    <t>oktobris</t>
  </si>
  <si>
    <t>novembris</t>
  </si>
  <si>
    <t>decembris</t>
  </si>
  <si>
    <t>Izvēlieties gadu</t>
  </si>
  <si>
    <t>Izvēlieties dienu</t>
  </si>
  <si>
    <t>Ūdensapgāde/sanitārija</t>
  </si>
  <si>
    <t>Enerģija</t>
  </si>
  <si>
    <t>Uzņēmējdarbības infrastruktūra</t>
  </si>
  <si>
    <t>Citas nozares</t>
  </si>
  <si>
    <t>Izvēlieties nozari</t>
  </si>
  <si>
    <t>Dzelzceļš</t>
  </si>
  <si>
    <t>Atkritumu apsaimniekošana</t>
  </si>
  <si>
    <t>Ostas un lidostas</t>
  </si>
  <si>
    <t>Pilsētas transports</t>
  </si>
  <si>
    <t>Pētniecība un inovācija</t>
  </si>
  <si>
    <t>Platjosla</t>
  </si>
  <si>
    <t>Pārskata periods (gadi)</t>
  </si>
  <si>
    <t>25-30</t>
  </si>
  <si>
    <t>15-25</t>
  </si>
  <si>
    <t>15-20</t>
  </si>
  <si>
    <t>10-15</t>
  </si>
  <si>
    <t>1.6.</t>
  </si>
  <si>
    <t>DARBA LAPA Nr.1.1.A.</t>
  </si>
  <si>
    <t>BUDŽETS (+)</t>
  </si>
  <si>
    <t>Nr.</t>
  </si>
  <si>
    <t>Izmaksu pozīcijas nosaukums</t>
  </si>
  <si>
    <t>Kopējā summa</t>
  </si>
  <si>
    <t>Izmaksas kopā</t>
  </si>
  <si>
    <t>Projekta netiešās izmaksas kopā:</t>
  </si>
  <si>
    <t>EUR</t>
  </si>
  <si>
    <t>%</t>
  </si>
  <si>
    <t>attiecināmas</t>
  </si>
  <si>
    <t>neattiecināmas</t>
  </si>
  <si>
    <t>attiecināmas izmaksas</t>
  </si>
  <si>
    <t>neattiecināmas izmaksas</t>
  </si>
  <si>
    <t>Projekta vadības izmaksas</t>
  </si>
  <si>
    <t>2.1.</t>
  </si>
  <si>
    <t>Projekta vadības personāla atlīdzības izmaksas</t>
  </si>
  <si>
    <t>2.2.</t>
  </si>
  <si>
    <t>Mērķa grupas nodrošinājuma izmaksas</t>
  </si>
  <si>
    <t>Būvniecības izmaksas</t>
  </si>
  <si>
    <t>7.1.</t>
  </si>
  <si>
    <t>Projektēšanas izmaksas</t>
  </si>
  <si>
    <t>7.2.</t>
  </si>
  <si>
    <t>Autoruzraudzības izmaksas</t>
  </si>
  <si>
    <t>7.3.</t>
  </si>
  <si>
    <t>7.4.</t>
  </si>
  <si>
    <t>Būvdarbu izmaksas (infrastruktūra, tai skaitā labiekārtošanas izmaksas)</t>
  </si>
  <si>
    <t>7.5.</t>
  </si>
  <si>
    <t>Būvdarbu izmaksas (ēkas), tai skaitā labiekārtošanas izmaksas</t>
  </si>
  <si>
    <t>7.6.</t>
  </si>
  <si>
    <t>Citas izmaksas</t>
  </si>
  <si>
    <t>Nekustamā īpašuma (piemēram, ēku un zemes) iegādes izmaksas</t>
  </si>
  <si>
    <t>Informatīvo un publicitātes pasākumu izmaksas</t>
  </si>
  <si>
    <t>Projekta iesnieguma un to pamatojošās dokumentācijas sagatavošanas izmaksas</t>
  </si>
  <si>
    <t>KOPĀ</t>
  </si>
  <si>
    <t>DARBA LAPA Nr.1.1.B.</t>
  </si>
  <si>
    <t>DARBA LAPA Nr.1.1.C.</t>
  </si>
  <si>
    <t>Būvuzraudzības izmaksas</t>
  </si>
  <si>
    <t>Projekta izmaksas saskaņā ar vienoto izmaksu likmi (netiešās izmaksas)</t>
  </si>
  <si>
    <t xml:space="preserve">	Pārējās vadības izmaksas</t>
  </si>
  <si>
    <t>3.1.</t>
  </si>
  <si>
    <t>3.2.</t>
  </si>
  <si>
    <t>Projekta īstenošanas personāla izmaksas</t>
  </si>
  <si>
    <t>Projekta īstenošanas personāla atlīdzības izmaksas</t>
  </si>
  <si>
    <t xml:space="preserve">	Pārējās projekta īstenošanas personāla izmaksas</t>
  </si>
  <si>
    <t>Informācijas sistēmu izstrādes, ieviešanas un kvalitātes kontroles izmaksas</t>
  </si>
  <si>
    <t xml:space="preserve">	Materiālu, aprīkojuma un iekārtu izmaksas</t>
  </si>
  <si>
    <t>Materiālu un izjevielu izmaksas</t>
  </si>
  <si>
    <t xml:space="preserve">	Transportlīdzekļu izmaksas</t>
  </si>
  <si>
    <t>6.1.</t>
  </si>
  <si>
    <t>6.2.</t>
  </si>
  <si>
    <t>6.3.</t>
  </si>
  <si>
    <t>6.4.</t>
  </si>
  <si>
    <t>Patenti, licences utml.</t>
  </si>
  <si>
    <t xml:space="preserve">	Ieguldījumi natūrā</t>
  </si>
  <si>
    <t xml:space="preserve">	Pārējās projekta īstenošanas izmaksas</t>
  </si>
  <si>
    <t>Vienreizējais maksājums</t>
  </si>
  <si>
    <t xml:space="preserve">	Neparedzētie izdevumi</t>
  </si>
  <si>
    <t>1.9.</t>
  </si>
  <si>
    <t>SAM MK noteiktais max projekta īstenošanas ilgums</t>
  </si>
  <si>
    <t>DARBA LAPA Nr.2</t>
  </si>
  <si>
    <t>INVESTĪCIJU NAUDAS PLŪSMAS APRĒĶINS BEZ PROJEKTA</t>
  </si>
  <si>
    <t>Gads</t>
  </si>
  <si>
    <t>Kopā</t>
  </si>
  <si>
    <t>Naudas plūsmas pozīcijas</t>
  </si>
  <si>
    <t>Ieņēmumi BEZ projekta (+)</t>
  </si>
  <si>
    <t>2.3.</t>
  </si>
  <si>
    <t>2.4.</t>
  </si>
  <si>
    <t>2.5.</t>
  </si>
  <si>
    <t>Neto naudas plūsma</t>
  </si>
  <si>
    <t>* Šajā tabulā darbības izmaksas jāatspoguļo ar mīnuss zīmi!</t>
  </si>
  <si>
    <t>DARBA LAPA Nr.3</t>
  </si>
  <si>
    <t>DARBĪBAS IZMAKSU UN IEŅĒMUMU UN INVESTĪCIJU NAUDAS PLŪSMAS APRĒĶINS AR PROJEKTU</t>
  </si>
  <si>
    <t>Ieņēmumi AR projektu (+)</t>
  </si>
  <si>
    <t>Ieņēmumi ...</t>
  </si>
  <si>
    <t>Darbības izmaksas AR projektu (-) *</t>
  </si>
  <si>
    <t>Darbības izmaksas....</t>
  </si>
  <si>
    <t>2.6.</t>
  </si>
  <si>
    <t>Investīciju izmaksas (-)</t>
  </si>
  <si>
    <t>Investīciju izmaksas bez neparedzētajām izmaksām</t>
  </si>
  <si>
    <t>3.1.1.</t>
  </si>
  <si>
    <t xml:space="preserve">Neparedzētās izmaksas </t>
  </si>
  <si>
    <t>3.2.1.</t>
  </si>
  <si>
    <t>Neparedzētās izmaksas</t>
  </si>
  <si>
    <t>Projekta atlikusī vērtība (+)</t>
  </si>
  <si>
    <t>4.1.</t>
  </si>
  <si>
    <t>Projekta atlikusī vērtība</t>
  </si>
  <si>
    <r>
      <t xml:space="preserve">Darbības izmaksas BEZ projekta (-) </t>
    </r>
    <r>
      <rPr>
        <b/>
        <sz val="10"/>
        <color rgb="FFFF0000"/>
        <rFont val="Calibri"/>
        <family val="2"/>
        <charset val="186"/>
        <scheme val="minor"/>
      </rPr>
      <t>*</t>
    </r>
  </si>
  <si>
    <t>1.10.</t>
  </si>
  <si>
    <t>Projekta uzsākšanas datums:</t>
  </si>
  <si>
    <t>DARBA LAPA Nr.1.2.1.A.</t>
  </si>
  <si>
    <t>DARBA LAPA Nr.1.2.1.B.</t>
  </si>
  <si>
    <t>DARBA LAPA Nr.1.2.1.C.</t>
  </si>
  <si>
    <t>DARBA LAPA Nr.1.2.2.A.</t>
  </si>
  <si>
    <t>DARBA LAPA Nr.1.2.2.B.</t>
  </si>
  <si>
    <t>DARBA LAPA Nr.1.2.2.C.</t>
  </si>
  <si>
    <t>DARBA LAPA Nr.1.3.1.</t>
  </si>
  <si>
    <t>DARBA LAPA Nr.1.3.2.</t>
  </si>
  <si>
    <t>Sadarbības partneris</t>
  </si>
  <si>
    <t>Sadarbības partneri:</t>
  </si>
  <si>
    <t>1.11.</t>
  </si>
  <si>
    <t>Madonas novada pašvaldība</t>
  </si>
  <si>
    <t>DARBA LAPA Nr.4</t>
  </si>
  <si>
    <t>FINANSIĀLĀ ILGTSPĒJA</t>
  </si>
  <si>
    <t>1. Kopējie ieņēmumi (+):</t>
  </si>
  <si>
    <t>Projekta ieņēmumi</t>
  </si>
  <si>
    <t>Aizņēmuma pamatsummas saņemšana</t>
  </si>
  <si>
    <t>Pašvaldības finansējums</t>
  </si>
  <si>
    <t xml:space="preserve">Privātais finansējums </t>
  </si>
  <si>
    <t>ES fondu līdzfinansējums</t>
  </si>
  <si>
    <t>2. Kopējās izmaksas (-):</t>
  </si>
  <si>
    <t>"Ar projektu" darbības izmaksas</t>
  </si>
  <si>
    <t>Investīciju izmaksas</t>
  </si>
  <si>
    <t>Finansēšanas izmaksas</t>
  </si>
  <si>
    <t>Aizņēmuma pamatsummas atmaksa</t>
  </si>
  <si>
    <t>Aizņēmuma procentu atmaksa</t>
  </si>
  <si>
    <t>DARBA LAPA Nr.5</t>
  </si>
  <si>
    <t>gads</t>
  </si>
  <si>
    <t>Sociālekonomiskie ieguvumi (+)</t>
  </si>
  <si>
    <t>Ieguvums ...</t>
  </si>
  <si>
    <t>Sociālekonomiskie zaudējumi (-)</t>
  </si>
  <si>
    <t>Zaudējumi...</t>
  </si>
  <si>
    <t>Dati darba spēka izmaksām un citām fiskālajām korekcijām</t>
  </si>
  <si>
    <t>3.3.</t>
  </si>
  <si>
    <t>4.2.</t>
  </si>
  <si>
    <t>4.3.</t>
  </si>
  <si>
    <t>PIV 3.pielikums</t>
  </si>
  <si>
    <t>Projekta budžeta kopsavilkums</t>
  </si>
  <si>
    <t>kods</t>
  </si>
  <si>
    <t>Izmaksu pozīcijas nosaukums*</t>
  </si>
  <si>
    <t>Izmaksas</t>
  </si>
  <si>
    <t>t.sk. PVN</t>
  </si>
  <si>
    <t>attiecināmās</t>
  </si>
  <si>
    <t>neattiecināmās</t>
  </si>
  <si>
    <t>* Izmaksu pozīcijas norāda saskaņā ar normatīvajā aktā par attiecīgā Eiropas Savienības fonda specifiskā atbalsta mērķa īstenošanu norādītajām attiecināmo izmaksu pozīcijām</t>
  </si>
  <si>
    <t>Reālā sociālā diskonta likme</t>
  </si>
  <si>
    <t>3.4.</t>
  </si>
  <si>
    <t>3.5.</t>
  </si>
  <si>
    <t>3.6.</t>
  </si>
  <si>
    <t>3.7.</t>
  </si>
  <si>
    <t>3.8.</t>
  </si>
  <si>
    <t>Rādītāju aprēķināšana</t>
  </si>
  <si>
    <t>Ekonomiskā neto pašreizējā vērtība (ENPV)</t>
  </si>
  <si>
    <t>Ekonomiskā ienesīguma norma (ERR)</t>
  </si>
  <si>
    <t>Ieguvumu un izmaksu attiecība (B/C)</t>
  </si>
  <si>
    <t>REZULTĀTU LAPA Nr.6</t>
  </si>
  <si>
    <t>SOCIĀLEKONOMISKĀS ANALĪZES  APRĒĶINI</t>
  </si>
  <si>
    <t>Finanšu ieguvumi (+)</t>
  </si>
  <si>
    <t>3.9.</t>
  </si>
  <si>
    <t>NPV</t>
  </si>
  <si>
    <t>Sociālekonomiskās izmaksas</t>
  </si>
  <si>
    <t>5.1.</t>
  </si>
  <si>
    <t>5.2.</t>
  </si>
  <si>
    <t>5.3.</t>
  </si>
  <si>
    <t>Darbības izmaksas (+/-)</t>
  </si>
  <si>
    <t>KAPITĀLA NAUDAS PLŪSMA</t>
  </si>
  <si>
    <t>Projekta  ieņēmumi</t>
  </si>
  <si>
    <t>Projekta darbības izmaksas</t>
  </si>
  <si>
    <t>Aizņēmuma pamatsumma un procenti</t>
  </si>
  <si>
    <t xml:space="preserve">Projektā ieguldītais kapitāls </t>
  </si>
  <si>
    <t>Reālā finansiālā diskonta likme</t>
  </si>
  <si>
    <t>Finansiālais kapitāla neto tagadnes ienesīgums (FNPVk)</t>
  </si>
  <si>
    <t>Finanšu iekšējā kapitāla peļņas norma (FRRk)</t>
  </si>
  <si>
    <t>INVESTĪCIJU NAUDAS PLŪSMA</t>
  </si>
  <si>
    <t>Ja šūnā I17 neaprēķina rezultātu, šūnā K17 norādiet aptuveno rezultāta prognozi, līdz aprēķins tiek veikts korekti</t>
  </si>
  <si>
    <t>DARBA LAPA Nr.7</t>
  </si>
  <si>
    <t>JUTĪGUMA ANALĪZE SOCIĀLEKONOMISKAJAI ANALĪZEI</t>
  </si>
  <si>
    <t>Var.</t>
  </si>
  <si>
    <t>Vērtība bez mainīgā izmaiņām</t>
  </si>
  <si>
    <t>Vērtība pēc mainīgā izmaiņām</t>
  </si>
  <si>
    <t>Novirze</t>
  </si>
  <si>
    <t>PIV 2.pielikums</t>
  </si>
  <si>
    <t>Finansēšanas plāns</t>
  </si>
  <si>
    <t>Finansējuma avots</t>
  </si>
  <si>
    <t>Summa</t>
  </si>
  <si>
    <t>Eiropas Reģionālās attīstības fonds</t>
  </si>
  <si>
    <t>Valsts budžeta dotācija pašvaldībām</t>
  </si>
  <si>
    <t>Cits publiskais finansējums</t>
  </si>
  <si>
    <t>Privātās attiecināmās izmaksas</t>
  </si>
  <si>
    <t>Kopējās attiecināmās izmaksas</t>
  </si>
  <si>
    <t>Publiskās neattiecināmās izmaksas</t>
  </si>
  <si>
    <t>X</t>
  </si>
  <si>
    <t>Privātās neattiecināmās izmaksas</t>
  </si>
  <si>
    <t>Neattiecināmās izmaksas kopā</t>
  </si>
  <si>
    <t>Kopējās izmaksas</t>
  </si>
  <si>
    <t>Snieguma rezerves priekšfinansējums, EUR:</t>
  </si>
  <si>
    <t>Norāda, ja projektā izmanto snieguma rezerves priekšfinansējumu</t>
  </si>
  <si>
    <t>Projekta apstiprināšanas gads</t>
  </si>
  <si>
    <t>Projekta iesniedzēja un sadarbības partneru individuālie finansēšanas plāni</t>
  </si>
  <si>
    <t>-</t>
  </si>
  <si>
    <t>Sadarbības partneris 1:</t>
  </si>
  <si>
    <t>Sadarbības partneris 2:</t>
  </si>
  <si>
    <t>B</t>
  </si>
  <si>
    <t>SP privātais komersants 1:</t>
  </si>
  <si>
    <t>SP privātais komersants 2:</t>
  </si>
  <si>
    <t>2. Galvenie elementi un parametri, ko izmanto IIA  finanšu analīzei (visiem skaitļiem jāatbilst IIA dokumentam. IIA jāveic eiro)</t>
  </si>
  <si>
    <t>Galvenie elementi un parametri</t>
  </si>
  <si>
    <t>Vērtība</t>
  </si>
  <si>
    <t>Finanšu diskonta likme (%) (saskaņā ar FM vadlīnijām)</t>
  </si>
  <si>
    <t>Nediskontēta vērtība</t>
  </si>
  <si>
    <t>Diskontēta vērtība (NPV)</t>
  </si>
  <si>
    <t xml:space="preserve">Atsauce uz IIA dokumentu </t>
  </si>
  <si>
    <t>(nodaļa / sadaļa / lapa)</t>
  </si>
  <si>
    <t>Atlikusī vērtība (EUR)</t>
  </si>
  <si>
    <t>Ieņēmumi (EUR)</t>
  </si>
  <si>
    <r>
      <t xml:space="preserve">Darbības un aizstāšanas izmaksas (EUR) </t>
    </r>
    <r>
      <rPr>
        <i/>
        <sz val="10"/>
        <rFont val="Calibri"/>
        <family val="2"/>
        <charset val="186"/>
        <scheme val="minor"/>
      </rPr>
      <t>(Eiropas Komisijas 2014.gada 3.marta deleģētās regulas Nr. 480/2014 17.panta izpratnē</t>
    </r>
  </si>
  <si>
    <t>2.1. Aizpilda tikai kopējas regulas Regula Nr. 1303/2013 61.panta 3.daļas b).punktā noteiktajā gadījumā un ievērojot citus 61.pantā noteiktus nosacījumus.</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</si>
  <si>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</si>
  <si>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</si>
  <si>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</si>
  <si>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</si>
  <si>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 xml:space="preserve">3. Finanšu analīzes galvenie rādītāji saskaņā ar IIA dokumentu </t>
  </si>
  <si>
    <t>Bez Savienības atbalsta</t>
  </si>
  <si>
    <t>Ar Savienību atbalstu</t>
  </si>
  <si>
    <t>A</t>
  </si>
  <si>
    <t>1. Finanšu atdeves likme (%)</t>
  </si>
  <si>
    <t>FRR (C)</t>
  </si>
  <si>
    <t>FRR (K)</t>
  </si>
  <si>
    <t>2. Neto pašreizējā vērtība (EUR)</t>
  </si>
  <si>
    <t>FNPV (C)</t>
  </si>
  <si>
    <t>FNPV (K)</t>
  </si>
  <si>
    <t>2. Informācija par ekonomiskajiem ieguvumiem un izmaksām:</t>
  </si>
  <si>
    <t>Ieguvumi</t>
  </si>
  <si>
    <t>Vienības vērtība (ja piemērojams)</t>
  </si>
  <si>
    <t xml:space="preserve">Kopējā vērtība </t>
  </si>
  <si>
    <t>% no ieguvumu kopsummas</t>
  </si>
  <si>
    <t>(EUR, diskontēta)</t>
  </si>
  <si>
    <t>% no izmaksu kopsummas</t>
  </si>
  <si>
    <t>3. Ekonomiskās analīzes galvenie rādītāji saskaņā ar IIA dokumentu</t>
  </si>
  <si>
    <t>Galvenie parametri un rādītāji</t>
  </si>
  <si>
    <t>1. Sociālā diskonta likme (%)</t>
  </si>
  <si>
    <t>2. Ekonomiskā ienesīguma norma ERR (%)</t>
  </si>
  <si>
    <t xml:space="preserve">3. Ekonomiskā neto pašreizējā vērtība ENPV </t>
  </si>
  <si>
    <t>4. Ieguvumu un izmaksu attiecība</t>
  </si>
  <si>
    <t>6. RL finanšu_analīze</t>
  </si>
  <si>
    <t>5. DL soc.econom. Analīze</t>
  </si>
  <si>
    <t>Projekta izmaksu efektivitātes novērtēšana</t>
  </si>
  <si>
    <t>(aizpilda, ja projekts atbilstoši regulas Nr. 1303/2013 61.pantam gūst neto ienākumus vai MK noteikumi par SAM ieviešanu paredz veikt izmaksu un ieguvumu analīzi (IIA))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</si>
  <si>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</si>
  <si>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</si>
  <si>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</si>
  <si>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II. Ekonomiskā analīze</t>
  </si>
  <si>
    <t>(Aizpilda tikai regulas Nr.1303/2013 61.panta 3.daļas b) punkta noteiktajā gadījumā un ievērojot citus 61.pantā noteiktus nosacījumus)</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</si>
  <si>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</si>
  <si>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FRR(C) apzīmē finansiālo rentabilitāti ieguldījumiem, FRR(K) apzīmē finansiālo rentabilitāti pašu kapitālam. FNPV(C) investīciju finansiālā neto tagadnes vērtība un FNPV(K) pašu kapitāla finansiālā neto  tagadnes vērtība.</t>
  </si>
  <si>
    <t>III. Riska novērtējums un jutīguma analīze</t>
  </si>
  <si>
    <t>1. Risku analīzes kopsavilkums un galvenie identificētie riski</t>
  </si>
  <si>
    <t>Risku veids</t>
  </si>
  <si>
    <t>Riska iestāšanās varbūtība</t>
  </si>
  <si>
    <t>Pasākumi risku novēršanai / mazināšanai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</si>
  <si>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</si>
  <si>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</si>
  <si>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</si>
  <si>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</si>
  <si>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</si>
  <si>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</si>
  <si>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</si>
  <si>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2.2.Kritērijs, kas ir piemērots, un galveno mainīgo ietekmē uz rādītājiem - FNPV, ENPV. Norāda FNPV vai ENPV procentuālās pārmaiņas pie nulles vērtības par katru kritisko mainīgo.</t>
  </si>
  <si>
    <t>Investīciju izmaksas +1%</t>
  </si>
  <si>
    <t>Ogres novada pašvaldība</t>
  </si>
  <si>
    <t>Projekta iesniedzēja darbībām, kas NAV saistītas ar valsts atbalstu</t>
  </si>
  <si>
    <t>Max ES atbalsts</t>
  </si>
  <si>
    <t>Projekta iesniedzēja darbībām, kas IR saistītas ar valsts atbalstu</t>
  </si>
  <si>
    <t>De minimis atbalsts</t>
  </si>
  <si>
    <t>Projektēšanas izmaksas (de minimis)</t>
  </si>
  <si>
    <t>Projekta iesnieguma un to pamatojošās dokumentācijas sagatavošanas izmaksas (de minimis)</t>
  </si>
  <si>
    <t>Projekta iesniedzēja darbībām, kas IR saistītas ar valsts atbalstu (VTNP)</t>
  </si>
  <si>
    <t>Valsts budžeta dotācijas īpatsvars (%):</t>
  </si>
  <si>
    <t>Pašvaldība vai tās izveidota iestāde</t>
  </si>
  <si>
    <t>Brīvostas pārvalde</t>
  </si>
  <si>
    <t>Speciālās ekonomiskās zonas pārvalde</t>
  </si>
  <si>
    <t>Projekta iesniedzēja un 
Sadarbības partnera veids</t>
  </si>
  <si>
    <t>Kapitālsabiedrība</t>
  </si>
  <si>
    <t>Maksimālā ES fondu līdzfin. atbalsta likme (%)</t>
  </si>
  <si>
    <t>Kohēzijas fonds</t>
  </si>
  <si>
    <t>Tiešās pārvaldes iestāde</t>
  </si>
  <si>
    <t>Tiesu varas institūcija</t>
  </si>
  <si>
    <t>Attiecināmais valsts budžeta finansējums</t>
  </si>
  <si>
    <t>Publiskās attiecināmās izmaksas</t>
  </si>
  <si>
    <t>Projekta iesniedzēja sadarbības partnera  - privātā komersanta darbībām</t>
  </si>
  <si>
    <t>Projekta iesniedzēja sadarbības partnera darbībām, kas IR saistītas ar valsts atbalstu (VTNP)</t>
  </si>
  <si>
    <t>Projekta iesniedzēja sadarbības partnera De minimis atbalsts</t>
  </si>
  <si>
    <t>Projekta iesniedzēja sadarbības partnera darbībām, kas IR saistītas ar valsts atbalstu</t>
  </si>
  <si>
    <t>Projekta iesniedzēja sadarbības partnera darbībām, kas NAV saistītas ar valsts atbalstu</t>
  </si>
  <si>
    <t>ES fonds</t>
  </si>
  <si>
    <t>ES fonda atbalsta likme</t>
  </si>
  <si>
    <t>Projekta iesniedzēja sadarbības partnera  - privātā komersanta De minimis atbalsts</t>
  </si>
  <si>
    <t>Atbalsta likme projekta iesniedzēja un/vai sadarbības partnera valsts atbalsta darbībām</t>
  </si>
  <si>
    <t>Projekta iesniedzēja veids:</t>
  </si>
  <si>
    <t>Investīciju izmaksas bez neparedzētajiem izdevumiem un neatt. PVN</t>
  </si>
  <si>
    <t>Investīciju izmaksas bez neparedzētajām izmaksām un neatt. PVN</t>
  </si>
  <si>
    <t>Pieejamais ES fondu līdzfinansējums, EUR:</t>
  </si>
  <si>
    <t>Norāda, ja pieejamā ES fondu kvota projektam ir mazāka, nekā nepieciešamais ES fonda līdzfinansējums</t>
  </si>
  <si>
    <t>Investīciju izmaksas (bez neparedzētajiem izdevumiem un neatt.PVN)</t>
  </si>
  <si>
    <t>Pašvaldības finansējums (Invest. izmaksām)</t>
  </si>
  <si>
    <t>Norāda, ja projekta apstiprināšanas gads atšķiras no projekta uzsākšanas gada (pēc noklusējuma projekta uzsākšanas un apstiprināšanas gads sakrīt)</t>
  </si>
  <si>
    <t>Kumulatīvā neto naudas plūsma</t>
  </si>
  <si>
    <t>Investīciju izmaksas bez de minimis izmaksām</t>
  </si>
  <si>
    <t>De minimis</t>
  </si>
  <si>
    <t>Projekta iesniedzēja valsts budžeta dotācijas īpatsvars:</t>
  </si>
  <si>
    <t>Saite valsts budžeta dotācijas noteikšanai (VARAM vietnē)</t>
  </si>
  <si>
    <t>Saite uz Komisijas Deleģēto regulu (ES) Nr. 480/2014</t>
  </si>
  <si>
    <t>t.sk. PVN**</t>
  </si>
  <si>
    <t>** Norāda attiecināmajās un neattiecināmajās izmaksās ietverto PVN atbilstoši projekta iesnieguma 3.pielikumā "Projekta budžeta kopsavilkums" norādītajam PVN</t>
  </si>
  <si>
    <t>Publiskais finansējums</t>
  </si>
  <si>
    <t>Nosaukums</t>
  </si>
  <si>
    <t>Aizkraukles novada pašvaldība</t>
  </si>
  <si>
    <t>Alūksnes novada pašvaldība</t>
  </si>
  <si>
    <t>Augšdaugavas novada pašvaldība</t>
  </si>
  <si>
    <t>Ādažu novada pašvaldība</t>
  </si>
  <si>
    <t>Balvu novada pašvaldība</t>
  </si>
  <si>
    <t>Bauskas novada pašvaldība</t>
  </si>
  <si>
    <t>Cēsu novada pašvaldība</t>
  </si>
  <si>
    <t>Daugavpils  valstspilsētas pašvaldība</t>
  </si>
  <si>
    <t>Dienvidkurzemes novada pašvaldība</t>
  </si>
  <si>
    <t>Dobeles novada pašvaldība</t>
  </si>
  <si>
    <t>Gulbenes novada pašvaldība</t>
  </si>
  <si>
    <t>Jelgavas valstspilsētas pašvaldība</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</si>
  <si>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</si>
  <si>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</si>
  <si>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</si>
  <si>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</si>
  <si>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</si>
  <si>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</si>
  <si>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</si>
  <si>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</si>
  <si>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</si>
  <si>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</si>
  <si>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Mārupes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</si>
  <si>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</si>
  <si>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</si>
  <si>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</si>
  <si>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</si>
  <si>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</si>
  <si>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</si>
  <si>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</si>
  <si>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</si>
  <si>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</si>
  <si>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</si>
  <si>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</si>
  <si>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</si>
  <si>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</si>
  <si>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</si>
  <si>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</si>
  <si>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</si>
  <si>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</si>
  <si>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</si>
  <si>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SAM</t>
  </si>
  <si>
    <t>Projektā plānotie iznākuma rādītāji</t>
  </si>
  <si>
    <t>Projekta plānotie drabības rezultāti un to iznākuma rādītāji</t>
  </si>
  <si>
    <t>Vienība</t>
  </si>
  <si>
    <t>Skaits/ vērtība</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</si>
  <si>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</si>
  <si>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</si>
  <si>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</si>
  <si>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</si>
  <si>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</si>
  <si>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</si>
  <si>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</si>
  <si>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Projekta izmaksu un kritēriju kontroles lapa Nr.12</t>
  </si>
  <si>
    <t>3.3.1.</t>
  </si>
  <si>
    <t>BUDŽETS KOPĀ</t>
  </si>
  <si>
    <t>Netiešās attiecināmās izmaksas</t>
  </si>
  <si>
    <t>Tiešās attiecināmās izmaksas</t>
  </si>
  <si>
    <t>APRĒĶINU LAPA  Nr.13</t>
  </si>
  <si>
    <t>Investīciju izmaksas (bez neatt.PVN)</t>
  </si>
  <si>
    <t>Ja sadarbības partneris ir kapitālsabiedrība, vai pašvaldība sedz šo ieguldījumu līdzfinansējuma daļu:</t>
  </si>
  <si>
    <t>JĀ</t>
  </si>
  <si>
    <t>Papildnosacījums</t>
  </si>
  <si>
    <t>NĒ</t>
  </si>
  <si>
    <t>Snieguma rezerve</t>
  </si>
  <si>
    <t>Attiecināmās Investīciju izmaksas bez neparedzētajiem izdevumiem</t>
  </si>
  <si>
    <t>3.1.2.</t>
  </si>
  <si>
    <t>Attiecināmās investīciju izmaksas bez neparedzētajiem izdevumiem</t>
  </si>
  <si>
    <t>Kopējais investīciju izmaksas, izņemot neparedzētus izdevumus (EUR)*</t>
  </si>
  <si>
    <t>* Iekļautas tikai kopējās attiecināmās izmaksas</t>
  </si>
  <si>
    <t>TIKAI PROJEKTA IESNIEDZĒJAM un sadarbības partneriem (pašvaldībai vai pašvaldības iestādei, pašvaldības kapitālsabiedrībai, kas veic pašvaldības deleģēto pārvaldes uzdevumu izpildi, brīvostas pārvaldei, speciālās ekonomiskās zonas pārvaldei)</t>
  </si>
  <si>
    <t>1.3.1.1.</t>
  </si>
  <si>
    <t>TIKAI SADARBĪBAS PARTNERIM (PRIVĀTAJAM KOMERSANTAM):</t>
  </si>
  <si>
    <t>Investīciju izmaksas bez neparedzētajiem izdevumiem</t>
  </si>
  <si>
    <t>VBD likmes</t>
  </si>
  <si>
    <t>Ja šūnā I31 neaprēķina rezultātu, šūnā K31 norādiet aptuveno rezultāta prognozi, līdz aprēķins tiek veikts korekti</t>
  </si>
  <si>
    <t>Investīciju finansiālais neto tagadnes ienesīgums (FNPVc)</t>
  </si>
  <si>
    <t>Investīciju finansiālā peļņas norma (FRRc)</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</si>
  <si>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</si>
  <si>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</si>
  <si>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</si>
  <si>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</si>
  <si>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Citas fiskālās korekcijas (+)*</t>
  </si>
  <si>
    <t>Investīciju darba spēka izmaksas (+)**</t>
  </si>
  <si>
    <t>Projekta darbības izmaksu darbaspēka izmaksas (+/-)**</t>
  </si>
  <si>
    <r>
      <t xml:space="preserve">Aizpilda par projekta iesniedzēja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</si>
  <si>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</si>
  <si>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</si>
  <si>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t>
    </r>
  </si>
  <si>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</si>
  <si>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</si>
  <si>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</si>
  <si>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t>
    </r>
  </si>
  <si>
    <t>Aizpilda par sadarbības partnera - privātā komersanta darbībām</t>
  </si>
  <si>
    <t>Investīciju izmaksas (+)</t>
  </si>
  <si>
    <t>PVN</t>
  </si>
  <si>
    <t>Izmaksas bez PVN</t>
  </si>
  <si>
    <t>Pieņēmumi</t>
  </si>
  <si>
    <t>Ietaupījums EUR</t>
  </si>
  <si>
    <t>x</t>
  </si>
  <si>
    <t>Sociālekonomisko ieguvumu aprēķins</t>
  </si>
  <si>
    <t>4234 pasākuma finansējums kopā, EUR</t>
  </si>
  <si>
    <t>Atbalstu saņēmušo jauniešu skaits</t>
  </si>
  <si>
    <t>Programmu sekmīgi pabeigušo jauniešu skaits</t>
  </si>
  <si>
    <t>Jaunieši, kas iesaistīsies darba tirgū (25%)</t>
  </si>
  <si>
    <t>IKP uz vienu nodarbināto, EUR</t>
  </si>
  <si>
    <t>Jauniešu skaits, kas projekta ietekmes rezultātā iesaistīsies darba tirgū</t>
  </si>
  <si>
    <r>
      <t xml:space="preserve">Jauniešu skaits, kas projekta ietekmes rezultātā iesaistīsies darba tirgū, </t>
    </r>
    <r>
      <rPr>
        <b/>
        <sz val="11"/>
        <color theme="1"/>
        <rFont val="Calibri"/>
        <family val="2"/>
        <charset val="186"/>
        <scheme val="minor"/>
      </rPr>
      <t>kumulatīvi</t>
    </r>
  </si>
  <si>
    <t>Projekta rezultātā nodarbināto jauniešu radītais IKP</t>
  </si>
  <si>
    <t>Pieņēmums, ka jauniešu ieguldījums IKP projekta dzīves cikla laikā ir 50% no vidējā nodarbinātā</t>
  </si>
  <si>
    <t>Regula: Citas nozares 10-15 gadi</t>
  </si>
  <si>
    <t>C16</t>
  </si>
  <si>
    <t>Vienreizējais maksājums (saskaņā ar VVIM)</t>
  </si>
  <si>
    <t>Ieņēmumi=0</t>
  </si>
  <si>
    <t>Izmaksas = 0</t>
  </si>
  <si>
    <t>https://stat.gov.lv/lv/statistikas-temas/valsts-ekonomika/ikp-gada/2359-produktivitate-iekszemes-kopprodukts-uz-vienu?themeCode=IK</t>
  </si>
  <si>
    <t>IKP 2022.g.CSP</t>
  </si>
  <si>
    <t>Produkstivitātes rādītāji 2022.g.. CSP</t>
  </si>
  <si>
    <t>https://stat.gov.lv/lv/statistikas-temas/valsts-ekonomika/ikp-gada/2411-iekszemes-kopprodukts-un-bruto-pievienota-vertiba?themeCode=IK</t>
  </si>
  <si>
    <t>Strādājošo mēneša vidējā darba samaksa pa darbības veidiem (eiro) – Sektors, Darbības veids (NACE 2. red.), Laika periods un Bruto/ Neto</t>
  </si>
  <si>
    <t>2022</t>
  </si>
  <si>
    <t>Bruto</t>
  </si>
  <si>
    <t>Pavisam</t>
  </si>
  <si>
    <t>TOTAL PAVISAM</t>
  </si>
  <si>
    <t>A Lauksaimniecība, mežsaimniecība un zivsaimniecība</t>
  </si>
  <si>
    <t>A01 Augkopība un lopkopība, medniecība un saistītas palīgdarbības</t>
  </si>
  <si>
    <t>A02 Mežsaimniecība un mežizstrāde</t>
  </si>
  <si>
    <t>A03 Zivsaimniecība</t>
  </si>
  <si>
    <t>B Ieguves rūpniecība un karjeru izstrāde</t>
  </si>
  <si>
    <t>B06 Jēlnaftas un dabasgāzes ieguve</t>
  </si>
  <si>
    <t>.</t>
  </si>
  <si>
    <t>B08 Pārējā ieguves rūpniecība un karjeru izstrāde</t>
  </si>
  <si>
    <t>B09 Ar ieguves rūpniecību saistītās palīgdarbības</t>
  </si>
  <si>
    <t>C Apstrādes rūpniecība</t>
  </si>
  <si>
    <t>C10 Pārtikas produktu ražošana</t>
  </si>
  <si>
    <t>C101 Gaļas un gaļas produktu ražošana, pārstrāde un konservēšana</t>
  </si>
  <si>
    <t>C102 Zivju, vēžveidīgo un mīkstmiešu pārstrāde un konservēšana</t>
  </si>
  <si>
    <t>C103 Augļu un dārzeņu pārstrāde un konservēšana</t>
  </si>
  <si>
    <t>C104 Augu un dzīvnieku eļļu un tauku ražošana</t>
  </si>
  <si>
    <t>C105 Piena produktu ražošana</t>
  </si>
  <si>
    <t>C106_C109 Graudu malšanas produktu, cietes un cietes produktu ražošana; dzīvnieku barības ražošana</t>
  </si>
  <si>
    <t>C107 Konditorejas un miltu izstrādājumu ražošana</t>
  </si>
  <si>
    <t>C108 Citu pārtikas produktu ražošana</t>
  </si>
  <si>
    <t>C11 Dzērienu ražošana</t>
  </si>
  <si>
    <t>C12 Tabakas izstrādājumu ražošana</t>
  </si>
  <si>
    <t>C13 Tekstilizstrādājumu ražošana</t>
  </si>
  <si>
    <t>C14 Apģērbu ražošana</t>
  </si>
  <si>
    <t>C15 Ādas un ādas izstrādājumu ražošana</t>
  </si>
  <si>
    <t>C16 Koksnes, koka un korķa izstrādājumu ražošana, izņemot mēbeles, salmu un pīto izstrādājumu ražošana</t>
  </si>
  <si>
    <t>C17 Papīra un papīra izstrādājumu ražošana</t>
  </si>
  <si>
    <t>C18 Poligrāfija un ierakstu reproducēšana</t>
  </si>
  <si>
    <t>C19 Koksa un naftas pārstrādes produktu ražošana</t>
  </si>
  <si>
    <t>C20 Ķīmisko vielu un ķīmisko produktu ražošana</t>
  </si>
  <si>
    <t>C21 Farmaceitisko pamatvielu un farmaceitisko preparātu ražošana</t>
  </si>
  <si>
    <t>C22 Gumijas un plastmasas izstrādājumu ražošana</t>
  </si>
  <si>
    <t>C23 Nemetālisko minerālu izstrādājumu ražošana</t>
  </si>
  <si>
    <t>C24 Metālu ražošana</t>
  </si>
  <si>
    <t>C25 Gatavo metālizstrādājumu ražošana, izņemot mašīnas un iekārtas</t>
  </si>
  <si>
    <t>C26 Datoru, elektronisko un optisko iekārtu ražošana</t>
  </si>
  <si>
    <t>C27 Elektrisko iekārtu ražošana</t>
  </si>
  <si>
    <t>C28 Citur neklasificētu iekārtu, mehānismu un darba mašīnu ražošana</t>
  </si>
  <si>
    <t>C29 Automobiļu, piekabju un puspiekabju ražošana</t>
  </si>
  <si>
    <t>C30 Citu transportlīdzekļu ražošana</t>
  </si>
  <si>
    <t>C31 Mēbeļu ražošana</t>
  </si>
  <si>
    <t>C32 Cita veida ražošana</t>
  </si>
  <si>
    <t>C33 Iekārtu un ierīču remonts un uzstādīšana</t>
  </si>
  <si>
    <t>D Elektroenerģija, gāzes apgāde, siltumapgāde un gaisa kondicionēšana</t>
  </si>
  <si>
    <t>D35 Elektroenerģija, gāzes apgāde, siltumapgāde un gaisa kondicionēšana</t>
  </si>
  <si>
    <t>E Ūdens apgāde, notekūdeņu, atkritumu apsaimniekošana un sanācija</t>
  </si>
  <si>
    <t>E36 Ūdens ieguve, attīrīšana un apgāde</t>
  </si>
  <si>
    <t>E37 Notekūdeņu savākšana un attīrīšana</t>
  </si>
  <si>
    <t>E38 Atkritumu savākšana, apstrāde un izvietošana, materiālu pārstrāde</t>
  </si>
  <si>
    <t>E39 Sanitārija un citi atkritumu apsaimniekošanas pakalpojumi</t>
  </si>
  <si>
    <t>F Būvniecība</t>
  </si>
  <si>
    <t>F41 Ēku būvniecība</t>
  </si>
  <si>
    <t>F42 Inženierbūvniecība</t>
  </si>
  <si>
    <t>F43 Specializētie būvdarbi</t>
  </si>
  <si>
    <t>G Vairumtirdzniecība un mazumtirdzniecība, automobiļu un motociklu remonts</t>
  </si>
  <si>
    <t>G45 Automobiļu un motociklu vairumtirdzniecība, mazumtirdzniecība un remonts</t>
  </si>
  <si>
    <t>G46 Vairumtirdzniecība, izņemot automobiļus un motociklus</t>
  </si>
  <si>
    <t>G47 Mazumtirdzniecība, izņemot automobiļus un motociklus</t>
  </si>
  <si>
    <t>H Transports un uzglabāšana</t>
  </si>
  <si>
    <t>H49 Sauszemes transports un cauruļvadu transports</t>
  </si>
  <si>
    <t>H50 Ūdens transports</t>
  </si>
  <si>
    <t>H51 Gaisa transports</t>
  </si>
  <si>
    <t>H52 Uzglabāšanas un transporta palīgdarbības</t>
  </si>
  <si>
    <t>H53 Pasta un kurjeru darbība</t>
  </si>
  <si>
    <t>I Izmitināšana un ēdināšanas pakalpojumi</t>
  </si>
  <si>
    <t>I55 Izmitināšana</t>
  </si>
  <si>
    <t>I56 Ēdināšanas pakalpojumi</t>
  </si>
  <si>
    <t>J Informācijas un komunikācijas pakalpojumi</t>
  </si>
  <si>
    <t>J58 Izdevējdarbība</t>
  </si>
  <si>
    <t>J59 Kinofilmu, video filmu, televīzijas programmu un skaņu ierakstu producēšana</t>
  </si>
  <si>
    <t>J60 Radio un televīzijas programmu izstrāde un apraide</t>
  </si>
  <si>
    <t>J61 Telekomunikācija</t>
  </si>
  <si>
    <t>J62 Datorprogrammēšana, konsultēšana un saistītas darbības</t>
  </si>
  <si>
    <t>J63 Informācijas pakalpojumi</t>
  </si>
  <si>
    <t>K Finanšu un apdrošināšanas darbības</t>
  </si>
  <si>
    <t>K64 Finanšu pakalpojumu darbības, izņemot apdrošināšanu un pensiju uzkrāšanu</t>
  </si>
  <si>
    <t>K65 Apdrošināšana, pārapdrošināšana un pensiju uzkrāšana, izņemot obligāto sociālo apdrošināšanu</t>
  </si>
  <si>
    <t>K66 Finanšu pakalpojumu un apdrošināšanas darbības papildinošas darbības</t>
  </si>
  <si>
    <t>L Operācijas ar nekustamo īpašumu</t>
  </si>
  <si>
    <t>L68 Operācijas ar nekustamo īpašumu</t>
  </si>
  <si>
    <t>M Profesionālie, zinātniskie un tehniskie pakalpojumi</t>
  </si>
  <si>
    <t>M69 Juridiskie un grāmatvedības pakalpojumi</t>
  </si>
  <si>
    <t>M70 Centrālo biroju darbība, konsultēšana komercdarbībā un vadībzinībās</t>
  </si>
  <si>
    <t>M71 Arhitektūras un inženiertehniskie pakalpojumi, tehniskā pārbaude un analīze</t>
  </si>
  <si>
    <t>M72 Zinātniskās pētniecības darbs</t>
  </si>
  <si>
    <t>M73 Reklāmas un tirgus izpētes pakalpojumi</t>
  </si>
  <si>
    <t>M74 Citi profesionālie, zinātniskie un tehniskie pakalpojumi</t>
  </si>
  <si>
    <t>M75 Veterinārie pakalpojumi</t>
  </si>
  <si>
    <t>N Administratīvo un apkalpojošo dienestu darbība</t>
  </si>
  <si>
    <t>N77 Iznomāšana un ekspluatācijas līzings</t>
  </si>
  <si>
    <t>N78 Darbaspēka meklēšana un nodrošināšana ar personālu</t>
  </si>
  <si>
    <t>N79 Ceļojumu biroju, tūrisma operatoru rezervēšanas pakalpojumi un ar tiem saistīti pasākumi</t>
  </si>
  <si>
    <t>N80 Apsardzes pakalpojumi un izmeklēšana</t>
  </si>
  <si>
    <t>N81 Būvniecības un ainavu arhitektu pakalpojumi</t>
  </si>
  <si>
    <t>N82 Biroju administratīvās darbības un citas uzņēmumu palīgdarbības</t>
  </si>
  <si>
    <t>O Valsts pārvalde un aizsardzība, obligātā sociālā apdrošināšana</t>
  </si>
  <si>
    <t>O84 Valsts pārvalde un aizsardzība, obligātā sociālā apdrošināšana</t>
  </si>
  <si>
    <t>P Izglītība</t>
  </si>
  <si>
    <t>P85 Izglītība</t>
  </si>
  <si>
    <t>Q Veselība un sociālā aprūpe</t>
  </si>
  <si>
    <t>Q86 Veselības aizsardzība</t>
  </si>
  <si>
    <t>Q87 Sociālā aprūpe ar izmitināšanu</t>
  </si>
  <si>
    <t>Q88 Sociālā aprūpe bez izmitināšanas</t>
  </si>
  <si>
    <t>R Māksla, izklaide un atpūta</t>
  </si>
  <si>
    <t>R90 Radošas, mākslinieciskas un izklaides darbības</t>
  </si>
  <si>
    <t>R91 Bibliotēku, arhīvu, muzeju un citu kultūras iestāžu darbība</t>
  </si>
  <si>
    <t>R92 Azartspēles un derības</t>
  </si>
  <si>
    <t>R93 Sporta nodarbības, izklaides un atpūtas darbība</t>
  </si>
  <si>
    <t>S Citi pakalpojumi</t>
  </si>
  <si>
    <t>S94 Sabiedrisko, politisko un citu organizāciju darbība</t>
  </si>
  <si>
    <t>S95 Datoru, individuālās lietošanas priekšmetu un mājsaimniecības piederumu remonts</t>
  </si>
  <si>
    <t>S96 Pārējo individuālo pakalpojumu sniegšana</t>
  </si>
  <si>
    <t>&lt;A HREF= https://stat.gov.lv/lv/metadati/4858-menesa-videja-un-reala-darba-samaksa TARGET=_blank&gt;Metadati&lt;/A&gt;</t>
  </si>
  <si>
    <t>... = Trūkst datu, vai tie ir apšaubāmi</t>
  </si>
  <si>
    <t>. = Dati nav publicējami to konfidencialitātes dēļ</t>
  </si>
  <si>
    <t>https://data.stat.gov.lv/pxweb/lv/OSP_PUB/START__EMP__DS__DSV/DSV030/table/tableViewLayout1/</t>
  </si>
  <si>
    <t>Iekšzemes kopprodukts</t>
  </si>
  <si>
    <t>Uz vienu iedzīvotāju, eiro</t>
  </si>
  <si>
    <t>Uz vienu nodarbināto, eiro</t>
  </si>
  <si>
    <t>Faktiskajās cenās</t>
  </si>
  <si>
    <t>2015. g. salīdzināmajās cenās</t>
  </si>
  <si>
    <t>jauniešiem 50%</t>
  </si>
  <si>
    <t>44273/2</t>
  </si>
  <si>
    <t>aprēķiniem IAA</t>
  </si>
  <si>
    <t>Atveseļošanās fonds vai ESF +</t>
  </si>
  <si>
    <t>4.2.3.4.</t>
  </si>
  <si>
    <t>Izglītības un zinātnes ministrija</t>
  </si>
  <si>
    <t>Sociālajām nozarēm nav noteikts ( 4.2.3.4.p. - 10gadi)</t>
  </si>
  <si>
    <t>4.2.3.4.pasākuma lietderību un efektivitāti.</t>
  </si>
  <si>
    <t xml:space="preserve">4.2.3.4.pasākuma kopējais budžets plānots 6, 5 milj. euro apmērā. Saskaņā ar ekonomiskās </t>
  </si>
  <si>
    <t>analīzes rezultātiem 4.2.3.4.pasākuma ekonomiskā neto pašreizējā vērtība pārsniedz 42 milj. euro, kas</t>
  </si>
  <si>
    <t>norāda uz augstiem potenciālajiem 4.2.3.4.pasākuma ieguvumiem ekonomikai nākotnē.</t>
  </si>
  <si>
    <t>nonākšanai ekonomiskās grūtībās.</t>
  </si>
  <si>
    <r>
      <rPr>
        <b/>
        <sz val="10"/>
        <rFont val="Calibri"/>
        <family val="2"/>
        <scheme val="minor"/>
      </rPr>
      <t xml:space="preserve">Secinājumi : </t>
    </r>
    <r>
      <rPr>
        <sz val="10"/>
        <rFont val="Calibri"/>
        <family val="2"/>
        <scheme val="minor"/>
      </rPr>
      <t xml:space="preserve">ņemot vērā ekonomiskās analīzes rezultātus iespējams secināt, ka </t>
    </r>
  </si>
  <si>
    <t>4.2.3.4.pasākuma ekonomiskā ienesīguma norma pārsniedz 76 tūkst.%, kas liecina, ka pastāv zems risks projekta</t>
  </si>
  <si>
    <t xml:space="preserve">4.2.3.4.pasākuma “Sekmēt NEET jauniešu integrēšanos izglītībā un nodarbinātībā” projektā nav plānoti neto ieņēmumi, līdz ar to nav nepieciešams veikt projekta finanšu analīzi nosakot projekta finanšu analīzes atdeves rādītājus un projektā plānoto investīciju atbalsta likmes, līdz ar to tiek piemērota 4.2.3.4.pasākuma Ministru kabineta noteikumos ( 23-TA-139) noteiktā maksimāli pieejamā atbalsta likme. 
Ņemot vērā to, ka sociālekonomiskājā analīzē tiek piemēroti dati no finanšu analīzes par darbības izmaksām bez projekta un situācijā ar projektu, norādām, ka situācijā bez projekta darbības izmaksas ir 0, jo bez šī pasākuma finansējuma šīs darbības netiktu īstenotas, bet situācijā ar projektu projekta darbības izmaksas ir 0, jo šīs darbības izmaksas jau ir ietvertas projekta investīciju izmaksās.
</t>
  </si>
  <si>
    <t>4.2.3.4.pasākuma ieguvumu un izmaksu attiecība ir 8.29 , kas nozīmē, ka uz katru</t>
  </si>
  <si>
    <r>
      <t xml:space="preserve">4.2.3.4.pasākumā ieguldīto vienu euro ir atgūstami 8.29 </t>
    </r>
    <r>
      <rPr>
        <i/>
        <sz val="10"/>
        <color theme="1"/>
        <rFont val="Calibri"/>
        <family val="2"/>
        <scheme val="minor"/>
      </rPr>
      <t>euro</t>
    </r>
    <r>
      <rPr>
        <sz val="10"/>
        <color theme="1"/>
        <rFont val="Calibri"/>
        <family val="2"/>
        <scheme val="minor"/>
      </rPr>
      <t xml:space="preserve">, kas norāda uz augstu </t>
    </r>
  </si>
  <si>
    <t>Izmaksas uz vienu projektā iesastīto jaunieti vidēji</t>
  </si>
  <si>
    <t xml:space="preserve">4.2.3.4.pasākums “Sekmēt NEET jauniešu integrēšanos izglītībā un nodarbinātībā” 
Projekta kopējais finansējums 6 525 000 euro
Projektā tiks iesaistīti 2 250 NEET jaunieši (4.2.3.4.pasākuma mērķa grupa - jaunieši vecumā no 15 - 29 gadiem, kas nemācās, nestrādā un neapgūst arodu)
Balstoties uz gūto pieredzi Eiropas Savienības struktūrfondu un Kohēzijas fonda 2014.—2020.gada plānošanas perioda darbības programmas "Izaugsme un nodarbinātība" prioritārā virziena "Izglītība, prasmes un mūžizglītība" 8.3.3. specifiskā atbalsta mērķa "Attīstīt NEET jauniešu prasmes un veicināt to iesaisti izglītībā, NVA īstenotajos pasākumos Jauniešu garantijas ietvaros un nevalstisko organizāciju vai jauniešu centru darbībā" un 14.1.1. specifiskā atbalsta mērķa "Atveseļošanas pasākumi izglītības nozarē" 14.1.1.2. pasākuma "Atbalsts NEET jauniešiem" ietvaros īstenotājā projektā "PROTI un DARI!" (65-70% jauniešu sekmīgi noslēdza dalību projektā). Eiropas Savienības fondu 2021.—2027. gada plānošanas periodā tiek plānots, ka 4.2.3.4.pasākuma  projektā mērķa grupas jauniešu individuālo pasākuma programmu sekmīgi pabeigs 1575 jaunieši.
Ņemot vērā projekta "PROTI un DARI!' sasniegtos rezultātus, kur mēneša laikā pēc dalības projektā 25% jaunieši iesaistījās darba tirgū, iespējams prognozēt, ka 4.2.3.4.pasākuma ietvaros pēc dalības projektā no 1575 jauniešiem 25% iesaistīsies darba tirgū (394 jaunieši)
4.2.3.4.pasākuma ietvaros tiek plānots, ka vidējais mērķa grupas jauniešu atbalsta ilgums būs 4 mēneši  (šajā periodā jaunietim būs iespējas saņemt mentora atbalstu, saņemt individualizētu atbalstu, tai skaitā iespējas apgūt jaunas iemaņas un prasmes neformālajā izglītībā) (projektā "PROTI un DARI" vidējais atbalsta ilgums 3,8-4,1 mēneši), pēc kura saņemšanas jaunietis iesaistās izglītībā vai darba tirgū
Vidējās izmaksas uz vienu 4.2.3.4.pasākuma projektā iesaistīto jaunieti ~ 2900 euro
2022.gadā IKP (IKP 2022.gadā faktiskjās cenās - 39,1 miljards euro) uz vienu nodarbināto faktiskajās cenās bija 44 273 euro gadā
Ņemot vērā no, ka projektā "PROTI un DARI!" no 4291 NEET jauniešiem, kas tika iesaistīti projektā "PROTI unDARI!" no 2016.gada līdz 2022.gadm, 38,64% jaunieši ar pamatskolas vai zemāka līmeņa izglītību un tikai 7,71 % ar augstāko izglītību, tiek pieņemts, ka jauniešu, kuri sekmīgi noslēgs dalību 4.2.3.4.pasākumā, pienesumu IKP viena gada laikā veidos 50% apmērā no vidējā nodarbinātā ieguldījuma IKP gadā : 44 273 euro x 50% = 22 173 euro gadā,
jo nereti jaunieši strādā apkalpošanas nozarē (izmitināšana, ēdināšana), kur darba samaksa ir 50% no, piemēram, atalgojuma IT un finanšu sektorā.
2022.gadā mēneša vidējais bruto atalgojums  IT un finanšu sektorā bija no 2230 euro līdz 2437 euro mēneši, bet vidējais bruto atalgojums ēdināšanas un izmitināšanas nozarē 843 euro līdz 1089 euro.
Datus par 4.2.3.4.pasākumā plānoto projektā iesaistīto NEET jauniešu skaitu un jauniešu skaitu, kas pēc dalības projektā varētu iesaistīties darba tirgū sadalījumā pa gadiem iespējams skatīt izklājlapā "Pieņēmumi"
 </t>
  </si>
  <si>
    <t>4.2.3.4. pasākums “Sekmēt NEET jauniešu integrēšanos izglītībā un nodarbinātībā”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</si>
</sst>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_-* #,##0.00\ _€_-;\-* #,##0.00\ _€_-;_-* &quot;-&quot;??\ _€_-;_-@_-"/>
    <numFmt numFmtId="165" formatCode="_(* #,##0.00_);_(* \(#,##0.00\);_(* &quot;-&quot;??_);_(@_)"/>
    <numFmt numFmtId="166" formatCode="[$-426]General"/>
    <numFmt numFmtId="167" formatCode="#,##0;\(#,##0\);&quot;0&quot;"/>
    <numFmt numFmtId="168" formatCode="0.0%"/>
    <numFmt numFmtId="169" formatCode="dd\ mmm\ yy"/>
    <numFmt numFmtId="170" formatCode="General&quot;.&quot;"/>
    <numFmt numFmtId="171" formatCode="#,##0.00;\(#,##0.00\);&quot;0&quot;"/>
    <numFmt numFmtId="172" formatCode="_-* #,##0_-;\-* #,##0_-;_-* &quot;-&quot;??_-;_-@_-"/>
    <numFmt numFmtId="173" formatCode="_-* #,##0.0000\ _€_-;\-* #,##0.0000\ _€_-;_-* &quot;-&quot;??\ _€_-;_-@_-"/>
    <numFmt numFmtId="174" formatCode="0."/>
    <numFmt numFmtId="175" formatCode="#,##0.000;\(#,##0.000\);&quot;0&quot;"/>
    <numFmt numFmtId="176" formatCode="0.0"/>
    <numFmt numFmtId="177" formatCode="#,##0.0;\(#,##0.0\);&quot;0&quot;"/>
    <numFmt numFmtId="178" formatCode="_-[$€-2]\ * #,##0.00_-;\-[$€-2]\ * #,##0.00_-;_-[$€-2]\ * &quot;-&quot;??_-;_-@_-"/>
    <numFmt numFmtId="179" formatCode="_(* #,##0_);_(* \(#,##0\);_(* &quot;-&quot;??_);_(@_)"/>
  </numFmts>
  <fonts count="7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b/>
      <sz val="12"/>
      <color rgb="FF7030A0"/>
      <name val="Calibri"/>
      <family val="2"/>
      <charset val="186"/>
      <scheme val="minor"/>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sz val="11"/>
      <name val="Calibri"/>
      <family val="2"/>
      <charset val="186"/>
      <scheme val="minor"/>
    </font>
    <font>
      <b/>
      <sz val="14"/>
      <color rgb="FF000000"/>
      <name val="Calibri"/>
      <family val="2"/>
    </font>
    <font>
      <b/>
      <sz val="11"/>
      <color rgb="FF000000"/>
      <name val="Calibri"/>
      <family val="2"/>
    </font>
    <font>
      <b/>
      <sz val="12"/>
      <color rgb="FF1D3234"/>
      <name val="Arial"/>
      <family val="2"/>
      <charset val="186"/>
    </font>
    <font>
      <b/>
      <sz val="11"/>
      <color rgb="FF1D3234"/>
      <name val="Arial"/>
      <family val="2"/>
      <charset val="186"/>
    </font>
    <font>
      <sz val="11"/>
      <color rgb="FF1D3234"/>
      <name val="Arial"/>
      <family val="2"/>
      <charset val="186"/>
    </font>
    <font>
      <sz val="10"/>
      <color theme="1"/>
      <name val="Calibri"/>
      <family val="2"/>
      <scheme val="minor"/>
    </font>
    <font>
      <sz val="10"/>
      <name val="Calibri"/>
      <family val="2"/>
      <scheme val="minor"/>
    </font>
    <font>
      <b/>
      <sz val="10"/>
      <name val="Calibri"/>
      <family val="2"/>
      <scheme val="minor"/>
    </font>
    <font>
      <i/>
      <sz val="10"/>
      <color theme="1"/>
      <name val="Calibri"/>
      <family val="2"/>
      <scheme val="minor"/>
    </font>
  </fonts>
  <fills count="29">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F7FAFD"/>
        <bgColor indexed="64"/>
      </patternFill>
    </fill>
    <fill>
      <patternFill patternType="solid">
        <fgColor rgb="FFEFF6FA"/>
        <bgColor indexed="64"/>
      </patternFill>
    </fill>
    <fill>
      <patternFill patternType="solid">
        <fgColor rgb="FFF7FBFC"/>
        <bgColor indexed="64"/>
      </patternFill>
    </fill>
  </fills>
  <borders count="57">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
      <left style="medium">
        <color rgb="FFDDDDDD"/>
      </left>
      <right style="medium">
        <color rgb="FFDDDDDD"/>
      </right>
      <top style="medium">
        <color rgb="FFDDDDDD"/>
      </top>
      <bottom style="medium">
        <color rgb="FFDDDDDD"/>
      </bottom>
      <diagonal/>
    </border>
    <border>
      <left style="medium">
        <color rgb="FFDDDDDD"/>
      </left>
      <right/>
      <top style="medium">
        <color rgb="FFDDDDDD"/>
      </top>
      <bottom style="medium">
        <color rgb="FFDDDDDD"/>
      </bottom>
      <diagonal/>
    </border>
    <border>
      <left/>
      <right style="medium">
        <color rgb="FFDDDDDD"/>
      </right>
      <top style="medium">
        <color rgb="FFDDDDDD"/>
      </top>
      <bottom style="medium">
        <color rgb="FFDDDDDD"/>
      </bottom>
      <diagonal/>
    </border>
    <border>
      <left/>
      <right style="medium">
        <color rgb="FFDDDDDD"/>
      </right>
      <top/>
      <bottom/>
      <diagonal/>
    </border>
  </borders>
  <cellStyleXfs count="7">
    <xf numFmtId="0" fontId="0" fillId="0" borderId="0"/>
    <xf numFmtId="166" fontId="10" fillId="0" borderId="0"/>
    <xf numFmtId="9" fontId="13" fillId="0" borderId="0" applyFont="0" applyFill="0" applyBorder="0" applyAlignment="0" applyProtection="0"/>
    <xf numFmtId="170" fontId="29" fillId="9" borderId="1" applyAlignment="0" applyProtection="0"/>
    <xf numFmtId="165" fontId="13" fillId="0" borderId="0" applyFont="0" applyFill="0" applyBorder="0" applyAlignment="0" applyProtection="0"/>
    <xf numFmtId="0" fontId="51" fillId="0" borderId="0"/>
    <xf numFmtId="0" fontId="57" fillId="0" borderId="0" applyNumberFormat="0" applyFill="0" applyBorder="0" applyAlignment="0" applyProtection="0"/>
  </cellStyleXfs>
  <cellXfs count="750">
    <xf numFmtId="0" fontId="0" fillId="0" borderId="0" xfId="0"/>
    <xf numFmtId="0" fontId="16" fillId="0" borderId="0" xfId="0" applyFont="1" applyAlignment="1">
      <alignment vertical="top"/>
    </xf>
    <xf numFmtId="0" fontId="16" fillId="2" borderId="0" xfId="0" applyFont="1" applyFill="1" applyAlignment="1">
      <alignment vertical="top"/>
    </xf>
    <xf numFmtId="0" fontId="16" fillId="2" borderId="0" xfId="0" applyFont="1" applyFill="1"/>
    <xf numFmtId="0" fontId="16" fillId="0" borderId="0" xfId="0" applyFont="1"/>
    <xf numFmtId="0" fontId="22" fillId="2" borderId="0" xfId="0" applyFont="1" applyFill="1"/>
    <xf numFmtId="9" fontId="23" fillId="2" borderId="0" xfId="0" applyNumberFormat="1" applyFont="1" applyFill="1"/>
    <xf numFmtId="0" fontId="24" fillId="6" borderId="3" xfId="0" applyFont="1" applyFill="1" applyBorder="1" applyAlignment="1">
      <alignment horizontal="center" vertical="center" wrapText="1"/>
    </xf>
    <xf numFmtId="0" fontId="20" fillId="0" borderId="3" xfId="0" applyFont="1" applyBorder="1" applyAlignment="1">
      <alignment horizontal="right" wrapText="1"/>
    </xf>
    <xf numFmtId="0" fontId="20" fillId="0" borderId="3" xfId="0" applyFont="1" applyBorder="1" applyAlignment="1">
      <alignment wrapText="1"/>
    </xf>
    <xf numFmtId="168" fontId="16" fillId="0" borderId="3" xfId="2" applyNumberFormat="1" applyFont="1" applyBorder="1"/>
    <xf numFmtId="0" fontId="23" fillId="2" borderId="0" xfId="0" applyFont="1" applyFill="1"/>
    <xf numFmtId="0" fontId="16" fillId="0" borderId="3" xfId="0" applyFont="1" applyBorder="1" applyAlignment="1">
      <alignment horizontal="right" wrapText="1"/>
    </xf>
    <xf numFmtId="0" fontId="16" fillId="0" borderId="3" xfId="0" applyFont="1" applyBorder="1" applyAlignment="1">
      <alignment wrapText="1"/>
    </xf>
    <xf numFmtId="167" fontId="16" fillId="0" borderId="3" xfId="0" applyNumberFormat="1" applyFont="1" applyBorder="1" applyAlignment="1">
      <alignment horizontal="center"/>
    </xf>
    <xf numFmtId="0" fontId="21" fillId="2" borderId="0" xfId="0" applyFont="1" applyFill="1" applyAlignment="1">
      <alignment vertical="top"/>
    </xf>
    <xf numFmtId="170" fontId="20" fillId="6" borderId="13" xfId="3" applyFont="1" applyFill="1" applyBorder="1"/>
    <xf numFmtId="170" fontId="20" fillId="6" borderId="1" xfId="3" applyFont="1" applyFill="1"/>
    <xf numFmtId="166" fontId="16" fillId="7" borderId="0" xfId="1" applyFont="1" applyFill="1" applyAlignment="1" applyProtection="1">
      <alignment vertical="top" wrapText="1"/>
      <protection locked="0"/>
    </xf>
    <xf numFmtId="171" fontId="20" fillId="7" borderId="3" xfId="1" applyNumberFormat="1" applyFont="1" applyFill="1" applyBorder="1" applyAlignment="1" applyProtection="1">
      <alignment horizontal="center"/>
      <protection locked="0"/>
    </xf>
    <xf numFmtId="171" fontId="16" fillId="7" borderId="3" xfId="1" applyNumberFormat="1" applyFont="1" applyFill="1" applyBorder="1" applyAlignment="1" applyProtection="1">
      <alignment horizontal="center"/>
      <protection locked="0"/>
    </xf>
    <xf numFmtId="171" fontId="20" fillId="0" borderId="3" xfId="1" applyNumberFormat="1" applyFont="1" applyBorder="1" applyAlignment="1">
      <alignment horizontal="center"/>
    </xf>
    <xf numFmtId="0" fontId="9" fillId="3" borderId="1" xfId="0" applyFont="1" applyFill="1" applyBorder="1" applyAlignment="1" applyProtection="1">
      <alignment vertical="center" wrapText="1"/>
      <protection locked="0"/>
    </xf>
    <xf numFmtId="0" fontId="9" fillId="3" borderId="1" xfId="0" applyFont="1" applyFill="1" applyBorder="1" applyAlignment="1" applyProtection="1">
      <alignment horizontal="left" vertical="center"/>
      <protection locked="0"/>
    </xf>
    <xf numFmtId="171" fontId="16" fillId="7" borderId="27" xfId="1" applyNumberFormat="1" applyFont="1" applyFill="1" applyBorder="1" applyAlignment="1" applyProtection="1">
      <alignment horizontal="right"/>
      <protection locked="0"/>
    </xf>
    <xf numFmtId="171" fontId="14" fillId="7" borderId="27" xfId="1" applyNumberFormat="1" applyFont="1" applyFill="1" applyBorder="1" applyProtection="1">
      <protection locked="0"/>
    </xf>
    <xf numFmtId="171" fontId="16" fillId="7" borderId="19" xfId="1" applyNumberFormat="1" applyFont="1" applyFill="1" applyBorder="1" applyProtection="1">
      <protection locked="0"/>
    </xf>
    <xf numFmtId="171" fontId="20" fillId="0" borderId="3" xfId="0" applyNumberFormat="1" applyFont="1" applyBorder="1" applyAlignment="1">
      <alignment horizontal="center"/>
    </xf>
    <xf numFmtId="171" fontId="16" fillId="0" borderId="3" xfId="1" applyNumberFormat="1" applyFont="1" applyBorder="1" applyAlignment="1">
      <alignment horizontal="center"/>
    </xf>
    <xf numFmtId="171" fontId="16" fillId="0" borderId="3" xfId="0" applyNumberFormat="1" applyFont="1" applyBorder="1" applyAlignment="1">
      <alignment horizontal="center"/>
    </xf>
    <xf numFmtId="166" fontId="16" fillId="2" borderId="0" xfId="1" applyFont="1" applyFill="1"/>
    <xf numFmtId="171" fontId="16" fillId="7" borderId="27" xfId="1" applyNumberFormat="1" applyFont="1" applyFill="1" applyBorder="1" applyProtection="1">
      <protection locked="0"/>
    </xf>
    <xf numFmtId="0" fontId="44" fillId="2" borderId="0" xfId="0" applyFont="1" applyFill="1" applyAlignment="1">
      <alignment vertical="top"/>
    </xf>
    <xf numFmtId="171" fontId="16" fillId="7" borderId="36" xfId="1" applyNumberFormat="1" applyFont="1" applyFill="1" applyBorder="1" applyProtection="1">
      <protection locked="0"/>
    </xf>
    <xf numFmtId="166" fontId="16" fillId="2" borderId="0" xfId="1" applyFont="1" applyFill="1" applyAlignment="1">
      <alignment horizontal="center"/>
    </xf>
    <xf numFmtId="0" fontId="16" fillId="7" borderId="0" xfId="0" applyFont="1" applyFill="1" applyProtection="1">
      <protection locked="0"/>
    </xf>
    <xf numFmtId="171" fontId="16" fillId="7" borderId="33" xfId="1" applyNumberFormat="1" applyFont="1" applyFill="1" applyBorder="1" applyProtection="1">
      <protection locked="0"/>
    </xf>
    <xf numFmtId="171" fontId="16" fillId="7" borderId="1" xfId="1" applyNumberFormat="1" applyFont="1" applyFill="1" applyBorder="1" applyProtection="1">
      <protection locked="0"/>
    </xf>
    <xf numFmtId="171" fontId="16" fillId="7" borderId="33" xfId="2" applyNumberFormat="1" applyFont="1" applyFill="1" applyBorder="1" applyProtection="1">
      <protection locked="0"/>
    </xf>
    <xf numFmtId="165" fontId="16" fillId="7" borderId="34" xfId="4" applyFont="1" applyFill="1" applyBorder="1" applyAlignment="1" applyProtection="1">
      <alignment wrapText="1"/>
      <protection locked="0"/>
    </xf>
    <xf numFmtId="165" fontId="16" fillId="7" borderId="40" xfId="4" applyFont="1" applyFill="1" applyBorder="1" applyAlignment="1" applyProtection="1">
      <alignment wrapText="1"/>
      <protection locked="0"/>
    </xf>
    <xf numFmtId="170" fontId="48" fillId="6" borderId="1" xfId="3" applyFont="1" applyFill="1" applyAlignment="1">
      <alignment horizontal="right"/>
    </xf>
    <xf numFmtId="171" fontId="16" fillId="7" borderId="45" xfId="1" applyNumberFormat="1" applyFont="1" applyFill="1" applyBorder="1" applyAlignment="1" applyProtection="1">
      <alignment horizontal="right"/>
      <protection locked="0"/>
    </xf>
    <xf numFmtId="171" fontId="16" fillId="7" borderId="1" xfId="1" applyNumberFormat="1" applyFont="1" applyFill="1" applyBorder="1" applyAlignment="1" applyProtection="1">
      <alignment horizontal="right"/>
      <protection locked="0"/>
    </xf>
    <xf numFmtId="0" fontId="20" fillId="2" borderId="0" xfId="0" applyFont="1" applyFill="1"/>
    <xf numFmtId="9" fontId="20" fillId="3" borderId="0" xfId="2" applyFont="1" applyFill="1" applyAlignment="1" applyProtection="1">
      <alignment horizontal="center"/>
      <protection locked="0"/>
    </xf>
    <xf numFmtId="166" fontId="25" fillId="2" borderId="0" xfId="1" applyFont="1" applyFill="1" applyAlignment="1">
      <alignment horizontal="left"/>
    </xf>
    <xf numFmtId="9" fontId="20" fillId="7" borderId="3" xfId="1" applyNumberFormat="1" applyFont="1" applyFill="1" applyBorder="1" applyProtection="1">
      <protection locked="0"/>
    </xf>
    <xf numFmtId="0" fontId="20" fillId="0" borderId="0" xfId="0" applyFont="1"/>
    <xf numFmtId="0" fontId="49" fillId="0" borderId="0" xfId="0" applyFont="1"/>
    <xf numFmtId="172" fontId="49" fillId="3" borderId="48" xfId="4" applyNumberFormat="1" applyFont="1" applyFill="1" applyBorder="1" applyAlignment="1" applyProtection="1">
      <alignment wrapText="1"/>
      <protection locked="0"/>
    </xf>
    <xf numFmtId="0" fontId="49" fillId="3" borderId="48" xfId="4" applyNumberFormat="1" applyFont="1" applyFill="1" applyBorder="1" applyAlignment="1" applyProtection="1">
      <alignment horizontal="center" vertical="center" wrapText="1"/>
      <protection locked="0"/>
    </xf>
    <xf numFmtId="0" fontId="22" fillId="2" borderId="0" xfId="5" applyFont="1" applyFill="1"/>
    <xf numFmtId="0" fontId="16" fillId="0" borderId="0" xfId="5" applyFont="1"/>
    <xf numFmtId="0" fontId="20" fillId="14" borderId="5" xfId="0" applyFont="1" applyFill="1" applyBorder="1" applyAlignment="1">
      <alignment horizontal="center" vertical="center" wrapText="1"/>
    </xf>
    <xf numFmtId="0" fontId="16" fillId="15" borderId="46" xfId="0" applyFont="1" applyFill="1" applyBorder="1" applyAlignment="1">
      <alignment horizontal="center" vertical="center" wrapText="1"/>
    </xf>
    <xf numFmtId="10" fontId="16" fillId="15" borderId="3" xfId="0" applyNumberFormat="1" applyFont="1" applyFill="1" applyBorder="1" applyAlignment="1">
      <alignment horizontal="center" vertical="center" wrapText="1"/>
    </xf>
    <xf numFmtId="4" fontId="16" fillId="15" borderId="3" xfId="0" applyNumberFormat="1" applyFont="1" applyFill="1" applyBorder="1" applyAlignment="1">
      <alignment horizontal="center" vertical="center" wrapText="1"/>
    </xf>
    <xf numFmtId="0" fontId="16" fillId="16" borderId="3" xfId="0" applyFont="1" applyFill="1" applyBorder="1" applyAlignment="1">
      <alignment horizontal="center" vertical="center" wrapText="1"/>
    </xf>
    <xf numFmtId="0" fontId="16" fillId="0" borderId="0" xfId="5" applyFont="1" applyAlignment="1">
      <alignment horizontal="left"/>
    </xf>
    <xf numFmtId="0" fontId="20" fillId="14" borderId="6" xfId="0" applyFont="1" applyFill="1" applyBorder="1" applyAlignment="1">
      <alignment horizontal="center" vertical="center" wrapText="1"/>
    </xf>
    <xf numFmtId="0" fontId="16" fillId="15" borderId="5" xfId="0" applyFont="1" applyFill="1" applyBorder="1" applyAlignment="1">
      <alignment horizontal="center" vertical="center" wrapText="1"/>
    </xf>
    <xf numFmtId="10" fontId="16" fillId="15" borderId="2" xfId="2" applyNumberFormat="1" applyFont="1" applyFill="1" applyBorder="1" applyAlignment="1">
      <alignment horizontal="center" vertical="center" wrapText="1"/>
    </xf>
    <xf numFmtId="10" fontId="16" fillId="15" borderId="2" xfId="0" applyNumberFormat="1" applyFont="1" applyFill="1" applyBorder="1" applyAlignment="1">
      <alignment horizontal="center" vertical="center" wrapText="1"/>
    </xf>
    <xf numFmtId="0" fontId="36" fillId="0" borderId="0" xfId="0" applyFont="1"/>
    <xf numFmtId="0" fontId="45" fillId="14" borderId="5" xfId="0" applyFont="1" applyFill="1" applyBorder="1" applyAlignment="1">
      <alignment horizontal="center" vertical="center" wrapText="1"/>
    </xf>
    <xf numFmtId="0" fontId="36" fillId="14" borderId="46" xfId="0" applyFont="1" applyFill="1" applyBorder="1" applyAlignment="1">
      <alignment horizontal="center" vertical="center" wrapText="1"/>
    </xf>
    <xf numFmtId="10" fontId="16" fillId="0" borderId="3" xfId="0" applyNumberFormat="1" applyFont="1" applyBorder="1" applyAlignment="1">
      <alignment horizontal="center" vertical="center" wrapText="1"/>
    </xf>
    <xf numFmtId="0" fontId="16" fillId="0" borderId="3" xfId="0" applyFont="1" applyBorder="1" applyAlignment="1">
      <alignment vertical="center"/>
    </xf>
    <xf numFmtId="0" fontId="16" fillId="0" borderId="3" xfId="0" applyFont="1" applyBorder="1" applyAlignment="1">
      <alignment horizontal="center" vertical="center" wrapText="1"/>
    </xf>
    <xf numFmtId="4" fontId="16" fillId="0" borderId="3" xfId="0" applyNumberFormat="1" applyFont="1" applyBorder="1" applyAlignment="1">
      <alignment horizontal="center" vertical="center" wrapText="1"/>
    </xf>
    <xf numFmtId="0" fontId="16" fillId="0" borderId="3" xfId="0" applyFont="1" applyBorder="1" applyAlignment="1">
      <alignment vertical="center" wrapText="1"/>
    </xf>
    <xf numFmtId="0" fontId="36" fillId="0" borderId="0" xfId="0" applyFont="1" applyAlignment="1">
      <alignment wrapText="1"/>
    </xf>
    <xf numFmtId="0" fontId="45" fillId="14" borderId="6" xfId="0" applyFont="1" applyFill="1" applyBorder="1" applyAlignment="1">
      <alignment horizontal="center" vertical="center" wrapText="1"/>
    </xf>
    <xf numFmtId="165" fontId="36" fillId="0" borderId="3" xfId="4" applyFont="1" applyBorder="1" applyAlignment="1">
      <alignment horizontal="center" vertical="center" wrapText="1"/>
    </xf>
    <xf numFmtId="165" fontId="45" fillId="0" borderId="3" xfId="4" applyFont="1" applyBorder="1" applyAlignment="1">
      <alignment horizontal="center" vertical="center" wrapText="1"/>
    </xf>
    <xf numFmtId="0" fontId="45" fillId="0" borderId="5" xfId="0" applyFont="1" applyBorder="1" applyAlignment="1">
      <alignment horizontal="center" vertical="center" wrapText="1"/>
    </xf>
    <xf numFmtId="0" fontId="45" fillId="0" borderId="6" xfId="0" applyFont="1" applyBorder="1" applyAlignment="1">
      <alignment horizontal="center" vertical="center" wrapText="1"/>
    </xf>
    <xf numFmtId="43" fontId="45" fillId="0" borderId="3" xfId="0" applyNumberFormat="1" applyFont="1" applyBorder="1" applyAlignment="1">
      <alignment horizontal="center" vertical="center" wrapText="1"/>
    </xf>
    <xf numFmtId="0" fontId="36" fillId="0" borderId="0" xfId="0" applyFont="1" applyAlignment="1">
      <alignment vertical="center" wrapText="1"/>
    </xf>
    <xf numFmtId="10" fontId="36" fillId="0" borderId="3" xfId="2" applyNumberFormat="1" applyFont="1" applyBorder="1" applyAlignment="1">
      <alignment horizontal="center" vertical="center" wrapText="1"/>
    </xf>
    <xf numFmtId="10" fontId="45" fillId="0" borderId="3" xfId="0" applyNumberFormat="1" applyFont="1" applyBorder="1" applyAlignment="1">
      <alignment horizontal="center" vertical="center" wrapText="1"/>
    </xf>
    <xf numFmtId="167" fontId="16" fillId="2" borderId="6" xfId="1" applyNumberFormat="1" applyFont="1" applyFill="1" applyBorder="1" applyAlignment="1">
      <alignment horizontal="center" vertical="center"/>
    </xf>
    <xf numFmtId="0" fontId="16" fillId="13" borderId="3" xfId="0" applyFont="1" applyFill="1" applyBorder="1" applyAlignment="1">
      <alignment horizontal="center" vertical="center" wrapText="1"/>
    </xf>
    <xf numFmtId="0" fontId="52" fillId="0" borderId="0" xfId="0" applyFont="1"/>
    <xf numFmtId="0" fontId="36" fillId="0" borderId="0" xfId="0" applyFont="1" applyAlignment="1">
      <alignment horizontal="right"/>
    </xf>
    <xf numFmtId="3" fontId="52" fillId="0" borderId="0" xfId="0" applyNumberFormat="1" applyFont="1"/>
    <xf numFmtId="9" fontId="52" fillId="0" borderId="0" xfId="0" applyNumberFormat="1" applyFont="1"/>
    <xf numFmtId="0" fontId="52"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xf>
    <xf numFmtId="0" fontId="16" fillId="0" borderId="13" xfId="0" applyFont="1" applyBorder="1" applyAlignment="1">
      <alignment vertical="center"/>
    </xf>
    <xf numFmtId="0" fontId="16" fillId="0" borderId="1" xfId="0" applyFont="1" applyBorder="1" applyAlignment="1">
      <alignment vertical="center"/>
    </xf>
    <xf numFmtId="0" fontId="16" fillId="0" borderId="1" xfId="0" applyFont="1" applyBorder="1"/>
    <xf numFmtId="0" fontId="16" fillId="0" borderId="2" xfId="0" applyFont="1" applyBorder="1"/>
    <xf numFmtId="0" fontId="16" fillId="0" borderId="0" xfId="0" applyFont="1" applyAlignment="1">
      <alignment vertical="center" wrapText="1"/>
    </xf>
    <xf numFmtId="0" fontId="20" fillId="0" borderId="13" xfId="0" applyFont="1" applyBorder="1" applyAlignment="1">
      <alignment vertical="center"/>
    </xf>
    <xf numFmtId="0" fontId="20" fillId="0" borderId="1" xfId="0" applyFont="1" applyBorder="1" applyAlignment="1">
      <alignment vertical="center"/>
    </xf>
    <xf numFmtId="0" fontId="9" fillId="3" borderId="1" xfId="0" applyFont="1" applyFill="1" applyBorder="1" applyAlignment="1" applyProtection="1">
      <alignment vertical="center"/>
      <protection locked="0"/>
    </xf>
    <xf numFmtId="167" fontId="8" fillId="3" borderId="13" xfId="1" applyNumberFormat="1" applyFont="1" applyFill="1" applyBorder="1" applyAlignment="1" applyProtection="1">
      <alignment vertical="center"/>
      <protection locked="0"/>
    </xf>
    <xf numFmtId="167" fontId="8" fillId="3" borderId="1" xfId="1" applyNumberFormat="1" applyFont="1" applyFill="1" applyBorder="1" applyAlignment="1" applyProtection="1">
      <alignment vertical="center"/>
      <protection locked="0"/>
    </xf>
    <xf numFmtId="167" fontId="8" fillId="3" borderId="2" xfId="1" applyNumberFormat="1" applyFont="1" applyFill="1" applyBorder="1" applyAlignment="1" applyProtection="1">
      <alignment vertical="center"/>
      <protection locked="0"/>
    </xf>
    <xf numFmtId="0" fontId="45" fillId="0" borderId="0" xfId="0" applyFont="1"/>
    <xf numFmtId="10" fontId="45" fillId="0" borderId="0" xfId="0" applyNumberFormat="1" applyFont="1"/>
    <xf numFmtId="43" fontId="49" fillId="3" borderId="3" xfId="4" applyNumberFormat="1" applyFont="1" applyFill="1" applyBorder="1" applyAlignment="1" applyProtection="1">
      <alignment wrapText="1"/>
      <protection locked="0"/>
    </xf>
    <xf numFmtId="0" fontId="19" fillId="0" borderId="0" xfId="0" applyFont="1" applyAlignment="1">
      <alignment horizontal="left"/>
    </xf>
    <xf numFmtId="3" fontId="0" fillId="0" borderId="0" xfId="0" applyNumberFormat="1"/>
    <xf numFmtId="2" fontId="0" fillId="0" borderId="0" xfId="0" applyNumberFormat="1"/>
    <xf numFmtId="3" fontId="0" fillId="3" borderId="0" xfId="0" applyNumberFormat="1" applyFill="1"/>
    <xf numFmtId="3" fontId="49" fillId="0" borderId="0" xfId="0" applyNumberFormat="1" applyFont="1"/>
    <xf numFmtId="0" fontId="0" fillId="3" borderId="0" xfId="0" applyFill="1"/>
    <xf numFmtId="4" fontId="0" fillId="3" borderId="0" xfId="0" applyNumberFormat="1" applyFill="1"/>
    <xf numFmtId="10" fontId="0" fillId="3" borderId="0" xfId="0" applyNumberFormat="1" applyFill="1"/>
    <xf numFmtId="0" fontId="56" fillId="0" borderId="0" xfId="6" applyFont="1"/>
    <xf numFmtId="4" fontId="0" fillId="0" borderId="0" xfId="0" applyNumberFormat="1"/>
    <xf numFmtId="0" fontId="8" fillId="3" borderId="1" xfId="0" applyFont="1" applyFill="1" applyBorder="1" applyAlignment="1" applyProtection="1">
      <alignment vertical="center"/>
      <protection locked="0"/>
    </xf>
    <xf numFmtId="9" fontId="8" fillId="3" borderId="1" xfId="0" applyNumberFormat="1" applyFont="1" applyFill="1" applyBorder="1" applyAlignment="1" applyProtection="1">
      <alignment horizontal="left" vertical="center"/>
      <protection locked="0"/>
    </xf>
    <xf numFmtId="167" fontId="16" fillId="7" borderId="33" xfId="1" applyNumberFormat="1" applyFont="1" applyFill="1" applyBorder="1" applyProtection="1">
      <protection locked="0"/>
    </xf>
    <xf numFmtId="167" fontId="16" fillId="7" borderId="27" xfId="1" applyNumberFormat="1" applyFont="1" applyFill="1" applyBorder="1" applyProtection="1">
      <protection locked="0"/>
    </xf>
    <xf numFmtId="170" fontId="20" fillId="6" borderId="1" xfId="3" applyFont="1" applyFill="1" applyAlignment="1">
      <alignment horizontal="center"/>
    </xf>
    <xf numFmtId="175" fontId="16" fillId="7" borderId="42" xfId="1" applyNumberFormat="1" applyFont="1" applyFill="1" applyBorder="1" applyProtection="1">
      <protection locked="0"/>
    </xf>
    <xf numFmtId="170" fontId="20" fillId="6" borderId="2" xfId="3" applyFont="1" applyFill="1" applyBorder="1" applyAlignment="1">
      <alignment horizontal="center"/>
    </xf>
    <xf numFmtId="170" fontId="20" fillId="8" borderId="0" xfId="3" applyFont="1" applyFill="1" applyBorder="1"/>
    <xf numFmtId="176" fontId="16" fillId="2" borderId="3" xfId="0" applyNumberFormat="1" applyFont="1" applyFill="1" applyBorder="1" applyAlignment="1">
      <alignment vertical="top" wrapText="1"/>
    </xf>
    <xf numFmtId="2" fontId="16" fillId="2" borderId="3" xfId="0" applyNumberFormat="1" applyFont="1" applyFill="1" applyBorder="1" applyAlignment="1">
      <alignment vertical="top" wrapText="1"/>
    </xf>
    <xf numFmtId="167" fontId="16" fillId="2" borderId="3" xfId="1" applyNumberFormat="1" applyFont="1" applyFill="1" applyBorder="1" applyAlignment="1">
      <alignment horizontal="center"/>
    </xf>
    <xf numFmtId="176" fontId="36" fillId="2" borderId="3" xfId="0" applyNumberFormat="1" applyFont="1" applyFill="1" applyBorder="1" applyAlignment="1">
      <alignment vertical="top" wrapText="1"/>
    </xf>
    <xf numFmtId="2" fontId="36" fillId="2" borderId="3" xfId="0" applyNumberFormat="1" applyFont="1" applyFill="1" applyBorder="1" applyAlignment="1">
      <alignment vertical="top" wrapText="1"/>
    </xf>
    <xf numFmtId="167" fontId="36" fillId="2" borderId="3" xfId="1" applyNumberFormat="1" applyFont="1" applyFill="1" applyBorder="1" applyAlignment="1">
      <alignment horizontal="center"/>
    </xf>
    <xf numFmtId="0" fontId="22" fillId="0" borderId="0" xfId="0" applyFont="1"/>
    <xf numFmtId="166" fontId="16" fillId="2" borderId="3" xfId="1" applyFont="1" applyFill="1" applyBorder="1" applyAlignment="1">
      <alignment horizontal="left" vertical="center" wrapText="1"/>
    </xf>
    <xf numFmtId="165" fontId="20" fillId="2" borderId="3" xfId="4" applyFont="1" applyFill="1" applyBorder="1" applyAlignment="1">
      <alignment horizontal="center" vertical="center" wrapText="1"/>
    </xf>
    <xf numFmtId="0" fontId="14" fillId="0" borderId="0" xfId="0" applyFont="1"/>
    <xf numFmtId="176" fontId="16" fillId="2" borderId="0" xfId="0" applyNumberFormat="1" applyFont="1" applyFill="1" applyAlignment="1">
      <alignment vertical="top" wrapText="1"/>
    </xf>
    <xf numFmtId="2" fontId="16" fillId="2" borderId="0" xfId="0" applyNumberFormat="1" applyFont="1" applyFill="1" applyAlignment="1">
      <alignment vertical="top" wrapText="1"/>
    </xf>
    <xf numFmtId="1" fontId="21" fillId="2" borderId="0" xfId="0" applyNumberFormat="1" applyFont="1" applyFill="1"/>
    <xf numFmtId="3" fontId="16" fillId="0" borderId="0" xfId="0" applyNumberFormat="1" applyFont="1"/>
    <xf numFmtId="0" fontId="16" fillId="2" borderId="3" xfId="0" applyFont="1" applyFill="1" applyBorder="1" applyAlignment="1">
      <alignment horizontal="center" vertical="center"/>
    </xf>
    <xf numFmtId="0" fontId="22" fillId="0" borderId="0" xfId="0" applyFont="1" applyAlignment="1">
      <alignment vertical="center"/>
    </xf>
    <xf numFmtId="0" fontId="16" fillId="2" borderId="3" xfId="0" quotePrefix="1" applyFont="1" applyFill="1" applyBorder="1" applyAlignment="1">
      <alignment horizontal="center" vertical="center"/>
    </xf>
    <xf numFmtId="170" fontId="20" fillId="6" borderId="1" xfId="3" applyFont="1" applyFill="1" applyAlignment="1">
      <alignment horizontal="center" vertical="center"/>
    </xf>
    <xf numFmtId="167" fontId="20" fillId="0" borderId="3" xfId="0" applyNumberFormat="1" applyFont="1" applyBorder="1" applyAlignment="1">
      <alignment horizontal="center"/>
    </xf>
    <xf numFmtId="167" fontId="20" fillId="2" borderId="3" xfId="0" applyNumberFormat="1" applyFont="1" applyFill="1" applyBorder="1" applyAlignment="1">
      <alignment horizontal="center"/>
    </xf>
    <xf numFmtId="0" fontId="16" fillId="2" borderId="0" xfId="0" applyFont="1" applyFill="1" applyAlignment="1">
      <alignment horizontal="right"/>
    </xf>
    <xf numFmtId="0" fontId="20" fillId="2" borderId="0" xfId="0" applyFont="1" applyFill="1" applyAlignment="1">
      <alignment wrapText="1"/>
    </xf>
    <xf numFmtId="9" fontId="16" fillId="2" borderId="0" xfId="2" applyFont="1" applyFill="1" applyAlignment="1">
      <alignment horizontal="center"/>
    </xf>
    <xf numFmtId="167" fontId="20" fillId="2" borderId="0" xfId="0" applyNumberFormat="1" applyFont="1" applyFill="1" applyAlignment="1">
      <alignment horizontal="center"/>
    </xf>
    <xf numFmtId="9" fontId="16" fillId="2" borderId="0" xfId="2" applyFont="1" applyFill="1"/>
    <xf numFmtId="0" fontId="20" fillId="2" borderId="13" xfId="0" applyFont="1" applyFill="1" applyBorder="1" applyAlignment="1">
      <alignment wrapText="1"/>
    </xf>
    <xf numFmtId="9" fontId="16" fillId="2" borderId="1" xfId="2" applyFont="1" applyFill="1" applyBorder="1" applyAlignment="1">
      <alignment horizontal="center"/>
    </xf>
    <xf numFmtId="167" fontId="20" fillId="2" borderId="2" xfId="0" applyNumberFormat="1" applyFont="1" applyFill="1" applyBorder="1" applyAlignment="1">
      <alignment horizontal="center"/>
    </xf>
    <xf numFmtId="0" fontId="20" fillId="2" borderId="11" xfId="0" applyFont="1" applyFill="1" applyBorder="1" applyAlignment="1">
      <alignment wrapText="1"/>
    </xf>
    <xf numFmtId="9" fontId="16" fillId="2" borderId="7" xfId="2" applyFont="1" applyFill="1" applyBorder="1" applyAlignment="1">
      <alignment horizontal="center"/>
    </xf>
    <xf numFmtId="167" fontId="20" fillId="2" borderId="12" xfId="0" applyNumberFormat="1" applyFont="1" applyFill="1" applyBorder="1" applyAlignment="1">
      <alignment horizontal="center"/>
    </xf>
    <xf numFmtId="167" fontId="21" fillId="2" borderId="0" xfId="0" applyNumberFormat="1" applyFont="1" applyFill="1" applyAlignment="1">
      <alignment horizontal="center"/>
    </xf>
    <xf numFmtId="0" fontId="39" fillId="2" borderId="0" xfId="0" applyFont="1" applyFill="1"/>
    <xf numFmtId="0" fontId="21" fillId="2" borderId="0" xfId="0" applyFont="1" applyFill="1"/>
    <xf numFmtId="167" fontId="21" fillId="2" borderId="0" xfId="0" applyNumberFormat="1" applyFont="1" applyFill="1"/>
    <xf numFmtId="168" fontId="20" fillId="0" borderId="3" xfId="2" applyNumberFormat="1" applyFont="1" applyBorder="1"/>
    <xf numFmtId="9" fontId="39" fillId="2" borderId="0" xfId="0" applyNumberFormat="1" applyFont="1" applyFill="1"/>
    <xf numFmtId="0" fontId="20" fillId="0" borderId="3" xfId="0" applyFont="1" applyBorder="1" applyAlignment="1">
      <alignment horizontal="right"/>
    </xf>
    <xf numFmtId="167" fontId="16" fillId="7" borderId="3" xfId="1" applyNumberFormat="1" applyFont="1" applyFill="1" applyBorder="1" applyAlignment="1" applyProtection="1">
      <alignment horizontal="center"/>
      <protection locked="0"/>
    </xf>
    <xf numFmtId="171" fontId="16" fillId="0" borderId="3" xfId="1" applyNumberFormat="1" applyFont="1" applyBorder="1" applyAlignment="1" applyProtection="1">
      <alignment horizontal="center"/>
      <protection locked="0"/>
    </xf>
    <xf numFmtId="166" fontId="25" fillId="2" borderId="0" xfId="1" applyFont="1" applyFill="1" applyAlignment="1">
      <alignment horizontal="right"/>
    </xf>
    <xf numFmtId="166" fontId="25" fillId="2" borderId="10" xfId="1" applyFont="1" applyFill="1" applyBorder="1" applyAlignment="1">
      <alignment horizontal="left"/>
    </xf>
    <xf numFmtId="167" fontId="16" fillId="2" borderId="44" xfId="4" applyNumberFormat="1" applyFont="1" applyFill="1" applyBorder="1" applyAlignment="1">
      <alignment horizontal="right"/>
    </xf>
    <xf numFmtId="1" fontId="16" fillId="2" borderId="0" xfId="1" applyNumberFormat="1" applyFont="1" applyFill="1"/>
    <xf numFmtId="167" fontId="16" fillId="2" borderId="36" xfId="4" applyNumberFormat="1" applyFont="1" applyFill="1" applyBorder="1" applyAlignment="1">
      <alignment horizontal="right"/>
    </xf>
    <xf numFmtId="1" fontId="48" fillId="6" borderId="1" xfId="3" applyNumberFormat="1" applyFont="1" applyFill="1" applyAlignment="1">
      <alignment horizontal="right" vertical="center"/>
    </xf>
    <xf numFmtId="0" fontId="9" fillId="3" borderId="1" xfId="0" applyFont="1" applyFill="1" applyBorder="1" applyAlignment="1" applyProtection="1">
      <alignment horizontal="center" vertical="center" wrapText="1"/>
      <protection locked="0"/>
    </xf>
    <xf numFmtId="10" fontId="16" fillId="0" borderId="0" xfId="2" applyNumberFormat="1" applyFont="1" applyFill="1"/>
    <xf numFmtId="171" fontId="20" fillId="2" borderId="3" xfId="0" applyNumberFormat="1" applyFont="1" applyFill="1" applyBorder="1"/>
    <xf numFmtId="0" fontId="20" fillId="6" borderId="3" xfId="0" applyFont="1" applyFill="1" applyBorder="1" applyAlignment="1">
      <alignment horizontal="center" vertical="center"/>
    </xf>
    <xf numFmtId="0" fontId="16" fillId="15" borderId="3" xfId="0" applyFont="1" applyFill="1" applyBorder="1" applyAlignment="1">
      <alignment horizontal="center" vertical="center" wrapText="1"/>
    </xf>
    <xf numFmtId="0" fontId="36" fillId="0" borderId="3" xfId="0" applyFont="1" applyBorder="1" applyAlignment="1">
      <alignment horizontal="center" vertical="center" wrapText="1"/>
    </xf>
    <xf numFmtId="0" fontId="45" fillId="14" borderId="3" xfId="0" applyFont="1" applyFill="1" applyBorder="1" applyAlignment="1">
      <alignment horizontal="center" vertical="center" wrapText="1"/>
    </xf>
    <xf numFmtId="0" fontId="20" fillId="14" borderId="3" xfId="0" applyFont="1" applyFill="1" applyBorder="1" applyAlignment="1">
      <alignment horizontal="center" vertical="center" wrapText="1"/>
    </xf>
    <xf numFmtId="0" fontId="20" fillId="0" borderId="3" xfId="0" applyFont="1" applyBorder="1" applyAlignment="1">
      <alignment horizontal="center" vertical="center" wrapText="1"/>
    </xf>
    <xf numFmtId="170" fontId="48" fillId="6" borderId="4" xfId="3" applyFont="1" applyFill="1" applyBorder="1" applyAlignment="1">
      <alignment horizontal="left" vertical="top" wrapText="1"/>
    </xf>
    <xf numFmtId="0" fontId="0" fillId="0" borderId="0" xfId="0" applyProtection="1">
      <protection hidden="1"/>
    </xf>
    <xf numFmtId="0" fontId="14" fillId="4" borderId="0" xfId="0" applyFont="1" applyFill="1" applyAlignment="1" applyProtection="1">
      <alignment wrapText="1"/>
      <protection hidden="1"/>
    </xf>
    <xf numFmtId="0" fontId="36" fillId="4" borderId="0" xfId="0" applyFont="1" applyFill="1" applyAlignment="1" applyProtection="1">
      <alignment horizontal="center" vertical="center" wrapText="1"/>
      <protection hidden="1"/>
    </xf>
    <xf numFmtId="0" fontId="6" fillId="0" borderId="0" xfId="0" applyFont="1" applyProtection="1">
      <protection hidden="1"/>
    </xf>
    <xf numFmtId="0" fontId="14" fillId="0" borderId="0" xfId="0" applyFont="1" applyAlignment="1" applyProtection="1">
      <alignment wrapText="1"/>
      <protection hidden="1"/>
    </xf>
    <xf numFmtId="0" fontId="14"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0" fontId="11" fillId="0" borderId="0" xfId="0" applyFont="1" applyProtection="1">
      <protection hidden="1"/>
    </xf>
    <xf numFmtId="0" fontId="9" fillId="2" borderId="0" xfId="0" applyFont="1" applyFill="1" applyProtection="1">
      <protection hidden="1"/>
    </xf>
    <xf numFmtId="0" fontId="9" fillId="2" borderId="0" xfId="0" applyFont="1" applyFill="1" applyAlignment="1" applyProtection="1">
      <alignment vertical="top"/>
      <protection hidden="1"/>
    </xf>
    <xf numFmtId="0" fontId="8" fillId="2" borderId="0" xfId="0" applyFont="1" applyFill="1" applyAlignment="1" applyProtection="1">
      <alignment vertical="top"/>
      <protection hidden="1"/>
    </xf>
    <xf numFmtId="0" fontId="8" fillId="2" borderId="1" xfId="0" applyFont="1" applyFill="1" applyBorder="1" applyAlignment="1" applyProtection="1">
      <alignment vertical="center"/>
      <protection hidden="1"/>
    </xf>
    <xf numFmtId="166" fontId="56" fillId="21" borderId="0" xfId="0" applyNumberFormat="1" applyFont="1" applyFill="1" applyProtection="1">
      <protection hidden="1"/>
    </xf>
    <xf numFmtId="0" fontId="8" fillId="2" borderId="0" xfId="0" applyFont="1" applyFill="1" applyAlignment="1" applyProtection="1">
      <alignment vertical="center"/>
      <protection hidden="1"/>
    </xf>
    <xf numFmtId="0" fontId="8" fillId="2" borderId="1" xfId="0" applyFont="1" applyFill="1" applyBorder="1" applyAlignment="1" applyProtection="1">
      <alignment horizontal="left" vertical="center" wrapText="1"/>
      <protection hidden="1"/>
    </xf>
    <xf numFmtId="0" fontId="8" fillId="2" borderId="0" xfId="0" applyFont="1" applyFill="1" applyProtection="1">
      <protection hidden="1"/>
    </xf>
    <xf numFmtId="167" fontId="8" fillId="3" borderId="3" xfId="1" applyNumberFormat="1"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11" fillId="3" borderId="7" xfId="0" applyFont="1" applyFill="1" applyBorder="1" applyProtection="1">
      <protection locked="0"/>
    </xf>
    <xf numFmtId="0" fontId="16" fillId="2" borderId="0" xfId="0" applyFont="1" applyFill="1" applyAlignment="1" applyProtection="1">
      <alignment vertical="top"/>
      <protection hidden="1"/>
    </xf>
    <xf numFmtId="0" fontId="16" fillId="0" borderId="0" xfId="0" applyFont="1" applyAlignment="1" applyProtection="1">
      <alignment vertical="top"/>
      <protection hidden="1"/>
    </xf>
    <xf numFmtId="0" fontId="26" fillId="2" borderId="0" xfId="0" applyFont="1" applyFill="1" applyProtection="1">
      <protection hidden="1"/>
    </xf>
    <xf numFmtId="0" fontId="16" fillId="2" borderId="0" xfId="0" applyFont="1" applyFill="1" applyProtection="1">
      <protection hidden="1"/>
    </xf>
    <xf numFmtId="0" fontId="16" fillId="0" borderId="0" xfId="0" applyFont="1" applyProtection="1">
      <protection hidden="1"/>
    </xf>
    <xf numFmtId="0" fontId="22" fillId="2" borderId="0" xfId="0" applyFont="1" applyFill="1" applyProtection="1">
      <protection hidden="1"/>
    </xf>
    <xf numFmtId="9" fontId="23" fillId="2" borderId="0" xfId="0" applyNumberFormat="1" applyFont="1" applyFill="1" applyProtection="1">
      <protection hidden="1"/>
    </xf>
    <xf numFmtId="0" fontId="20" fillId="6" borderId="3" xfId="0" applyFont="1" applyFill="1" applyBorder="1" applyAlignment="1" applyProtection="1">
      <alignment horizontal="center" vertical="center"/>
      <protection hidden="1"/>
    </xf>
    <xf numFmtId="0" fontId="24" fillId="6" borderId="3" xfId="0" applyFont="1" applyFill="1" applyBorder="1" applyAlignment="1" applyProtection="1">
      <alignment horizontal="center" vertical="center" wrapText="1"/>
      <protection hidden="1"/>
    </xf>
    <xf numFmtId="0" fontId="20" fillId="0" borderId="3" xfId="0" applyFont="1" applyBorder="1" applyAlignment="1" applyProtection="1">
      <alignment horizontal="right" wrapText="1"/>
      <protection hidden="1"/>
    </xf>
    <xf numFmtId="0" fontId="20" fillId="0" borderId="3" xfId="0" applyFont="1" applyBorder="1" applyAlignment="1" applyProtection="1">
      <alignment wrapText="1"/>
      <protection hidden="1"/>
    </xf>
    <xf numFmtId="171" fontId="16" fillId="0" borderId="3" xfId="0" applyNumberFormat="1" applyFont="1" applyBorder="1" applyAlignment="1" applyProtection="1">
      <alignment horizontal="center"/>
      <protection hidden="1"/>
    </xf>
    <xf numFmtId="168" fontId="16" fillId="0" borderId="3" xfId="2" applyNumberFormat="1" applyFont="1" applyBorder="1" applyProtection="1">
      <protection hidden="1"/>
    </xf>
    <xf numFmtId="171" fontId="20" fillId="0" borderId="3" xfId="1" applyNumberFormat="1" applyFont="1" applyBorder="1" applyAlignment="1" applyProtection="1">
      <alignment horizontal="center"/>
      <protection hidden="1"/>
    </xf>
    <xf numFmtId="171" fontId="20" fillId="0" borderId="3" xfId="0" applyNumberFormat="1" applyFont="1" applyBorder="1" applyAlignment="1" applyProtection="1">
      <alignment horizontal="center"/>
      <protection hidden="1"/>
    </xf>
    <xf numFmtId="171" fontId="20" fillId="2" borderId="3" xfId="1" applyNumberFormat="1" applyFont="1" applyFill="1" applyBorder="1" applyAlignment="1" applyProtection="1">
      <alignment horizontal="center"/>
      <protection hidden="1"/>
    </xf>
    <xf numFmtId="0" fontId="23" fillId="2" borderId="0" xfId="0" applyFont="1" applyFill="1" applyProtection="1">
      <protection hidden="1"/>
    </xf>
    <xf numFmtId="0" fontId="16" fillId="0" borderId="3" xfId="0" applyFont="1" applyBorder="1" applyAlignment="1" applyProtection="1">
      <alignment horizontal="right" wrapText="1"/>
      <protection hidden="1"/>
    </xf>
    <xf numFmtId="0" fontId="16" fillId="0" borderId="3" xfId="0" applyFont="1" applyBorder="1" applyAlignment="1" applyProtection="1">
      <alignment wrapText="1"/>
      <protection hidden="1"/>
    </xf>
    <xf numFmtId="171" fontId="16" fillId="0" borderId="3" xfId="1" applyNumberFormat="1" applyFont="1" applyBorder="1" applyAlignment="1" applyProtection="1">
      <alignment horizontal="center"/>
      <protection hidden="1"/>
    </xf>
    <xf numFmtId="171" fontId="20" fillId="2" borderId="3" xfId="0" applyNumberFormat="1" applyFont="1" applyFill="1" applyBorder="1" applyAlignment="1" applyProtection="1">
      <alignment horizontal="center"/>
      <protection hidden="1"/>
    </xf>
    <xf numFmtId="0" fontId="16" fillId="0" borderId="3" xfId="0" applyFont="1" applyBorder="1" applyAlignment="1" applyProtection="1">
      <alignment horizontal="right"/>
      <protection hidden="1"/>
    </xf>
    <xf numFmtId="9" fontId="16" fillId="0" borderId="3" xfId="2" applyFont="1" applyBorder="1" applyProtection="1">
      <protection hidden="1"/>
    </xf>
    <xf numFmtId="9" fontId="20" fillId="2" borderId="3" xfId="0" applyNumberFormat="1" applyFont="1" applyFill="1" applyBorder="1" applyAlignment="1" applyProtection="1">
      <alignment horizontal="center" wrapText="1"/>
      <protection hidden="1"/>
    </xf>
    <xf numFmtId="167" fontId="16" fillId="0" borderId="3" xfId="0" applyNumberFormat="1" applyFont="1" applyBorder="1" applyAlignment="1" applyProtection="1">
      <alignment horizontal="center"/>
      <protection hidden="1"/>
    </xf>
    <xf numFmtId="167" fontId="20" fillId="0" borderId="3" xfId="1" applyNumberFormat="1" applyFont="1" applyBorder="1" applyAlignment="1" applyProtection="1">
      <alignment horizontal="center"/>
      <protection hidden="1"/>
    </xf>
    <xf numFmtId="9" fontId="16" fillId="3" borderId="3" xfId="2" applyFont="1" applyFill="1" applyBorder="1" applyAlignment="1" applyProtection="1">
      <alignment horizontal="center"/>
      <protection locked="0"/>
    </xf>
    <xf numFmtId="9" fontId="20" fillId="3" borderId="3" xfId="2" applyFont="1" applyFill="1" applyBorder="1" applyAlignment="1" applyProtection="1">
      <alignment horizontal="center"/>
      <protection locked="0"/>
    </xf>
    <xf numFmtId="0" fontId="16" fillId="5" borderId="0" xfId="0" applyFont="1" applyFill="1" applyAlignment="1" applyProtection="1">
      <alignment vertical="center" wrapText="1"/>
      <protection hidden="1"/>
    </xf>
    <xf numFmtId="0" fontId="43" fillId="2" borderId="3" xfId="0" applyFont="1" applyFill="1" applyBorder="1" applyProtection="1">
      <protection hidden="1"/>
    </xf>
    <xf numFmtId="0" fontId="11" fillId="3" borderId="13" xfId="0" applyFont="1" applyFill="1" applyBorder="1" applyProtection="1">
      <protection locked="0"/>
    </xf>
    <xf numFmtId="0" fontId="16" fillId="7" borderId="3" xfId="0" applyFont="1" applyFill="1" applyBorder="1" applyAlignment="1" applyProtection="1">
      <alignment horizontal="center" vertical="center"/>
      <protection locked="0"/>
    </xf>
    <xf numFmtId="0" fontId="32" fillId="2" borderId="0" xfId="0" applyFont="1" applyFill="1" applyAlignment="1">
      <alignment vertical="top"/>
    </xf>
    <xf numFmtId="0" fontId="33" fillId="2" borderId="0" xfId="0" applyFont="1" applyFill="1" applyAlignment="1">
      <alignment vertical="top"/>
    </xf>
    <xf numFmtId="166" fontId="33" fillId="6" borderId="4" xfId="1" applyFont="1" applyFill="1" applyBorder="1"/>
    <xf numFmtId="166" fontId="16" fillId="6" borderId="4" xfId="1" applyFont="1" applyFill="1" applyBorder="1"/>
    <xf numFmtId="166" fontId="27" fillId="6" borderId="4" xfId="1" applyFont="1" applyFill="1" applyBorder="1" applyAlignment="1">
      <alignment horizontal="right"/>
    </xf>
    <xf numFmtId="166" fontId="16" fillId="6" borderId="8" xfId="1" applyFont="1" applyFill="1" applyBorder="1"/>
    <xf numFmtId="0" fontId="16" fillId="8" borderId="0" xfId="0" applyFont="1" applyFill="1"/>
    <xf numFmtId="166" fontId="34" fillId="6" borderId="9" xfId="1" applyFont="1" applyFill="1" applyBorder="1"/>
    <xf numFmtId="166" fontId="20" fillId="6" borderId="0" xfId="1" applyFont="1" applyFill="1"/>
    <xf numFmtId="166" fontId="16" fillId="6" borderId="0" xfId="1" applyFont="1" applyFill="1"/>
    <xf numFmtId="166" fontId="28" fillId="6" borderId="0" xfId="1" applyFont="1" applyFill="1"/>
    <xf numFmtId="166" fontId="16" fillId="6" borderId="0" xfId="1" applyFont="1" applyFill="1" applyAlignment="1">
      <alignment horizontal="center"/>
    </xf>
    <xf numFmtId="166" fontId="16" fillId="6" borderId="10" xfId="1" applyFont="1" applyFill="1" applyBorder="1"/>
    <xf numFmtId="166" fontId="33" fillId="6" borderId="11" xfId="1" applyFont="1" applyFill="1" applyBorder="1"/>
    <xf numFmtId="166" fontId="16" fillId="6" borderId="7" xfId="1" applyFont="1" applyFill="1" applyBorder="1"/>
    <xf numFmtId="166" fontId="20" fillId="6" borderId="7" xfId="1" applyFont="1" applyFill="1" applyBorder="1"/>
    <xf numFmtId="166" fontId="16" fillId="6" borderId="7" xfId="1" applyFont="1" applyFill="1" applyBorder="1" applyAlignment="1">
      <alignment horizontal="center"/>
    </xf>
    <xf numFmtId="166" fontId="20" fillId="6" borderId="12" xfId="1" applyFont="1" applyFill="1" applyBorder="1" applyAlignment="1">
      <alignment horizontal="center"/>
    </xf>
    <xf numFmtId="166" fontId="33" fillId="8" borderId="0" xfId="1" applyFont="1" applyFill="1"/>
    <xf numFmtId="166" fontId="33" fillId="8" borderId="0" xfId="1" applyFont="1" applyFill="1" applyAlignment="1">
      <alignment horizontal="center"/>
    </xf>
    <xf numFmtId="169" fontId="33" fillId="8" borderId="0" xfId="1" applyNumberFormat="1" applyFont="1" applyFill="1"/>
    <xf numFmtId="170" fontId="24" fillId="6" borderId="13" xfId="3" applyFont="1" applyFill="1" applyBorder="1" applyProtection="1"/>
    <xf numFmtId="170" fontId="24" fillId="6" borderId="1" xfId="3" applyFont="1" applyFill="1" applyProtection="1"/>
    <xf numFmtId="170" fontId="24" fillId="6" borderId="1" xfId="3" applyFont="1" applyFill="1" applyAlignment="1" applyProtection="1">
      <alignment horizontal="right"/>
    </xf>
    <xf numFmtId="170" fontId="24" fillId="6" borderId="2" xfId="3" applyFont="1" applyFill="1" applyBorder="1" applyAlignment="1" applyProtection="1">
      <alignment horizontal="right"/>
    </xf>
    <xf numFmtId="0" fontId="23" fillId="8" borderId="0" xfId="0" applyFont="1" applyFill="1"/>
    <xf numFmtId="166" fontId="20" fillId="8" borderId="14" xfId="1" applyFont="1" applyFill="1" applyBorder="1" applyAlignment="1">
      <alignment horizontal="left"/>
    </xf>
    <xf numFmtId="166" fontId="20" fillId="8" borderId="15" xfId="1" applyFont="1" applyFill="1" applyBorder="1" applyAlignment="1">
      <alignment horizontal="center"/>
    </xf>
    <xf numFmtId="166" fontId="20" fillId="8" borderId="15" xfId="1" applyFont="1" applyFill="1" applyBorder="1"/>
    <xf numFmtId="166" fontId="20" fillId="8" borderId="15" xfId="1" applyFont="1" applyFill="1" applyBorder="1" applyAlignment="1">
      <alignment horizontal="center" vertical="center"/>
    </xf>
    <xf numFmtId="171" fontId="20" fillId="2" borderId="25" xfId="1" applyNumberFormat="1" applyFont="1" applyFill="1" applyBorder="1" applyAlignment="1">
      <alignment horizontal="right"/>
    </xf>
    <xf numFmtId="171" fontId="20" fillId="2" borderId="26" xfId="1" applyNumberFormat="1" applyFont="1" applyFill="1" applyBorder="1"/>
    <xf numFmtId="166" fontId="16" fillId="8" borderId="18" xfId="1" applyFont="1" applyFill="1" applyBorder="1"/>
    <xf numFmtId="166" fontId="16" fillId="8" borderId="0" xfId="1" applyFont="1" applyFill="1" applyAlignment="1">
      <alignment horizontal="right" indent="1"/>
    </xf>
    <xf numFmtId="166" fontId="20" fillId="8" borderId="0" xfId="1" applyFont="1" applyFill="1"/>
    <xf numFmtId="166" fontId="16" fillId="8" borderId="0" xfId="1" applyFont="1" applyFill="1" applyAlignment="1">
      <alignment horizontal="center" vertical="center" wrapText="1"/>
    </xf>
    <xf numFmtId="171" fontId="20" fillId="2" borderId="28" xfId="1" applyNumberFormat="1" applyFont="1" applyFill="1" applyBorder="1"/>
    <xf numFmtId="166" fontId="16" fillId="8" borderId="0" xfId="1" applyFont="1" applyFill="1"/>
    <xf numFmtId="166" fontId="20" fillId="8" borderId="0" xfId="1" applyFont="1" applyFill="1" applyAlignment="1">
      <alignment horizontal="center"/>
    </xf>
    <xf numFmtId="166" fontId="20" fillId="0" borderId="0" xfId="1" applyFont="1"/>
    <xf numFmtId="166" fontId="20" fillId="8" borderId="0" xfId="1" applyFont="1" applyFill="1" applyAlignment="1">
      <alignment horizontal="center" vertical="center"/>
    </xf>
    <xf numFmtId="171" fontId="20" fillId="2" borderId="27" xfId="1" applyNumberFormat="1" applyFont="1" applyFill="1" applyBorder="1"/>
    <xf numFmtId="167" fontId="23" fillId="8" borderId="0" xfId="0" applyNumberFormat="1" applyFont="1" applyFill="1"/>
    <xf numFmtId="166" fontId="25" fillId="8" borderId="18" xfId="1" applyFont="1" applyFill="1" applyBorder="1"/>
    <xf numFmtId="166" fontId="25" fillId="8" borderId="0" xfId="1" applyFont="1" applyFill="1"/>
    <xf numFmtId="0" fontId="35" fillId="8" borderId="0" xfId="0" applyFont="1" applyFill="1"/>
    <xf numFmtId="0" fontId="25" fillId="8" borderId="0" xfId="0" applyFont="1" applyFill="1"/>
    <xf numFmtId="171" fontId="16" fillId="2" borderId="29" xfId="0" applyNumberFormat="1" applyFont="1" applyFill="1" applyBorder="1" applyAlignment="1">
      <alignment vertical="top" wrapText="1"/>
    </xf>
    <xf numFmtId="167" fontId="36" fillId="8" borderId="0" xfId="0" applyNumberFormat="1" applyFont="1" applyFill="1"/>
    <xf numFmtId="167" fontId="16" fillId="8" borderId="0" xfId="0" applyNumberFormat="1" applyFont="1" applyFill="1"/>
    <xf numFmtId="166" fontId="37" fillId="8" borderId="18" xfId="1" applyFont="1" applyFill="1" applyBorder="1"/>
    <xf numFmtId="166" fontId="20" fillId="8" borderId="0" xfId="1" applyFont="1" applyFill="1" applyAlignment="1">
      <alignment horizontal="right" indent="1"/>
    </xf>
    <xf numFmtId="166" fontId="37" fillId="8" borderId="0" xfId="1" applyFont="1" applyFill="1"/>
    <xf numFmtId="0" fontId="38" fillId="8" borderId="0" xfId="0" applyFont="1" applyFill="1"/>
    <xf numFmtId="0" fontId="37" fillId="8" borderId="0" xfId="0" applyFont="1" applyFill="1"/>
    <xf numFmtId="166" fontId="16" fillId="8" borderId="0" xfId="1" applyFont="1" applyFill="1" applyAlignment="1">
      <alignment horizontal="center" vertical="center"/>
    </xf>
    <xf numFmtId="171" fontId="16" fillId="2" borderId="27" xfId="1" applyNumberFormat="1" applyFont="1" applyFill="1" applyBorder="1"/>
    <xf numFmtId="171" fontId="16" fillId="2" borderId="28" xfId="1" applyNumberFormat="1" applyFont="1" applyFill="1" applyBorder="1"/>
    <xf numFmtId="0" fontId="36" fillId="8" borderId="0" xfId="0" applyFont="1" applyFill="1"/>
    <xf numFmtId="166" fontId="20" fillId="8" borderId="0" xfId="1" applyFont="1" applyFill="1" applyAlignment="1">
      <alignment horizontal="right"/>
    </xf>
    <xf numFmtId="166" fontId="16" fillId="8" borderId="0" xfId="1" applyFont="1" applyFill="1" applyAlignment="1">
      <alignment horizontal="right" vertical="top" indent="1"/>
    </xf>
    <xf numFmtId="166" fontId="16" fillId="8" borderId="0" xfId="1" applyFont="1" applyFill="1" applyAlignment="1">
      <alignment vertical="top" wrapText="1"/>
    </xf>
    <xf numFmtId="166" fontId="16" fillId="8" borderId="21" xfId="1" applyFont="1" applyFill="1" applyBorder="1"/>
    <xf numFmtId="166" fontId="20" fillId="8" borderId="22" xfId="1" applyFont="1" applyFill="1" applyBorder="1" applyAlignment="1">
      <alignment horizontal="right"/>
    </xf>
    <xf numFmtId="166" fontId="20" fillId="8" borderId="22" xfId="1" applyFont="1" applyFill="1" applyBorder="1"/>
    <xf numFmtId="166" fontId="20" fillId="8" borderId="22" xfId="1" applyFont="1" applyFill="1" applyBorder="1" applyAlignment="1">
      <alignment horizontal="center" vertical="center"/>
    </xf>
    <xf numFmtId="171" fontId="20" fillId="2" borderId="30" xfId="1" applyNumberFormat="1" applyFont="1" applyFill="1" applyBorder="1"/>
    <xf numFmtId="171" fontId="20" fillId="2" borderId="31" xfId="1" applyNumberFormat="1" applyFont="1" applyFill="1" applyBorder="1"/>
    <xf numFmtId="0" fontId="39" fillId="8" borderId="0" xfId="0" applyFont="1" applyFill="1"/>
    <xf numFmtId="0" fontId="20" fillId="8" borderId="0" xfId="0" applyFont="1" applyFill="1"/>
    <xf numFmtId="0" fontId="40" fillId="2" borderId="0" xfId="0" applyFont="1" applyFill="1"/>
    <xf numFmtId="0" fontId="41" fillId="2" borderId="0" xfId="0" applyFont="1" applyFill="1"/>
    <xf numFmtId="0" fontId="22" fillId="8" borderId="0" xfId="0" applyFont="1" applyFill="1"/>
    <xf numFmtId="0" fontId="42" fillId="2" borderId="0" xfId="0" applyFont="1" applyFill="1"/>
    <xf numFmtId="167" fontId="16" fillId="2" borderId="0" xfId="0" applyNumberFormat="1" applyFont="1" applyFill="1"/>
    <xf numFmtId="0" fontId="19" fillId="2" borderId="4" xfId="0" applyFont="1" applyFill="1" applyBorder="1" applyAlignment="1">
      <alignment vertical="top"/>
    </xf>
    <xf numFmtId="166" fontId="25" fillId="6" borderId="9" xfId="1" applyFont="1" applyFill="1" applyBorder="1"/>
    <xf numFmtId="166" fontId="16" fillId="6" borderId="11" xfId="1" applyFont="1" applyFill="1" applyBorder="1"/>
    <xf numFmtId="166" fontId="16" fillId="8" borderId="0" xfId="1" applyFont="1" applyFill="1" applyAlignment="1">
      <alignment horizontal="center"/>
    </xf>
    <xf numFmtId="169" fontId="16" fillId="8" borderId="0" xfId="1" applyNumberFormat="1" applyFont="1" applyFill="1"/>
    <xf numFmtId="170" fontId="20" fillId="6" borderId="13" xfId="3" applyFont="1" applyFill="1" applyBorder="1" applyProtection="1"/>
    <xf numFmtId="170" fontId="20" fillId="6" borderId="1" xfId="3" applyFont="1" applyFill="1" applyProtection="1"/>
    <xf numFmtId="170" fontId="20" fillId="6" borderId="1" xfId="3" applyFont="1" applyFill="1" applyAlignment="1" applyProtection="1">
      <alignment horizontal="right"/>
    </xf>
    <xf numFmtId="170" fontId="20" fillId="6" borderId="2" xfId="3" applyFont="1" applyFill="1" applyBorder="1" applyAlignment="1" applyProtection="1">
      <alignment horizontal="right"/>
    </xf>
    <xf numFmtId="166" fontId="16" fillId="8" borderId="14" xfId="1" applyFont="1" applyFill="1" applyBorder="1"/>
    <xf numFmtId="166" fontId="20" fillId="8" borderId="15" xfId="1" applyFont="1" applyFill="1" applyBorder="1" applyAlignment="1">
      <alignment horizontal="left"/>
    </xf>
    <xf numFmtId="171" fontId="20" fillId="2" borderId="16" xfId="1" applyNumberFormat="1" applyFont="1" applyFill="1" applyBorder="1" applyAlignment="1">
      <alignment horizontal="right"/>
    </xf>
    <xf numFmtId="171" fontId="20" fillId="2" borderId="17" xfId="1" applyNumberFormat="1" applyFont="1" applyFill="1" applyBorder="1"/>
    <xf numFmtId="166" fontId="16" fillId="8" borderId="0" xfId="1" applyFont="1" applyFill="1" applyAlignment="1">
      <alignment horizontal="left" indent="1"/>
    </xf>
    <xf numFmtId="171" fontId="20" fillId="2" borderId="20" xfId="1" applyNumberFormat="1" applyFont="1" applyFill="1" applyBorder="1"/>
    <xf numFmtId="166" fontId="20" fillId="8" borderId="0" xfId="1" applyFont="1" applyFill="1" applyAlignment="1">
      <alignment horizontal="left"/>
    </xf>
    <xf numFmtId="171" fontId="20" fillId="2" borderId="19" xfId="1" applyNumberFormat="1" applyFont="1" applyFill="1" applyBorder="1"/>
    <xf numFmtId="166" fontId="20" fillId="8" borderId="21" xfId="1" applyFont="1" applyFill="1" applyBorder="1"/>
    <xf numFmtId="166" fontId="20" fillId="8" borderId="22" xfId="1" applyFont="1" applyFill="1" applyBorder="1" applyAlignment="1">
      <alignment horizontal="left"/>
    </xf>
    <xf numFmtId="171" fontId="20" fillId="2" borderId="23" xfId="1" applyNumberFormat="1" applyFont="1" applyFill="1" applyBorder="1"/>
    <xf numFmtId="171" fontId="20" fillId="2" borderId="24" xfId="1" applyNumberFormat="1" applyFont="1" applyFill="1" applyBorder="1"/>
    <xf numFmtId="0" fontId="30" fillId="0" borderId="0" xfId="0" applyFont="1" applyAlignment="1">
      <alignment vertical="top"/>
    </xf>
    <xf numFmtId="0" fontId="31" fillId="8" borderId="0" xfId="0" applyFont="1" applyFill="1"/>
    <xf numFmtId="166" fontId="19" fillId="2" borderId="0" xfId="1" applyFont="1" applyFill="1"/>
    <xf numFmtId="166" fontId="25" fillId="6" borderId="4" xfId="1" applyFont="1" applyFill="1" applyBorder="1"/>
    <xf numFmtId="166" fontId="20" fillId="6" borderId="4" xfId="1" applyFont="1" applyFill="1" applyBorder="1"/>
    <xf numFmtId="166" fontId="28" fillId="6" borderId="4" xfId="1" applyFont="1" applyFill="1" applyBorder="1"/>
    <xf numFmtId="166" fontId="16" fillId="6" borderId="4" xfId="1" applyFont="1" applyFill="1" applyBorder="1" applyAlignment="1">
      <alignment horizontal="right"/>
    </xf>
    <xf numFmtId="166" fontId="16" fillId="6" borderId="7" xfId="1" applyFont="1" applyFill="1" applyBorder="1" applyAlignment="1">
      <alignment horizontal="right"/>
    </xf>
    <xf numFmtId="166" fontId="20" fillId="6" borderId="10" xfId="1" applyFont="1" applyFill="1" applyBorder="1" applyAlignment="1">
      <alignment horizontal="center"/>
    </xf>
    <xf numFmtId="171" fontId="20" fillId="2" borderId="32" xfId="1" applyNumberFormat="1" applyFont="1" applyFill="1" applyBorder="1"/>
    <xf numFmtId="171" fontId="20" fillId="2" borderId="33" xfId="1" applyNumberFormat="1" applyFont="1" applyFill="1" applyBorder="1"/>
    <xf numFmtId="171" fontId="20" fillId="2" borderId="34" xfId="1" applyNumberFormat="1" applyFont="1" applyFill="1" applyBorder="1"/>
    <xf numFmtId="171" fontId="20" fillId="2" borderId="35" xfId="1" applyNumberFormat="1" applyFont="1" applyFill="1" applyBorder="1"/>
    <xf numFmtId="167" fontId="20" fillId="2" borderId="0" xfId="0" applyNumberFormat="1" applyFont="1" applyFill="1"/>
    <xf numFmtId="166" fontId="16" fillId="8" borderId="0" xfId="1" applyFont="1" applyFill="1" applyAlignment="1">
      <alignment horizontal="left"/>
    </xf>
    <xf numFmtId="166" fontId="16" fillId="8" borderId="10" xfId="1" applyFont="1" applyFill="1" applyBorder="1" applyAlignment="1">
      <alignment horizontal="center"/>
    </xf>
    <xf numFmtId="171" fontId="16" fillId="2" borderId="36" xfId="1" applyNumberFormat="1" applyFont="1" applyFill="1" applyBorder="1" applyAlignment="1">
      <alignment horizontal="right"/>
    </xf>
    <xf numFmtId="171" fontId="16" fillId="2" borderId="27" xfId="1" applyNumberFormat="1" applyFont="1" applyFill="1" applyBorder="1" applyAlignment="1">
      <alignment horizontal="right"/>
    </xf>
    <xf numFmtId="171" fontId="16" fillId="2" borderId="37" xfId="1" applyNumberFormat="1" applyFont="1" applyFill="1" applyBorder="1" applyAlignment="1">
      <alignment horizontal="right"/>
    </xf>
    <xf numFmtId="49" fontId="16" fillId="8" borderId="0" xfId="1" applyNumberFormat="1" applyFont="1" applyFill="1" applyAlignment="1">
      <alignment horizontal="left"/>
    </xf>
    <xf numFmtId="171" fontId="16" fillId="2" borderId="38" xfId="1" applyNumberFormat="1" applyFont="1" applyFill="1" applyBorder="1" applyAlignment="1">
      <alignment horizontal="right"/>
    </xf>
    <xf numFmtId="171" fontId="16" fillId="2" borderId="39" xfId="1" applyNumberFormat="1" applyFont="1" applyFill="1" applyBorder="1" applyAlignment="1">
      <alignment horizontal="right"/>
    </xf>
    <xf numFmtId="166" fontId="16" fillId="0" borderId="0" xfId="1" applyFont="1"/>
    <xf numFmtId="10" fontId="16" fillId="8" borderId="0" xfId="2" applyNumberFormat="1" applyFont="1" applyFill="1" applyProtection="1"/>
    <xf numFmtId="171" fontId="16" fillId="2" borderId="40" xfId="1" applyNumberFormat="1" applyFont="1" applyFill="1" applyBorder="1" applyAlignment="1">
      <alignment horizontal="right"/>
    </xf>
    <xf numFmtId="174" fontId="20" fillId="8" borderId="0" xfId="1" applyNumberFormat="1" applyFont="1" applyFill="1"/>
    <xf numFmtId="166" fontId="20" fillId="8" borderId="10" xfId="1" applyFont="1" applyFill="1" applyBorder="1" applyAlignment="1">
      <alignment horizontal="center"/>
    </xf>
    <xf numFmtId="171" fontId="20" fillId="2" borderId="36" xfId="1" applyNumberFormat="1" applyFont="1" applyFill="1" applyBorder="1"/>
    <xf numFmtId="171" fontId="20" fillId="2" borderId="40" xfId="1" applyNumberFormat="1" applyFont="1" applyFill="1" applyBorder="1"/>
    <xf numFmtId="171" fontId="20" fillId="2" borderId="37" xfId="1" applyNumberFormat="1" applyFont="1" applyFill="1" applyBorder="1"/>
    <xf numFmtId="170" fontId="20" fillId="6" borderId="7" xfId="3" applyFont="1" applyFill="1" applyBorder="1" applyProtection="1"/>
    <xf numFmtId="170" fontId="20" fillId="6" borderId="7" xfId="3" applyFont="1" applyFill="1" applyBorder="1" applyAlignment="1" applyProtection="1">
      <alignment horizontal="right"/>
    </xf>
    <xf numFmtId="170" fontId="20" fillId="6" borderId="12" xfId="3" applyFont="1" applyFill="1" applyBorder="1" applyAlignment="1" applyProtection="1">
      <alignment horizontal="right"/>
    </xf>
    <xf numFmtId="9" fontId="16" fillId="2" borderId="0" xfId="0" applyNumberFormat="1" applyFont="1" applyFill="1"/>
    <xf numFmtId="0" fontId="30" fillId="2" borderId="0" xfId="0" applyFont="1" applyFill="1" applyAlignment="1">
      <alignment vertical="top"/>
    </xf>
    <xf numFmtId="0" fontId="31" fillId="2" borderId="0" xfId="0" applyFont="1" applyFill="1"/>
    <xf numFmtId="0" fontId="15" fillId="5" borderId="0" xfId="0" applyFont="1" applyFill="1" applyAlignment="1">
      <alignment horizontal="left" vertical="top"/>
    </xf>
    <xf numFmtId="166" fontId="9" fillId="6" borderId="9" xfId="1" applyFont="1" applyFill="1" applyBorder="1"/>
    <xf numFmtId="166" fontId="20" fillId="6" borderId="0" xfId="1" applyFont="1" applyFill="1" applyAlignment="1">
      <alignment horizontal="right"/>
    </xf>
    <xf numFmtId="166" fontId="16" fillId="6" borderId="0" xfId="1" applyFont="1" applyFill="1" applyAlignment="1">
      <alignment horizontal="right"/>
    </xf>
    <xf numFmtId="166" fontId="25" fillId="2" borderId="9" xfId="1" applyFont="1" applyFill="1" applyBorder="1"/>
    <xf numFmtId="166" fontId="20" fillId="2" borderId="0" xfId="1" applyFont="1" applyFill="1"/>
    <xf numFmtId="166" fontId="16" fillId="2" borderId="0" xfId="1" applyFont="1" applyFill="1" applyAlignment="1">
      <alignment horizontal="right"/>
    </xf>
    <xf numFmtId="166" fontId="45" fillId="2" borderId="0" xfId="1" applyFont="1" applyFill="1"/>
    <xf numFmtId="170" fontId="20" fillId="2" borderId="13" xfId="3" applyFont="1" applyFill="1" applyBorder="1" applyProtection="1"/>
    <xf numFmtId="170" fontId="20" fillId="2" borderId="1" xfId="3" applyFont="1" applyFill="1" applyProtection="1"/>
    <xf numFmtId="170" fontId="20" fillId="2" borderId="1" xfId="3" applyFont="1" applyFill="1" applyAlignment="1" applyProtection="1">
      <alignment horizontal="center"/>
    </xf>
    <xf numFmtId="171" fontId="20" fillId="2" borderId="4" xfId="0" applyNumberFormat="1" applyFont="1" applyFill="1" applyBorder="1"/>
    <xf numFmtId="171" fontId="20" fillId="2" borderId="1" xfId="1" applyNumberFormat="1" applyFont="1" applyFill="1" applyBorder="1" applyAlignment="1">
      <alignment horizontal="right"/>
    </xf>
    <xf numFmtId="170" fontId="20" fillId="2" borderId="0" xfId="3" applyFont="1" applyFill="1" applyBorder="1" applyProtection="1"/>
    <xf numFmtId="170" fontId="20" fillId="0" borderId="0" xfId="3" applyFont="1" applyFill="1" applyBorder="1" applyProtection="1"/>
    <xf numFmtId="171" fontId="16" fillId="0" borderId="33" xfId="1" applyNumberFormat="1" applyFont="1" applyBorder="1"/>
    <xf numFmtId="166" fontId="16" fillId="2" borderId="7" xfId="1" applyFont="1" applyFill="1" applyBorder="1" applyAlignment="1">
      <alignment horizontal="right"/>
    </xf>
    <xf numFmtId="166" fontId="16" fillId="2" borderId="7" xfId="1" applyFont="1" applyFill="1" applyBorder="1" applyAlignment="1">
      <alignment horizontal="center"/>
    </xf>
    <xf numFmtId="171" fontId="16" fillId="0" borderId="1" xfId="1" applyNumberFormat="1" applyFont="1" applyBorder="1"/>
    <xf numFmtId="166" fontId="25" fillId="6" borderId="1" xfId="1" applyFont="1" applyFill="1" applyBorder="1"/>
    <xf numFmtId="166" fontId="16" fillId="6" borderId="1" xfId="1" applyFont="1" applyFill="1" applyBorder="1"/>
    <xf numFmtId="171" fontId="20" fillId="6" borderId="1" xfId="0" applyNumberFormat="1" applyFont="1" applyFill="1" applyBorder="1"/>
    <xf numFmtId="171" fontId="20" fillId="6" borderId="1" xfId="1" applyNumberFormat="1" applyFont="1" applyFill="1" applyBorder="1" applyAlignment="1">
      <alignment horizontal="right"/>
    </xf>
    <xf numFmtId="166" fontId="25" fillId="2" borderId="0" xfId="1" applyFont="1" applyFill="1"/>
    <xf numFmtId="166" fontId="16" fillId="8" borderId="0" xfId="1" applyFont="1" applyFill="1" applyAlignment="1">
      <alignment horizontal="right"/>
    </xf>
    <xf numFmtId="171" fontId="16" fillId="8" borderId="33" xfId="1" applyNumberFormat="1" applyFont="1" applyFill="1" applyBorder="1" applyAlignment="1">
      <alignment horizontal="right"/>
    </xf>
    <xf numFmtId="10" fontId="16" fillId="2" borderId="27" xfId="2" applyNumberFormat="1" applyFont="1" applyFill="1" applyBorder="1" applyAlignment="1" applyProtection="1">
      <alignment horizontal="right"/>
    </xf>
    <xf numFmtId="2" fontId="16" fillId="8" borderId="43" xfId="0" applyNumberFormat="1" applyFont="1" applyFill="1" applyBorder="1" applyAlignment="1">
      <alignment horizontal="right"/>
    </xf>
    <xf numFmtId="170" fontId="48" fillId="6" borderId="1" xfId="3" applyFont="1" applyFill="1" applyAlignment="1" applyProtection="1">
      <alignment horizontal="right"/>
    </xf>
    <xf numFmtId="170" fontId="48" fillId="6" borderId="1" xfId="3" applyFont="1" applyFill="1" applyAlignment="1" applyProtection="1">
      <alignment horizontal="left"/>
    </xf>
    <xf numFmtId="170" fontId="20" fillId="6" borderId="1" xfId="3" applyFont="1" applyFill="1" applyAlignment="1" applyProtection="1">
      <alignment horizontal="center"/>
    </xf>
    <xf numFmtId="167" fontId="20" fillId="6" borderId="1" xfId="1" applyNumberFormat="1" applyFont="1" applyFill="1" applyBorder="1" applyAlignment="1">
      <alignment horizontal="right"/>
    </xf>
    <xf numFmtId="167" fontId="20" fillId="2" borderId="27" xfId="0" applyNumberFormat="1" applyFont="1" applyFill="1" applyBorder="1"/>
    <xf numFmtId="0" fontId="16" fillId="2" borderId="7" xfId="0" applyFont="1" applyFill="1" applyBorder="1"/>
    <xf numFmtId="175" fontId="20" fillId="2" borderId="42" xfId="0" applyNumberFormat="1" applyFont="1" applyFill="1" applyBorder="1"/>
    <xf numFmtId="10" fontId="20" fillId="3" borderId="0" xfId="2" applyNumberFormat="1" applyFont="1" applyFill="1" applyProtection="1">
      <protection locked="0"/>
    </xf>
    <xf numFmtId="166" fontId="16" fillId="2" borderId="7" xfId="1" applyFont="1" applyFill="1" applyBorder="1"/>
    <xf numFmtId="166" fontId="16" fillId="6" borderId="41" xfId="1" applyFont="1" applyFill="1" applyBorder="1"/>
    <xf numFmtId="170" fontId="20" fillId="6" borderId="11" xfId="3" applyFont="1" applyFill="1" applyBorder="1" applyProtection="1"/>
    <xf numFmtId="166" fontId="20" fillId="6" borderId="7" xfId="1" applyFont="1" applyFill="1" applyBorder="1" applyAlignment="1">
      <alignment horizontal="right"/>
    </xf>
    <xf numFmtId="166" fontId="16" fillId="2" borderId="41" xfId="1" applyFont="1" applyFill="1" applyBorder="1"/>
    <xf numFmtId="166" fontId="16" fillId="2" borderId="4" xfId="1" applyFont="1" applyFill="1" applyBorder="1"/>
    <xf numFmtId="166" fontId="16" fillId="2" borderId="8" xfId="1" applyFont="1" applyFill="1" applyBorder="1" applyAlignment="1">
      <alignment horizontal="center"/>
    </xf>
    <xf numFmtId="167" fontId="16" fillId="2" borderId="32" xfId="1" applyNumberFormat="1" applyFont="1" applyFill="1" applyBorder="1"/>
    <xf numFmtId="167" fontId="16" fillId="2" borderId="33" xfId="1" applyNumberFormat="1" applyFont="1" applyFill="1" applyBorder="1"/>
    <xf numFmtId="166" fontId="16" fillId="2" borderId="9" xfId="1" applyFont="1" applyFill="1" applyBorder="1"/>
    <xf numFmtId="166" fontId="16" fillId="2" borderId="10" xfId="1" applyFont="1" applyFill="1" applyBorder="1" applyAlignment="1">
      <alignment horizontal="center"/>
    </xf>
    <xf numFmtId="167" fontId="16" fillId="2" borderId="36" xfId="1" applyNumberFormat="1" applyFont="1" applyFill="1" applyBorder="1"/>
    <xf numFmtId="167" fontId="16" fillId="2" borderId="27" xfId="1" applyNumberFormat="1" applyFont="1" applyFill="1" applyBorder="1"/>
    <xf numFmtId="167" fontId="20" fillId="2" borderId="36" xfId="1" applyNumberFormat="1" applyFont="1" applyFill="1" applyBorder="1"/>
    <xf numFmtId="167" fontId="20" fillId="2" borderId="27" xfId="1" applyNumberFormat="1" applyFont="1" applyFill="1" applyBorder="1"/>
    <xf numFmtId="167" fontId="20" fillId="2" borderId="7" xfId="0" applyNumberFormat="1" applyFont="1" applyFill="1" applyBorder="1"/>
    <xf numFmtId="166" fontId="16" fillId="2" borderId="4" xfId="1" applyFont="1" applyFill="1" applyBorder="1" applyAlignment="1">
      <alignment horizontal="right"/>
    </xf>
    <xf numFmtId="171" fontId="20" fillId="2" borderId="33" xfId="0" applyNumberFormat="1" applyFont="1" applyFill="1" applyBorder="1"/>
    <xf numFmtId="167" fontId="16" fillId="2" borderId="0" xfId="1" applyNumberFormat="1" applyFont="1" applyFill="1"/>
    <xf numFmtId="166" fontId="16" fillId="2" borderId="11" xfId="1" applyFont="1" applyFill="1" applyBorder="1"/>
    <xf numFmtId="10" fontId="20" fillId="2" borderId="43" xfId="2" applyNumberFormat="1" applyFont="1" applyFill="1" applyBorder="1" applyProtection="1"/>
    <xf numFmtId="166" fontId="16" fillId="2" borderId="1" xfId="1" applyFont="1" applyFill="1" applyBorder="1"/>
    <xf numFmtId="166" fontId="25" fillId="6" borderId="41" xfId="1" applyFont="1" applyFill="1" applyBorder="1"/>
    <xf numFmtId="166" fontId="16" fillId="2" borderId="4" xfId="1" applyFont="1" applyFill="1" applyBorder="1" applyAlignment="1">
      <alignment horizontal="left"/>
    </xf>
    <xf numFmtId="166" fontId="16" fillId="2" borderId="4" xfId="1" applyFont="1" applyFill="1" applyBorder="1" applyAlignment="1">
      <alignment horizontal="center"/>
    </xf>
    <xf numFmtId="171" fontId="20" fillId="2" borderId="41" xfId="0" applyNumberFormat="1" applyFont="1" applyFill="1" applyBorder="1"/>
    <xf numFmtId="167" fontId="16" fillId="2" borderId="33" xfId="4" applyNumberFormat="1" applyFont="1" applyFill="1" applyBorder="1" applyAlignment="1" applyProtection="1">
      <alignment horizontal="right"/>
    </xf>
    <xf numFmtId="166" fontId="23" fillId="2" borderId="0" xfId="1" applyFont="1" applyFill="1"/>
    <xf numFmtId="169" fontId="16" fillId="2" borderId="0" xfId="1" applyNumberFormat="1" applyFont="1" applyFill="1"/>
    <xf numFmtId="166" fontId="16" fillId="2" borderId="0" xfId="1" applyFont="1" applyFill="1" applyAlignment="1">
      <alignment horizontal="left"/>
    </xf>
    <xf numFmtId="167" fontId="16" fillId="2" borderId="27" xfId="4" applyNumberFormat="1" applyFont="1" applyFill="1" applyBorder="1" applyAlignment="1" applyProtection="1">
      <alignment horizontal="right"/>
    </xf>
    <xf numFmtId="166" fontId="25" fillId="2" borderId="0" xfId="1" applyFont="1" applyFill="1" applyAlignment="1">
      <alignment horizontal="center"/>
    </xf>
    <xf numFmtId="167" fontId="25" fillId="2" borderId="27" xfId="4" applyNumberFormat="1" applyFont="1" applyFill="1" applyBorder="1" applyAlignment="1" applyProtection="1">
      <alignment horizontal="right"/>
    </xf>
    <xf numFmtId="167" fontId="25" fillId="2" borderId="0" xfId="1" applyNumberFormat="1" applyFont="1" applyFill="1"/>
    <xf numFmtId="166" fontId="20" fillId="2" borderId="9" xfId="1" applyFont="1" applyFill="1" applyBorder="1"/>
    <xf numFmtId="166" fontId="39" fillId="2" borderId="0" xfId="1" applyFont="1" applyFill="1"/>
    <xf numFmtId="167" fontId="20" fillId="2" borderId="42" xfId="4" applyNumberFormat="1" applyFont="1" applyFill="1" applyBorder="1" applyAlignment="1" applyProtection="1">
      <alignment horizontal="right"/>
    </xf>
    <xf numFmtId="10" fontId="20" fillId="0" borderId="0" xfId="2" applyNumberFormat="1" applyFont="1" applyFill="1" applyProtection="1"/>
    <xf numFmtId="171" fontId="16" fillId="0" borderId="1" xfId="1" applyNumberFormat="1" applyFont="1" applyBorder="1" applyAlignment="1">
      <alignment horizontal="right"/>
    </xf>
    <xf numFmtId="170" fontId="20" fillId="0" borderId="1" xfId="3" applyFont="1" applyFill="1" applyProtection="1"/>
    <xf numFmtId="171" fontId="20" fillId="8" borderId="45" xfId="1" applyNumberFormat="1" applyFont="1" applyFill="1" applyBorder="1" applyAlignment="1">
      <alignment horizontal="right"/>
    </xf>
    <xf numFmtId="171" fontId="16" fillId="8" borderId="45" xfId="1" applyNumberFormat="1" applyFont="1" applyFill="1" applyBorder="1" applyAlignment="1">
      <alignment horizontal="right"/>
    </xf>
    <xf numFmtId="166" fontId="16" fillId="6" borderId="12" xfId="1" applyFont="1" applyFill="1" applyBorder="1" applyAlignment="1">
      <alignment horizontal="center"/>
    </xf>
    <xf numFmtId="167" fontId="16" fillId="6" borderId="42" xfId="1" applyNumberFormat="1" applyFont="1" applyFill="1" applyBorder="1"/>
    <xf numFmtId="171" fontId="20" fillId="2" borderId="13" xfId="0" applyNumberFormat="1" applyFont="1" applyFill="1" applyBorder="1"/>
    <xf numFmtId="166" fontId="20" fillId="6" borderId="11" xfId="1" applyFont="1" applyFill="1" applyBorder="1"/>
    <xf numFmtId="171" fontId="20" fillId="6" borderId="13" xfId="0" applyNumberFormat="1" applyFont="1" applyFill="1" applyBorder="1"/>
    <xf numFmtId="167" fontId="20" fillId="6" borderId="42" xfId="4" applyNumberFormat="1" applyFont="1" applyFill="1" applyBorder="1" applyAlignment="1" applyProtection="1">
      <alignment horizontal="right"/>
    </xf>
    <xf numFmtId="0" fontId="15" fillId="10" borderId="0" xfId="0" applyFont="1" applyFill="1" applyAlignment="1">
      <alignment horizontal="left"/>
    </xf>
    <xf numFmtId="0" fontId="19" fillId="2" borderId="0" xfId="0" applyFont="1" applyFill="1"/>
    <xf numFmtId="0" fontId="20" fillId="6" borderId="41" xfId="0" applyFont="1" applyFill="1" applyBorder="1" applyAlignment="1">
      <alignment horizontal="center" wrapText="1"/>
    </xf>
    <xf numFmtId="0" fontId="16" fillId="6" borderId="4" xfId="0" applyFont="1" applyFill="1" applyBorder="1" applyAlignment="1">
      <alignment horizontal="center" wrapText="1"/>
    </xf>
    <xf numFmtId="0" fontId="20" fillId="6" borderId="0" xfId="0" applyFont="1" applyFill="1" applyAlignment="1">
      <alignment horizontal="center" wrapText="1"/>
    </xf>
    <xf numFmtId="43" fontId="16" fillId="2" borderId="27" xfId="1" applyNumberFormat="1" applyFont="1" applyFill="1" applyBorder="1"/>
    <xf numFmtId="171" fontId="16" fillId="0" borderId="32" xfId="1" applyNumberFormat="1" applyFont="1" applyBorder="1"/>
    <xf numFmtId="10" fontId="16" fillId="2" borderId="37" xfId="2" applyNumberFormat="1" applyFont="1" applyFill="1" applyBorder="1" applyAlignment="1" applyProtection="1">
      <alignment horizontal="right" wrapText="1" indent="1"/>
    </xf>
    <xf numFmtId="0" fontId="16" fillId="2" borderId="46" xfId="0" applyFont="1" applyFill="1" applyBorder="1" applyAlignment="1">
      <alignment wrapText="1"/>
    </xf>
    <xf numFmtId="0" fontId="20" fillId="2" borderId="46" xfId="0" applyFont="1" applyFill="1" applyBorder="1" applyAlignment="1">
      <alignment wrapText="1"/>
    </xf>
    <xf numFmtId="171" fontId="20" fillId="0" borderId="32" xfId="1" applyNumberFormat="1" applyFont="1" applyBorder="1"/>
    <xf numFmtId="10" fontId="20" fillId="2" borderId="37" xfId="2" applyNumberFormat="1" applyFont="1" applyFill="1" applyBorder="1" applyAlignment="1" applyProtection="1">
      <alignment horizontal="right" wrapText="1" indent="1"/>
    </xf>
    <xf numFmtId="164" fontId="20" fillId="2" borderId="36" xfId="1" applyNumberFormat="1" applyFont="1" applyFill="1" applyBorder="1"/>
    <xf numFmtId="43" fontId="16" fillId="2" borderId="37" xfId="2" applyNumberFormat="1" applyFont="1" applyFill="1" applyBorder="1" applyAlignment="1" applyProtection="1">
      <alignment horizontal="center" wrapText="1"/>
    </xf>
    <xf numFmtId="0" fontId="48" fillId="2" borderId="6" xfId="0" applyFont="1" applyFill="1" applyBorder="1" applyAlignment="1">
      <alignment wrapText="1"/>
    </xf>
    <xf numFmtId="171" fontId="20" fillId="0" borderId="44" xfId="1" applyNumberFormat="1" applyFont="1" applyBorder="1"/>
    <xf numFmtId="171" fontId="20" fillId="0" borderId="42" xfId="1" applyNumberFormat="1" applyFont="1" applyBorder="1"/>
    <xf numFmtId="171" fontId="20" fillId="0" borderId="3" xfId="1" applyNumberFormat="1" applyFont="1" applyBorder="1"/>
    <xf numFmtId="0" fontId="49" fillId="0" borderId="0" xfId="0" applyFont="1" applyAlignment="1">
      <alignment wrapText="1"/>
    </xf>
    <xf numFmtId="173" fontId="49" fillId="0" borderId="0" xfId="0" applyNumberFormat="1" applyFont="1" applyAlignment="1">
      <alignment wrapText="1"/>
    </xf>
    <xf numFmtId="172" fontId="49" fillId="0" borderId="0" xfId="0" applyNumberFormat="1" applyFont="1" applyAlignment="1">
      <alignment wrapText="1"/>
    </xf>
    <xf numFmtId="0" fontId="49" fillId="2" borderId="0" xfId="0" applyFont="1" applyFill="1" applyAlignment="1">
      <alignment horizontal="right" wrapText="1"/>
    </xf>
    <xf numFmtId="172" fontId="49" fillId="0" borderId="0" xfId="4" applyNumberFormat="1" applyFont="1" applyFill="1" applyBorder="1" applyAlignment="1" applyProtection="1">
      <alignment wrapText="1"/>
    </xf>
    <xf numFmtId="0" fontId="49" fillId="2" borderId="49" xfId="0" applyFont="1" applyFill="1" applyBorder="1" applyAlignment="1">
      <alignment horizontal="right" wrapText="1"/>
    </xf>
    <xf numFmtId="172" fontId="49" fillId="0" borderId="7" xfId="0" applyNumberFormat="1" applyFont="1" applyBorder="1" applyAlignment="1">
      <alignment wrapText="1"/>
    </xf>
    <xf numFmtId="0" fontId="49" fillId="2" borderId="47" xfId="0" applyFont="1" applyFill="1" applyBorder="1" applyAlignment="1">
      <alignment horizontal="right" vertical="center" wrapText="1"/>
    </xf>
    <xf numFmtId="0" fontId="49" fillId="0" borderId="52" xfId="4" applyNumberFormat="1" applyFont="1" applyFill="1" applyBorder="1" applyAlignment="1" applyProtection="1">
      <alignment horizontal="center" vertical="center" wrapText="1"/>
    </xf>
    <xf numFmtId="0" fontId="49" fillId="0" borderId="9" xfId="4" applyNumberFormat="1" applyFont="1" applyFill="1" applyBorder="1" applyAlignment="1" applyProtection="1">
      <alignment horizontal="center" vertical="center" wrapText="1"/>
    </xf>
    <xf numFmtId="0" fontId="0" fillId="0" borderId="0" xfId="0" applyAlignment="1">
      <alignment wrapText="1"/>
    </xf>
    <xf numFmtId="165" fontId="49" fillId="0" borderId="0" xfId="4" applyFont="1" applyAlignment="1" applyProtection="1">
      <alignment wrapText="1"/>
    </xf>
    <xf numFmtId="0" fontId="54" fillId="12" borderId="13" xfId="0" applyFont="1" applyFill="1" applyBorder="1" applyAlignment="1">
      <alignment horizontal="right" vertical="center"/>
    </xf>
    <xf numFmtId="0" fontId="53" fillId="12" borderId="7" xfId="0" applyFont="1" applyFill="1" applyBorder="1" applyAlignment="1">
      <alignment horizontal="left" vertical="center"/>
    </xf>
    <xf numFmtId="0" fontId="53" fillId="12" borderId="7" xfId="0" applyFont="1" applyFill="1" applyBorder="1" applyAlignment="1">
      <alignment horizontal="center" vertical="center" wrapText="1"/>
    </xf>
    <xf numFmtId="0" fontId="54" fillId="12" borderId="7" xfId="0" applyFont="1" applyFill="1" applyBorder="1" applyAlignment="1">
      <alignment vertical="center" wrapText="1"/>
    </xf>
    <xf numFmtId="9" fontId="54" fillId="12" borderId="7" xfId="0" applyNumberFormat="1" applyFont="1" applyFill="1" applyBorder="1" applyAlignment="1">
      <alignment horizontal="center" vertical="center" wrapText="1"/>
    </xf>
    <xf numFmtId="10" fontId="54" fillId="12" borderId="7" xfId="0" applyNumberFormat="1" applyFont="1" applyFill="1" applyBorder="1" applyAlignment="1">
      <alignment horizontal="center" vertical="center" wrapText="1"/>
    </xf>
    <xf numFmtId="0" fontId="54" fillId="12" borderId="7" xfId="0" applyFont="1" applyFill="1" applyBorder="1" applyAlignment="1">
      <alignment vertical="center"/>
    </xf>
    <xf numFmtId="0" fontId="16" fillId="6" borderId="9" xfId="0" applyFont="1" applyFill="1" applyBorder="1" applyAlignment="1">
      <alignment wrapText="1"/>
    </xf>
    <xf numFmtId="0" fontId="16" fillId="2" borderId="5" xfId="0" applyFont="1" applyFill="1" applyBorder="1" applyAlignment="1">
      <alignment wrapText="1"/>
    </xf>
    <xf numFmtId="171" fontId="16" fillId="2" borderId="36" xfId="1" applyNumberFormat="1" applyFont="1" applyFill="1" applyBorder="1"/>
    <xf numFmtId="171" fontId="16" fillId="0" borderId="36" xfId="1" applyNumberFormat="1" applyFont="1" applyBorder="1"/>
    <xf numFmtId="168" fontId="16" fillId="2" borderId="37" xfId="2" applyNumberFormat="1" applyFont="1" applyFill="1" applyBorder="1" applyAlignment="1" applyProtection="1">
      <alignment horizontal="center" wrapText="1"/>
    </xf>
    <xf numFmtId="43" fontId="16" fillId="2" borderId="51" xfId="1" applyNumberFormat="1" applyFont="1" applyFill="1" applyBorder="1"/>
    <xf numFmtId="0" fontId="50" fillId="17" borderId="13" xfId="0" applyFont="1" applyFill="1" applyBorder="1" applyAlignment="1">
      <alignment horizontal="right" vertical="center"/>
    </xf>
    <xf numFmtId="0" fontId="16" fillId="2" borderId="0" xfId="0" applyFont="1" applyFill="1" applyAlignment="1">
      <alignment wrapText="1"/>
    </xf>
    <xf numFmtId="171" fontId="16" fillId="0" borderId="0" xfId="1" applyNumberFormat="1" applyFont="1"/>
    <xf numFmtId="0" fontId="50" fillId="18" borderId="13" xfId="0" applyFont="1" applyFill="1" applyBorder="1" applyAlignment="1">
      <alignment horizontal="right" vertical="center"/>
    </xf>
    <xf numFmtId="0" fontId="50" fillId="19" borderId="13" xfId="0" applyFont="1" applyFill="1" applyBorder="1" applyAlignment="1">
      <alignment horizontal="right" vertical="center"/>
    </xf>
    <xf numFmtId="0" fontId="50" fillId="20" borderId="13" xfId="0" applyFont="1" applyFill="1" applyBorder="1" applyAlignment="1">
      <alignment horizontal="right" vertical="center"/>
    </xf>
    <xf numFmtId="4" fontId="16" fillId="0" borderId="0" xfId="0" applyNumberFormat="1" applyFont="1"/>
    <xf numFmtId="172" fontId="55" fillId="0" borderId="0" xfId="0" applyNumberFormat="1" applyFont="1"/>
    <xf numFmtId="172" fontId="49" fillId="0" borderId="9" xfId="4" applyNumberFormat="1" applyFont="1" applyFill="1" applyBorder="1" applyAlignment="1" applyProtection="1">
      <alignment wrapText="1"/>
    </xf>
    <xf numFmtId="0" fontId="49" fillId="2" borderId="47" xfId="0" applyFont="1" applyFill="1" applyBorder="1" applyAlignment="1">
      <alignment horizontal="right" wrapText="1"/>
    </xf>
    <xf numFmtId="168" fontId="16" fillId="2" borderId="0" xfId="2" applyNumberFormat="1" applyFont="1" applyFill="1" applyBorder="1" applyAlignment="1" applyProtection="1">
      <alignment horizontal="center" wrapText="1"/>
    </xf>
    <xf numFmtId="0" fontId="36" fillId="3" borderId="0" xfId="0" applyFont="1" applyFill="1" applyProtection="1">
      <protection locked="0"/>
    </xf>
    <xf numFmtId="0" fontId="0" fillId="2" borderId="0" xfId="0" applyFill="1"/>
    <xf numFmtId="0" fontId="46" fillId="2" borderId="0" xfId="0" applyFont="1" applyFill="1"/>
    <xf numFmtId="0" fontId="46" fillId="0" borderId="0" xfId="0" applyFont="1"/>
    <xf numFmtId="0" fontId="20" fillId="6" borderId="13"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20" fillId="6" borderId="2" xfId="0" applyFont="1" applyFill="1" applyBorder="1" applyAlignment="1">
      <alignment horizontal="center" vertical="center" wrapText="1"/>
    </xf>
    <xf numFmtId="165" fontId="20" fillId="2" borderId="32" xfId="4" applyFont="1" applyFill="1" applyBorder="1" applyAlignment="1" applyProtection="1">
      <alignment horizontal="center" vertical="center" wrapText="1"/>
    </xf>
    <xf numFmtId="165" fontId="20" fillId="2" borderId="33" xfId="4" applyFont="1" applyFill="1" applyBorder="1" applyAlignment="1" applyProtection="1">
      <alignment horizontal="center" vertical="center" wrapText="1"/>
    </xf>
    <xf numFmtId="10" fontId="20" fillId="2" borderId="34" xfId="2" applyNumberFormat="1" applyFont="1" applyFill="1" applyBorder="1" applyAlignment="1" applyProtection="1">
      <alignment horizontal="center" vertical="center" wrapText="1"/>
    </xf>
    <xf numFmtId="9" fontId="16" fillId="0" borderId="0" xfId="0" applyNumberFormat="1" applyFont="1"/>
    <xf numFmtId="165" fontId="16" fillId="0" borderId="0" xfId="4" applyFont="1" applyProtection="1"/>
    <xf numFmtId="43" fontId="16" fillId="0" borderId="0" xfId="0" applyNumberFormat="1" applyFont="1"/>
    <xf numFmtId="0" fontId="16" fillId="2" borderId="13" xfId="0" applyFont="1" applyFill="1" applyBorder="1" applyAlignment="1">
      <alignment wrapText="1"/>
    </xf>
    <xf numFmtId="0" fontId="20" fillId="2" borderId="2" xfId="0" applyFont="1" applyFill="1" applyBorder="1" applyAlignment="1">
      <alignment wrapText="1"/>
    </xf>
    <xf numFmtId="165" fontId="20" fillId="2" borderId="13" xfId="4" applyFont="1" applyFill="1" applyBorder="1" applyAlignment="1" applyProtection="1">
      <alignment horizontal="center" vertical="center" wrapText="1"/>
    </xf>
    <xf numFmtId="165" fontId="20" fillId="2" borderId="1" xfId="4" applyFont="1" applyFill="1" applyBorder="1" applyAlignment="1" applyProtection="1">
      <alignment horizontal="center" vertical="center" wrapText="1"/>
    </xf>
    <xf numFmtId="10" fontId="20" fillId="2" borderId="2" xfId="2" applyNumberFormat="1" applyFont="1" applyFill="1" applyBorder="1" applyAlignment="1" applyProtection="1">
      <alignment horizontal="center" vertical="center" wrapText="1"/>
    </xf>
    <xf numFmtId="0" fontId="47" fillId="2" borderId="0" xfId="0" applyFont="1" applyFill="1"/>
    <xf numFmtId="0" fontId="16" fillId="3" borderId="3" xfId="0" applyFont="1" applyFill="1" applyBorder="1" applyAlignment="1" applyProtection="1">
      <alignment horizontal="center" vertical="center" wrapText="1"/>
      <protection locked="0"/>
    </xf>
    <xf numFmtId="0" fontId="16" fillId="3" borderId="3" xfId="0" applyFont="1" applyFill="1" applyBorder="1" applyAlignment="1" applyProtection="1">
      <alignment horizontal="center" vertical="center"/>
      <protection locked="0"/>
    </xf>
    <xf numFmtId="0" fontId="16" fillId="3" borderId="3" xfId="0" applyFont="1" applyFill="1" applyBorder="1" applyAlignment="1" applyProtection="1">
      <alignment vertical="center" wrapText="1"/>
      <protection locked="0"/>
    </xf>
    <xf numFmtId="4" fontId="16" fillId="3" borderId="3" xfId="0" applyNumberFormat="1" applyFont="1" applyFill="1" applyBorder="1" applyAlignment="1" applyProtection="1">
      <alignment horizontal="center"/>
      <protection locked="0"/>
    </xf>
    <xf numFmtId="4" fontId="16" fillId="3" borderId="3" xfId="0" applyNumberFormat="1" applyFont="1" applyFill="1" applyBorder="1" applyAlignment="1" applyProtection="1">
      <alignment horizontal="center" vertical="center"/>
      <protection locked="0"/>
    </xf>
    <xf numFmtId="9" fontId="16" fillId="3" borderId="3" xfId="2" applyFont="1" applyFill="1" applyBorder="1" applyAlignment="1" applyProtection="1">
      <alignment horizontal="center" vertical="center"/>
      <protection locked="0"/>
    </xf>
    <xf numFmtId="9" fontId="16" fillId="3" borderId="3" xfId="0" applyNumberFormat="1" applyFont="1" applyFill="1" applyBorder="1" applyAlignment="1" applyProtection="1">
      <alignment vertical="center" wrapText="1"/>
      <protection locked="0"/>
    </xf>
    <xf numFmtId="0" fontId="16" fillId="5" borderId="0" xfId="0" applyFont="1" applyFill="1" applyAlignment="1">
      <alignment vertical="top"/>
    </xf>
    <xf numFmtId="0" fontId="26" fillId="2" borderId="0" xfId="0" applyFont="1" applyFill="1"/>
    <xf numFmtId="168" fontId="16" fillId="0" borderId="3" xfId="2" applyNumberFormat="1" applyFont="1" applyBorder="1" applyProtection="1"/>
    <xf numFmtId="171" fontId="20" fillId="2" borderId="3" xfId="1" applyNumberFormat="1" applyFont="1" applyFill="1" applyBorder="1" applyAlignment="1">
      <alignment horizontal="center"/>
    </xf>
    <xf numFmtId="171" fontId="20" fillId="2" borderId="3" xfId="0" applyNumberFormat="1" applyFont="1" applyFill="1" applyBorder="1" applyAlignment="1">
      <alignment horizontal="center"/>
    </xf>
    <xf numFmtId="0" fontId="16" fillId="0" borderId="3" xfId="0" applyFont="1" applyBorder="1" applyAlignment="1">
      <alignment horizontal="right"/>
    </xf>
    <xf numFmtId="9" fontId="16" fillId="0" borderId="3" xfId="2" applyFont="1" applyBorder="1" applyProtection="1"/>
    <xf numFmtId="9" fontId="20" fillId="2" borderId="3" xfId="0" applyNumberFormat="1" applyFont="1" applyFill="1" applyBorder="1" applyAlignment="1">
      <alignment horizontal="center" wrapText="1"/>
    </xf>
    <xf numFmtId="167" fontId="20" fillId="0" borderId="3" xfId="1" applyNumberFormat="1" applyFont="1" applyBorder="1" applyAlignment="1">
      <alignment horizontal="center"/>
    </xf>
    <xf numFmtId="0" fontId="16" fillId="0" borderId="0" xfId="0" applyFont="1" applyAlignment="1">
      <alignment horizontal="right"/>
    </xf>
    <xf numFmtId="0" fontId="20" fillId="0" borderId="0" xfId="0" applyFont="1" applyAlignment="1">
      <alignment wrapText="1"/>
    </xf>
    <xf numFmtId="0" fontId="16" fillId="5" borderId="0" xfId="0" applyFont="1" applyFill="1" applyAlignment="1">
      <alignment vertical="center" wrapText="1"/>
    </xf>
    <xf numFmtId="0" fontId="43" fillId="2" borderId="3" xfId="0" applyFont="1" applyFill="1" applyBorder="1"/>
    <xf numFmtId="166" fontId="56" fillId="21" borderId="0" xfId="0" applyNumberFormat="1" applyFont="1" applyFill="1"/>
    <xf numFmtId="171" fontId="16" fillId="3" borderId="36" xfId="1" applyNumberFormat="1" applyFont="1" applyFill="1" applyBorder="1" applyAlignment="1" applyProtection="1">
      <alignment horizontal="right"/>
      <protection locked="0"/>
    </xf>
    <xf numFmtId="171" fontId="16" fillId="3" borderId="27" xfId="1" applyNumberFormat="1" applyFont="1" applyFill="1" applyBorder="1" applyAlignment="1" applyProtection="1">
      <alignment horizontal="right"/>
      <protection locked="0"/>
    </xf>
    <xf numFmtId="177" fontId="16" fillId="7" borderId="3" xfId="1" applyNumberFormat="1" applyFont="1" applyFill="1" applyBorder="1" applyAlignment="1" applyProtection="1">
      <alignment horizontal="center"/>
      <protection locked="0"/>
    </xf>
    <xf numFmtId="165" fontId="0" fillId="3" borderId="0" xfId="4" applyFont="1" applyFill="1"/>
    <xf numFmtId="0" fontId="0" fillId="2" borderId="0" xfId="0" applyFill="1" applyAlignment="1">
      <alignment horizontal="left" wrapText="1"/>
    </xf>
    <xf numFmtId="4" fontId="49" fillId="0" borderId="0" xfId="0" applyNumberFormat="1" applyFont="1" applyAlignment="1">
      <alignment horizontal="left"/>
    </xf>
    <xf numFmtId="0" fontId="60" fillId="0" borderId="0" xfId="0" applyFont="1"/>
    <xf numFmtId="0" fontId="61" fillId="0" borderId="0" xfId="0" applyFont="1"/>
    <xf numFmtId="171" fontId="16" fillId="2" borderId="0" xfId="0" applyNumberFormat="1" applyFont="1" applyFill="1"/>
    <xf numFmtId="9" fontId="8" fillId="3" borderId="3" xfId="0" applyNumberFormat="1" applyFont="1" applyFill="1" applyBorder="1" applyAlignment="1" applyProtection="1">
      <alignment horizontal="left" vertical="center"/>
      <protection locked="0"/>
    </xf>
    <xf numFmtId="167" fontId="8" fillId="0" borderId="46" xfId="1" applyNumberFormat="1" applyFont="1" applyBorder="1" applyAlignment="1" applyProtection="1">
      <alignment vertical="center"/>
      <protection locked="0"/>
    </xf>
    <xf numFmtId="167" fontId="20" fillId="22" borderId="3" xfId="0" applyNumberFormat="1" applyFont="1" applyFill="1" applyBorder="1" applyAlignment="1">
      <alignment horizontal="center"/>
    </xf>
    <xf numFmtId="167" fontId="16" fillId="22" borderId="27" xfId="1" applyNumberFormat="1" applyFont="1" applyFill="1" applyBorder="1"/>
    <xf numFmtId="178" fontId="0" fillId="0" borderId="0" xfId="0" applyNumberFormat="1"/>
    <xf numFmtId="9" fontId="0" fillId="0" borderId="0" xfId="2" applyFont="1"/>
    <xf numFmtId="0" fontId="0" fillId="0" borderId="3" xfId="0" applyBorder="1"/>
    <xf numFmtId="9" fontId="0" fillId="0" borderId="3" xfId="2" applyFont="1" applyBorder="1"/>
    <xf numFmtId="0" fontId="0" fillId="0" borderId="3" xfId="0" applyBorder="1" applyAlignment="1">
      <alignment vertical="top" wrapText="1"/>
    </xf>
    <xf numFmtId="0" fontId="0" fillId="0" borderId="3" xfId="0" applyBorder="1" applyAlignment="1">
      <alignment vertical="top"/>
    </xf>
    <xf numFmtId="179" fontId="0" fillId="0" borderId="0" xfId="0" applyNumberFormat="1"/>
    <xf numFmtId="0" fontId="49" fillId="0" borderId="3" xfId="0" applyFont="1" applyBorder="1" applyAlignment="1">
      <alignment horizontal="center" vertical="center"/>
    </xf>
    <xf numFmtId="179" fontId="0" fillId="0" borderId="3" xfId="4" applyNumberFormat="1" applyFont="1" applyBorder="1" applyAlignment="1">
      <alignment horizontal="center" vertical="center"/>
    </xf>
    <xf numFmtId="0" fontId="49" fillId="0" borderId="2" xfId="0" applyFont="1" applyBorder="1" applyAlignment="1">
      <alignment horizontal="center" vertical="center"/>
    </xf>
    <xf numFmtId="179" fontId="49" fillId="0" borderId="3" xfId="4" applyNumberFormat="1" applyFont="1" applyBorder="1" applyAlignment="1">
      <alignment horizontal="center" vertical="center"/>
    </xf>
    <xf numFmtId="179" fontId="0" fillId="0" borderId="2" xfId="4" applyNumberFormat="1" applyFont="1" applyBorder="1" applyAlignment="1">
      <alignment horizontal="center" vertical="center"/>
    </xf>
    <xf numFmtId="179" fontId="3" fillId="0" borderId="3" xfId="4" applyNumberFormat="1" applyFont="1" applyBorder="1" applyAlignment="1">
      <alignment horizontal="center" vertical="center"/>
    </xf>
    <xf numFmtId="0" fontId="0" fillId="13" borderId="0" xfId="0" applyFill="1" applyAlignment="1">
      <alignment wrapText="1"/>
    </xf>
    <xf numFmtId="0" fontId="0" fillId="2" borderId="0" xfId="0" applyFill="1" applyAlignment="1">
      <alignment wrapText="1"/>
    </xf>
    <xf numFmtId="179" fontId="0" fillId="0" borderId="3" xfId="4" applyNumberFormat="1" applyFont="1" applyBorder="1"/>
    <xf numFmtId="179" fontId="0" fillId="0" borderId="0" xfId="0" applyNumberFormat="1" applyAlignment="1">
      <alignment wrapText="1"/>
    </xf>
    <xf numFmtId="179" fontId="3" fillId="0" borderId="2" xfId="4" applyNumberFormat="1" applyFont="1" applyBorder="1" applyAlignment="1">
      <alignment horizontal="center" vertical="center"/>
    </xf>
    <xf numFmtId="0" fontId="49" fillId="23" borderId="3" xfId="0" applyFont="1" applyFill="1" applyBorder="1" applyAlignment="1">
      <alignment vertical="top" wrapText="1"/>
    </xf>
    <xf numFmtId="179" fontId="49" fillId="23" borderId="3" xfId="4" applyNumberFormat="1" applyFont="1" applyFill="1" applyBorder="1"/>
    <xf numFmtId="179" fontId="49" fillId="0" borderId="2" xfId="4" applyNumberFormat="1" applyFont="1" applyBorder="1" applyAlignment="1">
      <alignment horizontal="center" vertical="center"/>
    </xf>
    <xf numFmtId="0" fontId="0" fillId="0" borderId="3" xfId="0" applyBorder="1" applyAlignment="1">
      <alignment vertical="center" wrapText="1"/>
    </xf>
    <xf numFmtId="0" fontId="62" fillId="0" borderId="3" xfId="0" applyFont="1" applyBorder="1" applyAlignment="1">
      <alignment vertical="center" wrapText="1"/>
    </xf>
    <xf numFmtId="0" fontId="49" fillId="0" borderId="3" xfId="0" applyFont="1" applyBorder="1" applyAlignment="1">
      <alignment vertical="center"/>
    </xf>
    <xf numFmtId="0" fontId="48" fillId="0" borderId="3" xfId="0" applyFont="1" applyBorder="1" applyAlignment="1">
      <alignment vertical="center" wrapText="1"/>
    </xf>
    <xf numFmtId="10" fontId="36" fillId="24" borderId="3" xfId="0" applyNumberFormat="1" applyFont="1" applyFill="1" applyBorder="1" applyAlignment="1">
      <alignment horizontal="center" vertical="center" wrapText="1"/>
    </xf>
    <xf numFmtId="4" fontId="36" fillId="24" borderId="3" xfId="0" applyNumberFormat="1" applyFont="1" applyFill="1" applyBorder="1" applyAlignment="1">
      <alignment horizontal="center" vertical="center" wrapText="1"/>
    </xf>
    <xf numFmtId="2" fontId="45" fillId="24" borderId="3" xfId="0" applyNumberFormat="1" applyFont="1" applyFill="1" applyBorder="1" applyAlignment="1">
      <alignment horizontal="center" vertical="center" wrapText="1"/>
    </xf>
    <xf numFmtId="0" fontId="49" fillId="23" borderId="3" xfId="0" applyFont="1" applyFill="1" applyBorder="1" applyAlignment="1">
      <alignment horizontal="center" vertical="center"/>
    </xf>
    <xf numFmtId="179" fontId="49" fillId="23" borderId="3" xfId="4" applyNumberFormat="1" applyFont="1" applyFill="1" applyBorder="1" applyAlignment="1">
      <alignment horizontal="center" vertical="center"/>
    </xf>
    <xf numFmtId="0" fontId="2" fillId="23" borderId="3" xfId="0" applyFont="1" applyFill="1" applyBorder="1" applyAlignment="1">
      <alignment vertical="top" wrapText="1"/>
    </xf>
    <xf numFmtId="179" fontId="2" fillId="23" borderId="3" xfId="4" applyNumberFormat="1" applyFont="1" applyFill="1" applyBorder="1"/>
    <xf numFmtId="9" fontId="0" fillId="0" borderId="0" xfId="0" applyNumberFormat="1"/>
    <xf numFmtId="0" fontId="16" fillId="25" borderId="0" xfId="0" applyFont="1" applyFill="1"/>
    <xf numFmtId="0" fontId="63" fillId="0" borderId="0" xfId="0" applyFont="1"/>
    <xf numFmtId="0" fontId="64" fillId="0" borderId="0" xfId="0" applyFont="1"/>
    <xf numFmtId="1" fontId="0" fillId="0" borderId="0" xfId="0" applyNumberFormat="1"/>
    <xf numFmtId="0" fontId="0" fillId="0" borderId="0" xfId="0" applyAlignment="1">
      <alignment horizontal="right"/>
    </xf>
    <xf numFmtId="0" fontId="65" fillId="0" borderId="0" xfId="0" applyFont="1" applyAlignment="1">
      <alignment vertical="center" wrapText="1"/>
    </xf>
    <xf numFmtId="0" fontId="66" fillId="15" borderId="53" xfId="0" applyFont="1" applyFill="1" applyBorder="1" applyAlignment="1">
      <alignment horizontal="center" vertical="center" wrapText="1"/>
    </xf>
    <xf numFmtId="0" fontId="66" fillId="15" borderId="56" xfId="0" applyFont="1" applyFill="1" applyBorder="1" applyAlignment="1">
      <alignment horizontal="center" vertical="center" wrapText="1"/>
    </xf>
    <xf numFmtId="0" fontId="67" fillId="26" borderId="56" xfId="0" applyFont="1" applyFill="1" applyBorder="1" applyAlignment="1">
      <alignment vertical="center" wrapText="1"/>
    </xf>
    <xf numFmtId="0" fontId="67" fillId="15" borderId="56" xfId="0" applyFont="1" applyFill="1" applyBorder="1" applyAlignment="1">
      <alignment horizontal="right" vertical="center" wrapText="1"/>
    </xf>
    <xf numFmtId="0" fontId="67" fillId="15" borderId="0" xfId="0" applyFont="1" applyFill="1" applyAlignment="1">
      <alignment horizontal="right" vertical="center" wrapText="1"/>
    </xf>
    <xf numFmtId="0" fontId="67" fillId="27" borderId="56" xfId="0" applyFont="1" applyFill="1" applyBorder="1" applyAlignment="1">
      <alignment vertical="center" wrapText="1"/>
    </xf>
    <xf numFmtId="0" fontId="67" fillId="28" borderId="56" xfId="0" applyFont="1" applyFill="1" applyBorder="1" applyAlignment="1">
      <alignment horizontal="right" vertical="center" wrapText="1"/>
    </xf>
    <xf numFmtId="0" fontId="67" fillId="28" borderId="0" xfId="0" applyFont="1" applyFill="1" applyAlignment="1">
      <alignment horizontal="right" vertical="center" wrapText="1"/>
    </xf>
    <xf numFmtId="0" fontId="0" fillId="5" borderId="0" xfId="0" applyFill="1"/>
    <xf numFmtId="0" fontId="64" fillId="5" borderId="0" xfId="0" applyFont="1" applyFill="1"/>
    <xf numFmtId="1" fontId="0" fillId="5" borderId="0" xfId="0" applyNumberFormat="1" applyFill="1"/>
    <xf numFmtId="0" fontId="0" fillId="0" borderId="0" xfId="0" applyAlignment="1">
      <alignment horizontal="left" vertical="top" wrapText="1"/>
    </xf>
    <xf numFmtId="0" fontId="67" fillId="5" borderId="56" xfId="0" applyFont="1" applyFill="1" applyBorder="1" applyAlignment="1">
      <alignment horizontal="right" vertical="center" wrapText="1"/>
    </xf>
    <xf numFmtId="0" fontId="14" fillId="4" borderId="0" xfId="0" applyFont="1" applyFill="1" applyAlignment="1" applyProtection="1">
      <alignment horizontal="center" vertical="center" wrapText="1"/>
      <protection hidden="1"/>
    </xf>
    <xf numFmtId="0" fontId="0" fillId="4" borderId="0" xfId="0" applyFill="1" applyProtection="1">
      <protection hidden="1"/>
    </xf>
    <xf numFmtId="9" fontId="0" fillId="4" borderId="0" xfId="0" applyNumberFormat="1" applyFill="1" applyProtection="1">
      <protection hidden="1"/>
    </xf>
    <xf numFmtId="49" fontId="0" fillId="4" borderId="0" xfId="0" applyNumberFormat="1" applyFill="1" applyAlignment="1" applyProtection="1">
      <alignment horizontal="right"/>
      <protection hidden="1"/>
    </xf>
    <xf numFmtId="4" fontId="16" fillId="2" borderId="0" xfId="0" applyNumberFormat="1" applyFont="1" applyFill="1"/>
    <xf numFmtId="0" fontId="11" fillId="4" borderId="0" xfId="0" applyFont="1" applyFill="1" applyProtection="1">
      <protection hidden="1"/>
    </xf>
    <xf numFmtId="0" fontId="0" fillId="0" borderId="13" xfId="0" applyBorder="1" applyAlignment="1">
      <alignment vertical="center" wrapText="1"/>
    </xf>
    <xf numFmtId="179" fontId="49" fillId="23" borderId="1" xfId="4" applyNumberFormat="1" applyFont="1" applyFill="1" applyBorder="1" applyAlignment="1">
      <alignment horizontal="center" vertical="center"/>
    </xf>
    <xf numFmtId="179" fontId="0" fillId="0" borderId="1" xfId="4" applyNumberFormat="1" applyFont="1" applyBorder="1" applyAlignment="1">
      <alignment horizontal="center" vertical="center"/>
    </xf>
    <xf numFmtId="179" fontId="0" fillId="0" borderId="0" xfId="4" applyNumberFormat="1" applyFont="1" applyBorder="1" applyAlignment="1">
      <alignment horizontal="center" vertical="center"/>
    </xf>
    <xf numFmtId="0" fontId="69" fillId="3" borderId="0" xfId="0" applyFont="1" applyFill="1"/>
    <xf numFmtId="0" fontId="68" fillId="3" borderId="0" xfId="0" applyFont="1" applyFill="1"/>
    <xf numFmtId="0" fontId="1" fillId="23" borderId="3" xfId="0" applyFont="1" applyFill="1" applyBorder="1" applyAlignment="1">
      <alignment vertical="top" wrapText="1"/>
    </xf>
    <xf numFmtId="0" fontId="8" fillId="2" borderId="4" xfId="0" applyFont="1" applyFill="1" applyBorder="1" applyAlignment="1" applyProtection="1">
      <alignment horizontal="left" vertical="center"/>
      <protection hidden="1"/>
    </xf>
    <xf numFmtId="0" fontId="8" fillId="2" borderId="0" xfId="0" applyFont="1" applyFill="1" applyAlignment="1" applyProtection="1">
      <alignment horizontal="left" vertical="center"/>
      <protection hidden="1"/>
    </xf>
    <xf numFmtId="0" fontId="8" fillId="2" borderId="7" xfId="0" applyFont="1" applyFill="1" applyBorder="1" applyAlignment="1" applyProtection="1">
      <alignment horizontal="left" vertical="center"/>
      <protection hidden="1"/>
    </xf>
    <xf numFmtId="0" fontId="9" fillId="3" borderId="1"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left" vertical="center" wrapText="1"/>
      <protection locked="0"/>
    </xf>
    <xf numFmtId="0" fontId="12" fillId="2" borderId="0" xfId="0" applyFont="1" applyFill="1" applyAlignment="1" applyProtection="1">
      <alignment horizontal="left" vertical="center"/>
      <protection hidden="1"/>
    </xf>
    <xf numFmtId="0" fontId="15" fillId="5" borderId="0" xfId="0" applyFont="1" applyFill="1" applyAlignment="1">
      <alignment horizontal="left" vertical="top"/>
    </xf>
    <xf numFmtId="0" fontId="17" fillId="5" borderId="0" xfId="0" applyFont="1" applyFill="1" applyAlignment="1">
      <alignment vertical="center"/>
    </xf>
    <xf numFmtId="0" fontId="19" fillId="2" borderId="0" xfId="0" applyFont="1" applyFill="1" applyAlignment="1">
      <alignment horizontal="left"/>
    </xf>
    <xf numFmtId="0" fontId="9" fillId="6" borderId="3" xfId="0" applyFont="1" applyFill="1" applyBorder="1" applyAlignment="1">
      <alignment vertical="center" wrapText="1"/>
    </xf>
    <xf numFmtId="0" fontId="9" fillId="6" borderId="3" xfId="0" applyFont="1" applyFill="1" applyBorder="1" applyAlignment="1">
      <alignment horizontal="center" vertical="center" wrapText="1"/>
    </xf>
    <xf numFmtId="0" fontId="20" fillId="6" borderId="5"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6" borderId="3" xfId="0" applyFont="1" applyFill="1" applyBorder="1" applyAlignment="1">
      <alignment horizontal="center" vertical="center"/>
    </xf>
    <xf numFmtId="0" fontId="17" fillId="5" borderId="0" xfId="0" applyFont="1" applyFill="1" applyAlignment="1">
      <alignment horizontal="left" vertical="center"/>
    </xf>
    <xf numFmtId="0" fontId="8" fillId="2" borderId="3" xfId="0" applyFont="1" applyFill="1" applyBorder="1" applyAlignment="1">
      <alignment horizontal="center" vertical="center" wrapText="1"/>
    </xf>
    <xf numFmtId="0" fontId="20" fillId="6" borderId="3" xfId="0" applyFont="1" applyFill="1" applyBorder="1" applyAlignment="1" applyProtection="1">
      <alignment horizontal="center" vertical="center"/>
      <protection hidden="1"/>
    </xf>
    <xf numFmtId="0" fontId="15" fillId="5" borderId="0" xfId="0" applyFont="1" applyFill="1" applyAlignment="1" applyProtection="1">
      <alignment horizontal="left" vertical="top"/>
      <protection hidden="1"/>
    </xf>
    <xf numFmtId="0" fontId="19" fillId="2" borderId="0" xfId="0" applyFont="1" applyFill="1" applyAlignment="1" applyProtection="1">
      <alignment horizontal="left"/>
      <protection hidden="1"/>
    </xf>
    <xf numFmtId="0" fontId="9" fillId="6" borderId="3" xfId="0" applyFont="1" applyFill="1" applyBorder="1" applyAlignment="1" applyProtection="1">
      <alignment vertical="center" wrapText="1"/>
      <protection hidden="1"/>
    </xf>
    <xf numFmtId="0" fontId="9" fillId="6" borderId="3" xfId="0" applyFont="1" applyFill="1" applyBorder="1" applyAlignment="1" applyProtection="1">
      <alignment horizontal="center" vertical="center" wrapText="1"/>
      <protection hidden="1"/>
    </xf>
    <xf numFmtId="0" fontId="20" fillId="6" borderId="5" xfId="0" applyFont="1" applyFill="1" applyBorder="1" applyAlignment="1" applyProtection="1">
      <alignment horizontal="center" vertical="center" wrapText="1"/>
      <protection hidden="1"/>
    </xf>
    <xf numFmtId="0" fontId="20" fillId="6" borderId="6" xfId="0" applyFont="1" applyFill="1" applyBorder="1" applyAlignment="1" applyProtection="1">
      <alignment horizontal="center" vertical="center" wrapText="1"/>
      <protection hidden="1"/>
    </xf>
    <xf numFmtId="0" fontId="15" fillId="5" borderId="7" xfId="0" applyFont="1" applyFill="1" applyBorder="1" applyAlignment="1">
      <alignment horizontal="left" vertical="top"/>
    </xf>
    <xf numFmtId="0" fontId="19" fillId="2" borderId="7" xfId="0" applyFont="1" applyFill="1" applyBorder="1" applyAlignment="1">
      <alignment horizontal="center" vertical="top"/>
    </xf>
    <xf numFmtId="0" fontId="19" fillId="2" borderId="0" xfId="0" applyFont="1" applyFill="1" applyAlignment="1">
      <alignment horizontal="left" vertical="top"/>
    </xf>
    <xf numFmtId="0" fontId="15" fillId="11" borderId="0" xfId="0" applyFont="1" applyFill="1" applyAlignment="1">
      <alignment horizontal="left" vertical="top"/>
    </xf>
    <xf numFmtId="166" fontId="19" fillId="2" borderId="1" xfId="1" applyFont="1" applyFill="1" applyBorder="1" applyAlignment="1">
      <alignment horizontal="left"/>
    </xf>
    <xf numFmtId="10" fontId="20" fillId="2" borderId="33" xfId="2" applyNumberFormat="1" applyFont="1" applyFill="1" applyBorder="1" applyAlignment="1" applyProtection="1">
      <alignment horizontal="center"/>
    </xf>
    <xf numFmtId="10" fontId="20" fillId="2" borderId="34" xfId="2" applyNumberFormat="1" applyFont="1" applyFill="1" applyBorder="1" applyAlignment="1" applyProtection="1">
      <alignment horizontal="center"/>
    </xf>
    <xf numFmtId="166" fontId="20" fillId="6" borderId="13" xfId="1" applyFont="1" applyFill="1" applyBorder="1" applyAlignment="1">
      <alignment horizontal="center" vertical="center" wrapText="1"/>
    </xf>
    <xf numFmtId="166" fontId="20" fillId="6" borderId="1" xfId="1" applyFont="1" applyFill="1" applyBorder="1" applyAlignment="1">
      <alignment horizontal="center" vertical="center" wrapText="1"/>
    </xf>
    <xf numFmtId="166" fontId="20" fillId="6" borderId="2" xfId="1" applyFont="1" applyFill="1" applyBorder="1" applyAlignment="1">
      <alignment horizontal="center" vertical="center" wrapText="1"/>
    </xf>
    <xf numFmtId="171" fontId="20" fillId="2" borderId="32" xfId="1" applyNumberFormat="1" applyFont="1" applyFill="1" applyBorder="1" applyAlignment="1">
      <alignment horizontal="center"/>
    </xf>
    <xf numFmtId="171" fontId="20" fillId="2" borderId="33" xfId="1" applyNumberFormat="1" applyFont="1" applyFill="1" applyBorder="1" applyAlignment="1">
      <alignment horizontal="center"/>
    </xf>
    <xf numFmtId="0" fontId="15" fillId="10" borderId="0" xfId="0" applyFont="1" applyFill="1" applyAlignment="1">
      <alignment horizontal="left"/>
    </xf>
    <xf numFmtId="0" fontId="5" fillId="0" borderId="0" xfId="0" applyFont="1" applyAlignment="1">
      <alignment horizontal="left" wrapText="1"/>
    </xf>
    <xf numFmtId="0" fontId="7" fillId="0" borderId="0" xfId="0" applyFont="1" applyAlignment="1">
      <alignment horizontal="left" wrapText="1"/>
    </xf>
    <xf numFmtId="0" fontId="7" fillId="0" borderId="49" xfId="0" applyFont="1" applyBorder="1" applyAlignment="1">
      <alignment horizontal="left" wrapText="1"/>
    </xf>
    <xf numFmtId="0" fontId="4" fillId="0" borderId="50" xfId="0" applyFont="1" applyBorder="1" applyAlignment="1">
      <alignment horizontal="left" vertical="top" wrapText="1"/>
    </xf>
    <xf numFmtId="0" fontId="7" fillId="0" borderId="50" xfId="0" applyFont="1" applyBorder="1" applyAlignment="1">
      <alignment horizontal="left" vertical="top" wrapText="1"/>
    </xf>
    <xf numFmtId="0" fontId="20" fillId="6" borderId="3" xfId="0" applyFont="1" applyFill="1" applyBorder="1" applyAlignment="1">
      <alignment horizontal="center" vertical="center" wrapText="1"/>
    </xf>
    <xf numFmtId="0" fontId="20" fillId="6" borderId="2" xfId="0" applyFont="1" applyFill="1" applyBorder="1" applyAlignment="1">
      <alignment horizontal="center" vertical="center" wrapText="1"/>
    </xf>
    <xf numFmtId="0" fontId="19" fillId="0" borderId="0" xfId="0" applyFont="1" applyAlignment="1">
      <alignment horizontal="left"/>
    </xf>
    <xf numFmtId="0" fontId="20" fillId="6" borderId="13"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45" fillId="0" borderId="3" xfId="0" applyFont="1" applyBorder="1" applyAlignment="1">
      <alignment horizontal="center" vertical="center" wrapText="1"/>
    </xf>
    <xf numFmtId="0" fontId="36" fillId="0" borderId="3" xfId="0" applyFont="1" applyBorder="1" applyAlignment="1">
      <alignment horizontal="center" vertical="center" wrapText="1"/>
    </xf>
    <xf numFmtId="0" fontId="36" fillId="24" borderId="3" xfId="0" applyFont="1" applyFill="1" applyBorder="1" applyAlignment="1">
      <alignment horizontal="left" vertical="center" wrapText="1"/>
    </xf>
    <xf numFmtId="0" fontId="45" fillId="24" borderId="3" xfId="0" applyFont="1" applyFill="1" applyBorder="1" applyAlignment="1">
      <alignment horizontal="left" vertical="center" wrapText="1"/>
    </xf>
    <xf numFmtId="0" fontId="36" fillId="0" borderId="3" xfId="0" applyFont="1" applyBorder="1" applyAlignment="1">
      <alignment horizontal="left" vertical="center" wrapText="1"/>
    </xf>
    <xf numFmtId="0" fontId="45" fillId="0" borderId="3" xfId="0" applyFont="1" applyBorder="1" applyAlignment="1">
      <alignment horizontal="left" vertical="center" wrapText="1"/>
    </xf>
    <xf numFmtId="0" fontId="45" fillId="14" borderId="3" xfId="0" applyFont="1" applyFill="1" applyBorder="1" applyAlignment="1">
      <alignment horizontal="center" vertical="center" wrapText="1"/>
    </xf>
    <xf numFmtId="0" fontId="45" fillId="14" borderId="41" xfId="0" applyFont="1" applyFill="1" applyBorder="1" applyAlignment="1">
      <alignment horizontal="center" vertical="center" wrapText="1"/>
    </xf>
    <xf numFmtId="0" fontId="45" fillId="14" borderId="8" xfId="0" applyFont="1" applyFill="1" applyBorder="1" applyAlignment="1">
      <alignment horizontal="center" vertical="center" wrapText="1"/>
    </xf>
    <xf numFmtId="0" fontId="45" fillId="14" borderId="11" xfId="0" applyFont="1" applyFill="1" applyBorder="1" applyAlignment="1">
      <alignment horizontal="center" vertical="center" wrapText="1"/>
    </xf>
    <xf numFmtId="0" fontId="45" fillId="14" borderId="12" xfId="0" applyFont="1" applyFill="1" applyBorder="1" applyAlignment="1">
      <alignment horizontal="center" vertical="center" wrapText="1"/>
    </xf>
    <xf numFmtId="0" fontId="36" fillId="0" borderId="13" xfId="0" applyFont="1" applyBorder="1" applyAlignment="1">
      <alignment horizontal="left" vertical="center" wrapText="1"/>
    </xf>
    <xf numFmtId="0" fontId="36" fillId="0" borderId="2" xfId="0" applyFont="1" applyBorder="1" applyAlignment="1">
      <alignment horizontal="left" vertical="center" wrapText="1"/>
    </xf>
    <xf numFmtId="0" fontId="45" fillId="0" borderId="13" xfId="0" applyFont="1" applyBorder="1" applyAlignment="1">
      <alignment horizontal="left" vertical="center" wrapText="1"/>
    </xf>
    <xf numFmtId="0" fontId="45" fillId="0" borderId="1" xfId="0" applyFont="1" applyBorder="1" applyAlignment="1">
      <alignment horizontal="left" vertical="center" wrapText="1"/>
    </xf>
    <xf numFmtId="0" fontId="45" fillId="0" borderId="2" xfId="0" applyFont="1" applyBorder="1" applyAlignment="1">
      <alignment horizontal="left" vertical="center" wrapText="1"/>
    </xf>
    <xf numFmtId="0" fontId="45" fillId="14" borderId="13" xfId="0" applyFont="1" applyFill="1" applyBorder="1" applyAlignment="1">
      <alignment horizontal="center" vertical="center"/>
    </xf>
    <xf numFmtId="0" fontId="45" fillId="14" borderId="1" xfId="0" applyFont="1" applyFill="1" applyBorder="1" applyAlignment="1">
      <alignment horizontal="center" vertical="center"/>
    </xf>
    <xf numFmtId="0" fontId="45" fillId="14" borderId="2" xfId="0" applyFont="1" applyFill="1" applyBorder="1" applyAlignment="1">
      <alignment horizontal="center" vertical="center"/>
    </xf>
    <xf numFmtId="0" fontId="35" fillId="14" borderId="13" xfId="0" applyFont="1" applyFill="1" applyBorder="1" applyAlignment="1">
      <alignment horizontal="center" vertical="center" wrapText="1"/>
    </xf>
    <xf numFmtId="0" fontId="35" fillId="14" borderId="1" xfId="0" applyFont="1" applyFill="1" applyBorder="1" applyAlignment="1">
      <alignment horizontal="center" vertical="center" wrapText="1"/>
    </xf>
    <xf numFmtId="0" fontId="36" fillId="0" borderId="1" xfId="0" applyFont="1" applyBorder="1" applyAlignment="1">
      <alignment horizontal="center" vertical="center" wrapText="1"/>
    </xf>
    <xf numFmtId="0" fontId="36" fillId="0" borderId="2" xfId="0" applyFont="1" applyBorder="1" applyAlignment="1">
      <alignment horizontal="center" vertical="center" wrapText="1"/>
    </xf>
    <xf numFmtId="0" fontId="45" fillId="0" borderId="41" xfId="0" applyFont="1" applyBorder="1" applyAlignment="1">
      <alignment horizontal="left" vertical="center" wrapText="1"/>
    </xf>
    <xf numFmtId="0" fontId="45" fillId="0" borderId="4" xfId="0" applyFont="1" applyBorder="1" applyAlignment="1">
      <alignment horizontal="left" vertical="center" wrapText="1"/>
    </xf>
    <xf numFmtId="0" fontId="45" fillId="0" borderId="8" xfId="0" applyFont="1" applyBorder="1" applyAlignment="1">
      <alignment horizontal="left" vertical="center" wrapText="1"/>
    </xf>
    <xf numFmtId="0" fontId="45" fillId="0" borderId="11" xfId="0" applyFont="1" applyBorder="1" applyAlignment="1">
      <alignment horizontal="left" vertical="center" wrapText="1"/>
    </xf>
    <xf numFmtId="0" fontId="45" fillId="0" borderId="7" xfId="0" applyFont="1" applyBorder="1" applyAlignment="1">
      <alignment horizontal="left" vertical="center" wrapText="1"/>
    </xf>
    <xf numFmtId="0" fontId="45" fillId="0" borderId="12" xfId="0" applyFont="1" applyBorder="1" applyAlignment="1">
      <alignment horizontal="left" vertical="center" wrapText="1"/>
    </xf>
    <xf numFmtId="0" fontId="25" fillId="3" borderId="13" xfId="0" applyFont="1" applyFill="1" applyBorder="1" applyAlignment="1" applyProtection="1">
      <alignment horizontal="left" vertical="top" wrapText="1"/>
      <protection locked="0"/>
    </xf>
    <xf numFmtId="0" fontId="16" fillId="3" borderId="1" xfId="0" applyFont="1" applyFill="1" applyBorder="1" applyAlignment="1" applyProtection="1">
      <alignment horizontal="left" vertical="top" wrapText="1"/>
      <protection locked="0"/>
    </xf>
    <xf numFmtId="0" fontId="16" fillId="3" borderId="2" xfId="0" applyFont="1" applyFill="1" applyBorder="1" applyAlignment="1" applyProtection="1">
      <alignment horizontal="left" vertical="top" wrapText="1"/>
      <protection locked="0"/>
    </xf>
    <xf numFmtId="0" fontId="36" fillId="0" borderId="1" xfId="0" applyFont="1" applyBorder="1" applyAlignment="1">
      <alignment horizontal="left" vertical="top" wrapText="1"/>
    </xf>
    <xf numFmtId="0" fontId="16" fillId="15" borderId="13" xfId="0" applyFont="1" applyFill="1" applyBorder="1" applyAlignment="1">
      <alignment horizontal="center" vertical="center" wrapText="1"/>
    </xf>
    <xf numFmtId="0" fontId="16" fillId="15" borderId="2" xfId="0" applyFont="1" applyFill="1" applyBorder="1" applyAlignment="1">
      <alignment horizontal="center" vertical="center" wrapText="1"/>
    </xf>
    <xf numFmtId="0" fontId="16" fillId="15" borderId="3" xfId="0" applyFont="1" applyFill="1" applyBorder="1" applyAlignment="1">
      <alignment horizontal="center" vertical="center" wrapText="1"/>
    </xf>
    <xf numFmtId="0" fontId="20" fillId="0" borderId="13" xfId="0" applyFont="1" applyBorder="1" applyAlignment="1">
      <alignment vertical="center" wrapText="1"/>
    </xf>
    <xf numFmtId="0" fontId="20" fillId="0" borderId="1" xfId="0" applyFont="1" applyBorder="1" applyAlignment="1">
      <alignment vertical="center" wrapText="1"/>
    </xf>
    <xf numFmtId="0" fontId="20" fillId="0" borderId="1" xfId="0" applyFont="1" applyBorder="1" applyAlignment="1">
      <alignment wrapText="1"/>
    </xf>
    <xf numFmtId="0" fontId="20" fillId="0" borderId="2" xfId="0" applyFont="1" applyBorder="1" applyAlignment="1">
      <alignment wrapText="1"/>
    </xf>
    <xf numFmtId="0" fontId="16" fillId="15" borderId="13" xfId="0" applyFont="1" applyFill="1" applyBorder="1" applyAlignment="1">
      <alignment horizontal="left" vertical="center" wrapText="1"/>
    </xf>
    <xf numFmtId="0" fontId="16" fillId="15" borderId="2" xfId="0" applyFont="1" applyFill="1" applyBorder="1" applyAlignment="1">
      <alignment horizontal="left" vertical="center" wrapText="1"/>
    </xf>
    <xf numFmtId="0" fontId="16" fillId="0" borderId="13" xfId="0" applyFont="1" applyBorder="1" applyAlignment="1">
      <alignment horizontal="left" vertical="center" wrapText="1"/>
    </xf>
    <xf numFmtId="0" fontId="16" fillId="0" borderId="2" xfId="0" applyFont="1" applyBorder="1" applyAlignment="1">
      <alignment horizontal="left" vertical="center" wrapText="1"/>
    </xf>
    <xf numFmtId="0" fontId="20" fillId="14" borderId="41" xfId="0" applyFont="1" applyFill="1" applyBorder="1" applyAlignment="1">
      <alignment horizontal="center" vertical="center" wrapText="1"/>
    </xf>
    <xf numFmtId="0" fontId="20" fillId="14" borderId="8"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20" fillId="14" borderId="12" xfId="0" applyFont="1" applyFill="1" applyBorder="1" applyAlignment="1">
      <alignment horizontal="center" vertical="center" wrapText="1"/>
    </xf>
    <xf numFmtId="0" fontId="20" fillId="14" borderId="3" xfId="0" applyFont="1" applyFill="1" applyBorder="1" applyAlignment="1">
      <alignment horizontal="center" vertical="center" wrapText="1"/>
    </xf>
    <xf numFmtId="0" fontId="20" fillId="14" borderId="13" xfId="0" applyFont="1" applyFill="1" applyBorder="1" applyAlignment="1">
      <alignment horizontal="center" vertical="center" wrapText="1"/>
    </xf>
    <xf numFmtId="0" fontId="16" fillId="0" borderId="2" xfId="0" applyFont="1" applyBorder="1" applyAlignment="1">
      <alignment horizontal="center" vertical="center" wrapText="1"/>
    </xf>
    <xf numFmtId="0" fontId="16" fillId="14" borderId="13" xfId="0" applyFont="1" applyFill="1" applyBorder="1" applyAlignment="1">
      <alignment horizontal="center" vertical="center" wrapText="1"/>
    </xf>
    <xf numFmtId="0" fontId="25" fillId="0" borderId="0" xfId="0" applyFont="1" applyAlignment="1">
      <alignment vertical="top" wrapText="1"/>
    </xf>
    <xf numFmtId="0" fontId="16" fillId="0" borderId="0" xfId="0" applyFont="1" applyAlignment="1">
      <alignment wrapText="1"/>
    </xf>
    <xf numFmtId="0" fontId="16" fillId="0" borderId="13" xfId="0" applyFont="1" applyBorder="1" applyAlignment="1">
      <alignment horizontal="left" wrapText="1"/>
    </xf>
    <xf numFmtId="0" fontId="16" fillId="0" borderId="2" xfId="0" applyFont="1" applyBorder="1" applyAlignment="1">
      <alignment horizontal="left" wrapText="1"/>
    </xf>
    <xf numFmtId="0" fontId="16" fillId="2" borderId="0" xfId="0" applyFont="1" applyFill="1" applyAlignment="1">
      <alignment vertical="center" wrapText="1"/>
    </xf>
    <xf numFmtId="0" fontId="45" fillId="14" borderId="3" xfId="0" applyFont="1" applyFill="1" applyBorder="1" applyAlignment="1">
      <alignment horizontal="center" vertical="center"/>
    </xf>
    <xf numFmtId="0" fontId="35" fillId="0" borderId="4" xfId="0" applyFont="1" applyBorder="1" applyAlignment="1">
      <alignment horizontal="center" wrapText="1"/>
    </xf>
    <xf numFmtId="0" fontId="36" fillId="0" borderId="4" xfId="0" applyFont="1" applyBorder="1" applyAlignment="1">
      <alignment horizontal="center" wrapText="1"/>
    </xf>
    <xf numFmtId="0" fontId="36" fillId="0" borderId="0" xfId="0" applyFont="1" applyAlignment="1">
      <alignment horizontal="center" wrapText="1"/>
    </xf>
    <xf numFmtId="0" fontId="35" fillId="0" borderId="7" xfId="0" applyFont="1" applyBorder="1" applyAlignment="1">
      <alignment horizontal="center" wrapText="1"/>
    </xf>
    <xf numFmtId="0" fontId="16" fillId="3" borderId="13" xfId="0" applyFont="1" applyFill="1" applyBorder="1" applyAlignment="1" applyProtection="1">
      <alignment horizontal="left" vertical="top" wrapText="1"/>
      <protection locked="0"/>
    </xf>
    <xf numFmtId="0" fontId="20" fillId="0" borderId="13" xfId="0" applyFont="1" applyBorder="1" applyAlignment="1">
      <alignment wrapText="1"/>
    </xf>
    <xf numFmtId="0" fontId="16" fillId="0" borderId="1" xfId="0" applyFont="1" applyBorder="1" applyAlignment="1">
      <alignment wrapText="1"/>
    </xf>
    <xf numFmtId="0" fontId="16" fillId="0" borderId="2" xfId="0" applyFont="1" applyBorder="1" applyAlignment="1">
      <alignment wrapText="1"/>
    </xf>
    <xf numFmtId="0" fontId="20" fillId="14"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16" fillId="3" borderId="13" xfId="0" applyFont="1" applyFill="1" applyBorder="1" applyAlignment="1" applyProtection="1">
      <alignment horizontal="left" vertical="center" wrapText="1"/>
      <protection locked="0"/>
    </xf>
    <xf numFmtId="0" fontId="16" fillId="3" borderId="1" xfId="0" applyFont="1" applyFill="1" applyBorder="1" applyAlignment="1" applyProtection="1">
      <alignment horizontal="left" vertical="center" wrapText="1"/>
      <protection locked="0"/>
    </xf>
    <xf numFmtId="0" fontId="16" fillId="3" borderId="2" xfId="0" applyFont="1" applyFill="1" applyBorder="1" applyAlignment="1" applyProtection="1">
      <alignment horizontal="left" vertical="center" wrapText="1"/>
      <protection locked="0"/>
    </xf>
    <xf numFmtId="0" fontId="20" fillId="0" borderId="13"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3" xfId="0" applyFont="1" applyBorder="1" applyAlignment="1">
      <alignment horizontal="left" vertical="center" wrapText="1"/>
    </xf>
    <xf numFmtId="0" fontId="20" fillId="0" borderId="1" xfId="0" applyFont="1" applyBorder="1" applyAlignment="1">
      <alignment horizontal="left" vertical="center" wrapText="1"/>
    </xf>
    <xf numFmtId="0" fontId="20" fillId="0" borderId="2" xfId="0" applyFont="1" applyBorder="1" applyAlignment="1">
      <alignment horizontal="left" vertical="center" wrapText="1"/>
    </xf>
    <xf numFmtId="0" fontId="16" fillId="2" borderId="13" xfId="0" applyFont="1" applyFill="1" applyBorder="1" applyAlignment="1">
      <alignment horizontal="left" vertical="center" wrapText="1"/>
    </xf>
    <xf numFmtId="0" fontId="16" fillId="2" borderId="2" xfId="0" applyFont="1" applyFill="1" applyBorder="1" applyAlignment="1">
      <alignment horizontal="left" vertical="center" wrapText="1"/>
    </xf>
    <xf numFmtId="170" fontId="48" fillId="6" borderId="4" xfId="3" applyFont="1" applyFill="1" applyBorder="1" applyAlignment="1">
      <alignment horizontal="left" vertical="top" wrapText="1"/>
    </xf>
    <xf numFmtId="0" fontId="66" fillId="15" borderId="54" xfId="0" applyFont="1" applyFill="1" applyBorder="1" applyAlignment="1">
      <alignment horizontal="center" vertical="center" wrapText="1"/>
    </xf>
    <xf numFmtId="0" fontId="66" fillId="15" borderId="55" xfId="0" applyFont="1" applyFill="1" applyBorder="1" applyAlignment="1">
      <alignment horizontal="center" vertical="center" wrapText="1"/>
    </xf>
    <xf numFmtId="0" fontId="66" fillId="5" borderId="54" xfId="0" applyFont="1" applyFill="1" applyBorder="1" applyAlignment="1">
      <alignment horizontal="center" vertical="center" wrapText="1"/>
    </xf>
    <xf numFmtId="0" fontId="66" fillId="5" borderId="55" xfId="0" applyFont="1" applyFill="1" applyBorder="1" applyAlignment="1">
      <alignment horizontal="center" vertical="center" wrapText="1"/>
    </xf>
  </cellXfs>
  <cellStyles count="7">
    <cellStyle name="EYHeader1" xfId="3" xr:uid="{229E23C2-D88B-40EE-A468-25F59B53BF7F}"/>
    <cellStyle name="Hipersaite" xfId="6" builtinId="8"/>
    <cellStyle name="Komats" xfId="4" builtinId="3"/>
    <cellStyle name="Normal 3" xfId="5" xr:uid="{6DC206AB-17E1-4A9B-9A74-81EBF0A5BF1B}"/>
    <cellStyle name="Normal_pielikums veidlapai-2_v2_12082008" xfId="1" xr:uid="{460993E7-ACE6-4A6B-A3FD-E1B84F583EC2}"/>
    <cellStyle name="Parasts" xfId="0" builtinId="0"/>
    <cellStyle name="Procenti" xfId="2" builtinId="5"/>
  </cellStyles>
  <dxfs count="140">
    <dxf>
      <font>
        <b/>
        <i val="0"/>
        <color rgb="FFFF0000"/>
      </font>
    </dxf>
    <dxf>
      <font>
        <b/>
        <i val="0"/>
        <color rgb="FFFF0000"/>
      </font>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38"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oneCellAnchor>
    <xdr:from>
      <xdr:col>6</xdr:col>
      <xdr:colOff>28575</xdr:colOff>
      <xdr:row>53</xdr:row>
      <xdr:rowOff>0</xdr:rowOff>
    </xdr:from>
    <xdr:ext cx="184731" cy="264560"/>
    <xdr:sp macro="" textlink="">
      <xdr:nvSpPr>
        <xdr:cNvPr id="2" name="TextBox 1">
          <a:extLst>
            <a:ext uri="{FF2B5EF4-FFF2-40B4-BE49-F238E27FC236}">
              <a16:creationId xmlns:a16="http://schemas.microsoft.com/office/drawing/2014/main" id="{CC693EBA-6993-4406-B731-6906F82657F9}"/>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71</xdr:row>
      <xdr:rowOff>9525</xdr:rowOff>
    </xdr:from>
    <xdr:ext cx="184731" cy="264560"/>
    <xdr:sp macro="" textlink="">
      <xdr:nvSpPr>
        <xdr:cNvPr id="3" name="TextBox 2">
          <a:extLst>
            <a:ext uri="{FF2B5EF4-FFF2-40B4-BE49-F238E27FC236}">
              <a16:creationId xmlns:a16="http://schemas.microsoft.com/office/drawing/2014/main" id="{4BB3E382-C2C7-42D6-9511-53505F2ECA6D}"/>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flagovlv.sharepoint.com/JNPAD/VAN/Vertejumi/SAM/3.3.1/2.k&#257;rta/3310_20_I_003_Kraslava/PI_precizejumi/3310_20_I_003/IIA/IIA_331.Kraslava.Aulejas.Skipi.2204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KTA PIEMĒRA APRAKSTS"/>
      <sheetName val="HIDDEN"/>
      <sheetName val="Dati par projektu"/>
      <sheetName val="1.1.A. Iesniedzējs"/>
      <sheetName val="1.1.B. Iesniedzējs"/>
      <sheetName val="1.1.C. Iesniedzējs"/>
      <sheetName val="1.2.1.A. Partneris-1"/>
      <sheetName val="1.2.1.B. Partneris-1"/>
      <sheetName val="1.2.1.C. Partneris-1"/>
      <sheetName val="1.2.2.A. Partneris-2"/>
      <sheetName val="1.2.2.B. Partneris-2"/>
      <sheetName val="1.2.2.C. Partneris-2"/>
      <sheetName val="1.2.3.A. Partneris-3"/>
      <sheetName val="1.2.3.B. Partneris-3"/>
      <sheetName val="1.2.3.C. Partneris-3"/>
      <sheetName val="1.3.1. Partneris-komersants-1"/>
      <sheetName val="1.3.2. Partneris-komersants-2"/>
      <sheetName val="1.3.3. Partneris-komersants-3"/>
      <sheetName val="2. DL invest.n.pl.BEZ pr."/>
      <sheetName val="3. DL invest.n.pl.AR pr."/>
      <sheetName val="4.DL Finansiālā ilgtspēja"/>
      <sheetName val="5. DL soc.econom. analīze"/>
      <sheetName val="6.DL  jut. analīze-Inv."/>
      <sheetName val="7.DL jut. analīze-Soc."/>
      <sheetName val="8. AL budžets kopā"/>
      <sheetName val="9. AL alternatīvu anal."/>
      <sheetName val="10. AL soc.ekonom. anal."/>
      <sheetName val="11. RL Kapitāla naudas plūsma"/>
      <sheetName val="12. RL Investīciju n.pl."/>
      <sheetName val="13. RL Sociālekonomiskā an."/>
      <sheetName val="Neparedzētās izmaksas"/>
      <sheetName val="14. Kontroles lapa"/>
      <sheetName val="15. PIV 2.pielikums Fin. plāns"/>
      <sheetName val="16. PIV 3.pielikums"/>
      <sheetName val="17.PIV 4. pielikums finanšu an."/>
      <sheetName val="17.1.PIV 4. piel. turpinājums"/>
      <sheetName val="18. PIV 4.pielikums Ekonom. an."/>
      <sheetName val="19. ERAF likmes"/>
      <sheetName val="DetAprFi"/>
      <sheetName val="DetAprSocEk"/>
    </sheetNames>
    <sheetDataSet>
      <sheetData sheetId="0"/>
      <sheetData sheetId="1">
        <row r="1">
          <cell r="P1" t="str">
            <v>Izvēlieties mēnesi</v>
          </cell>
        </row>
        <row r="2">
          <cell r="A2" t="str">
            <v>IZVĒLIETIES!</v>
          </cell>
          <cell r="H2" t="str">
            <v>IZVĒLIETIES!</v>
          </cell>
          <cell r="N2" t="str">
            <v>IZVĒLIETIES NOZARI!</v>
          </cell>
          <cell r="O2" t="str">
            <v>Norādiet nozari!</v>
          </cell>
          <cell r="P2" t="str">
            <v>janvāris</v>
          </cell>
        </row>
        <row r="3">
          <cell r="A3" t="str">
            <v>Pirmā sadarbības partneru grupa</v>
          </cell>
          <cell r="H3" t="str">
            <v>SAM 3.3.1.</v>
          </cell>
          <cell r="N3" t="str">
            <v>Ūdensapgāde/sanitārija</v>
          </cell>
          <cell r="O3">
            <v>30</v>
          </cell>
          <cell r="P3" t="str">
            <v>februāris</v>
          </cell>
        </row>
        <row r="4">
          <cell r="A4" t="str">
            <v>Otrā sadarbības partneru grupa</v>
          </cell>
          <cell r="H4" t="str">
            <v>SAM 5.6.2.</v>
          </cell>
          <cell r="N4" t="str">
            <v>Ceļi</v>
          </cell>
          <cell r="O4" t="str">
            <v>25 - 30</v>
          </cell>
          <cell r="P4" t="str">
            <v>marts</v>
          </cell>
        </row>
        <row r="5">
          <cell r="A5" t="str">
            <v>Trešā sadarbības partneru grupa</v>
          </cell>
          <cell r="N5" t="str">
            <v>Enerģija</v>
          </cell>
          <cell r="O5" t="str">
            <v>15 - 25</v>
          </cell>
          <cell r="P5" t="str">
            <v>aprīlis</v>
          </cell>
        </row>
        <row r="6">
          <cell r="A6" t="str">
            <v>Aglonas novada pašvaldība</v>
          </cell>
          <cell r="N6" t="str">
            <v>Uzņēmējdarbības infrastruktūra</v>
          </cell>
          <cell r="O6" t="str">
            <v>10 - 15</v>
          </cell>
          <cell r="P6" t="str">
            <v>maijs</v>
          </cell>
        </row>
        <row r="7">
          <cell r="A7" t="str">
            <v>Aizkraukles novada pašvaldība</v>
          </cell>
          <cell r="N7" t="str">
            <v>Citas nozares</v>
          </cell>
          <cell r="O7" t="str">
            <v>10 - 15</v>
          </cell>
          <cell r="P7" t="str">
            <v>jūnijs</v>
          </cell>
        </row>
        <row r="8">
          <cell r="A8" t="str">
            <v>Aizputes novada pašvaldība</v>
          </cell>
          <cell r="P8" t="str">
            <v>jūlijs</v>
          </cell>
        </row>
        <row r="9">
          <cell r="A9" t="str">
            <v>Aknīstes novada pašvaldība</v>
          </cell>
          <cell r="P9" t="str">
            <v>augusts</v>
          </cell>
        </row>
        <row r="10">
          <cell r="A10" t="str">
            <v>Alojas novada pašvaldība</v>
          </cell>
          <cell r="P10" t="str">
            <v>septembris</v>
          </cell>
        </row>
        <row r="11">
          <cell r="A11" t="str">
            <v>Alsungas novada pašvaldība</v>
          </cell>
          <cell r="P11" t="str">
            <v>oktobris</v>
          </cell>
        </row>
        <row r="12">
          <cell r="A12" t="str">
            <v>Alūksnes novada pašvaldība</v>
          </cell>
          <cell r="P12" t="str">
            <v>novembris</v>
          </cell>
        </row>
        <row r="13">
          <cell r="A13" t="str">
            <v>Amatas novada pašvaldība</v>
          </cell>
          <cell r="P13" t="str">
            <v>decembris</v>
          </cell>
        </row>
        <row r="14">
          <cell r="A14" t="str">
            <v>Apes  novada pašvaldība</v>
          </cell>
        </row>
        <row r="15">
          <cell r="A15" t="str">
            <v>Auces novada pašvaldība</v>
          </cell>
        </row>
        <row r="16">
          <cell r="A16" t="str">
            <v>Ādažu novada pašvaldība</v>
          </cell>
        </row>
        <row r="17">
          <cell r="A17" t="str">
            <v>Babītes novada pašvaldība</v>
          </cell>
        </row>
        <row r="18">
          <cell r="A18" t="str">
            <v>Baldones novada pašvaldība</v>
          </cell>
        </row>
        <row r="19">
          <cell r="A19" t="str">
            <v>Baltinavas novada pašvaldība</v>
          </cell>
        </row>
        <row r="20">
          <cell r="A20" t="str">
            <v>Balvu novada pašvaldība</v>
          </cell>
        </row>
        <row r="21">
          <cell r="A21" t="str">
            <v>Bauskas novada pašvaldība</v>
          </cell>
        </row>
        <row r="22">
          <cell r="A22" t="str">
            <v>Beverīnas novada pašvaldība</v>
          </cell>
        </row>
        <row r="23">
          <cell r="A23" t="str">
            <v>Brocēnu novada pašvaldība</v>
          </cell>
        </row>
        <row r="24">
          <cell r="A24" t="str">
            <v>Burtnieku novada pašvaldība</v>
          </cell>
        </row>
        <row r="25">
          <cell r="A25" t="str">
            <v>Carnikavas novada pašvaldība</v>
          </cell>
        </row>
        <row r="26">
          <cell r="A26" t="str">
            <v>Cesvaines novada pašvaldība</v>
          </cell>
        </row>
        <row r="27">
          <cell r="A27" t="str">
            <v>Cēsu novada pašvaldība</v>
          </cell>
        </row>
        <row r="28">
          <cell r="A28" t="str">
            <v>Ciblas novada pašvaldība</v>
          </cell>
        </row>
        <row r="29">
          <cell r="A29" t="str">
            <v>Dagdas novada pašvaldība</v>
          </cell>
        </row>
        <row r="30">
          <cell r="A30" t="str">
            <v>Daugavpils  pilsētas pašvaldība</v>
          </cell>
        </row>
        <row r="31">
          <cell r="A31" t="str">
            <v>Daugavpils novada pašvaldība</v>
          </cell>
        </row>
        <row r="32">
          <cell r="A32" t="str">
            <v>Dobeles novada pašvaldība</v>
          </cell>
        </row>
        <row r="33">
          <cell r="A33" t="str">
            <v>Dundagas novada pašvaldība</v>
          </cell>
        </row>
        <row r="34">
          <cell r="A34" t="str">
            <v>Durbes novada pašvaldība</v>
          </cell>
        </row>
        <row r="35">
          <cell r="A35" t="str">
            <v>Engures novada pašvaldība</v>
          </cell>
        </row>
        <row r="36">
          <cell r="A36" t="str">
            <v>Ērgļu novada pašvaldība</v>
          </cell>
        </row>
        <row r="37">
          <cell r="A37" t="str">
            <v>Garkalnes novada pašvaldība</v>
          </cell>
        </row>
        <row r="38">
          <cell r="A38" t="str">
            <v>Grobiņas novada pašvaldība</v>
          </cell>
        </row>
        <row r="39">
          <cell r="A39" t="str">
            <v>Gulbenes novada pašvaldība</v>
          </cell>
        </row>
        <row r="40">
          <cell r="A40" t="str">
            <v>Iecavas novada pašvaldība</v>
          </cell>
        </row>
        <row r="41">
          <cell r="A41" t="str">
            <v>Ikšķiles novada pašvaldība</v>
          </cell>
        </row>
        <row r="42">
          <cell r="A42" t="str">
            <v>Ilūkstes novada pašvaldība</v>
          </cell>
        </row>
        <row r="43">
          <cell r="A43" t="str">
            <v>Inčukalna novada pašvaldība</v>
          </cell>
        </row>
        <row r="44">
          <cell r="A44" t="str">
            <v>Jaunjelgavas novada pašvaldība</v>
          </cell>
        </row>
        <row r="45">
          <cell r="A45" t="str">
            <v>Jaunpiebalgas novada pašvaldība</v>
          </cell>
        </row>
        <row r="46">
          <cell r="A46" t="str">
            <v>Jaunpils novada pašvaldība</v>
          </cell>
        </row>
        <row r="47">
          <cell r="A47" t="str">
            <v>Jelgavas pilsētas pašvaldība</v>
          </cell>
        </row>
        <row r="48">
          <cell r="A48" t="str">
            <v>Jelgavas novada pašvaldība</v>
          </cell>
        </row>
        <row r="49">
          <cell r="A49" t="str">
            <v>Jēkabpils pilsētas pašvaldība</v>
          </cell>
        </row>
        <row r="50">
          <cell r="A50" t="str">
            <v>Jēkabpils novada pašvaldība</v>
          </cell>
        </row>
        <row r="51">
          <cell r="A51" t="str">
            <v>Jūrmala pilsētas pašvaldība</v>
          </cell>
        </row>
        <row r="52">
          <cell r="A52" t="str">
            <v>Kandavas novada pašvaldība</v>
          </cell>
        </row>
        <row r="53">
          <cell r="A53" t="str">
            <v>Kārsavas novada pašvaldība</v>
          </cell>
        </row>
        <row r="54">
          <cell r="A54" t="str">
            <v>Kocēnu novada pašvaldība</v>
          </cell>
        </row>
        <row r="55">
          <cell r="A55" t="str">
            <v>Kokneses novada pašvaldība</v>
          </cell>
        </row>
        <row r="56">
          <cell r="A56" t="str">
            <v>Krāslavas novada pašvaldība</v>
          </cell>
        </row>
        <row r="57">
          <cell r="A57" t="str">
            <v>Krimuldas novada pašvaldība</v>
          </cell>
        </row>
        <row r="58">
          <cell r="A58" t="str">
            <v>Krustpils novada pašvaldība</v>
          </cell>
        </row>
        <row r="59">
          <cell r="A59" t="str">
            <v>Kuldīgas novada pašvaldība</v>
          </cell>
        </row>
        <row r="60">
          <cell r="A60" t="str">
            <v>Ķeguma novada pašvaldība</v>
          </cell>
        </row>
        <row r="61">
          <cell r="A61" t="str">
            <v>Ķekavas novada pašvaldība</v>
          </cell>
        </row>
        <row r="62">
          <cell r="A62" t="str">
            <v>Lielvārdes novada pašvaldība</v>
          </cell>
        </row>
        <row r="63">
          <cell r="A63" t="str">
            <v>Liepājas pilsētas pašvaldība</v>
          </cell>
        </row>
        <row r="64">
          <cell r="A64" t="str">
            <v>Limbažu novada pašvaldība</v>
          </cell>
        </row>
        <row r="65">
          <cell r="A65" t="str">
            <v>Līgatnes novada pašvaldība</v>
          </cell>
        </row>
        <row r="66">
          <cell r="A66" t="str">
            <v>Līvānu novada pašvaldība</v>
          </cell>
        </row>
        <row r="67">
          <cell r="A67" t="str">
            <v>Lubānas novada pašvaldība</v>
          </cell>
        </row>
        <row r="68">
          <cell r="A68" t="str">
            <v>Ludzas novada pašvaldība</v>
          </cell>
        </row>
        <row r="69">
          <cell r="A69" t="str">
            <v>Madonas novada pašvaldība</v>
          </cell>
        </row>
        <row r="70">
          <cell r="A70" t="str">
            <v>Mazsalacas novada pašvaldība</v>
          </cell>
        </row>
        <row r="71">
          <cell r="A71" t="str">
            <v>Mālpils novada pašvaldība</v>
          </cell>
        </row>
        <row r="72">
          <cell r="A72" t="str">
            <v>Mārupes novada pašvaldība</v>
          </cell>
        </row>
        <row r="73">
          <cell r="A73" t="str">
            <v>Mērsraga novada pašvaldība</v>
          </cell>
        </row>
        <row r="74">
          <cell r="A74" t="str">
            <v>Naukšēnu novada pašvaldība</v>
          </cell>
        </row>
        <row r="75">
          <cell r="A75" t="str">
            <v>Neretas novada pašvaldība</v>
          </cell>
        </row>
        <row r="76">
          <cell r="A76" t="str">
            <v>Nīcas novada pašvaldība</v>
          </cell>
        </row>
        <row r="77">
          <cell r="A77" t="str">
            <v>Ogres novada pašvaldība</v>
          </cell>
        </row>
        <row r="78">
          <cell r="A78" t="str">
            <v>Olaines novada pašvaldība</v>
          </cell>
        </row>
        <row r="79">
          <cell r="A79" t="str">
            <v>Ozolnieku novada pašvaldība</v>
          </cell>
        </row>
        <row r="80">
          <cell r="A80" t="str">
            <v>Pārgaujas novada pašvaldība</v>
          </cell>
        </row>
        <row r="81">
          <cell r="A81" t="str">
            <v>Pāvilostas novada pašvaldība</v>
          </cell>
        </row>
        <row r="82">
          <cell r="A82" t="str">
            <v>Pļaviņu novada pašvaldība</v>
          </cell>
        </row>
        <row r="83">
          <cell r="A83" t="str">
            <v>Preiļu novada pašvaldība</v>
          </cell>
        </row>
        <row r="84">
          <cell r="A84" t="str">
            <v>Priekules novada pašvaldība</v>
          </cell>
        </row>
        <row r="85">
          <cell r="A85" t="str">
            <v>Priekuļu  novada pašvaldība</v>
          </cell>
        </row>
        <row r="86">
          <cell r="A86" t="str">
            <v>Raunas novada pašvaldība</v>
          </cell>
        </row>
        <row r="87">
          <cell r="A87" t="str">
            <v>Rēzeknes pilsētas pašvladība</v>
          </cell>
        </row>
        <row r="88">
          <cell r="A88" t="str">
            <v>Rēzeknes novada pašvaldība</v>
          </cell>
        </row>
        <row r="89">
          <cell r="A89" t="str">
            <v>Riebiņu novada pašvaldība</v>
          </cell>
        </row>
        <row r="90">
          <cell r="A90" t="str">
            <v>Rīgas pilsētas pašvaldība</v>
          </cell>
        </row>
        <row r="91">
          <cell r="A91" t="str">
            <v>Rojas novada pašvaldība</v>
          </cell>
        </row>
        <row r="92">
          <cell r="A92" t="str">
            <v>Ropažu novada pašvaldība</v>
          </cell>
        </row>
        <row r="93">
          <cell r="A93" t="str">
            <v>Rucavas novada pašvaldība</v>
          </cell>
        </row>
        <row r="94">
          <cell r="A94" t="str">
            <v>Rugāju novada pašvaldība</v>
          </cell>
        </row>
        <row r="95">
          <cell r="A95" t="str">
            <v>Rundāles novada pašvaldība</v>
          </cell>
        </row>
        <row r="96">
          <cell r="A96" t="str">
            <v>Rūjienas novada pašvaldība</v>
          </cell>
        </row>
        <row r="97">
          <cell r="A97" t="str">
            <v>Salacgrīvas novada pašvaldība</v>
          </cell>
        </row>
        <row r="98">
          <cell r="A98" t="str">
            <v>Salas novada pašvaldība</v>
          </cell>
        </row>
        <row r="99">
          <cell r="A99" t="str">
            <v>Salaspils novada pašvaldība</v>
          </cell>
        </row>
        <row r="100">
          <cell r="A100" t="str">
            <v>Saldus novada pašvaldība</v>
          </cell>
        </row>
        <row r="101">
          <cell r="A101" t="str">
            <v>Saulkrastu novada pašvaldība</v>
          </cell>
        </row>
        <row r="102">
          <cell r="A102" t="str">
            <v>Sējas novada pašvaldība</v>
          </cell>
        </row>
        <row r="103">
          <cell r="A103" t="str">
            <v>Siguldas novada pašvaldība</v>
          </cell>
        </row>
        <row r="104">
          <cell r="A104" t="str">
            <v>Skrīveru novada pašvaldība</v>
          </cell>
        </row>
        <row r="105">
          <cell r="A105" t="str">
            <v>Skrundas novada pašvaldība</v>
          </cell>
        </row>
        <row r="106">
          <cell r="A106" t="str">
            <v>Smiltenes novada pašvaldība</v>
          </cell>
        </row>
        <row r="107">
          <cell r="A107" t="str">
            <v>Stopiņu novada pašvaldība</v>
          </cell>
        </row>
        <row r="108">
          <cell r="A108" t="str">
            <v>Strenču novada pašvaldība</v>
          </cell>
        </row>
        <row r="109">
          <cell r="A109" t="str">
            <v>Talsu novada pašvaldība</v>
          </cell>
        </row>
        <row r="110">
          <cell r="A110" t="str">
            <v>Tērvetes novada pašvaldība</v>
          </cell>
        </row>
        <row r="111">
          <cell r="A111" t="str">
            <v>Tukuma novada pašvaldība</v>
          </cell>
        </row>
        <row r="112">
          <cell r="A112" t="str">
            <v>Vaiņodes novada pašvaldība</v>
          </cell>
        </row>
        <row r="113">
          <cell r="A113" t="str">
            <v>Valkas novada pašvaldība</v>
          </cell>
        </row>
        <row r="114">
          <cell r="A114" t="str">
            <v>Valmieras pilsētas pašvaldība</v>
          </cell>
        </row>
        <row r="115">
          <cell r="A115" t="str">
            <v>Varakļānu novada pašvaldība</v>
          </cell>
        </row>
        <row r="116">
          <cell r="A116" t="str">
            <v>Vārkavas novada pašvaldība</v>
          </cell>
        </row>
        <row r="117">
          <cell r="A117" t="str">
            <v>Vecpiebalgas novada pašvaldība</v>
          </cell>
        </row>
        <row r="118">
          <cell r="A118" t="str">
            <v>Vecumnieku novada pašvaldība</v>
          </cell>
        </row>
        <row r="119">
          <cell r="A119" t="str">
            <v>Ventspils pilsētas pašvaldība</v>
          </cell>
        </row>
        <row r="120">
          <cell r="A120" t="str">
            <v>Ventspils novada pašvaldība</v>
          </cell>
        </row>
        <row r="121">
          <cell r="A121" t="str">
            <v>Viesītes novada pašvaldība</v>
          </cell>
        </row>
        <row r="122">
          <cell r="A122" t="str">
            <v>Viļakas novada pašvaldība</v>
          </cell>
        </row>
        <row r="123">
          <cell r="A123" t="str">
            <v>Viļānu novada pašvaldība</v>
          </cell>
        </row>
        <row r="124">
          <cell r="A124" t="str">
            <v>Zilupes novada pašvaldība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data.europa.eu/eli/reg_del/2014/480/oj" TargetMode="External"/><Relationship Id="rId1" Type="http://schemas.openxmlformats.org/officeDocument/2006/relationships/hyperlink" Target="http://www.varam.gov.lv/lat/fondi/kohez/2014_2020/?doc=2349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varam.gov.lv/lat/fondi/kohez/2014_2020/?doc=23495"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varam.gov.lv/lat/fondi/kohez/2014_2020/?doc=23495"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dimension ref="A1:T45"/>
  <sheetViews>
    <sheetView zoomScale="90" zoomScaleNormal="90" workbookViewId="0">
      <selection activeCell="E20" sqref="E20"/>
    </sheetView>
  </sheetViews>
  <sheetFormatPr defaultColWidth="9.140625" defaultRowHeight="15" x14ac:dyDescent="0.25"/>
  <cols>
    <col min="1" max="1" width="33.85546875" style="179" bestFit="1" customWidth="1"/>
    <col min="2" max="3" width="9.140625" style="179"/>
    <col min="4" max="4" width="14.28515625" style="179" customWidth="1"/>
    <col min="5" max="6" width="9.140625" style="179"/>
    <col min="7" max="7" width="27.7109375" style="179" customWidth="1"/>
    <col min="8" max="8" width="13.5703125" style="179" customWidth="1"/>
    <col min="9" max="9" width="9.140625" style="179"/>
    <col min="10" max="10" width="34.5703125" style="179" customWidth="1"/>
    <col min="11" max="11" width="9.140625" style="179"/>
    <col min="12" max="12" width="30.85546875" style="179" customWidth="1"/>
    <col min="13" max="13" width="9.140625" style="179"/>
    <col min="14" max="14" width="19.5703125" style="179" customWidth="1"/>
    <col min="15" max="17" width="9.140625" style="179"/>
    <col min="18" max="18" width="15.85546875" style="179" customWidth="1"/>
    <col min="19" max="19" width="9.140625" style="179"/>
    <col min="20" max="20" width="15.28515625" style="179" customWidth="1"/>
    <col min="21" max="16384" width="9.140625" style="179"/>
  </cols>
  <sheetData>
    <row r="1" spans="1:20" ht="26.25" x14ac:dyDescent="0.25">
      <c r="A1" s="180" t="s">
        <v>355</v>
      </c>
      <c r="C1" s="180" t="s">
        <v>33</v>
      </c>
      <c r="D1" s="180" t="s">
        <v>19</v>
      </c>
      <c r="E1" s="180" t="s">
        <v>32</v>
      </c>
      <c r="G1" s="180" t="s">
        <v>38</v>
      </c>
      <c r="H1" s="180" t="s">
        <v>45</v>
      </c>
      <c r="J1" s="181" t="s">
        <v>321</v>
      </c>
      <c r="K1" s="182"/>
      <c r="L1" s="181" t="s">
        <v>334</v>
      </c>
      <c r="N1" s="181" t="s">
        <v>335</v>
      </c>
      <c r="P1" s="181" t="s">
        <v>397</v>
      </c>
      <c r="R1" s="181" t="s">
        <v>418</v>
      </c>
      <c r="T1" s="181" t="s">
        <v>430</v>
      </c>
    </row>
    <row r="2" spans="1:20" x14ac:dyDescent="0.25">
      <c r="A2" s="183"/>
      <c r="C2" s="183"/>
      <c r="D2" s="183"/>
      <c r="E2" s="183"/>
      <c r="G2" s="183" t="s">
        <v>39</v>
      </c>
      <c r="H2" s="179">
        <v>30</v>
      </c>
      <c r="P2" s="179" t="s">
        <v>604</v>
      </c>
      <c r="R2" s="183"/>
    </row>
    <row r="3" spans="1:20" x14ac:dyDescent="0.25">
      <c r="A3" s="179" t="s">
        <v>356</v>
      </c>
      <c r="C3" s="179">
        <v>1</v>
      </c>
      <c r="D3" s="183" t="s">
        <v>20</v>
      </c>
      <c r="E3" s="179">
        <v>2019</v>
      </c>
      <c r="G3" s="183" t="s">
        <v>34</v>
      </c>
      <c r="H3" s="179">
        <v>30</v>
      </c>
      <c r="I3" s="179">
        <v>1</v>
      </c>
      <c r="J3" s="606" t="s">
        <v>318</v>
      </c>
      <c r="L3" s="179" t="s">
        <v>324</v>
      </c>
      <c r="N3" s="185">
        <v>1</v>
      </c>
      <c r="R3" s="183" t="s">
        <v>417</v>
      </c>
      <c r="T3" s="185">
        <v>0.1</v>
      </c>
    </row>
    <row r="4" spans="1:20" x14ac:dyDescent="0.25">
      <c r="A4" s="179" t="s">
        <v>357</v>
      </c>
      <c r="C4" s="179">
        <v>2</v>
      </c>
      <c r="D4" s="183" t="s">
        <v>21</v>
      </c>
      <c r="E4" s="179">
        <v>2020</v>
      </c>
      <c r="G4" s="183" t="s">
        <v>14</v>
      </c>
      <c r="H4" s="186" t="s">
        <v>46</v>
      </c>
      <c r="I4" s="179">
        <v>2</v>
      </c>
      <c r="J4" s="606" t="s">
        <v>325</v>
      </c>
      <c r="L4" s="607" t="s">
        <v>603</v>
      </c>
      <c r="N4" s="608">
        <v>0.85</v>
      </c>
      <c r="R4" s="180" t="s">
        <v>419</v>
      </c>
      <c r="T4" s="608">
        <v>0.15</v>
      </c>
    </row>
    <row r="5" spans="1:20" x14ac:dyDescent="0.25">
      <c r="A5" s="179" t="s">
        <v>358</v>
      </c>
      <c r="C5" s="179">
        <v>3</v>
      </c>
      <c r="D5" s="183" t="s">
        <v>22</v>
      </c>
      <c r="E5" s="179">
        <v>2021</v>
      </c>
      <c r="G5" s="183" t="s">
        <v>40</v>
      </c>
      <c r="H5" s="186" t="s">
        <v>46</v>
      </c>
      <c r="I5" s="179">
        <v>3</v>
      </c>
      <c r="J5" s="184" t="s">
        <v>322</v>
      </c>
      <c r="L5" s="179" t="s">
        <v>225</v>
      </c>
      <c r="N5" s="185">
        <v>0.55000000000000004</v>
      </c>
      <c r="T5" s="185">
        <v>0.2</v>
      </c>
    </row>
    <row r="6" spans="1:20" ht="29.25" customHeight="1" x14ac:dyDescent="0.25">
      <c r="A6" s="179" t="s">
        <v>359</v>
      </c>
      <c r="C6" s="179">
        <v>4</v>
      </c>
      <c r="D6" s="183" t="s">
        <v>23</v>
      </c>
      <c r="E6" s="179">
        <v>2022</v>
      </c>
      <c r="G6" s="183" t="s">
        <v>41</v>
      </c>
      <c r="H6" s="179">
        <v>25</v>
      </c>
      <c r="J6" s="184" t="s">
        <v>320</v>
      </c>
      <c r="N6" s="185">
        <v>0.5</v>
      </c>
      <c r="T6" s="185">
        <v>0.25</v>
      </c>
    </row>
    <row r="7" spans="1:20" x14ac:dyDescent="0.25">
      <c r="A7" s="179" t="s">
        <v>360</v>
      </c>
      <c r="C7" s="179">
        <v>5</v>
      </c>
      <c r="D7" s="183" t="s">
        <v>24</v>
      </c>
      <c r="E7" s="179">
        <v>2023</v>
      </c>
      <c r="G7" s="183" t="s">
        <v>42</v>
      </c>
      <c r="H7" s="186" t="s">
        <v>46</v>
      </c>
      <c r="J7" s="184" t="s">
        <v>319</v>
      </c>
      <c r="N7" s="185">
        <v>0.45</v>
      </c>
      <c r="T7" s="185">
        <v>0.3</v>
      </c>
    </row>
    <row r="8" spans="1:20" x14ac:dyDescent="0.25">
      <c r="A8" s="179" t="s">
        <v>361</v>
      </c>
      <c r="C8" s="179">
        <v>6</v>
      </c>
      <c r="D8" s="183" t="s">
        <v>25</v>
      </c>
      <c r="E8" s="607">
        <v>2024</v>
      </c>
      <c r="G8" s="183" t="s">
        <v>35</v>
      </c>
      <c r="H8" s="186" t="s">
        <v>47</v>
      </c>
      <c r="J8" s="184" t="s">
        <v>326</v>
      </c>
      <c r="N8" s="185">
        <v>0</v>
      </c>
      <c r="T8" s="185"/>
    </row>
    <row r="9" spans="1:20" x14ac:dyDescent="0.25">
      <c r="A9" s="179" t="s">
        <v>362</v>
      </c>
      <c r="C9" s="179">
        <v>7</v>
      </c>
      <c r="D9" s="183" t="s">
        <v>26</v>
      </c>
      <c r="E9" s="179">
        <v>2025</v>
      </c>
      <c r="G9" s="183" t="s">
        <v>43</v>
      </c>
      <c r="H9" s="186" t="s">
        <v>47</v>
      </c>
    </row>
    <row r="10" spans="1:20" x14ac:dyDescent="0.25">
      <c r="A10" s="179" t="s">
        <v>363</v>
      </c>
      <c r="C10" s="179">
        <v>8</v>
      </c>
      <c r="D10" s="183" t="s">
        <v>27</v>
      </c>
      <c r="E10" s="179">
        <v>2026</v>
      </c>
      <c r="G10" s="183" t="s">
        <v>44</v>
      </c>
      <c r="H10" s="186" t="s">
        <v>48</v>
      </c>
    </row>
    <row r="11" spans="1:20" x14ac:dyDescent="0.25">
      <c r="A11" s="179" t="s">
        <v>364</v>
      </c>
      <c r="C11" s="179">
        <v>9</v>
      </c>
      <c r="D11" s="183" t="s">
        <v>28</v>
      </c>
      <c r="E11" s="179">
        <v>2027</v>
      </c>
      <c r="G11" s="183" t="s">
        <v>36</v>
      </c>
      <c r="H11" s="186" t="s">
        <v>47</v>
      </c>
    </row>
    <row r="12" spans="1:20" x14ac:dyDescent="0.25">
      <c r="A12" s="179" t="s">
        <v>365</v>
      </c>
      <c r="C12" s="179">
        <v>10</v>
      </c>
      <c r="D12" s="183" t="s">
        <v>29</v>
      </c>
      <c r="E12" s="179">
        <v>2028</v>
      </c>
      <c r="G12" s="180" t="s">
        <v>37</v>
      </c>
      <c r="H12" s="609" t="s">
        <v>49</v>
      </c>
    </row>
    <row r="13" spans="1:20" x14ac:dyDescent="0.25">
      <c r="A13" s="179" t="s">
        <v>366</v>
      </c>
      <c r="C13" s="179">
        <v>11</v>
      </c>
      <c r="D13" s="183" t="s">
        <v>30</v>
      </c>
      <c r="E13" s="179">
        <v>2029</v>
      </c>
    </row>
    <row r="14" spans="1:20" x14ac:dyDescent="0.25">
      <c r="A14" s="179" t="s">
        <v>367</v>
      </c>
      <c r="C14" s="179">
        <v>12</v>
      </c>
      <c r="D14" s="183" t="s">
        <v>31</v>
      </c>
      <c r="E14" s="179">
        <v>2030</v>
      </c>
    </row>
    <row r="15" spans="1:20" x14ac:dyDescent="0.25">
      <c r="A15" s="179" t="s">
        <v>368</v>
      </c>
      <c r="C15" s="179">
        <v>13</v>
      </c>
    </row>
    <row r="16" spans="1:20" x14ac:dyDescent="0.25">
      <c r="A16" s="179" t="s">
        <v>369</v>
      </c>
      <c r="C16" s="179">
        <v>14</v>
      </c>
    </row>
    <row r="17" spans="1:3" x14ac:dyDescent="0.25">
      <c r="A17" s="179" t="s">
        <v>370</v>
      </c>
      <c r="C17" s="179">
        <v>15</v>
      </c>
    </row>
    <row r="18" spans="1:3" x14ac:dyDescent="0.25">
      <c r="A18" s="179" t="s">
        <v>371</v>
      </c>
      <c r="C18" s="179">
        <v>16</v>
      </c>
    </row>
    <row r="19" spans="1:3" x14ac:dyDescent="0.25">
      <c r="A19" s="179" t="s">
        <v>372</v>
      </c>
      <c r="C19" s="179">
        <v>17</v>
      </c>
    </row>
    <row r="20" spans="1:3" x14ac:dyDescent="0.25">
      <c r="A20" s="179" t="s">
        <v>373</v>
      </c>
      <c r="C20" s="179">
        <v>18</v>
      </c>
    </row>
    <row r="21" spans="1:3" x14ac:dyDescent="0.25">
      <c r="A21" s="179" t="s">
        <v>374</v>
      </c>
      <c r="C21" s="179">
        <v>19</v>
      </c>
    </row>
    <row r="22" spans="1:3" x14ac:dyDescent="0.25">
      <c r="A22" s="179" t="s">
        <v>375</v>
      </c>
      <c r="C22" s="179">
        <v>20</v>
      </c>
    </row>
    <row r="23" spans="1:3" x14ac:dyDescent="0.25">
      <c r="A23" s="179" t="s">
        <v>376</v>
      </c>
      <c r="C23" s="179">
        <v>21</v>
      </c>
    </row>
    <row r="24" spans="1:3" x14ac:dyDescent="0.25">
      <c r="A24" s="179" t="s">
        <v>377</v>
      </c>
      <c r="C24" s="179">
        <v>22</v>
      </c>
    </row>
    <row r="25" spans="1:3" x14ac:dyDescent="0.25">
      <c r="A25" s="179" t="s">
        <v>151</v>
      </c>
      <c r="C25" s="179">
        <v>23</v>
      </c>
    </row>
    <row r="26" spans="1:3" x14ac:dyDescent="0.25">
      <c r="A26" s="179" t="s">
        <v>378</v>
      </c>
      <c r="C26" s="179">
        <v>24</v>
      </c>
    </row>
    <row r="27" spans="1:3" x14ac:dyDescent="0.25">
      <c r="A27" s="179" t="s">
        <v>309</v>
      </c>
      <c r="C27" s="179">
        <v>25</v>
      </c>
    </row>
    <row r="28" spans="1:3" x14ac:dyDescent="0.25">
      <c r="A28" s="179" t="s">
        <v>379</v>
      </c>
      <c r="C28" s="179">
        <v>26</v>
      </c>
    </row>
    <row r="29" spans="1:3" x14ac:dyDescent="0.25">
      <c r="A29" s="179" t="s">
        <v>380</v>
      </c>
      <c r="C29" s="179">
        <v>27</v>
      </c>
    </row>
    <row r="30" spans="1:3" x14ac:dyDescent="0.25">
      <c r="A30" s="179" t="s">
        <v>381</v>
      </c>
      <c r="C30" s="179">
        <v>28</v>
      </c>
    </row>
    <row r="31" spans="1:3" x14ac:dyDescent="0.25">
      <c r="A31" s="179" t="s">
        <v>382</v>
      </c>
      <c r="C31" s="179">
        <v>29</v>
      </c>
    </row>
    <row r="32" spans="1:3" x14ac:dyDescent="0.25">
      <c r="A32" s="179" t="s">
        <v>383</v>
      </c>
      <c r="C32" s="179">
        <v>30</v>
      </c>
    </row>
    <row r="33" spans="1:3" x14ac:dyDescent="0.25">
      <c r="A33" s="179" t="s">
        <v>384</v>
      </c>
      <c r="C33" s="179">
        <v>31</v>
      </c>
    </row>
    <row r="34" spans="1:3" x14ac:dyDescent="0.25">
      <c r="A34" s="179" t="s">
        <v>385</v>
      </c>
    </row>
    <row r="35" spans="1:3" x14ac:dyDescent="0.25">
      <c r="A35" s="179" t="s">
        <v>386</v>
      </c>
    </row>
    <row r="36" spans="1:3" x14ac:dyDescent="0.25">
      <c r="A36" s="179" t="s">
        <v>387</v>
      </c>
    </row>
    <row r="37" spans="1:3" x14ac:dyDescent="0.25">
      <c r="A37" s="179" t="s">
        <v>388</v>
      </c>
    </row>
    <row r="38" spans="1:3" x14ac:dyDescent="0.25">
      <c r="A38" s="179" t="s">
        <v>389</v>
      </c>
    </row>
    <row r="39" spans="1:3" x14ac:dyDescent="0.25">
      <c r="A39" s="179" t="s">
        <v>390</v>
      </c>
    </row>
    <row r="40" spans="1:3" x14ac:dyDescent="0.25">
      <c r="A40" s="179" t="s">
        <v>391</v>
      </c>
    </row>
    <row r="41" spans="1:3" x14ac:dyDescent="0.25">
      <c r="A41" s="179" t="s">
        <v>392</v>
      </c>
    </row>
    <row r="42" spans="1:3" x14ac:dyDescent="0.25">
      <c r="A42" s="179" t="s">
        <v>393</v>
      </c>
    </row>
    <row r="43" spans="1:3" x14ac:dyDescent="0.25">
      <c r="A43" s="179" t="s">
        <v>394</v>
      </c>
    </row>
    <row r="44" spans="1:3" x14ac:dyDescent="0.25">
      <c r="A44" s="179" t="s">
        <v>395</v>
      </c>
    </row>
    <row r="45" spans="1:3" x14ac:dyDescent="0.25">
      <c r="A45" s="179" t="s">
        <v>396</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dimension ref="A1:F26"/>
  <sheetViews>
    <sheetView zoomScale="70" zoomScaleNormal="70" workbookViewId="0">
      <pane xSplit="2" ySplit="3" topLeftCell="C4" activePane="bottomRight" state="frozen"/>
      <selection pane="topRight" activeCell="C1" sqref="C1"/>
      <selection pane="bottomLeft" activeCell="A4" sqref="A4"/>
      <selection pane="bottomRight" activeCell="E27" sqref="E27"/>
    </sheetView>
  </sheetViews>
  <sheetFormatPr defaultColWidth="9.140625" defaultRowHeight="15.75" x14ac:dyDescent="0.25"/>
  <cols>
    <col min="1" max="1" width="6" style="187" customWidth="1"/>
    <col min="2" max="2" width="52.7109375" style="187" customWidth="1"/>
    <col min="3" max="5" width="32.7109375" style="187" customWidth="1"/>
    <col min="6" max="7" width="9.140625" style="187" customWidth="1"/>
    <col min="8" max="16384" width="9.140625" style="187"/>
  </cols>
  <sheetData>
    <row r="1" spans="1:6" ht="26.25" x14ac:dyDescent="0.25">
      <c r="A1" s="624" t="s">
        <v>0</v>
      </c>
      <c r="B1" s="624"/>
      <c r="C1" s="624"/>
      <c r="D1" s="624"/>
      <c r="E1" s="624"/>
    </row>
    <row r="2" spans="1:6" x14ac:dyDescent="0.25">
      <c r="A2" s="188" t="s">
        <v>1</v>
      </c>
      <c r="B2" s="188"/>
      <c r="C2" s="188"/>
      <c r="D2" s="188"/>
      <c r="E2" s="188"/>
    </row>
    <row r="3" spans="1:6" x14ac:dyDescent="0.25">
      <c r="A3" s="189"/>
      <c r="B3" s="189"/>
      <c r="C3" s="190"/>
      <c r="D3" s="190"/>
      <c r="E3" s="190"/>
    </row>
    <row r="4" spans="1:6" ht="15.75" customHeight="1" x14ac:dyDescent="0.25">
      <c r="A4" s="191" t="s">
        <v>2</v>
      </c>
      <c r="B4" s="191" t="s">
        <v>3</v>
      </c>
      <c r="C4" s="98" t="s">
        <v>605</v>
      </c>
      <c r="D4" s="22"/>
      <c r="E4" s="22"/>
    </row>
    <row r="5" spans="1:6" ht="15.75" customHeight="1" x14ac:dyDescent="0.25">
      <c r="A5" s="191" t="s">
        <v>4</v>
      </c>
      <c r="B5" s="191" t="s">
        <v>338</v>
      </c>
      <c r="C5" s="198" t="s">
        <v>325</v>
      </c>
      <c r="D5" s="22"/>
      <c r="E5" s="22"/>
    </row>
    <row r="6" spans="1:6" x14ac:dyDescent="0.25">
      <c r="A6" s="191" t="s">
        <v>6</v>
      </c>
      <c r="B6" s="191" t="s">
        <v>5</v>
      </c>
      <c r="C6" s="198" t="s">
        <v>619</v>
      </c>
      <c r="D6" s="22"/>
      <c r="E6" s="22"/>
    </row>
    <row r="7" spans="1:6" x14ac:dyDescent="0.25">
      <c r="A7" s="191" t="s">
        <v>8</v>
      </c>
      <c r="B7" s="191" t="s">
        <v>7</v>
      </c>
      <c r="C7" s="115" t="s">
        <v>604</v>
      </c>
      <c r="D7" s="22"/>
      <c r="E7" s="22"/>
    </row>
    <row r="8" spans="1:6" x14ac:dyDescent="0.25">
      <c r="A8" s="191" t="s">
        <v>9</v>
      </c>
      <c r="B8" s="191" t="s">
        <v>349</v>
      </c>
      <c r="C8" s="116"/>
      <c r="D8" s="22"/>
      <c r="E8" s="22"/>
      <c r="F8" s="192" t="s">
        <v>350</v>
      </c>
    </row>
    <row r="9" spans="1:6" x14ac:dyDescent="0.25">
      <c r="A9" s="619" t="s">
        <v>50</v>
      </c>
      <c r="B9" s="619" t="s">
        <v>149</v>
      </c>
      <c r="C9" s="23"/>
      <c r="D9" s="22"/>
      <c r="E9" s="22"/>
    </row>
    <row r="10" spans="1:6" x14ac:dyDescent="0.25">
      <c r="A10" s="620"/>
      <c r="B10" s="620"/>
      <c r="C10" s="23"/>
      <c r="D10" s="22"/>
      <c r="E10" s="22"/>
    </row>
    <row r="11" spans="1:6" x14ac:dyDescent="0.25">
      <c r="A11" s="620"/>
      <c r="B11" s="620"/>
      <c r="C11" s="23"/>
      <c r="D11" s="22"/>
      <c r="E11" s="22"/>
    </row>
    <row r="12" spans="1:6" x14ac:dyDescent="0.25">
      <c r="A12" s="621"/>
      <c r="B12" s="621"/>
      <c r="C12" s="23"/>
      <c r="D12" s="22"/>
      <c r="E12" s="22"/>
    </row>
    <row r="13" spans="1:6" x14ac:dyDescent="0.25">
      <c r="A13" s="193" t="s">
        <v>11</v>
      </c>
      <c r="B13" s="194" t="s">
        <v>139</v>
      </c>
      <c r="C13" s="169">
        <v>1</v>
      </c>
      <c r="D13" s="169" t="s">
        <v>20</v>
      </c>
      <c r="E13" s="169">
        <v>2024</v>
      </c>
    </row>
    <row r="14" spans="1:6" x14ac:dyDescent="0.25">
      <c r="A14" s="191" t="s">
        <v>12</v>
      </c>
      <c r="B14" s="194" t="s">
        <v>10</v>
      </c>
      <c r="C14" s="169">
        <v>1</v>
      </c>
      <c r="D14" s="169" t="s">
        <v>30</v>
      </c>
      <c r="E14" s="169">
        <v>2023</v>
      </c>
    </row>
    <row r="15" spans="1:6" x14ac:dyDescent="0.25">
      <c r="A15" s="191" t="s">
        <v>108</v>
      </c>
      <c r="B15" s="194" t="s">
        <v>13</v>
      </c>
      <c r="C15" s="623" t="s">
        <v>37</v>
      </c>
      <c r="D15" s="623"/>
      <c r="E15" s="623"/>
    </row>
    <row r="16" spans="1:6" x14ac:dyDescent="0.25">
      <c r="A16" s="191" t="s">
        <v>138</v>
      </c>
      <c r="B16" s="194" t="s">
        <v>15</v>
      </c>
      <c r="C16" s="22">
        <v>10</v>
      </c>
      <c r="D16" s="22"/>
      <c r="E16" s="22"/>
      <c r="F16" s="192" t="s">
        <v>351</v>
      </c>
    </row>
    <row r="17" spans="1:5" x14ac:dyDescent="0.25">
      <c r="A17" s="191" t="s">
        <v>150</v>
      </c>
      <c r="B17" s="191" t="s">
        <v>109</v>
      </c>
      <c r="C17" s="622">
        <v>2029</v>
      </c>
      <c r="D17" s="622"/>
      <c r="E17" s="622"/>
    </row>
    <row r="18" spans="1:5" x14ac:dyDescent="0.25">
      <c r="A18" s="195"/>
      <c r="B18" s="189" t="s">
        <v>16</v>
      </c>
      <c r="C18" s="190"/>
      <c r="D18" s="190"/>
      <c r="E18" s="190"/>
    </row>
    <row r="19" spans="1:5" x14ac:dyDescent="0.25">
      <c r="A19" s="195"/>
      <c r="B19" s="196">
        <v>0</v>
      </c>
      <c r="C19" s="189" t="s">
        <v>17</v>
      </c>
      <c r="D19" s="190"/>
      <c r="E19" s="190"/>
    </row>
    <row r="20" spans="1:5" x14ac:dyDescent="0.25">
      <c r="A20" s="195"/>
      <c r="B20" s="197">
        <v>0</v>
      </c>
      <c r="C20" s="189" t="s">
        <v>18</v>
      </c>
      <c r="D20" s="190"/>
      <c r="E20" s="190"/>
    </row>
    <row r="24" spans="1:5" x14ac:dyDescent="0.25">
      <c r="B24" s="611" t="s">
        <v>467</v>
      </c>
    </row>
    <row r="25" spans="1:5" x14ac:dyDescent="0.25">
      <c r="B25" s="611" t="s">
        <v>466</v>
      </c>
    </row>
    <row r="26" spans="1:5" x14ac:dyDescent="0.25">
      <c r="B26" s="611" t="s">
        <v>606</v>
      </c>
    </row>
  </sheetData>
  <sheetProtection formatCells="0" formatColumns="0" formatRows="0" insertColumns="0" insertRows="0" insertHyperlinks="0" deleteColumns="0" deleteRows="0" sort="0" autoFilter="0" pivotTables="0"/>
  <mergeCells count="5">
    <mergeCell ref="A9:A12"/>
    <mergeCell ref="B9:B12"/>
    <mergeCell ref="C17:E17"/>
    <mergeCell ref="C15:E15"/>
    <mergeCell ref="A1:E1"/>
  </mergeCells>
  <dataValidations xWindow="670" yWindow="420" count="6">
    <dataValidation allowBlank="1" showInputMessage="1" showErrorMessage="1" prompt="Norādiet projekta iesniedzēja sadarbības partneri Nr.1 (ja attiecināms)" sqref="C9" xr:uid="{A7DCDDDD-AA88-4A71-AE9D-E517E7A0B42A}"/>
    <dataValidation allowBlank="1" showInputMessage="1" showErrorMessage="1" prompt="Norādiet projekta iesniedzēja sadarbības partneri Nr.2 (ja attiecināms)" sqref="C10" xr:uid="{9E2843AF-ABFB-4B5F-ACAA-583FB5160896}"/>
    <dataValidation allowBlank="1" showInputMessage="1" showErrorMessage="1" prompt="Norādiet projekta iesniedzēja sadarbības partneri Nr.3 (ja attiecināms)" sqref="C11" xr:uid="{66F260DC-27DC-4569-8E15-ED36BE5C77A1}"/>
    <dataValidation allowBlank="1" showInputMessage="1" showErrorMessage="1" prompt="Norādiet projekta iesniedzēja sadarbības partneri Nr.4 (ja attiecināms)" sqref="C12" xr:uid="{D5CBEC69-E45D-4B58-AE31-E173264002B2}"/>
    <dataValidation allowBlank="1" showInputMessage="1" showErrorMessage="1" prompt="Norādi projekta pārskata periodu atbilstoši Regulas Nr.480/2014 I pielikumam" sqref="C16" xr:uid="{1F6A3F49-59CF-4666-BFDD-426B9AB25673}"/>
    <dataValidation allowBlank="1" showInputMessage="1" showErrorMessage="1" prompt="Norādiet projekta iesniedzēju" sqref="C4" xr:uid="{7C7EA410-8BD0-4D2C-8838-364B39368F9F}"/>
  </dataValidations>
  <hyperlinks>
    <hyperlink ref="F8" r:id="rId1" xr:uid="{1DB92247-0F9D-4BD2-B8DB-7D48227536C9}"/>
    <hyperlink ref="F16" r:id="rId2" xr:uid="{BE886096-E0A4-4248-ACBD-FB32C59E796C}"/>
  </hyperlinks>
  <pageMargins left="0.70866141732283472" right="0.70866141732283472" top="0.74803149606299213" bottom="0.74803149606299213" header="0.31496062992125984" footer="0.31496062992125984"/>
  <pageSetup paperSize="9" scale="80" orientation="landscape" r:id="rId3"/>
  <legacyDrawing r:id="rId4"/>
  <extLst>
    <ext xmlns:x14="http://schemas.microsoft.com/office/spreadsheetml/2009/9/main" uri="{CCE6A557-97BC-4b89-ADB6-D9C93CAAB3DF}">
      <x14:dataValidations xmlns:xm="http://schemas.microsoft.com/office/excel/2006/main" xWindow="670" yWindow="420" count="8">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C13:C14</xm:sqref>
        </x14:dataValidation>
        <x14:dataValidation type="list" allowBlank="1" showInputMessage="1" showErrorMessage="1" prompt="Izvēlies mēnesi" xr:uid="{4C9E6AFD-7182-44BD-96FF-DAD0A38CCE04}">
          <x14:formula1>
            <xm:f>Dati!$D$3:$D$14</xm:f>
          </x14:formula1>
          <xm:sqref>D13:D14</xm:sqref>
        </x14:dataValidation>
        <x14:dataValidation type="list" allowBlank="1" showInputMessage="1" showErrorMessage="1" prompt="Izvēlieties gadu" xr:uid="{560CD197-74DD-4AD9-9916-D60886677CD4}">
          <x14:formula1>
            <xm:f>Dati!$E$3:$E$14</xm:f>
          </x14:formula1>
          <xm:sqref>C17:E17</xm:sqref>
        </x14:dataValidation>
        <x14:dataValidation type="list" allowBlank="1" showInputMessage="1" showErrorMessage="1" prompt="Izvēlies nozari" xr:uid="{8689E91A-9CCC-4FDD-8964-CE01CD543D63}">
          <x14:formula1>
            <xm:f>Dati!$G$2:$G$12</xm:f>
          </x14:formula1>
          <xm:sqref>C15:E15</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Dati!$J$3:$J$8</xm:f>
          </x14:formula1>
          <xm:sqref>C5</xm:sqref>
        </x14:dataValidation>
        <x14:dataValidation type="list" allowBlank="1" showInputMessage="1" showErrorMessage="1" prompt="Izvēlies specifiskā atbalsta mērķi" xr:uid="{3F05FF4B-5303-4B9A-A763-1769AA28FF2F}">
          <x14:formula1>
            <xm:f>Dati!$P$2:$P$4</xm:f>
          </x14:formula1>
          <xm:sqref>C7</xm:sqref>
        </x14:dataValidation>
        <x14:dataValidation type="list" allowBlank="1" showInputMessage="1" showErrorMessage="1" prompt="Izvēlies gadu" xr:uid="{098422E8-8228-4E45-A4A3-728E15B25984}">
          <x14:formula1>
            <xm:f>Dati!$E$3:$E$12</xm:f>
          </x14:formula1>
          <xm:sqref>E14 E13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dimension ref="A1:BP409"/>
  <sheetViews>
    <sheetView zoomScale="85" zoomScaleNormal="85" workbookViewId="0">
      <pane xSplit="7" ySplit="6" topLeftCell="BQ27" activePane="bottomRight" state="frozen"/>
      <selection pane="topRight" activeCell="H1" sqref="H1"/>
      <selection pane="bottomLeft" activeCell="A7" sqref="A7"/>
      <selection pane="bottomRight" activeCell="D43" sqref="D43"/>
    </sheetView>
  </sheetViews>
  <sheetFormatPr defaultColWidth="9.140625" defaultRowHeight="12.75" x14ac:dyDescent="0.2"/>
  <cols>
    <col min="1" max="1" width="5.42578125" style="4" customWidth="1"/>
    <col min="2" max="2" width="44.28515625" style="4" customWidth="1"/>
    <col min="3" max="3" width="14.5703125" style="4" customWidth="1"/>
    <col min="4" max="4" width="15.28515625" style="4" customWidth="1"/>
    <col min="5" max="5" width="9.7109375" style="4" customWidth="1"/>
    <col min="6" max="6" width="13.7109375" style="4" customWidth="1"/>
    <col min="7" max="7" width="9.28515625" style="4" customWidth="1"/>
    <col min="8" max="13" width="13.85546875" style="4" customWidth="1"/>
    <col min="14"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625" t="s">
        <v>51</v>
      </c>
      <c r="B1" s="625"/>
      <c r="C1" s="527"/>
      <c r="D1" s="626" t="s">
        <v>441</v>
      </c>
      <c r="E1" s="626"/>
      <c r="F1" s="626"/>
      <c r="G1" s="626"/>
      <c r="H1" s="626"/>
      <c r="I1" s="626"/>
      <c r="J1" s="626"/>
      <c r="K1" s="626"/>
      <c r="L1" s="626"/>
      <c r="M1" s="626"/>
      <c r="N1" s="626"/>
      <c r="O1" s="626"/>
      <c r="P1" s="626"/>
      <c r="Q1" s="626"/>
      <c r="R1" s="626"/>
      <c r="S1" s="626"/>
      <c r="T1" s="626"/>
      <c r="U1" s="626"/>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x14ac:dyDescent="0.2">
      <c r="A2" s="528"/>
    </row>
    <row r="3" spans="1:68" s="3" customFormat="1" hidden="1" x14ac:dyDescent="0.2">
      <c r="A3" s="528"/>
    </row>
    <row r="4" spans="1:68" ht="24.95" customHeight="1" x14ac:dyDescent="0.35">
      <c r="A4" s="627" t="s">
        <v>52</v>
      </c>
      <c r="B4" s="627"/>
      <c r="C4" s="627"/>
      <c r="D4" s="3"/>
      <c r="E4" s="3"/>
      <c r="F4" s="3"/>
      <c r="G4" s="3"/>
      <c r="H4" s="3"/>
      <c r="I4" s="3"/>
      <c r="J4" s="3"/>
      <c r="K4" s="3"/>
      <c r="L4" s="3"/>
      <c r="M4" s="3"/>
      <c r="N4" s="3"/>
      <c r="O4" s="3"/>
      <c r="P4" s="3"/>
      <c r="Q4" s="3"/>
      <c r="R4" s="3"/>
      <c r="S4" s="3"/>
      <c r="T4" s="3"/>
      <c r="U4" s="3"/>
      <c r="V4" s="3"/>
      <c r="W4" s="3"/>
      <c r="X4" s="3"/>
      <c r="Y4" s="3"/>
    </row>
    <row r="5" spans="1:68" ht="29.25" customHeight="1" x14ac:dyDescent="0.2">
      <c r="A5" s="628" t="s">
        <v>53</v>
      </c>
      <c r="B5" s="629" t="s">
        <v>54</v>
      </c>
      <c r="C5" s="630" t="s">
        <v>323</v>
      </c>
      <c r="D5" s="632" t="s">
        <v>55</v>
      </c>
      <c r="E5" s="632"/>
      <c r="F5" s="632" t="s">
        <v>56</v>
      </c>
      <c r="G5" s="632"/>
      <c r="H5" s="632">
        <f>'Dati par projektu'!E13</f>
        <v>2024</v>
      </c>
      <c r="I5" s="632"/>
      <c r="J5" s="632">
        <f>IF(OR(H5&gt;='Dati par projektu'!$C$17,H5="X"),"X",H5+1)</f>
        <v>2025</v>
      </c>
      <c r="K5" s="632"/>
      <c r="L5" s="632">
        <f>IF(OR(J5&gt;='Dati par projektu'!$C$17,J5="X"),"X",J5+1)</f>
        <v>2026</v>
      </c>
      <c r="M5" s="632"/>
      <c r="N5" s="632">
        <f>IF(OR(L5&gt;='Dati par projektu'!$C$17,L5="X"),"X",L5+1)</f>
        <v>2027</v>
      </c>
      <c r="O5" s="632"/>
      <c r="P5" s="632">
        <f>IF(OR(N5&gt;='Dati par projektu'!$C$17,N5="X"),"X",N5+1)</f>
        <v>2028</v>
      </c>
      <c r="Q5" s="632"/>
      <c r="R5" s="632">
        <f>IF(OR(P5&gt;='Dati par projektu'!$C$17,P5="X"),"X",P5+1)</f>
        <v>2029</v>
      </c>
      <c r="S5" s="632"/>
      <c r="T5" s="632" t="str">
        <f>IF(OR(R5&gt;='Dati par projektu'!$C$17,R5="X"),"X",R5+1)</f>
        <v>X</v>
      </c>
      <c r="U5" s="632"/>
      <c r="V5" s="632" t="str">
        <f>IF(OR(T5&gt;='Dati par projektu'!$C$17,T5="X"),"X",T5+1)</f>
        <v>X</v>
      </c>
      <c r="W5" s="632"/>
      <c r="X5" s="632" t="str">
        <f>IF(OR(V5&gt;='Dati par projektu'!$C$17,V5="X"),"X",V5+1)</f>
        <v>X</v>
      </c>
      <c r="Y5" s="632"/>
      <c r="AE5" s="5"/>
      <c r="AF5" s="5"/>
      <c r="AG5" s="5"/>
      <c r="AH5" s="5"/>
      <c r="AI5" s="5"/>
      <c r="AJ5" s="5"/>
      <c r="AK5" s="5"/>
      <c r="AL5" s="5"/>
      <c r="AM5" s="5"/>
      <c r="AN5" s="5"/>
      <c r="AO5" s="5"/>
      <c r="AP5" s="5"/>
      <c r="AQ5" s="5"/>
      <c r="AR5" s="5"/>
      <c r="AS5" s="5"/>
      <c r="AT5" s="5"/>
      <c r="AV5" s="6">
        <v>0.55000000000000004</v>
      </c>
    </row>
    <row r="6" spans="1:68" ht="27" customHeight="1" x14ac:dyDescent="0.2">
      <c r="A6" s="628"/>
      <c r="B6" s="629" t="s">
        <v>57</v>
      </c>
      <c r="C6" s="631"/>
      <c r="D6" s="172" t="s">
        <v>58</v>
      </c>
      <c r="E6" s="172" t="s">
        <v>59</v>
      </c>
      <c r="F6" s="172" t="s">
        <v>60</v>
      </c>
      <c r="G6" s="172"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AE6" s="5"/>
      <c r="AF6" s="5"/>
      <c r="AG6" s="5"/>
      <c r="AH6" s="5"/>
      <c r="AI6" s="5"/>
      <c r="AJ6" s="5"/>
      <c r="AK6" s="5"/>
      <c r="AL6" s="5"/>
      <c r="AM6" s="5"/>
      <c r="AN6" s="5"/>
      <c r="AO6" s="5"/>
      <c r="AP6" s="5"/>
      <c r="AQ6" s="5"/>
      <c r="AR6" s="5"/>
      <c r="AS6" s="5"/>
      <c r="AT6" s="5"/>
      <c r="AV6" s="6">
        <v>0.45</v>
      </c>
    </row>
    <row r="7" spans="1:68" ht="25.5" x14ac:dyDescent="0.2">
      <c r="A7" s="8">
        <v>1</v>
      </c>
      <c r="B7" s="9" t="s">
        <v>88</v>
      </c>
      <c r="C7" s="225">
        <v>0.85</v>
      </c>
      <c r="D7" s="29">
        <f>F7+G7</f>
        <v>145000</v>
      </c>
      <c r="E7" s="529">
        <f t="shared" ref="E7:E17" si="0">D7/$D$36</f>
        <v>2.2222222222222223E-2</v>
      </c>
      <c r="F7" s="21">
        <f t="shared" ref="F7:G10" si="1">ROUND(H7+J7+L7+N7+P7+R7+T7+V7+X7,2)</f>
        <v>145000</v>
      </c>
      <c r="G7" s="21">
        <f t="shared" si="1"/>
        <v>0</v>
      </c>
      <c r="H7" s="19">
        <v>25000</v>
      </c>
      <c r="I7" s="20"/>
      <c r="J7" s="19">
        <v>30000</v>
      </c>
      <c r="K7" s="20"/>
      <c r="L7" s="19">
        <v>30000</v>
      </c>
      <c r="M7" s="20"/>
      <c r="N7" s="19">
        <v>30000</v>
      </c>
      <c r="O7" s="20"/>
      <c r="P7" s="19">
        <v>30000</v>
      </c>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2">
      <c r="A8" s="8">
        <v>2</v>
      </c>
      <c r="B8" s="9" t="s">
        <v>64</v>
      </c>
      <c r="C8" s="3"/>
      <c r="D8" s="29">
        <f t="shared" ref="D8:D35" si="2">F8+G8</f>
        <v>1315750</v>
      </c>
      <c r="E8" s="529">
        <f t="shared" si="0"/>
        <v>0.20164750957854405</v>
      </c>
      <c r="F8" s="27">
        <f>ROUND(H8+J8+L8+N8+P8+R8+T8+V8+X8,2)</f>
        <v>1315750</v>
      </c>
      <c r="G8" s="27">
        <f>ROUND(I8+K8+M8+O8+Q8+S8+U8+W8+Y8,2)</f>
        <v>0</v>
      </c>
      <c r="H8" s="530">
        <f>SUM(H9:H10)</f>
        <v>246750</v>
      </c>
      <c r="I8" s="530">
        <f t="shared" ref="I8:Y8" si="3">SUM(I9:I10)</f>
        <v>0</v>
      </c>
      <c r="J8" s="530">
        <f t="shared" si="3"/>
        <v>267250</v>
      </c>
      <c r="K8" s="530">
        <f t="shared" si="3"/>
        <v>0</v>
      </c>
      <c r="L8" s="530">
        <f t="shared" si="3"/>
        <v>267250</v>
      </c>
      <c r="M8" s="530">
        <f t="shared" si="3"/>
        <v>0</v>
      </c>
      <c r="N8" s="530">
        <f t="shared" si="3"/>
        <v>267250</v>
      </c>
      <c r="O8" s="530">
        <f t="shared" si="3"/>
        <v>0</v>
      </c>
      <c r="P8" s="530">
        <f t="shared" si="3"/>
        <v>267250</v>
      </c>
      <c r="Q8" s="530">
        <f t="shared" si="3"/>
        <v>0</v>
      </c>
      <c r="R8" s="530">
        <f t="shared" si="3"/>
        <v>0</v>
      </c>
      <c r="S8" s="530">
        <f t="shared" si="3"/>
        <v>0</v>
      </c>
      <c r="T8" s="530">
        <f t="shared" si="3"/>
        <v>0</v>
      </c>
      <c r="U8" s="530">
        <f t="shared" si="3"/>
        <v>0</v>
      </c>
      <c r="V8" s="530">
        <f t="shared" si="3"/>
        <v>0</v>
      </c>
      <c r="W8" s="530">
        <f t="shared" si="3"/>
        <v>0</v>
      </c>
      <c r="X8" s="530">
        <f t="shared" si="3"/>
        <v>0</v>
      </c>
      <c r="Y8" s="530">
        <f t="shared" si="3"/>
        <v>0</v>
      </c>
      <c r="AE8" s="5"/>
      <c r="AF8" s="5"/>
      <c r="AG8" s="5"/>
      <c r="AH8" s="5"/>
      <c r="AI8" s="5"/>
      <c r="AJ8" s="5"/>
      <c r="AK8" s="5"/>
      <c r="AL8" s="5"/>
      <c r="AM8" s="5"/>
      <c r="AN8" s="5"/>
      <c r="AO8" s="5"/>
      <c r="AP8" s="5"/>
      <c r="AQ8" s="5"/>
      <c r="AR8" s="5"/>
      <c r="AS8" s="5"/>
      <c r="AT8" s="5"/>
      <c r="AV8" s="11"/>
    </row>
    <row r="9" spans="1:68" x14ac:dyDescent="0.2">
      <c r="A9" s="12" t="s">
        <v>65</v>
      </c>
      <c r="B9" s="13" t="s">
        <v>66</v>
      </c>
      <c r="C9" s="225">
        <v>0.85</v>
      </c>
      <c r="D9" s="29">
        <f t="shared" si="2"/>
        <v>1280000</v>
      </c>
      <c r="E9" s="529">
        <f t="shared" si="0"/>
        <v>0.19616858237547893</v>
      </c>
      <c r="F9" s="28">
        <f>ROUND(H9+J9+L9+N9+P9+R9+T9+V9+X9,2)</f>
        <v>1280000</v>
      </c>
      <c r="G9" s="28">
        <f t="shared" si="1"/>
        <v>0</v>
      </c>
      <c r="H9" s="20">
        <v>240000</v>
      </c>
      <c r="I9" s="20"/>
      <c r="J9" s="20">
        <v>260000</v>
      </c>
      <c r="K9" s="20"/>
      <c r="L9" s="20">
        <v>260000</v>
      </c>
      <c r="M9" s="20"/>
      <c r="N9" s="20">
        <v>260000</v>
      </c>
      <c r="O9" s="20"/>
      <c r="P9" s="20">
        <v>260000</v>
      </c>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2">
      <c r="A10" s="12" t="s">
        <v>67</v>
      </c>
      <c r="B10" s="13" t="s">
        <v>89</v>
      </c>
      <c r="C10" s="225">
        <v>0.85</v>
      </c>
      <c r="D10" s="29">
        <f t="shared" si="2"/>
        <v>35750</v>
      </c>
      <c r="E10" s="529">
        <f t="shared" si="0"/>
        <v>5.4789272030651339E-3</v>
      </c>
      <c r="F10" s="28">
        <f t="shared" si="1"/>
        <v>35750</v>
      </c>
      <c r="G10" s="28">
        <f t="shared" si="1"/>
        <v>0</v>
      </c>
      <c r="H10" s="20">
        <v>6750</v>
      </c>
      <c r="I10" s="20"/>
      <c r="J10" s="20">
        <v>7250</v>
      </c>
      <c r="K10" s="20"/>
      <c r="L10" s="20">
        <v>7250</v>
      </c>
      <c r="M10" s="20"/>
      <c r="N10" s="20">
        <v>7250</v>
      </c>
      <c r="O10" s="20"/>
      <c r="P10" s="20">
        <v>7250</v>
      </c>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2">
      <c r="A11" s="8">
        <v>3</v>
      </c>
      <c r="B11" s="9" t="s">
        <v>92</v>
      </c>
      <c r="C11" s="3"/>
      <c r="D11" s="29">
        <f>F11+G11</f>
        <v>0</v>
      </c>
      <c r="E11" s="529">
        <f t="shared" si="0"/>
        <v>0</v>
      </c>
      <c r="F11" s="27">
        <f>ROUND(H11+J11+L11+N11+P11+R11+T11+V11+X11,2)</f>
        <v>0</v>
      </c>
      <c r="G11" s="27">
        <f>ROUND(I11+K11+M11+O11+Q11+S11+U11+W11+Y11,2)</f>
        <v>0</v>
      </c>
      <c r="H11" s="530">
        <f>SUM(H12:H13)</f>
        <v>0</v>
      </c>
      <c r="I11" s="530">
        <f t="shared" ref="I11:Y11" si="4">SUM(I12:I13)</f>
        <v>0</v>
      </c>
      <c r="J11" s="530">
        <f t="shared" si="4"/>
        <v>0</v>
      </c>
      <c r="K11" s="530">
        <f t="shared" si="4"/>
        <v>0</v>
      </c>
      <c r="L11" s="530">
        <f t="shared" si="4"/>
        <v>0</v>
      </c>
      <c r="M11" s="530">
        <f t="shared" si="4"/>
        <v>0</v>
      </c>
      <c r="N11" s="530">
        <f t="shared" si="4"/>
        <v>0</v>
      </c>
      <c r="O11" s="530">
        <f t="shared" si="4"/>
        <v>0</v>
      </c>
      <c r="P11" s="530">
        <f t="shared" si="4"/>
        <v>0</v>
      </c>
      <c r="Q11" s="530">
        <f t="shared" si="4"/>
        <v>0</v>
      </c>
      <c r="R11" s="530">
        <f t="shared" si="4"/>
        <v>0</v>
      </c>
      <c r="S11" s="530">
        <f t="shared" si="4"/>
        <v>0</v>
      </c>
      <c r="T11" s="530">
        <f t="shared" si="4"/>
        <v>0</v>
      </c>
      <c r="U11" s="530">
        <f t="shared" si="4"/>
        <v>0</v>
      </c>
      <c r="V11" s="530">
        <f t="shared" si="4"/>
        <v>0</v>
      </c>
      <c r="W11" s="530">
        <f t="shared" si="4"/>
        <v>0</v>
      </c>
      <c r="X11" s="530">
        <f t="shared" si="4"/>
        <v>0</v>
      </c>
      <c r="Y11" s="530">
        <f t="shared" si="4"/>
        <v>0</v>
      </c>
      <c r="AE11" s="5"/>
      <c r="AF11" s="5"/>
      <c r="AG11" s="5"/>
      <c r="AH11" s="5"/>
      <c r="AI11" s="5"/>
      <c r="AJ11" s="5"/>
      <c r="AK11" s="5"/>
      <c r="AL11" s="5"/>
      <c r="AM11" s="5"/>
      <c r="AN11" s="5"/>
      <c r="AO11" s="5"/>
      <c r="AP11" s="5"/>
      <c r="AQ11" s="5"/>
      <c r="AR11" s="5"/>
      <c r="AS11" s="5"/>
      <c r="AT11" s="5"/>
      <c r="AV11" s="11"/>
    </row>
    <row r="12" spans="1:68" x14ac:dyDescent="0.2">
      <c r="A12" s="12" t="s">
        <v>90</v>
      </c>
      <c r="B12" s="13" t="s">
        <v>93</v>
      </c>
      <c r="C12" s="225">
        <v>0.85</v>
      </c>
      <c r="D12" s="29">
        <f t="shared" si="2"/>
        <v>0</v>
      </c>
      <c r="E12" s="529">
        <f t="shared" si="0"/>
        <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2">
      <c r="A13" s="12" t="s">
        <v>91</v>
      </c>
      <c r="B13" s="13" t="s">
        <v>94</v>
      </c>
      <c r="C13" s="225">
        <v>0.85</v>
      </c>
      <c r="D13" s="29">
        <f t="shared" si="2"/>
        <v>0</v>
      </c>
      <c r="E13" s="529">
        <f t="shared" si="0"/>
        <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2">
      <c r="A14" s="8">
        <v>4</v>
      </c>
      <c r="B14" s="9" t="s">
        <v>68</v>
      </c>
      <c r="C14" s="225">
        <v>0.85</v>
      </c>
      <c r="D14" s="29">
        <f t="shared" si="2"/>
        <v>0</v>
      </c>
      <c r="E14" s="529">
        <f>D14/$D$36</f>
        <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ht="25.5" x14ac:dyDescent="0.2">
      <c r="A15" s="8">
        <v>5</v>
      </c>
      <c r="B15" s="9" t="s">
        <v>95</v>
      </c>
      <c r="C15" s="225">
        <v>0.85</v>
      </c>
      <c r="D15" s="29">
        <f t="shared" si="2"/>
        <v>0</v>
      </c>
      <c r="E15" s="529">
        <f t="shared" si="0"/>
        <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2">
      <c r="A16" s="8">
        <v>6</v>
      </c>
      <c r="B16" s="9" t="s">
        <v>96</v>
      </c>
      <c r="C16" s="3"/>
      <c r="D16" s="29">
        <f t="shared" si="2"/>
        <v>145000</v>
      </c>
      <c r="E16" s="529">
        <f t="shared" si="0"/>
        <v>2.2222222222222223E-2</v>
      </c>
      <c r="F16" s="27">
        <f t="shared" si="5"/>
        <v>145000</v>
      </c>
      <c r="G16" s="27">
        <f>ROUND(I16+K16+M16+O16+Q16+S16+U16+W16+Y16,2)</f>
        <v>0</v>
      </c>
      <c r="H16" s="530">
        <f>SUM(H17:H20)</f>
        <v>25000</v>
      </c>
      <c r="I16" s="530">
        <f t="shared" ref="I16:Y16" si="6">SUM(I17:I20)</f>
        <v>0</v>
      </c>
      <c r="J16" s="530">
        <f t="shared" si="6"/>
        <v>30000</v>
      </c>
      <c r="K16" s="530">
        <f t="shared" si="6"/>
        <v>0</v>
      </c>
      <c r="L16" s="530">
        <f t="shared" si="6"/>
        <v>30000</v>
      </c>
      <c r="M16" s="530">
        <f t="shared" si="6"/>
        <v>0</v>
      </c>
      <c r="N16" s="530">
        <f t="shared" si="6"/>
        <v>30000</v>
      </c>
      <c r="O16" s="530">
        <f t="shared" si="6"/>
        <v>0</v>
      </c>
      <c r="P16" s="530">
        <f t="shared" si="6"/>
        <v>30000</v>
      </c>
      <c r="Q16" s="530">
        <f t="shared" si="6"/>
        <v>0</v>
      </c>
      <c r="R16" s="530">
        <f t="shared" si="6"/>
        <v>0</v>
      </c>
      <c r="S16" s="530">
        <f t="shared" si="6"/>
        <v>0</v>
      </c>
      <c r="T16" s="530">
        <f t="shared" si="6"/>
        <v>0</v>
      </c>
      <c r="U16" s="530">
        <f t="shared" si="6"/>
        <v>0</v>
      </c>
      <c r="V16" s="530">
        <f t="shared" si="6"/>
        <v>0</v>
      </c>
      <c r="W16" s="530">
        <f t="shared" si="6"/>
        <v>0</v>
      </c>
      <c r="X16" s="530">
        <f t="shared" si="6"/>
        <v>0</v>
      </c>
      <c r="Y16" s="530">
        <f t="shared" si="6"/>
        <v>0</v>
      </c>
      <c r="AE16" s="5"/>
      <c r="AF16" s="5"/>
      <c r="AG16" s="5"/>
      <c r="AH16" s="5"/>
      <c r="AI16" s="5"/>
      <c r="AJ16" s="5"/>
      <c r="AK16" s="5"/>
      <c r="AL16" s="5"/>
      <c r="AM16" s="5"/>
      <c r="AN16" s="5"/>
      <c r="AO16" s="5"/>
      <c r="AP16" s="5"/>
      <c r="AQ16" s="5"/>
      <c r="AR16" s="5"/>
      <c r="AS16" s="5"/>
      <c r="AT16" s="5"/>
      <c r="AV16" s="11"/>
    </row>
    <row r="17" spans="1:48" x14ac:dyDescent="0.2">
      <c r="A17" s="12" t="s">
        <v>99</v>
      </c>
      <c r="B17" s="13" t="s">
        <v>97</v>
      </c>
      <c r="C17" s="225">
        <v>0.85</v>
      </c>
      <c r="D17" s="29">
        <f t="shared" si="2"/>
        <v>0</v>
      </c>
      <c r="E17" s="529">
        <f t="shared" si="0"/>
        <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2">
      <c r="A18" s="12" t="s">
        <v>100</v>
      </c>
      <c r="B18" s="13" t="s">
        <v>94</v>
      </c>
      <c r="C18" s="225">
        <v>0.85</v>
      </c>
      <c r="D18" s="29">
        <f t="shared" si="2"/>
        <v>0</v>
      </c>
      <c r="E18" s="529">
        <f>D18/$D$36</f>
        <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x14ac:dyDescent="0.2">
      <c r="A19" s="12" t="s">
        <v>101</v>
      </c>
      <c r="B19" s="13" t="s">
        <v>98</v>
      </c>
      <c r="C19" s="225">
        <v>0.85</v>
      </c>
      <c r="D19" s="29">
        <f t="shared" si="2"/>
        <v>0</v>
      </c>
      <c r="E19" s="529">
        <f>D19/$D$36</f>
        <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x14ac:dyDescent="0.2">
      <c r="A20" s="12" t="s">
        <v>102</v>
      </c>
      <c r="B20" s="13" t="s">
        <v>80</v>
      </c>
      <c r="C20" s="225">
        <v>0.85</v>
      </c>
      <c r="D20" s="29">
        <f t="shared" si="2"/>
        <v>145000</v>
      </c>
      <c r="E20" s="529">
        <f t="shared" ref="E20:E31" si="8">D20/$D$36</f>
        <v>2.2222222222222223E-2</v>
      </c>
      <c r="F20" s="28">
        <f t="shared" si="7"/>
        <v>145000</v>
      </c>
      <c r="G20" s="28">
        <f t="shared" si="7"/>
        <v>0</v>
      </c>
      <c r="H20" s="20">
        <v>25000</v>
      </c>
      <c r="I20" s="20"/>
      <c r="J20" s="20">
        <v>30000</v>
      </c>
      <c r="K20" s="20"/>
      <c r="L20" s="20">
        <v>30000</v>
      </c>
      <c r="M20" s="20"/>
      <c r="N20" s="20">
        <v>30000</v>
      </c>
      <c r="O20" s="20"/>
      <c r="P20" s="20">
        <v>30000</v>
      </c>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x14ac:dyDescent="0.2">
      <c r="A21" s="8">
        <v>7</v>
      </c>
      <c r="B21" s="9" t="s">
        <v>69</v>
      </c>
      <c r="C21" s="3"/>
      <c r="D21" s="29">
        <f t="shared" si="2"/>
        <v>0</v>
      </c>
      <c r="E21" s="529">
        <f>D21/$D$36</f>
        <v>0</v>
      </c>
      <c r="F21" s="21">
        <f>ROUND(H21+J21+L21+N21+P21+R21+T21+V21+X21,2)</f>
        <v>0</v>
      </c>
      <c r="G21" s="21">
        <f>ROUND(I21+K21+M21+O21+Q21+S21+U21+W21+Y21,2)</f>
        <v>0</v>
      </c>
      <c r="H21" s="531">
        <f>SUM(H22:H27)</f>
        <v>0</v>
      </c>
      <c r="I21" s="531">
        <f t="shared" ref="I21:Y21" si="9">SUM(I22:I27)</f>
        <v>0</v>
      </c>
      <c r="J21" s="531">
        <f t="shared" si="9"/>
        <v>0</v>
      </c>
      <c r="K21" s="531">
        <f t="shared" si="9"/>
        <v>0</v>
      </c>
      <c r="L21" s="531">
        <f t="shared" si="9"/>
        <v>0</v>
      </c>
      <c r="M21" s="531">
        <f t="shared" si="9"/>
        <v>0</v>
      </c>
      <c r="N21" s="531">
        <f t="shared" si="9"/>
        <v>0</v>
      </c>
      <c r="O21" s="531">
        <f t="shared" si="9"/>
        <v>0</v>
      </c>
      <c r="P21" s="531">
        <f t="shared" si="9"/>
        <v>0</v>
      </c>
      <c r="Q21" s="531">
        <f t="shared" si="9"/>
        <v>0</v>
      </c>
      <c r="R21" s="531">
        <f t="shared" si="9"/>
        <v>0</v>
      </c>
      <c r="S21" s="531">
        <f t="shared" si="9"/>
        <v>0</v>
      </c>
      <c r="T21" s="531">
        <f t="shared" si="9"/>
        <v>0</v>
      </c>
      <c r="U21" s="531">
        <f t="shared" si="9"/>
        <v>0</v>
      </c>
      <c r="V21" s="531">
        <f t="shared" si="9"/>
        <v>0</v>
      </c>
      <c r="W21" s="531">
        <f t="shared" si="9"/>
        <v>0</v>
      </c>
      <c r="X21" s="531">
        <f t="shared" si="9"/>
        <v>0</v>
      </c>
      <c r="Y21" s="531">
        <f t="shared" si="9"/>
        <v>0</v>
      </c>
      <c r="AE21" s="5"/>
      <c r="AF21" s="5"/>
      <c r="AG21" s="5"/>
      <c r="AH21" s="5"/>
      <c r="AI21" s="5"/>
      <c r="AJ21" s="5"/>
      <c r="AK21" s="5"/>
      <c r="AL21" s="5"/>
      <c r="AM21" s="5"/>
      <c r="AN21" s="5"/>
      <c r="AO21" s="5"/>
      <c r="AP21" s="5"/>
      <c r="AQ21" s="5"/>
      <c r="AR21" s="5"/>
      <c r="AS21" s="5"/>
      <c r="AT21" s="5"/>
    </row>
    <row r="22" spans="1:48" x14ac:dyDescent="0.2">
      <c r="A22" s="12" t="s">
        <v>70</v>
      </c>
      <c r="B22" s="13" t="s">
        <v>71</v>
      </c>
      <c r="C22" s="225">
        <v>0.85</v>
      </c>
      <c r="D22" s="29">
        <f t="shared" si="2"/>
        <v>0</v>
      </c>
      <c r="E22" s="529">
        <f t="shared" si="8"/>
        <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x14ac:dyDescent="0.2">
      <c r="A23" s="12" t="s">
        <v>72</v>
      </c>
      <c r="B23" s="13" t="s">
        <v>73</v>
      </c>
      <c r="C23" s="225">
        <v>0.85</v>
      </c>
      <c r="D23" s="29">
        <f t="shared" si="2"/>
        <v>0</v>
      </c>
      <c r="E23" s="529">
        <f t="shared" si="8"/>
        <v>0</v>
      </c>
      <c r="F23" s="28">
        <f t="shared" ref="F23:G35" si="10">ROUND(H23+J23+L23+N23+P23+R23+T23+V23+X23,2)</f>
        <v>0</v>
      </c>
      <c r="G23" s="28">
        <f t="shared" si="10"/>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x14ac:dyDescent="0.2">
      <c r="A24" s="12" t="s">
        <v>74</v>
      </c>
      <c r="B24" s="13" t="s">
        <v>87</v>
      </c>
      <c r="C24" s="225">
        <v>0.85</v>
      </c>
      <c r="D24" s="29">
        <f t="shared" si="2"/>
        <v>0</v>
      </c>
      <c r="E24" s="529">
        <f>D24/$D$36</f>
        <v>0</v>
      </c>
      <c r="F24" s="28">
        <f t="shared" si="10"/>
        <v>0</v>
      </c>
      <c r="G24" s="28">
        <f t="shared" si="10"/>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ht="15" customHeight="1" x14ac:dyDescent="0.2">
      <c r="A25" s="12" t="s">
        <v>75</v>
      </c>
      <c r="B25" s="13" t="s">
        <v>76</v>
      </c>
      <c r="C25" s="225">
        <v>0.85</v>
      </c>
      <c r="D25" s="29">
        <f t="shared" si="2"/>
        <v>0</v>
      </c>
      <c r="E25" s="529">
        <f t="shared" si="8"/>
        <v>0</v>
      </c>
      <c r="F25" s="28">
        <f t="shared" si="10"/>
        <v>0</v>
      </c>
      <c r="G25" s="28">
        <f t="shared" si="10"/>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ht="25.5" x14ac:dyDescent="0.2">
      <c r="A26" s="12" t="s">
        <v>77</v>
      </c>
      <c r="B26" s="13" t="s">
        <v>78</v>
      </c>
      <c r="C26" s="225">
        <v>0.85</v>
      </c>
      <c r="D26" s="29">
        <f t="shared" si="2"/>
        <v>0</v>
      </c>
      <c r="E26" s="529">
        <f t="shared" si="8"/>
        <v>0</v>
      </c>
      <c r="F26" s="28">
        <f t="shared" si="10"/>
        <v>0</v>
      </c>
      <c r="G26" s="28">
        <f t="shared" si="10"/>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x14ac:dyDescent="0.2">
      <c r="A27" s="12" t="s">
        <v>79</v>
      </c>
      <c r="B27" s="13" t="s">
        <v>80</v>
      </c>
      <c r="C27" s="225">
        <v>0.85</v>
      </c>
      <c r="D27" s="29">
        <f t="shared" si="2"/>
        <v>0</v>
      </c>
      <c r="E27" s="529">
        <f t="shared" si="8"/>
        <v>0</v>
      </c>
      <c r="F27" s="28">
        <f t="shared" si="10"/>
        <v>0</v>
      </c>
      <c r="G27" s="28">
        <f t="shared" si="10"/>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x14ac:dyDescent="0.2">
      <c r="A28" s="8">
        <v>8</v>
      </c>
      <c r="B28" s="9" t="s">
        <v>103</v>
      </c>
      <c r="C28" s="225">
        <v>0.85</v>
      </c>
      <c r="D28" s="29">
        <f t="shared" si="2"/>
        <v>0</v>
      </c>
      <c r="E28" s="529">
        <f t="shared" si="8"/>
        <v>0</v>
      </c>
      <c r="F28" s="28">
        <f t="shared" si="10"/>
        <v>0</v>
      </c>
      <c r="G28" s="28">
        <f t="shared" si="10"/>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ht="25.5" x14ac:dyDescent="0.2">
      <c r="A29" s="8">
        <v>9</v>
      </c>
      <c r="B29" s="9" t="s">
        <v>81</v>
      </c>
      <c r="C29" s="225">
        <v>0.85</v>
      </c>
      <c r="D29" s="29">
        <f t="shared" si="2"/>
        <v>0</v>
      </c>
      <c r="E29" s="529">
        <f t="shared" si="8"/>
        <v>0</v>
      </c>
      <c r="F29" s="28">
        <f t="shared" si="10"/>
        <v>0</v>
      </c>
      <c r="G29" s="28">
        <f t="shared" si="10"/>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x14ac:dyDescent="0.2">
      <c r="A30" s="8">
        <v>10</v>
      </c>
      <c r="B30" s="9" t="s">
        <v>82</v>
      </c>
      <c r="C30" s="225">
        <v>0.85</v>
      </c>
      <c r="D30" s="29">
        <f t="shared" si="2"/>
        <v>8200</v>
      </c>
      <c r="E30" s="529">
        <f t="shared" si="8"/>
        <v>1.2567049808429119E-3</v>
      </c>
      <c r="F30" s="28">
        <f t="shared" si="10"/>
        <v>8200</v>
      </c>
      <c r="G30" s="28">
        <f t="shared" si="10"/>
        <v>0</v>
      </c>
      <c r="H30" s="20">
        <v>2600</v>
      </c>
      <c r="I30" s="20"/>
      <c r="J30" s="20">
        <v>1400</v>
      </c>
      <c r="K30" s="20"/>
      <c r="L30" s="20">
        <v>1400</v>
      </c>
      <c r="M30" s="20"/>
      <c r="N30" s="20">
        <v>1400</v>
      </c>
      <c r="O30" s="20"/>
      <c r="P30" s="20">
        <v>1400</v>
      </c>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ht="25.5" x14ac:dyDescent="0.2">
      <c r="A31" s="8">
        <v>11</v>
      </c>
      <c r="B31" s="9" t="s">
        <v>83</v>
      </c>
      <c r="C31" s="225">
        <v>0.85</v>
      </c>
      <c r="D31" s="29">
        <f t="shared" si="2"/>
        <v>0</v>
      </c>
      <c r="E31" s="529">
        <f t="shared" si="8"/>
        <v>0</v>
      </c>
      <c r="F31" s="28">
        <f t="shared" si="10"/>
        <v>0</v>
      </c>
      <c r="G31" s="28">
        <f t="shared" si="10"/>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x14ac:dyDescent="0.2">
      <c r="A32" s="8">
        <v>12</v>
      </c>
      <c r="B32" s="9" t="s">
        <v>104</v>
      </c>
      <c r="C32" s="225">
        <v>0.85</v>
      </c>
      <c r="D32" s="29">
        <f t="shared" si="2"/>
        <v>0</v>
      </c>
      <c r="E32" s="529">
        <f>D32/$D$36</f>
        <v>0</v>
      </c>
      <c r="F32" s="28">
        <f t="shared" si="10"/>
        <v>0</v>
      </c>
      <c r="G32" s="28">
        <f t="shared" si="10"/>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x14ac:dyDescent="0.2">
      <c r="A33" s="8">
        <v>13</v>
      </c>
      <c r="B33" s="9" t="s">
        <v>105</v>
      </c>
      <c r="C33" s="225">
        <v>0.85</v>
      </c>
      <c r="D33" s="29">
        <f t="shared" si="2"/>
        <v>99250</v>
      </c>
      <c r="E33" s="529">
        <f>D33/$D$36</f>
        <v>1.5210727969348659E-2</v>
      </c>
      <c r="F33" s="28">
        <f t="shared" si="10"/>
        <v>99250</v>
      </c>
      <c r="G33" s="28">
        <f t="shared" si="10"/>
        <v>0</v>
      </c>
      <c r="H33" s="20">
        <v>28850</v>
      </c>
      <c r="I33" s="20"/>
      <c r="J33" s="20">
        <v>17600</v>
      </c>
      <c r="K33" s="20"/>
      <c r="L33" s="20">
        <v>17600</v>
      </c>
      <c r="M33" s="20"/>
      <c r="N33" s="20">
        <v>17600</v>
      </c>
      <c r="O33" s="19"/>
      <c r="P33" s="19">
        <v>17600</v>
      </c>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x14ac:dyDescent="0.2">
      <c r="A34" s="8">
        <v>14</v>
      </c>
      <c r="B34" s="9" t="s">
        <v>468</v>
      </c>
      <c r="C34" s="225">
        <v>0.85</v>
      </c>
      <c r="D34" s="29">
        <f t="shared" si="2"/>
        <v>4541769</v>
      </c>
      <c r="E34" s="529">
        <f>D34/$D$36</f>
        <v>0.69605655172413794</v>
      </c>
      <c r="F34" s="28">
        <f t="shared" si="10"/>
        <v>4541769</v>
      </c>
      <c r="G34" s="28">
        <f t="shared" si="10"/>
        <v>0</v>
      </c>
      <c r="H34" s="20">
        <v>597297</v>
      </c>
      <c r="I34" s="20"/>
      <c r="J34" s="20">
        <v>986118</v>
      </c>
      <c r="K34" s="20"/>
      <c r="L34" s="20">
        <v>986118</v>
      </c>
      <c r="M34" s="20"/>
      <c r="N34" s="20">
        <v>986118</v>
      </c>
      <c r="O34" s="19"/>
      <c r="P34" s="19">
        <v>986118</v>
      </c>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x14ac:dyDescent="0.2">
      <c r="A35" s="8">
        <v>15</v>
      </c>
      <c r="B35" s="9" t="s">
        <v>107</v>
      </c>
      <c r="C35" s="225">
        <v>0.85</v>
      </c>
      <c r="D35" s="29">
        <f t="shared" si="2"/>
        <v>270031</v>
      </c>
      <c r="E35" s="529">
        <f>D35/$D$36</f>
        <v>4.138406130268199E-2</v>
      </c>
      <c r="F35" s="28">
        <f t="shared" si="10"/>
        <v>270031</v>
      </c>
      <c r="G35" s="28">
        <f t="shared" si="10"/>
        <v>0</v>
      </c>
      <c r="H35" s="20">
        <v>50000</v>
      </c>
      <c r="I35" s="20"/>
      <c r="J35" s="20">
        <v>60000</v>
      </c>
      <c r="K35" s="20"/>
      <c r="L35" s="20">
        <v>55000</v>
      </c>
      <c r="M35" s="20"/>
      <c r="N35" s="19">
        <v>55031</v>
      </c>
      <c r="O35" s="19"/>
      <c r="P35" s="19">
        <v>50000</v>
      </c>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x14ac:dyDescent="0.2">
      <c r="A36" s="532"/>
      <c r="B36" s="9" t="s">
        <v>84</v>
      </c>
      <c r="C36" s="226">
        <v>0.85</v>
      </c>
      <c r="D36" s="29">
        <f>F36+G36</f>
        <v>6525000</v>
      </c>
      <c r="E36" s="533">
        <f>D36/$D$36</f>
        <v>1</v>
      </c>
      <c r="F36" s="21">
        <f>F7+F8+F11+F14+F15+F16+F21+F28+F29+F30+F31+F32+F33+F34+F35</f>
        <v>6525000</v>
      </c>
      <c r="G36" s="21">
        <f>G7+G8+G11+G14+G15+G16+G21+G28+G29+G30+G31+G32+G33+G34+G35</f>
        <v>0</v>
      </c>
      <c r="H36" s="21">
        <f>H7+H8+H11+H14+H15+H16+H21+H28+H29+H30+H31+H32+H33+H34+H35</f>
        <v>975497</v>
      </c>
      <c r="I36" s="21">
        <f t="shared" ref="I36:Y36" si="11">I7+I8+I11+I14+I15+I16+I21+I28+I29+I30+I31+I32+I33+I34+I35</f>
        <v>0</v>
      </c>
      <c r="J36" s="21">
        <f>J7+J8+J11+J14+J15+J16+J21+J28+J29+J30+J31+J32+J33+J34+J35</f>
        <v>1392368</v>
      </c>
      <c r="K36" s="21">
        <f t="shared" si="11"/>
        <v>0</v>
      </c>
      <c r="L36" s="21">
        <f t="shared" si="11"/>
        <v>1387368</v>
      </c>
      <c r="M36" s="21">
        <f t="shared" si="11"/>
        <v>0</v>
      </c>
      <c r="N36" s="21">
        <f t="shared" si="11"/>
        <v>1387399</v>
      </c>
      <c r="O36" s="21">
        <f t="shared" si="11"/>
        <v>0</v>
      </c>
      <c r="P36" s="21">
        <f t="shared" si="11"/>
        <v>1382368</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x14ac:dyDescent="0.2">
      <c r="A37" s="532"/>
      <c r="B37" s="9" t="s">
        <v>181</v>
      </c>
      <c r="C37" s="534"/>
      <c r="D37" s="14"/>
      <c r="E37" s="533"/>
      <c r="F37" s="535"/>
      <c r="G37" s="535"/>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ht="25.5" x14ac:dyDescent="0.2">
      <c r="A38" s="532"/>
      <c r="B38" s="9" t="s">
        <v>339</v>
      </c>
      <c r="C38" s="534"/>
      <c r="D38" s="14"/>
      <c r="E38" s="533"/>
      <c r="F38" s="535"/>
      <c r="G38" s="535"/>
      <c r="H38" s="21">
        <f>H36-H35</f>
        <v>925497</v>
      </c>
      <c r="I38" s="21">
        <f>I36-I35-I37</f>
        <v>0</v>
      </c>
      <c r="J38" s="21">
        <f t="shared" ref="J38:Y38" si="12">J36-J35</f>
        <v>1332368</v>
      </c>
      <c r="K38" s="21">
        <f>K36-K35-K37</f>
        <v>0</v>
      </c>
      <c r="L38" s="21">
        <f t="shared" si="12"/>
        <v>1332368</v>
      </c>
      <c r="M38" s="21">
        <f>M36-M35-M37</f>
        <v>0</v>
      </c>
      <c r="N38" s="21">
        <f t="shared" si="12"/>
        <v>1332368</v>
      </c>
      <c r="O38" s="21">
        <f t="shared" si="12"/>
        <v>0</v>
      </c>
      <c r="P38" s="21">
        <f t="shared" si="12"/>
        <v>1332368</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ht="16.5" customHeight="1" x14ac:dyDescent="0.2">
      <c r="A39" s="528"/>
    </row>
    <row r="40" spans="1:46" s="3" customFormat="1" x14ac:dyDescent="0.2">
      <c r="A40" s="528"/>
    </row>
    <row r="41" spans="1:46" s="3" customFormat="1" x14ac:dyDescent="0.2">
      <c r="A41" s="528"/>
      <c r="D41" s="610"/>
      <c r="H41" s="610"/>
    </row>
    <row r="42" spans="1:46" s="3" customFormat="1" x14ac:dyDescent="0.2">
      <c r="A42" s="528"/>
    </row>
    <row r="43" spans="1:46" s="3" customFormat="1" x14ac:dyDescent="0.2">
      <c r="A43" s="528"/>
    </row>
    <row r="44" spans="1:46" s="3" customFormat="1" x14ac:dyDescent="0.2">
      <c r="A44" s="528"/>
    </row>
    <row r="45" spans="1:46" s="3" customFormat="1" x14ac:dyDescent="0.2">
      <c r="A45" s="528"/>
    </row>
    <row r="46" spans="1:46" s="3" customFormat="1" x14ac:dyDescent="0.2">
      <c r="A46" s="528"/>
    </row>
    <row r="47" spans="1:46" s="3" customFormat="1" x14ac:dyDescent="0.2">
      <c r="A47" s="528"/>
    </row>
    <row r="48" spans="1:46" s="3" customFormat="1" x14ac:dyDescent="0.2">
      <c r="A48" s="528"/>
    </row>
    <row r="49" spans="1:1" s="3" customFormat="1" x14ac:dyDescent="0.2">
      <c r="A49" s="528"/>
    </row>
    <row r="50" spans="1:1" s="3" customFormat="1" x14ac:dyDescent="0.2">
      <c r="A50" s="528"/>
    </row>
    <row r="51" spans="1:1" s="3" customFormat="1" x14ac:dyDescent="0.2">
      <c r="A51" s="528"/>
    </row>
    <row r="52" spans="1:1" s="3" customFormat="1" x14ac:dyDescent="0.2">
      <c r="A52" s="528"/>
    </row>
    <row r="53" spans="1:1" s="3" customFormat="1" x14ac:dyDescent="0.2">
      <c r="A53" s="528"/>
    </row>
    <row r="54" spans="1:1" s="3" customFormat="1" x14ac:dyDescent="0.2">
      <c r="A54" s="528"/>
    </row>
    <row r="55" spans="1:1" s="3" customFormat="1" x14ac:dyDescent="0.2">
      <c r="A55" s="528"/>
    </row>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pans="1:2" s="3" customFormat="1" x14ac:dyDescent="0.2"/>
    <row r="66" spans="1:2" s="3" customFormat="1" x14ac:dyDescent="0.2"/>
    <row r="67" spans="1:2" s="3" customFormat="1" x14ac:dyDescent="0.2"/>
    <row r="68" spans="1:2" s="3" customFormat="1" x14ac:dyDescent="0.2"/>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c r="A80" s="536"/>
      <c r="B80" s="537"/>
    </row>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row r="407" s="3" customFormat="1" x14ac:dyDescent="0.2"/>
    <row r="408" s="3" customFormat="1" x14ac:dyDescent="0.2"/>
    <row r="409" s="3" customFormat="1" x14ac:dyDescent="0.2"/>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s>
  <conditionalFormatting sqref="D7:D38">
    <cfRule type="containsText" dxfId="139" priority="1" stopIfTrue="1" operator="containsText" text="PĀRSNIEGTAS IZMAKSAS">
      <formula>NOT(ISERROR(SEARCH("PĀRSNIEGTAS IZMAKSAS",D7)))</formula>
    </cfRule>
  </conditionalFormatting>
  <conditionalFormatting sqref="F8:G8">
    <cfRule type="containsText" dxfId="138" priority="6" stopIfTrue="1" operator="containsText" text="PĀRSNIEGTAS IZMAKSAS">
      <formula>NOT(ISERROR(SEARCH("PĀRSNIEGTAS IZMAKSAS",F8)))</formula>
    </cfRule>
  </conditionalFormatting>
  <conditionalFormatting sqref="F11:G11">
    <cfRule type="containsText" dxfId="137" priority="4" stopIfTrue="1" operator="containsText" text="PĀRSNIEGTAS IZMAKSAS">
      <formula>NOT(ISERROR(SEARCH("PĀRSNIEGTAS IZMAKSAS",F11)))</formula>
    </cfRule>
  </conditionalFormatting>
  <conditionalFormatting sqref="F16:G16">
    <cfRule type="containsText" dxfId="136" priority="3" stopIfTrue="1" operator="containsText" text="PĀRSNIEGTAS IZMAKSAS">
      <formula>NOT(ISERROR(SEARCH("PĀRSNIEGTAS IZMAKSAS",F16)))</formula>
    </cfRule>
  </conditionalFormatting>
  <conditionalFormatting sqref="J5:Y5">
    <cfRule type="cellIs" dxfId="13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 C9:C10 C12:C15 C17:C20 C22:C36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dimension ref="A1:BQ408"/>
  <sheetViews>
    <sheetView zoomScale="90" zoomScaleNormal="90" workbookViewId="0">
      <pane xSplit="7" ySplit="6" topLeftCell="H19" activePane="bottomRight" state="frozen"/>
      <selection activeCell="C15" sqref="C15"/>
      <selection pane="topRight" activeCell="C15" sqref="C15"/>
      <selection pane="bottomLeft" activeCell="C15" sqref="C15"/>
      <selection pane="bottomRight" activeCell="C15" sqref="C15"/>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625" t="s">
        <v>85</v>
      </c>
      <c r="B1" s="625"/>
      <c r="C1" s="538"/>
      <c r="D1" s="633" t="s">
        <v>442</v>
      </c>
      <c r="E1" s="633"/>
      <c r="F1" s="633"/>
      <c r="G1" s="633"/>
      <c r="H1" s="633"/>
      <c r="I1" s="633"/>
      <c r="J1" s="633"/>
      <c r="K1" s="633"/>
      <c r="L1" s="633"/>
      <c r="M1" s="633"/>
      <c r="N1" s="633"/>
      <c r="O1" s="633"/>
      <c r="P1" s="633"/>
      <c r="Q1" s="633"/>
      <c r="R1" s="633"/>
      <c r="S1" s="633"/>
      <c r="T1" s="633"/>
      <c r="U1" s="633"/>
      <c r="V1" s="63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2">
      <c r="A2" s="528"/>
    </row>
    <row r="3" spans="1:69" s="3" customFormat="1" hidden="1" x14ac:dyDescent="0.2">
      <c r="A3" s="528"/>
    </row>
    <row r="4" spans="1:69" ht="24.95" customHeight="1" x14ac:dyDescent="0.35">
      <c r="A4" s="627" t="s">
        <v>52</v>
      </c>
      <c r="B4" s="627"/>
      <c r="C4" s="627"/>
      <c r="D4" s="3"/>
      <c r="E4" s="3"/>
      <c r="F4" s="3"/>
      <c r="G4" s="3"/>
      <c r="H4" s="3"/>
      <c r="I4" s="3"/>
      <c r="J4" s="3"/>
      <c r="K4" s="3"/>
      <c r="L4" s="3"/>
      <c r="M4" s="3"/>
      <c r="N4" s="3"/>
      <c r="O4" s="3"/>
      <c r="P4" s="3"/>
      <c r="Q4" s="3"/>
      <c r="R4" s="3"/>
      <c r="S4" s="3"/>
      <c r="T4" s="3"/>
      <c r="U4" s="3"/>
      <c r="V4" s="3"/>
      <c r="W4" s="3"/>
      <c r="X4" s="3"/>
      <c r="Y4" s="3"/>
      <c r="Z4" s="3"/>
    </row>
    <row r="5" spans="1:69" ht="33.75" customHeight="1" x14ac:dyDescent="0.2">
      <c r="A5" s="628" t="s">
        <v>53</v>
      </c>
      <c r="B5" s="629" t="s">
        <v>54</v>
      </c>
      <c r="C5" s="630" t="s">
        <v>323</v>
      </c>
      <c r="D5" s="632" t="s">
        <v>55</v>
      </c>
      <c r="E5" s="632"/>
      <c r="F5" s="632" t="s">
        <v>56</v>
      </c>
      <c r="G5" s="632"/>
      <c r="H5" s="632">
        <f>'Dati par projektu'!E13</f>
        <v>2024</v>
      </c>
      <c r="I5" s="632"/>
      <c r="J5" s="632">
        <f>IF(OR(H5&gt;='Dati par projektu'!$C$17,H5="X"),"X",H5+1)</f>
        <v>2025</v>
      </c>
      <c r="K5" s="632"/>
      <c r="L5" s="632">
        <f>IF(OR(J5&gt;='Dati par projektu'!$C$17,J5="X"),"X",J5+1)</f>
        <v>2026</v>
      </c>
      <c r="M5" s="632"/>
      <c r="N5" s="632">
        <f>IF(OR(L5&gt;='Dati par projektu'!$C$17,L5="X"),"X",L5+1)</f>
        <v>2027</v>
      </c>
      <c r="O5" s="632"/>
      <c r="P5" s="632">
        <f>IF(OR(N5&gt;='Dati par projektu'!$C$17,N5="X"),"X",N5+1)</f>
        <v>2028</v>
      </c>
      <c r="Q5" s="632"/>
      <c r="R5" s="632">
        <f>IF(OR(P5&gt;='Dati par projektu'!$C$17,P5="X"),"X",P5+1)</f>
        <v>2029</v>
      </c>
      <c r="S5" s="632"/>
      <c r="T5" s="632" t="str">
        <f>IF(OR(R5&gt;='Dati par projektu'!$C$17,R5="X"),"X",R5+1)</f>
        <v>X</v>
      </c>
      <c r="U5" s="632"/>
      <c r="V5" s="632" t="str">
        <f>IF(OR(T5&gt;='Dati par projektu'!$C$17,T5="X"),"X",T5+1)</f>
        <v>X</v>
      </c>
      <c r="W5" s="632"/>
      <c r="X5" s="632" t="str">
        <f>IF(OR(V5&gt;='Dati par projektu'!$C$17,V5="X"),"X",V5+1)</f>
        <v>X</v>
      </c>
      <c r="Y5" s="632"/>
      <c r="Z5" s="3"/>
      <c r="AE5" s="5"/>
      <c r="AF5" s="5"/>
      <c r="AG5" s="5"/>
      <c r="AH5" s="5"/>
      <c r="AI5" s="5"/>
      <c r="AJ5" s="5"/>
      <c r="AK5" s="5"/>
      <c r="AL5" s="5"/>
      <c r="AM5" s="5"/>
      <c r="AN5" s="5"/>
      <c r="AO5" s="5"/>
      <c r="AP5" s="5"/>
      <c r="AQ5" s="5"/>
      <c r="AR5" s="5"/>
      <c r="AS5" s="5"/>
      <c r="AT5" s="5"/>
      <c r="AV5" s="6">
        <v>0.55000000000000004</v>
      </c>
      <c r="BQ5" s="4"/>
    </row>
    <row r="6" spans="1:69" ht="27" customHeight="1" x14ac:dyDescent="0.2">
      <c r="A6" s="628"/>
      <c r="B6" s="629" t="s">
        <v>57</v>
      </c>
      <c r="C6" s="631"/>
      <c r="D6" s="172" t="s">
        <v>58</v>
      </c>
      <c r="E6" s="172" t="s">
        <v>59</v>
      </c>
      <c r="F6" s="172" t="s">
        <v>60</v>
      </c>
      <c r="G6" s="172"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2">
      <c r="A7" s="8">
        <v>1</v>
      </c>
      <c r="B7" s="9" t="s">
        <v>88</v>
      </c>
      <c r="C7" s="225">
        <v>0.85</v>
      </c>
      <c r="D7" s="29">
        <f>F7+G7</f>
        <v>0</v>
      </c>
      <c r="E7" s="529"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2">
      <c r="A8" s="8">
        <v>2</v>
      </c>
      <c r="B8" s="9" t="s">
        <v>64</v>
      </c>
      <c r="C8" s="3"/>
      <c r="D8" s="29">
        <f t="shared" ref="D8:D35" si="2">F8+G8</f>
        <v>0</v>
      </c>
      <c r="E8" s="529" t="e">
        <f t="shared" si="0"/>
        <v>#DIV/0!</v>
      </c>
      <c r="F8" s="27">
        <f>ROUND(H8+J8+L8+N8+P8+R8+T8+V8+X8,2)</f>
        <v>0</v>
      </c>
      <c r="G8" s="27">
        <f>ROUND(I8+K8+M8+O8+Q8+S8+U8+W8+Y8,2)</f>
        <v>0</v>
      </c>
      <c r="H8" s="530">
        <f>SUM(H9:H10)</f>
        <v>0</v>
      </c>
      <c r="I8" s="530">
        <f t="shared" ref="I8:Y8" si="3">SUM(I9:I10)</f>
        <v>0</v>
      </c>
      <c r="J8" s="530">
        <f t="shared" si="3"/>
        <v>0</v>
      </c>
      <c r="K8" s="530">
        <f t="shared" si="3"/>
        <v>0</v>
      </c>
      <c r="L8" s="530">
        <f t="shared" si="3"/>
        <v>0</v>
      </c>
      <c r="M8" s="530">
        <f t="shared" si="3"/>
        <v>0</v>
      </c>
      <c r="N8" s="530">
        <f t="shared" si="3"/>
        <v>0</v>
      </c>
      <c r="O8" s="530">
        <f t="shared" si="3"/>
        <v>0</v>
      </c>
      <c r="P8" s="530">
        <f t="shared" si="3"/>
        <v>0</v>
      </c>
      <c r="Q8" s="530">
        <f t="shared" si="3"/>
        <v>0</v>
      </c>
      <c r="R8" s="530">
        <f t="shared" si="3"/>
        <v>0</v>
      </c>
      <c r="S8" s="530">
        <f t="shared" si="3"/>
        <v>0</v>
      </c>
      <c r="T8" s="530">
        <f t="shared" si="3"/>
        <v>0</v>
      </c>
      <c r="U8" s="530">
        <f t="shared" si="3"/>
        <v>0</v>
      </c>
      <c r="V8" s="530">
        <f t="shared" si="3"/>
        <v>0</v>
      </c>
      <c r="W8" s="530">
        <f t="shared" si="3"/>
        <v>0</v>
      </c>
      <c r="X8" s="530">
        <f t="shared" si="3"/>
        <v>0</v>
      </c>
      <c r="Y8" s="530">
        <f t="shared" si="3"/>
        <v>0</v>
      </c>
      <c r="Z8" s="3"/>
      <c r="AE8" s="5"/>
      <c r="AF8" s="5"/>
      <c r="AG8" s="5"/>
      <c r="AH8" s="5"/>
      <c r="AI8" s="5"/>
      <c r="AJ8" s="5"/>
      <c r="AK8" s="5"/>
      <c r="AL8" s="5"/>
      <c r="AM8" s="5"/>
      <c r="AN8" s="5"/>
      <c r="AO8" s="5"/>
      <c r="AP8" s="5"/>
      <c r="AQ8" s="5"/>
      <c r="AR8" s="5"/>
      <c r="AS8" s="5"/>
      <c r="AT8" s="5"/>
      <c r="AV8" s="11"/>
      <c r="BQ8" s="4"/>
    </row>
    <row r="9" spans="1:69" x14ac:dyDescent="0.2">
      <c r="A9" s="12" t="s">
        <v>65</v>
      </c>
      <c r="B9" s="13" t="s">
        <v>66</v>
      </c>
      <c r="C9" s="225">
        <v>0.85</v>
      </c>
      <c r="D9" s="29">
        <f t="shared" si="2"/>
        <v>0</v>
      </c>
      <c r="E9" s="529"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2">
      <c r="A10" s="12" t="s">
        <v>67</v>
      </c>
      <c r="B10" s="13" t="s">
        <v>89</v>
      </c>
      <c r="C10" s="225">
        <v>0.85</v>
      </c>
      <c r="D10" s="29">
        <f t="shared" si="2"/>
        <v>0</v>
      </c>
      <c r="E10" s="529"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2">
      <c r="A11" s="8">
        <v>3</v>
      </c>
      <c r="B11" s="9" t="s">
        <v>92</v>
      </c>
      <c r="C11" s="3"/>
      <c r="D11" s="29">
        <f t="shared" si="2"/>
        <v>0</v>
      </c>
      <c r="E11" s="529" t="e">
        <f t="shared" si="0"/>
        <v>#DIV/0!</v>
      </c>
      <c r="F11" s="27">
        <f t="shared" si="1"/>
        <v>0</v>
      </c>
      <c r="G11" s="27">
        <f t="shared" si="1"/>
        <v>0</v>
      </c>
      <c r="H11" s="530">
        <f>SUM(H12:H13)</f>
        <v>0</v>
      </c>
      <c r="I11" s="530">
        <f t="shared" ref="I11:Y11" si="4">SUM(I12:I13)</f>
        <v>0</v>
      </c>
      <c r="J11" s="530">
        <f t="shared" si="4"/>
        <v>0</v>
      </c>
      <c r="K11" s="530">
        <f t="shared" si="4"/>
        <v>0</v>
      </c>
      <c r="L11" s="530">
        <f t="shared" si="4"/>
        <v>0</v>
      </c>
      <c r="M11" s="530">
        <f t="shared" si="4"/>
        <v>0</v>
      </c>
      <c r="N11" s="530">
        <f t="shared" si="4"/>
        <v>0</v>
      </c>
      <c r="O11" s="530">
        <f t="shared" si="4"/>
        <v>0</v>
      </c>
      <c r="P11" s="530">
        <f t="shared" si="4"/>
        <v>0</v>
      </c>
      <c r="Q11" s="530">
        <f t="shared" si="4"/>
        <v>0</v>
      </c>
      <c r="R11" s="530">
        <f t="shared" si="4"/>
        <v>0</v>
      </c>
      <c r="S11" s="530">
        <f t="shared" si="4"/>
        <v>0</v>
      </c>
      <c r="T11" s="530">
        <f t="shared" si="4"/>
        <v>0</v>
      </c>
      <c r="U11" s="530">
        <f t="shared" si="4"/>
        <v>0</v>
      </c>
      <c r="V11" s="530">
        <f t="shared" si="4"/>
        <v>0</v>
      </c>
      <c r="W11" s="530">
        <f t="shared" si="4"/>
        <v>0</v>
      </c>
      <c r="X11" s="530">
        <f t="shared" si="4"/>
        <v>0</v>
      </c>
      <c r="Y11" s="530">
        <f t="shared" si="4"/>
        <v>0</v>
      </c>
      <c r="Z11" s="3"/>
      <c r="AE11" s="5"/>
      <c r="AF11" s="5"/>
      <c r="AG11" s="5"/>
      <c r="AH11" s="5"/>
      <c r="AI11" s="5"/>
      <c r="AJ11" s="5"/>
      <c r="AK11" s="5"/>
      <c r="AL11" s="5"/>
      <c r="AM11" s="5"/>
      <c r="AN11" s="5"/>
      <c r="AO11" s="5"/>
      <c r="AP11" s="5"/>
      <c r="AQ11" s="5"/>
      <c r="AR11" s="5"/>
      <c r="AS11" s="5"/>
      <c r="AT11" s="5"/>
      <c r="AV11" s="11"/>
      <c r="BQ11" s="4"/>
    </row>
    <row r="12" spans="1:69" x14ac:dyDescent="0.2">
      <c r="A12" s="12" t="s">
        <v>90</v>
      </c>
      <c r="B12" s="13" t="s">
        <v>93</v>
      </c>
      <c r="C12" s="225">
        <v>0.85</v>
      </c>
      <c r="D12" s="29">
        <f t="shared" si="2"/>
        <v>0</v>
      </c>
      <c r="E12" s="529"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2">
      <c r="A13" s="12" t="s">
        <v>91</v>
      </c>
      <c r="B13" s="13" t="s">
        <v>94</v>
      </c>
      <c r="C13" s="225">
        <v>0.85</v>
      </c>
      <c r="D13" s="29">
        <f t="shared" si="2"/>
        <v>0</v>
      </c>
      <c r="E13" s="529"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2">
      <c r="A14" s="8">
        <v>4</v>
      </c>
      <c r="B14" s="9" t="s">
        <v>68</v>
      </c>
      <c r="C14" s="225">
        <v>0.85</v>
      </c>
      <c r="D14" s="29">
        <f t="shared" si="2"/>
        <v>0</v>
      </c>
      <c r="E14" s="529" t="e">
        <f>D14/$D$36</f>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2">
      <c r="A15" s="8">
        <v>5</v>
      </c>
      <c r="B15" s="9" t="s">
        <v>95</v>
      </c>
      <c r="C15" s="225">
        <v>0.85</v>
      </c>
      <c r="D15" s="29">
        <f t="shared" si="2"/>
        <v>0</v>
      </c>
      <c r="E15" s="529"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2">
      <c r="A16" s="8">
        <v>6</v>
      </c>
      <c r="B16" s="9" t="s">
        <v>96</v>
      </c>
      <c r="C16" s="3"/>
      <c r="D16" s="29">
        <f t="shared" si="2"/>
        <v>0</v>
      </c>
      <c r="E16" s="529" t="e">
        <f t="shared" si="0"/>
        <v>#DIV/0!</v>
      </c>
      <c r="F16" s="27">
        <f t="shared" si="5"/>
        <v>0</v>
      </c>
      <c r="G16" s="27">
        <f>ROUND(I16+K16+M16+O16+Q16+S16+U16+W16+Y16,2)</f>
        <v>0</v>
      </c>
      <c r="H16" s="530">
        <f>SUM(H17:H20)</f>
        <v>0</v>
      </c>
      <c r="I16" s="530">
        <f t="shared" ref="I16:Y16" si="6">SUM(I17:I20)</f>
        <v>0</v>
      </c>
      <c r="J16" s="530">
        <f t="shared" si="6"/>
        <v>0</v>
      </c>
      <c r="K16" s="530">
        <f t="shared" si="6"/>
        <v>0</v>
      </c>
      <c r="L16" s="530">
        <f t="shared" si="6"/>
        <v>0</v>
      </c>
      <c r="M16" s="530">
        <f t="shared" si="6"/>
        <v>0</v>
      </c>
      <c r="N16" s="530">
        <f t="shared" si="6"/>
        <v>0</v>
      </c>
      <c r="O16" s="530">
        <f t="shared" si="6"/>
        <v>0</v>
      </c>
      <c r="P16" s="530">
        <f t="shared" si="6"/>
        <v>0</v>
      </c>
      <c r="Q16" s="530">
        <f t="shared" si="6"/>
        <v>0</v>
      </c>
      <c r="R16" s="530">
        <f t="shared" si="6"/>
        <v>0</v>
      </c>
      <c r="S16" s="530">
        <f t="shared" si="6"/>
        <v>0</v>
      </c>
      <c r="T16" s="530">
        <f t="shared" si="6"/>
        <v>0</v>
      </c>
      <c r="U16" s="530">
        <f t="shared" si="6"/>
        <v>0</v>
      </c>
      <c r="V16" s="530">
        <f t="shared" si="6"/>
        <v>0</v>
      </c>
      <c r="W16" s="530">
        <f t="shared" si="6"/>
        <v>0</v>
      </c>
      <c r="X16" s="530">
        <f t="shared" si="6"/>
        <v>0</v>
      </c>
      <c r="Y16" s="530">
        <f t="shared" si="6"/>
        <v>0</v>
      </c>
      <c r="Z16" s="3"/>
      <c r="AE16" s="5"/>
      <c r="AF16" s="5"/>
      <c r="AG16" s="5"/>
      <c r="AH16" s="5"/>
      <c r="AI16" s="5"/>
      <c r="AJ16" s="5"/>
      <c r="AK16" s="5"/>
      <c r="AL16" s="5"/>
      <c r="AM16" s="5"/>
      <c r="AN16" s="5"/>
      <c r="AO16" s="5"/>
      <c r="AP16" s="5"/>
      <c r="AQ16" s="5"/>
      <c r="AR16" s="5"/>
      <c r="AS16" s="5"/>
      <c r="AT16" s="5"/>
      <c r="AV16" s="11"/>
      <c r="BQ16" s="4"/>
    </row>
    <row r="17" spans="1:69" x14ac:dyDescent="0.2">
      <c r="A17" s="12" t="s">
        <v>99</v>
      </c>
      <c r="B17" s="13" t="s">
        <v>97</v>
      </c>
      <c r="C17" s="225">
        <v>0.85</v>
      </c>
      <c r="D17" s="29">
        <f t="shared" si="2"/>
        <v>0</v>
      </c>
      <c r="E17" s="529"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2">
      <c r="A18" s="12" t="s">
        <v>100</v>
      </c>
      <c r="B18" s="13" t="s">
        <v>94</v>
      </c>
      <c r="C18" s="225">
        <v>0.85</v>
      </c>
      <c r="D18" s="29">
        <f t="shared" si="2"/>
        <v>0</v>
      </c>
      <c r="E18" s="529"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2">
      <c r="A19" s="12" t="s">
        <v>101</v>
      </c>
      <c r="B19" s="13" t="s">
        <v>98</v>
      </c>
      <c r="C19" s="225">
        <v>0.85</v>
      </c>
      <c r="D19" s="29">
        <f t="shared" si="2"/>
        <v>0</v>
      </c>
      <c r="E19" s="529"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2">
      <c r="A20" s="12" t="s">
        <v>102</v>
      </c>
      <c r="B20" s="13" t="s">
        <v>80</v>
      </c>
      <c r="C20" s="225">
        <v>0.85</v>
      </c>
      <c r="D20" s="29">
        <f t="shared" si="2"/>
        <v>0</v>
      </c>
      <c r="E20" s="529"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2">
      <c r="A21" s="8">
        <v>7</v>
      </c>
      <c r="B21" s="9" t="s">
        <v>69</v>
      </c>
      <c r="C21" s="3"/>
      <c r="D21" s="29">
        <f t="shared" si="2"/>
        <v>0</v>
      </c>
      <c r="E21" s="529" t="e">
        <f t="shared" si="0"/>
        <v>#DIV/0!</v>
      </c>
      <c r="F21" s="21">
        <f>ROUND(H21+J21+L21+N21+P21+R21+T21+V21+X21,2)</f>
        <v>0</v>
      </c>
      <c r="G21" s="21">
        <f>ROUND(I21+K21+M21+O21+Q21+S21+U21+W21+Y21,2)</f>
        <v>0</v>
      </c>
      <c r="H21" s="531">
        <f>SUM(H22:H27)</f>
        <v>0</v>
      </c>
      <c r="I21" s="531">
        <f t="shared" ref="I21:Y21" si="8">SUM(I22:I27)</f>
        <v>0</v>
      </c>
      <c r="J21" s="531">
        <f t="shared" si="8"/>
        <v>0</v>
      </c>
      <c r="K21" s="531">
        <f t="shared" si="8"/>
        <v>0</v>
      </c>
      <c r="L21" s="531">
        <f t="shared" si="8"/>
        <v>0</v>
      </c>
      <c r="M21" s="531">
        <f t="shared" si="8"/>
        <v>0</v>
      </c>
      <c r="N21" s="531">
        <f t="shared" si="8"/>
        <v>0</v>
      </c>
      <c r="O21" s="531">
        <f t="shared" si="8"/>
        <v>0</v>
      </c>
      <c r="P21" s="531">
        <f t="shared" si="8"/>
        <v>0</v>
      </c>
      <c r="Q21" s="531">
        <f t="shared" si="8"/>
        <v>0</v>
      </c>
      <c r="R21" s="531">
        <f t="shared" si="8"/>
        <v>0</v>
      </c>
      <c r="S21" s="531">
        <f t="shared" si="8"/>
        <v>0</v>
      </c>
      <c r="T21" s="531">
        <f t="shared" si="8"/>
        <v>0</v>
      </c>
      <c r="U21" s="531">
        <f t="shared" si="8"/>
        <v>0</v>
      </c>
      <c r="V21" s="531">
        <f t="shared" si="8"/>
        <v>0</v>
      </c>
      <c r="W21" s="531">
        <f t="shared" si="8"/>
        <v>0</v>
      </c>
      <c r="X21" s="531">
        <f t="shared" si="8"/>
        <v>0</v>
      </c>
      <c r="Y21" s="531">
        <f t="shared" si="8"/>
        <v>0</v>
      </c>
      <c r="Z21" s="3"/>
      <c r="AE21" s="5"/>
      <c r="AF21" s="5"/>
      <c r="AG21" s="5"/>
      <c r="AH21" s="5"/>
      <c r="AI21" s="5"/>
      <c r="AJ21" s="5"/>
      <c r="AK21" s="5"/>
      <c r="AL21" s="5"/>
      <c r="AM21" s="5"/>
      <c r="AN21" s="5"/>
      <c r="AO21" s="5"/>
      <c r="AP21" s="5"/>
      <c r="AQ21" s="5"/>
      <c r="AR21" s="5"/>
      <c r="AS21" s="5"/>
      <c r="AT21" s="5"/>
      <c r="BQ21" s="4"/>
    </row>
    <row r="22" spans="1:69" x14ac:dyDescent="0.2">
      <c r="A22" s="12" t="s">
        <v>70</v>
      </c>
      <c r="B22" s="13" t="s">
        <v>314</v>
      </c>
      <c r="C22" s="225">
        <v>1</v>
      </c>
      <c r="D22" s="29">
        <f t="shared" si="2"/>
        <v>0</v>
      </c>
      <c r="E22" s="529"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2">
      <c r="A23" s="12" t="s">
        <v>72</v>
      </c>
      <c r="B23" s="13" t="s">
        <v>73</v>
      </c>
      <c r="C23" s="225">
        <v>0.85</v>
      </c>
      <c r="D23" s="29">
        <f t="shared" si="2"/>
        <v>0</v>
      </c>
      <c r="E23" s="529"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2">
      <c r="A24" s="12" t="s">
        <v>74</v>
      </c>
      <c r="B24" s="13" t="s">
        <v>87</v>
      </c>
      <c r="C24" s="225">
        <v>0.85</v>
      </c>
      <c r="D24" s="29">
        <f t="shared" si="2"/>
        <v>0</v>
      </c>
      <c r="E24" s="529"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2">
      <c r="A25" s="12" t="s">
        <v>75</v>
      </c>
      <c r="B25" s="13" t="s">
        <v>76</v>
      </c>
      <c r="C25" s="225">
        <v>0.85</v>
      </c>
      <c r="D25" s="29">
        <f t="shared" si="2"/>
        <v>0</v>
      </c>
      <c r="E25" s="529"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2">
      <c r="A26" s="12" t="s">
        <v>77</v>
      </c>
      <c r="B26" s="13" t="s">
        <v>78</v>
      </c>
      <c r="C26" s="225">
        <v>0.85</v>
      </c>
      <c r="D26" s="29">
        <f t="shared" si="2"/>
        <v>0</v>
      </c>
      <c r="E26" s="529"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2">
      <c r="A27" s="12" t="s">
        <v>79</v>
      </c>
      <c r="B27" s="13" t="s">
        <v>80</v>
      </c>
      <c r="C27" s="225">
        <v>0.85</v>
      </c>
      <c r="D27" s="29">
        <f t="shared" si="2"/>
        <v>0</v>
      </c>
      <c r="E27" s="529"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2">
      <c r="A28" s="8">
        <v>8</v>
      </c>
      <c r="B28" s="9" t="s">
        <v>103</v>
      </c>
      <c r="C28" s="225">
        <v>0.85</v>
      </c>
      <c r="D28" s="29">
        <f t="shared" si="2"/>
        <v>0</v>
      </c>
      <c r="E28" s="529" t="e">
        <f t="shared" si="0"/>
        <v>#DIV/0!</v>
      </c>
      <c r="F28" s="28">
        <f t="shared" si="9"/>
        <v>0</v>
      </c>
      <c r="G28" s="28">
        <f>ROUND(I28+K28+M28+O28+Q28+S28+U28+W28+Y28,2)</f>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2">
      <c r="A29" s="8">
        <v>9</v>
      </c>
      <c r="B29" s="9" t="s">
        <v>81</v>
      </c>
      <c r="C29" s="225">
        <v>0.85</v>
      </c>
      <c r="D29" s="29">
        <f t="shared" si="2"/>
        <v>0</v>
      </c>
      <c r="E29" s="529"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2">
      <c r="A30" s="8">
        <v>10</v>
      </c>
      <c r="B30" s="9" t="s">
        <v>82</v>
      </c>
      <c r="C30" s="225">
        <v>0.85</v>
      </c>
      <c r="D30" s="29">
        <f t="shared" si="2"/>
        <v>0</v>
      </c>
      <c r="E30" s="529"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5.5" x14ac:dyDescent="0.2">
      <c r="A31" s="8">
        <v>11</v>
      </c>
      <c r="B31" s="9" t="s">
        <v>315</v>
      </c>
      <c r="C31" s="225">
        <v>1</v>
      </c>
      <c r="D31" s="29">
        <f t="shared" si="2"/>
        <v>0</v>
      </c>
      <c r="E31" s="529"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2">
      <c r="A32" s="8">
        <v>12</v>
      </c>
      <c r="B32" s="9" t="s">
        <v>104</v>
      </c>
      <c r="C32" s="225">
        <v>0.85</v>
      </c>
      <c r="D32" s="29">
        <f t="shared" si="2"/>
        <v>0</v>
      </c>
      <c r="E32" s="529"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2">
      <c r="A33" s="8">
        <v>13</v>
      </c>
      <c r="B33" s="9" t="s">
        <v>105</v>
      </c>
      <c r="C33" s="225">
        <v>0.85</v>
      </c>
      <c r="D33" s="29">
        <f t="shared" si="2"/>
        <v>0</v>
      </c>
      <c r="E33" s="529"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2">
      <c r="A34" s="8">
        <v>14</v>
      </c>
      <c r="B34" s="9" t="s">
        <v>106</v>
      </c>
      <c r="C34" s="225">
        <v>0.85</v>
      </c>
      <c r="D34" s="29">
        <f t="shared" si="2"/>
        <v>0</v>
      </c>
      <c r="E34" s="529"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2">
      <c r="A35" s="8">
        <v>15</v>
      </c>
      <c r="B35" s="9" t="s">
        <v>107</v>
      </c>
      <c r="C35" s="225">
        <v>0.85</v>
      </c>
      <c r="D35" s="29">
        <f t="shared" si="2"/>
        <v>0</v>
      </c>
      <c r="E35" s="529"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Z35" s="3"/>
      <c r="AE35" s="5"/>
      <c r="AF35" s="5"/>
      <c r="AG35" s="5"/>
      <c r="AH35" s="5"/>
      <c r="AI35" s="5"/>
      <c r="AJ35" s="5"/>
      <c r="AK35" s="5"/>
      <c r="AL35" s="5"/>
      <c r="AM35" s="5"/>
      <c r="AN35" s="5"/>
      <c r="AO35" s="5"/>
      <c r="AP35" s="5"/>
      <c r="AQ35" s="5"/>
      <c r="AR35" s="5"/>
      <c r="AS35" s="5"/>
      <c r="AT35" s="5"/>
      <c r="BQ35" s="4"/>
    </row>
    <row r="36" spans="1:69" x14ac:dyDescent="0.2">
      <c r="A36" s="532"/>
      <c r="B36" s="9" t="s">
        <v>84</v>
      </c>
      <c r="C36" s="226">
        <v>0.85</v>
      </c>
      <c r="D36" s="29">
        <f>F36+G36</f>
        <v>0</v>
      </c>
      <c r="E36" s="533"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Z36" s="3"/>
      <c r="AE36" s="5"/>
      <c r="AF36" s="5"/>
      <c r="AG36" s="5"/>
      <c r="AH36" s="5"/>
      <c r="AI36" s="5"/>
      <c r="AJ36" s="5"/>
      <c r="AK36" s="5"/>
      <c r="AL36" s="5"/>
      <c r="AM36" s="5"/>
      <c r="AN36" s="5"/>
      <c r="AO36" s="5"/>
      <c r="AP36" s="5"/>
      <c r="AQ36" s="5"/>
      <c r="AR36" s="5"/>
      <c r="AS36" s="5"/>
      <c r="AT36" s="5"/>
      <c r="BQ36" s="4"/>
    </row>
    <row r="37" spans="1:69" x14ac:dyDescent="0.2">
      <c r="A37" s="532"/>
      <c r="B37" s="9" t="s">
        <v>181</v>
      </c>
      <c r="C37" s="534"/>
      <c r="D37" s="14"/>
      <c r="E37" s="533"/>
      <c r="F37" s="535"/>
      <c r="G37" s="535"/>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2">
      <c r="A38" s="532"/>
      <c r="B38" s="9" t="s">
        <v>339</v>
      </c>
      <c r="C38" s="534"/>
      <c r="D38" s="14"/>
      <c r="E38" s="533"/>
      <c r="F38" s="535"/>
      <c r="G38" s="535"/>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Z38" s="3"/>
      <c r="AE38" s="5"/>
      <c r="AF38" s="5"/>
      <c r="AG38" s="5"/>
      <c r="AH38" s="5"/>
      <c r="AI38" s="5"/>
      <c r="AJ38" s="5"/>
      <c r="AK38" s="5"/>
      <c r="AL38" s="5"/>
      <c r="AM38" s="5"/>
      <c r="AN38" s="5"/>
      <c r="AO38" s="5"/>
      <c r="AP38" s="5"/>
      <c r="AQ38" s="5"/>
      <c r="AR38" s="5"/>
      <c r="AS38" s="5"/>
      <c r="AT38" s="5"/>
      <c r="BQ38" s="4"/>
    </row>
    <row r="39" spans="1:69" x14ac:dyDescent="0.2">
      <c r="A39" s="532"/>
      <c r="B39" s="9" t="s">
        <v>347</v>
      </c>
      <c r="C39" s="534"/>
      <c r="D39" s="14"/>
      <c r="E39" s="533"/>
      <c r="F39" s="535"/>
      <c r="G39" s="535"/>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2">
      <c r="A40" s="532"/>
      <c r="B40" s="9" t="s">
        <v>348</v>
      </c>
      <c r="C40" s="534"/>
      <c r="D40" s="14"/>
      <c r="E40" s="533"/>
      <c r="F40" s="535"/>
      <c r="G40" s="535"/>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2">
      <c r="A41" s="528"/>
    </row>
    <row r="42" spans="1:69" s="3" customFormat="1" x14ac:dyDescent="0.2">
      <c r="A42" s="528"/>
    </row>
    <row r="43" spans="1:69" s="3" customFormat="1" x14ac:dyDescent="0.2">
      <c r="A43" s="528"/>
    </row>
    <row r="44" spans="1:69" s="3" customFormat="1" x14ac:dyDescent="0.2">
      <c r="A44" s="528"/>
    </row>
    <row r="45" spans="1:69" s="3" customFormat="1" x14ac:dyDescent="0.2">
      <c r="A45" s="528"/>
    </row>
    <row r="46" spans="1:69" s="3" customFormat="1" x14ac:dyDescent="0.2">
      <c r="A46" s="528"/>
    </row>
    <row r="47" spans="1:69" s="3" customFormat="1" x14ac:dyDescent="0.2">
      <c r="A47" s="528"/>
    </row>
    <row r="48" spans="1:69" s="3" customFormat="1" x14ac:dyDescent="0.2">
      <c r="A48" s="528"/>
    </row>
    <row r="49" spans="1:1" s="3" customFormat="1" x14ac:dyDescent="0.2">
      <c r="A49" s="528"/>
    </row>
    <row r="50" spans="1:1" s="3" customFormat="1" x14ac:dyDescent="0.2">
      <c r="A50" s="528"/>
    </row>
    <row r="51" spans="1:1" s="3" customFormat="1" x14ac:dyDescent="0.2">
      <c r="A51" s="528"/>
    </row>
    <row r="52" spans="1:1" s="3" customFormat="1" x14ac:dyDescent="0.2">
      <c r="A52" s="528"/>
    </row>
    <row r="53" spans="1:1" s="3" customFormat="1" x14ac:dyDescent="0.2">
      <c r="A53" s="528"/>
    </row>
    <row r="54" spans="1:1" s="3" customFormat="1" x14ac:dyDescent="0.2">
      <c r="A54" s="528"/>
    </row>
    <row r="55" spans="1:1" s="3" customFormat="1" x14ac:dyDescent="0.2">
      <c r="A55" s="528"/>
    </row>
    <row r="56" spans="1:1" s="3" customFormat="1" x14ac:dyDescent="0.2">
      <c r="A56" s="528"/>
    </row>
    <row r="57" spans="1:1" s="3" customFormat="1" x14ac:dyDescent="0.2">
      <c r="A57" s="528"/>
    </row>
    <row r="58" spans="1:1" s="3" customFormat="1" x14ac:dyDescent="0.2">
      <c r="A58" s="528"/>
    </row>
    <row r="59" spans="1:1" s="3" customFormat="1" x14ac:dyDescent="0.2">
      <c r="A59" s="528"/>
    </row>
    <row r="60" spans="1:1" s="3" customFormat="1" x14ac:dyDescent="0.2">
      <c r="A60" s="528"/>
    </row>
    <row r="61" spans="1:1" s="3" customFormat="1" x14ac:dyDescent="0.2">
      <c r="A61" s="528"/>
    </row>
    <row r="62" spans="1:1" s="3" customFormat="1" x14ac:dyDescent="0.2">
      <c r="A62" s="528"/>
    </row>
    <row r="63" spans="1:1" s="3" customFormat="1" x14ac:dyDescent="0.2">
      <c r="A63" s="528"/>
    </row>
    <row r="64" spans="1:1" s="3" customFormat="1" x14ac:dyDescent="0.2">
      <c r="A64" s="528"/>
    </row>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row r="407" s="3" customFormat="1" x14ac:dyDescent="0.2"/>
    <row r="408" s="3" customFormat="1" x14ac:dyDescent="0.2"/>
  </sheetData>
  <sheetProtection formatCells="0" formatColumns="0" formatRows="0" insertColumns="0" insertRows="0" insertHyperlinks="0" deleteColumns="0" deleteRows="0" sort="0" autoFilter="0" pivotTables="0"/>
  <mergeCells count="17">
    <mergeCell ref="T5:U5"/>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s>
  <conditionalFormatting sqref="D7:D40">
    <cfRule type="containsText" dxfId="134" priority="1" stopIfTrue="1" operator="containsText" text="PĀRSNIEGTAS IZMAKSAS">
      <formula>NOT(ISERROR(SEARCH("PĀRSNIEGTAS IZMAKSAS",D7)))</formula>
    </cfRule>
  </conditionalFormatting>
  <conditionalFormatting sqref="F8:G8">
    <cfRule type="containsText" dxfId="133" priority="8" stopIfTrue="1" operator="containsText" text="PĀRSNIEGTAS IZMAKSAS">
      <formula>NOT(ISERROR(SEARCH("PĀRSNIEGTAS IZMAKSAS",F8)))</formula>
    </cfRule>
  </conditionalFormatting>
  <conditionalFormatting sqref="F11:G11">
    <cfRule type="containsText" dxfId="132" priority="6" stopIfTrue="1" operator="containsText" text="PĀRSNIEGTAS IZMAKSAS">
      <formula>NOT(ISERROR(SEARCH("PĀRSNIEGTAS IZMAKSAS",F11)))</formula>
    </cfRule>
  </conditionalFormatting>
  <conditionalFormatting sqref="F16:G16">
    <cfRule type="containsText" dxfId="131" priority="5" stopIfTrue="1" operator="containsText" text="PĀRSNIEGTAS IZMAKSAS">
      <formula>NOT(ISERROR(SEARCH("PĀRSNIEGTAS IZMAKSAS",F16)))</formula>
    </cfRule>
  </conditionalFormatting>
  <conditionalFormatting sqref="J5:Y5">
    <cfRule type="cellIs" dxfId="130"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 C9:C10 C12:C15 C17:C20 C22:C36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dimension ref="A1:BQ408"/>
  <sheetViews>
    <sheetView zoomScale="90" zoomScaleNormal="90" workbookViewId="0">
      <pane xSplit="7" ySplit="6" topLeftCell="H22" activePane="bottomRight" state="frozen"/>
      <selection activeCell="C15" sqref="C15"/>
      <selection pane="topRight" activeCell="C15" sqref="C15"/>
      <selection pane="bottomLeft" activeCell="C15" sqref="C15"/>
      <selection pane="bottomRight" activeCell="C15" sqref="C15"/>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625" t="s">
        <v>86</v>
      </c>
      <c r="B1" s="625"/>
      <c r="C1" s="538"/>
      <c r="D1" s="633" t="s">
        <v>443</v>
      </c>
      <c r="E1" s="633"/>
      <c r="F1" s="633"/>
      <c r="G1" s="633"/>
      <c r="H1" s="633"/>
      <c r="I1" s="633"/>
      <c r="J1" s="633"/>
      <c r="K1" s="633"/>
      <c r="L1" s="633"/>
      <c r="M1" s="633"/>
      <c r="N1" s="633"/>
      <c r="O1" s="633"/>
      <c r="P1" s="633"/>
      <c r="Q1" s="633"/>
      <c r="R1" s="633"/>
      <c r="S1" s="633"/>
      <c r="T1" s="633"/>
      <c r="U1" s="633"/>
      <c r="V1" s="63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2">
      <c r="A2" s="528"/>
    </row>
    <row r="3" spans="1:69" s="3" customFormat="1" hidden="1" x14ac:dyDescent="0.2">
      <c r="A3" s="528"/>
    </row>
    <row r="4" spans="1:69" ht="24.95" customHeight="1" x14ac:dyDescent="0.35">
      <c r="A4" s="627" t="s">
        <v>52</v>
      </c>
      <c r="B4" s="627"/>
      <c r="C4" s="627"/>
      <c r="D4" s="3"/>
      <c r="E4" s="3"/>
      <c r="F4" s="3"/>
      <c r="G4" s="3"/>
      <c r="H4" s="3"/>
      <c r="I4" s="3"/>
      <c r="J4" s="3"/>
      <c r="K4" s="3"/>
      <c r="L4" s="3"/>
      <c r="M4" s="3"/>
      <c r="N4" s="3"/>
      <c r="O4" s="3"/>
      <c r="P4" s="3"/>
      <c r="Q4" s="3"/>
      <c r="R4" s="3"/>
      <c r="S4" s="3"/>
      <c r="T4" s="3"/>
      <c r="U4" s="3"/>
      <c r="V4" s="3"/>
      <c r="W4" s="3"/>
      <c r="X4" s="3"/>
      <c r="Y4" s="3"/>
      <c r="Z4" s="3"/>
    </row>
    <row r="5" spans="1:69" ht="21.75" customHeight="1" x14ac:dyDescent="0.2">
      <c r="A5" s="628" t="s">
        <v>53</v>
      </c>
      <c r="B5" s="629" t="s">
        <v>54</v>
      </c>
      <c r="C5" s="630" t="s">
        <v>323</v>
      </c>
      <c r="D5" s="632" t="s">
        <v>55</v>
      </c>
      <c r="E5" s="632"/>
      <c r="F5" s="632" t="s">
        <v>56</v>
      </c>
      <c r="G5" s="632"/>
      <c r="H5" s="632">
        <f>'Dati par projektu'!E13</f>
        <v>2024</v>
      </c>
      <c r="I5" s="632"/>
      <c r="J5" s="632">
        <f>IF(OR(H5&gt;='Dati par projektu'!$C$17,H5="X"),"X",H5+1)</f>
        <v>2025</v>
      </c>
      <c r="K5" s="632"/>
      <c r="L5" s="632">
        <f>IF(OR(J5&gt;='Dati par projektu'!$C$17,J5="X"),"X",J5+1)</f>
        <v>2026</v>
      </c>
      <c r="M5" s="632"/>
      <c r="N5" s="632">
        <f>IF(OR(L5&gt;='Dati par projektu'!$C$17,L5="X"),"X",L5+1)</f>
        <v>2027</v>
      </c>
      <c r="O5" s="632"/>
      <c r="P5" s="632">
        <f>IF(OR(N5&gt;='Dati par projektu'!$C$17,N5="X"),"X",N5+1)</f>
        <v>2028</v>
      </c>
      <c r="Q5" s="632"/>
      <c r="R5" s="632">
        <f>IF(OR(P5&gt;='Dati par projektu'!$C$17,P5="X"),"X",P5+1)</f>
        <v>2029</v>
      </c>
      <c r="S5" s="632"/>
      <c r="T5" s="632" t="str">
        <f>IF(OR(R5&gt;='Dati par projektu'!$C$17,R5="X"),"X",R5+1)</f>
        <v>X</v>
      </c>
      <c r="U5" s="632"/>
      <c r="V5" s="632" t="str">
        <f>IF(OR(T5&gt;='Dati par projektu'!$C$17,T5="X"),"X",T5+1)</f>
        <v>X</v>
      </c>
      <c r="W5" s="632"/>
      <c r="X5" s="632" t="str">
        <f>IF(OR(V5&gt;='Dati par projektu'!$C$17,V5="X"),"X",V5+1)</f>
        <v>X</v>
      </c>
      <c r="Y5" s="632"/>
      <c r="Z5" s="3"/>
      <c r="AE5" s="5"/>
      <c r="AF5" s="5"/>
      <c r="AG5" s="5"/>
      <c r="AH5" s="5"/>
      <c r="AI5" s="5"/>
      <c r="AJ5" s="5"/>
      <c r="AK5" s="5"/>
      <c r="AL5" s="5"/>
      <c r="AM5" s="5"/>
      <c r="AN5" s="5"/>
      <c r="AO5" s="5"/>
      <c r="AP5" s="5"/>
      <c r="AQ5" s="5"/>
      <c r="AR5" s="5"/>
      <c r="AS5" s="5"/>
      <c r="AT5" s="5"/>
      <c r="AV5" s="6">
        <v>0.55000000000000004</v>
      </c>
      <c r="BQ5" s="4"/>
    </row>
    <row r="6" spans="1:69" ht="27" customHeight="1" x14ac:dyDescent="0.2">
      <c r="A6" s="628"/>
      <c r="B6" s="629" t="s">
        <v>57</v>
      </c>
      <c r="C6" s="631"/>
      <c r="D6" s="172" t="s">
        <v>58</v>
      </c>
      <c r="E6" s="172" t="s">
        <v>59</v>
      </c>
      <c r="F6" s="172" t="s">
        <v>60</v>
      </c>
      <c r="G6" s="172"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2">
      <c r="A7" s="8">
        <v>1</v>
      </c>
      <c r="B7" s="9" t="s">
        <v>88</v>
      </c>
      <c r="C7" s="225">
        <v>0.85</v>
      </c>
      <c r="D7" s="29">
        <f>F7+G7</f>
        <v>0</v>
      </c>
      <c r="E7" s="529"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2">
      <c r="A8" s="8">
        <v>2</v>
      </c>
      <c r="B8" s="9" t="s">
        <v>64</v>
      </c>
      <c r="C8" s="3"/>
      <c r="D8" s="29">
        <f t="shared" ref="D8:D35" si="2">F8+G8</f>
        <v>0</v>
      </c>
      <c r="E8" s="529" t="e">
        <f t="shared" si="0"/>
        <v>#DIV/0!</v>
      </c>
      <c r="F8" s="27">
        <f>ROUND(H8+J8+L8+N8+P8+R8+T8+V8+X8,2)</f>
        <v>0</v>
      </c>
      <c r="G8" s="27">
        <f>ROUND(I8+K8+M8+O8+Q8+S8+U8+W8+Y8,2)</f>
        <v>0</v>
      </c>
      <c r="H8" s="530">
        <f>SUM(H9:H10)</f>
        <v>0</v>
      </c>
      <c r="I8" s="530">
        <f t="shared" ref="I8:Y8" si="3">SUM(I9:I10)</f>
        <v>0</v>
      </c>
      <c r="J8" s="530">
        <f t="shared" si="3"/>
        <v>0</v>
      </c>
      <c r="K8" s="530">
        <f t="shared" si="3"/>
        <v>0</v>
      </c>
      <c r="L8" s="530">
        <f t="shared" si="3"/>
        <v>0</v>
      </c>
      <c r="M8" s="530">
        <f t="shared" si="3"/>
        <v>0</v>
      </c>
      <c r="N8" s="530">
        <f t="shared" si="3"/>
        <v>0</v>
      </c>
      <c r="O8" s="530">
        <f t="shared" si="3"/>
        <v>0</v>
      </c>
      <c r="P8" s="530">
        <f t="shared" si="3"/>
        <v>0</v>
      </c>
      <c r="Q8" s="530">
        <f t="shared" si="3"/>
        <v>0</v>
      </c>
      <c r="R8" s="530">
        <f t="shared" si="3"/>
        <v>0</v>
      </c>
      <c r="S8" s="530">
        <f t="shared" si="3"/>
        <v>0</v>
      </c>
      <c r="T8" s="530">
        <f t="shared" si="3"/>
        <v>0</v>
      </c>
      <c r="U8" s="530">
        <f t="shared" si="3"/>
        <v>0</v>
      </c>
      <c r="V8" s="530">
        <f t="shared" si="3"/>
        <v>0</v>
      </c>
      <c r="W8" s="530">
        <f t="shared" si="3"/>
        <v>0</v>
      </c>
      <c r="X8" s="530">
        <f t="shared" si="3"/>
        <v>0</v>
      </c>
      <c r="Y8" s="530">
        <f t="shared" si="3"/>
        <v>0</v>
      </c>
      <c r="Z8" s="3"/>
      <c r="AE8" s="5"/>
      <c r="AF8" s="5"/>
      <c r="AG8" s="5"/>
      <c r="AH8" s="5"/>
      <c r="AI8" s="5"/>
      <c r="AJ8" s="5"/>
      <c r="AK8" s="5"/>
      <c r="AL8" s="5"/>
      <c r="AM8" s="5"/>
      <c r="AN8" s="5"/>
      <c r="AO8" s="5"/>
      <c r="AP8" s="5"/>
      <c r="AQ8" s="5"/>
      <c r="AR8" s="5"/>
      <c r="AS8" s="5"/>
      <c r="AT8" s="5"/>
      <c r="AV8" s="11"/>
      <c r="BQ8" s="4"/>
    </row>
    <row r="9" spans="1:69" x14ac:dyDescent="0.2">
      <c r="A9" s="12" t="s">
        <v>65</v>
      </c>
      <c r="B9" s="13" t="s">
        <v>66</v>
      </c>
      <c r="C9" s="225">
        <v>0.85</v>
      </c>
      <c r="D9" s="29">
        <f t="shared" si="2"/>
        <v>0</v>
      </c>
      <c r="E9" s="529"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2">
      <c r="A10" s="12" t="s">
        <v>67</v>
      </c>
      <c r="B10" s="13" t="s">
        <v>89</v>
      </c>
      <c r="C10" s="225">
        <v>0.85</v>
      </c>
      <c r="D10" s="29">
        <f t="shared" si="2"/>
        <v>0</v>
      </c>
      <c r="E10" s="529"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2">
      <c r="A11" s="8">
        <v>3</v>
      </c>
      <c r="B11" s="9" t="s">
        <v>92</v>
      </c>
      <c r="C11" s="3"/>
      <c r="D11" s="29">
        <f t="shared" si="2"/>
        <v>0</v>
      </c>
      <c r="E11" s="529" t="e">
        <f t="shared" si="0"/>
        <v>#DIV/0!</v>
      </c>
      <c r="F11" s="27">
        <f t="shared" si="1"/>
        <v>0</v>
      </c>
      <c r="G11" s="27">
        <f t="shared" si="1"/>
        <v>0</v>
      </c>
      <c r="H11" s="530">
        <f>SUM(H12:H13)</f>
        <v>0</v>
      </c>
      <c r="I11" s="530">
        <f t="shared" ref="I11:Y11" si="4">SUM(I12:I13)</f>
        <v>0</v>
      </c>
      <c r="J11" s="530">
        <f t="shared" si="4"/>
        <v>0</v>
      </c>
      <c r="K11" s="530">
        <f t="shared" si="4"/>
        <v>0</v>
      </c>
      <c r="L11" s="530">
        <f t="shared" si="4"/>
        <v>0</v>
      </c>
      <c r="M11" s="530">
        <f t="shared" si="4"/>
        <v>0</v>
      </c>
      <c r="N11" s="530">
        <f t="shared" si="4"/>
        <v>0</v>
      </c>
      <c r="O11" s="530">
        <f t="shared" si="4"/>
        <v>0</v>
      </c>
      <c r="P11" s="530">
        <f t="shared" si="4"/>
        <v>0</v>
      </c>
      <c r="Q11" s="530">
        <f t="shared" si="4"/>
        <v>0</v>
      </c>
      <c r="R11" s="530">
        <f t="shared" si="4"/>
        <v>0</v>
      </c>
      <c r="S11" s="530">
        <f t="shared" si="4"/>
        <v>0</v>
      </c>
      <c r="T11" s="530">
        <f t="shared" si="4"/>
        <v>0</v>
      </c>
      <c r="U11" s="530">
        <f t="shared" si="4"/>
        <v>0</v>
      </c>
      <c r="V11" s="530">
        <f t="shared" si="4"/>
        <v>0</v>
      </c>
      <c r="W11" s="530">
        <f t="shared" si="4"/>
        <v>0</v>
      </c>
      <c r="X11" s="530">
        <f t="shared" si="4"/>
        <v>0</v>
      </c>
      <c r="Y11" s="530">
        <f t="shared" si="4"/>
        <v>0</v>
      </c>
      <c r="Z11" s="3"/>
      <c r="AE11" s="5"/>
      <c r="AF11" s="5"/>
      <c r="AG11" s="5"/>
      <c r="AH11" s="5"/>
      <c r="AI11" s="5"/>
      <c r="AJ11" s="5"/>
      <c r="AK11" s="5"/>
      <c r="AL11" s="5"/>
      <c r="AM11" s="5"/>
      <c r="AN11" s="5"/>
      <c r="AO11" s="5"/>
      <c r="AP11" s="5"/>
      <c r="AQ11" s="5"/>
      <c r="AR11" s="5"/>
      <c r="AS11" s="5"/>
      <c r="AT11" s="5"/>
      <c r="AV11" s="11"/>
      <c r="BQ11" s="4"/>
    </row>
    <row r="12" spans="1:69" x14ac:dyDescent="0.2">
      <c r="A12" s="12" t="s">
        <v>90</v>
      </c>
      <c r="B12" s="13" t="s">
        <v>93</v>
      </c>
      <c r="C12" s="225">
        <v>0.85</v>
      </c>
      <c r="D12" s="29">
        <f t="shared" si="2"/>
        <v>0</v>
      </c>
      <c r="E12" s="529"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2">
      <c r="A13" s="12" t="s">
        <v>91</v>
      </c>
      <c r="B13" s="13" t="s">
        <v>94</v>
      </c>
      <c r="C13" s="225">
        <v>0.85</v>
      </c>
      <c r="D13" s="29">
        <f t="shared" si="2"/>
        <v>0</v>
      </c>
      <c r="E13" s="529"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2">
      <c r="A14" s="8">
        <v>4</v>
      </c>
      <c r="B14" s="9" t="s">
        <v>68</v>
      </c>
      <c r="C14" s="225">
        <v>0.85</v>
      </c>
      <c r="D14" s="29">
        <f t="shared" si="2"/>
        <v>0</v>
      </c>
      <c r="E14" s="529"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2">
      <c r="A15" s="8">
        <v>5</v>
      </c>
      <c r="B15" s="9" t="s">
        <v>95</v>
      </c>
      <c r="C15" s="225">
        <v>0.85</v>
      </c>
      <c r="D15" s="29">
        <f t="shared" si="2"/>
        <v>0</v>
      </c>
      <c r="E15" s="529"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2">
      <c r="A16" s="8">
        <v>6</v>
      </c>
      <c r="B16" s="9" t="s">
        <v>96</v>
      </c>
      <c r="C16" s="3"/>
      <c r="D16" s="29">
        <f t="shared" si="2"/>
        <v>0</v>
      </c>
      <c r="E16" s="529" t="e">
        <f t="shared" si="0"/>
        <v>#DIV/0!</v>
      </c>
      <c r="F16" s="27">
        <f t="shared" si="5"/>
        <v>0</v>
      </c>
      <c r="G16" s="27">
        <f>ROUND(I16+K16+M16+O16+Q16+S16+U16+W16+Y16,2)</f>
        <v>0</v>
      </c>
      <c r="H16" s="530">
        <f>SUM(H17:H20)</f>
        <v>0</v>
      </c>
      <c r="I16" s="530">
        <f t="shared" ref="I16:Y16" si="6">SUM(I17:I20)</f>
        <v>0</v>
      </c>
      <c r="J16" s="530">
        <f t="shared" si="6"/>
        <v>0</v>
      </c>
      <c r="K16" s="530">
        <f t="shared" si="6"/>
        <v>0</v>
      </c>
      <c r="L16" s="530">
        <f t="shared" si="6"/>
        <v>0</v>
      </c>
      <c r="M16" s="530">
        <f t="shared" si="6"/>
        <v>0</v>
      </c>
      <c r="N16" s="530">
        <f t="shared" si="6"/>
        <v>0</v>
      </c>
      <c r="O16" s="530">
        <f t="shared" si="6"/>
        <v>0</v>
      </c>
      <c r="P16" s="530">
        <f t="shared" si="6"/>
        <v>0</v>
      </c>
      <c r="Q16" s="530">
        <f t="shared" si="6"/>
        <v>0</v>
      </c>
      <c r="R16" s="530">
        <f t="shared" si="6"/>
        <v>0</v>
      </c>
      <c r="S16" s="530">
        <f t="shared" si="6"/>
        <v>0</v>
      </c>
      <c r="T16" s="530">
        <f t="shared" si="6"/>
        <v>0</v>
      </c>
      <c r="U16" s="530">
        <f t="shared" si="6"/>
        <v>0</v>
      </c>
      <c r="V16" s="530">
        <f t="shared" si="6"/>
        <v>0</v>
      </c>
      <c r="W16" s="530">
        <f t="shared" si="6"/>
        <v>0</v>
      </c>
      <c r="X16" s="530">
        <f t="shared" si="6"/>
        <v>0</v>
      </c>
      <c r="Y16" s="530">
        <f t="shared" si="6"/>
        <v>0</v>
      </c>
      <c r="Z16" s="3"/>
      <c r="AE16" s="5"/>
      <c r="AF16" s="5"/>
      <c r="AG16" s="5"/>
      <c r="AH16" s="5"/>
      <c r="AI16" s="5"/>
      <c r="AJ16" s="5"/>
      <c r="AK16" s="5"/>
      <c r="AL16" s="5"/>
      <c r="AM16" s="5"/>
      <c r="AN16" s="5"/>
      <c r="AO16" s="5"/>
      <c r="AP16" s="5"/>
      <c r="AQ16" s="5"/>
      <c r="AR16" s="5"/>
      <c r="AS16" s="5"/>
      <c r="AT16" s="5"/>
      <c r="AV16" s="11"/>
      <c r="BQ16" s="4"/>
    </row>
    <row r="17" spans="1:69" x14ac:dyDescent="0.2">
      <c r="A17" s="12" t="s">
        <v>99</v>
      </c>
      <c r="B17" s="13" t="s">
        <v>97</v>
      </c>
      <c r="C17" s="225">
        <v>0.85</v>
      </c>
      <c r="D17" s="29">
        <f t="shared" si="2"/>
        <v>0</v>
      </c>
      <c r="E17" s="529" t="e">
        <f>D17/$D$36</f>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2">
      <c r="A18" s="12" t="s">
        <v>100</v>
      </c>
      <c r="B18" s="13" t="s">
        <v>94</v>
      </c>
      <c r="C18" s="225">
        <v>0.85</v>
      </c>
      <c r="D18" s="29">
        <f t="shared" si="2"/>
        <v>0</v>
      </c>
      <c r="E18" s="529"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2">
      <c r="A19" s="12" t="s">
        <v>101</v>
      </c>
      <c r="B19" s="13" t="s">
        <v>98</v>
      </c>
      <c r="C19" s="225">
        <v>0.85</v>
      </c>
      <c r="D19" s="29">
        <f t="shared" si="2"/>
        <v>0</v>
      </c>
      <c r="E19" s="529"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2">
      <c r="A20" s="12" t="s">
        <v>102</v>
      </c>
      <c r="B20" s="13" t="s">
        <v>80</v>
      </c>
      <c r="C20" s="225">
        <v>0.85</v>
      </c>
      <c r="D20" s="29">
        <f t="shared" si="2"/>
        <v>0</v>
      </c>
      <c r="E20" s="529"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2">
      <c r="A21" s="8">
        <v>7</v>
      </c>
      <c r="B21" s="9" t="s">
        <v>69</v>
      </c>
      <c r="C21" s="3"/>
      <c r="D21" s="29">
        <f t="shared" si="2"/>
        <v>0</v>
      </c>
      <c r="E21" s="529" t="e">
        <f t="shared" si="0"/>
        <v>#DIV/0!</v>
      </c>
      <c r="F21" s="21">
        <f>ROUND(H21+J21+L21+N21+P21+R21+T21+V21+X21,2)</f>
        <v>0</v>
      </c>
      <c r="G21" s="21">
        <f>ROUND(I21+K21+M21+O21+Q21+S21+U21+W21+Y21,2)</f>
        <v>0</v>
      </c>
      <c r="H21" s="531">
        <f>SUM(H22:H27)</f>
        <v>0</v>
      </c>
      <c r="I21" s="531">
        <f t="shared" ref="I21:Y21" si="8">SUM(I22:I27)</f>
        <v>0</v>
      </c>
      <c r="J21" s="531">
        <f t="shared" si="8"/>
        <v>0</v>
      </c>
      <c r="K21" s="531">
        <f t="shared" si="8"/>
        <v>0</v>
      </c>
      <c r="L21" s="531">
        <f t="shared" si="8"/>
        <v>0</v>
      </c>
      <c r="M21" s="531">
        <f t="shared" si="8"/>
        <v>0</v>
      </c>
      <c r="N21" s="531">
        <f t="shared" si="8"/>
        <v>0</v>
      </c>
      <c r="O21" s="531">
        <f t="shared" si="8"/>
        <v>0</v>
      </c>
      <c r="P21" s="531">
        <f t="shared" si="8"/>
        <v>0</v>
      </c>
      <c r="Q21" s="531">
        <f t="shared" si="8"/>
        <v>0</v>
      </c>
      <c r="R21" s="531">
        <f t="shared" si="8"/>
        <v>0</v>
      </c>
      <c r="S21" s="531">
        <f t="shared" si="8"/>
        <v>0</v>
      </c>
      <c r="T21" s="531">
        <f t="shared" si="8"/>
        <v>0</v>
      </c>
      <c r="U21" s="531">
        <f t="shared" si="8"/>
        <v>0</v>
      </c>
      <c r="V21" s="531">
        <f t="shared" si="8"/>
        <v>0</v>
      </c>
      <c r="W21" s="531">
        <f t="shared" si="8"/>
        <v>0</v>
      </c>
      <c r="X21" s="531">
        <f t="shared" si="8"/>
        <v>0</v>
      </c>
      <c r="Y21" s="531">
        <f t="shared" si="8"/>
        <v>0</v>
      </c>
      <c r="Z21" s="3"/>
      <c r="AE21" s="5"/>
      <c r="AF21" s="5"/>
      <c r="AG21" s="5"/>
      <c r="AH21" s="5"/>
      <c r="AI21" s="5"/>
      <c r="AJ21" s="5"/>
      <c r="AK21" s="5"/>
      <c r="AL21" s="5"/>
      <c r="AM21" s="5"/>
      <c r="AN21" s="5"/>
      <c r="AO21" s="5"/>
      <c r="AP21" s="5"/>
      <c r="AQ21" s="5"/>
      <c r="AR21" s="5"/>
      <c r="AS21" s="5"/>
      <c r="AT21" s="5"/>
      <c r="BQ21" s="4"/>
    </row>
    <row r="22" spans="1:69" x14ac:dyDescent="0.2">
      <c r="A22" s="12" t="s">
        <v>70</v>
      </c>
      <c r="B22" s="13" t="s">
        <v>71</v>
      </c>
      <c r="C22" s="225">
        <v>0.85</v>
      </c>
      <c r="D22" s="29">
        <f t="shared" si="2"/>
        <v>0</v>
      </c>
      <c r="E22" s="529"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2">
      <c r="A23" s="12" t="s">
        <v>72</v>
      </c>
      <c r="B23" s="13" t="s">
        <v>73</v>
      </c>
      <c r="C23" s="225">
        <v>0.85</v>
      </c>
      <c r="D23" s="29">
        <f t="shared" si="2"/>
        <v>0</v>
      </c>
      <c r="E23" s="529"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2">
      <c r="A24" s="12" t="s">
        <v>74</v>
      </c>
      <c r="B24" s="13" t="s">
        <v>87</v>
      </c>
      <c r="C24" s="225">
        <v>0.85</v>
      </c>
      <c r="D24" s="29">
        <f t="shared" si="2"/>
        <v>0</v>
      </c>
      <c r="E24" s="529"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2">
      <c r="A25" s="12" t="s">
        <v>75</v>
      </c>
      <c r="B25" s="13" t="s">
        <v>76</v>
      </c>
      <c r="C25" s="225">
        <v>0.85</v>
      </c>
      <c r="D25" s="29">
        <f t="shared" si="2"/>
        <v>0</v>
      </c>
      <c r="E25" s="529"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2">
      <c r="A26" s="12" t="s">
        <v>77</v>
      </c>
      <c r="B26" s="13" t="s">
        <v>78</v>
      </c>
      <c r="C26" s="225">
        <v>0.85</v>
      </c>
      <c r="D26" s="29">
        <f t="shared" si="2"/>
        <v>0</v>
      </c>
      <c r="E26" s="529"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2">
      <c r="A27" s="12" t="s">
        <v>79</v>
      </c>
      <c r="B27" s="13" t="s">
        <v>80</v>
      </c>
      <c r="C27" s="225">
        <v>0.85</v>
      </c>
      <c r="D27" s="29">
        <f t="shared" si="2"/>
        <v>0</v>
      </c>
      <c r="E27" s="529"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2">
      <c r="A28" s="8">
        <v>8</v>
      </c>
      <c r="B28" s="9" t="s">
        <v>103</v>
      </c>
      <c r="C28" s="225">
        <v>0.85</v>
      </c>
      <c r="D28" s="29">
        <f t="shared" si="2"/>
        <v>0</v>
      </c>
      <c r="E28" s="529"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2">
      <c r="A29" s="8">
        <v>9</v>
      </c>
      <c r="B29" s="9" t="s">
        <v>81</v>
      </c>
      <c r="C29" s="225">
        <v>0.85</v>
      </c>
      <c r="D29" s="29">
        <f t="shared" si="2"/>
        <v>0</v>
      </c>
      <c r="E29" s="529"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2">
      <c r="A30" s="8">
        <v>10</v>
      </c>
      <c r="B30" s="9" t="s">
        <v>82</v>
      </c>
      <c r="C30" s="225">
        <v>0.85</v>
      </c>
      <c r="D30" s="29">
        <f t="shared" si="2"/>
        <v>0</v>
      </c>
      <c r="E30" s="529"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5.5" x14ac:dyDescent="0.2">
      <c r="A31" s="8">
        <v>11</v>
      </c>
      <c r="B31" s="9" t="s">
        <v>83</v>
      </c>
      <c r="C31" s="225">
        <v>0.85</v>
      </c>
      <c r="D31" s="29">
        <f t="shared" si="2"/>
        <v>0</v>
      </c>
      <c r="E31" s="529"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2">
      <c r="A32" s="8">
        <v>12</v>
      </c>
      <c r="B32" s="9" t="s">
        <v>104</v>
      </c>
      <c r="C32" s="225">
        <v>0.85</v>
      </c>
      <c r="D32" s="29">
        <f t="shared" si="2"/>
        <v>0</v>
      </c>
      <c r="E32" s="529"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2">
      <c r="A33" s="8">
        <v>13</v>
      </c>
      <c r="B33" s="9" t="s">
        <v>105</v>
      </c>
      <c r="C33" s="225">
        <v>0.85</v>
      </c>
      <c r="D33" s="29">
        <f t="shared" si="2"/>
        <v>0</v>
      </c>
      <c r="E33" s="529"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2">
      <c r="A34" s="8">
        <v>14</v>
      </c>
      <c r="B34" s="9" t="s">
        <v>106</v>
      </c>
      <c r="C34" s="225">
        <v>0.85</v>
      </c>
      <c r="D34" s="29">
        <f t="shared" si="2"/>
        <v>0</v>
      </c>
      <c r="E34" s="529"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2">
      <c r="A35" s="8">
        <v>15</v>
      </c>
      <c r="B35" s="9" t="s">
        <v>107</v>
      </c>
      <c r="C35" s="225">
        <v>0.85</v>
      </c>
      <c r="D35" s="29">
        <f t="shared" si="2"/>
        <v>0</v>
      </c>
      <c r="E35" s="529"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Z35" s="3"/>
      <c r="AE35" s="5"/>
      <c r="AF35" s="5"/>
      <c r="AG35" s="5"/>
      <c r="AH35" s="5"/>
      <c r="AI35" s="5"/>
      <c r="AJ35" s="5"/>
      <c r="AK35" s="5"/>
      <c r="AL35" s="5"/>
      <c r="AM35" s="5"/>
      <c r="AN35" s="5"/>
      <c r="AO35" s="5"/>
      <c r="AP35" s="5"/>
      <c r="AQ35" s="5"/>
      <c r="AR35" s="5"/>
      <c r="AS35" s="5"/>
      <c r="AT35" s="5"/>
      <c r="BQ35" s="4"/>
    </row>
    <row r="36" spans="1:69" x14ac:dyDescent="0.2">
      <c r="A36" s="532"/>
      <c r="B36" s="9" t="s">
        <v>84</v>
      </c>
      <c r="C36" s="226">
        <v>0.85</v>
      </c>
      <c r="D36" s="29">
        <f>F36+G36</f>
        <v>0</v>
      </c>
      <c r="E36" s="533"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Z36" s="3"/>
      <c r="AE36" s="5"/>
      <c r="AF36" s="5"/>
      <c r="AG36" s="5"/>
      <c r="AH36" s="5"/>
      <c r="AI36" s="5"/>
      <c r="AJ36" s="5"/>
      <c r="AK36" s="5"/>
      <c r="AL36" s="5"/>
      <c r="AM36" s="5"/>
      <c r="AN36" s="5"/>
      <c r="AO36" s="5"/>
      <c r="AP36" s="5"/>
      <c r="AQ36" s="5"/>
      <c r="AR36" s="5"/>
      <c r="AS36" s="5"/>
      <c r="AT36" s="5"/>
      <c r="BQ36" s="4"/>
    </row>
    <row r="37" spans="1:69" x14ac:dyDescent="0.2">
      <c r="A37" s="532"/>
      <c r="B37" s="9" t="s">
        <v>181</v>
      </c>
      <c r="C37" s="534"/>
      <c r="D37" s="14"/>
      <c r="E37" s="533"/>
      <c r="F37" s="535"/>
      <c r="G37" s="535"/>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2">
      <c r="A38" s="532"/>
      <c r="B38" s="9" t="s">
        <v>339</v>
      </c>
      <c r="C38" s="534"/>
      <c r="D38" s="14"/>
      <c r="E38" s="533"/>
      <c r="F38" s="535"/>
      <c r="G38" s="535"/>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Z38" s="3"/>
      <c r="AE38" s="5"/>
      <c r="AF38" s="5"/>
      <c r="AG38" s="5"/>
      <c r="AH38" s="5"/>
      <c r="AI38" s="5"/>
      <c r="AJ38" s="5"/>
      <c r="AK38" s="5"/>
      <c r="AL38" s="5"/>
      <c r="AM38" s="5"/>
      <c r="AN38" s="5"/>
      <c r="AO38" s="5"/>
      <c r="AP38" s="5"/>
      <c r="AQ38" s="5"/>
      <c r="AR38" s="5"/>
      <c r="AS38" s="5"/>
      <c r="AT38" s="5"/>
      <c r="BQ38" s="4"/>
    </row>
    <row r="39" spans="1:69" s="3" customFormat="1" x14ac:dyDescent="0.2">
      <c r="A39" s="528"/>
    </row>
    <row r="40" spans="1:69" s="3" customFormat="1" x14ac:dyDescent="0.2">
      <c r="A40" s="528"/>
    </row>
    <row r="41" spans="1:69" s="3" customFormat="1" x14ac:dyDescent="0.2">
      <c r="A41" s="528"/>
    </row>
    <row r="42" spans="1:69" s="3" customFormat="1" x14ac:dyDescent="0.2">
      <c r="A42" s="528"/>
    </row>
    <row r="43" spans="1:69" s="3" customFormat="1" x14ac:dyDescent="0.2">
      <c r="A43" s="528"/>
    </row>
    <row r="44" spans="1:69" s="3" customFormat="1" x14ac:dyDescent="0.2">
      <c r="A44" s="528"/>
    </row>
    <row r="45" spans="1:69" s="3" customFormat="1" x14ac:dyDescent="0.2">
      <c r="A45" s="528"/>
    </row>
    <row r="46" spans="1:69" s="3" customFormat="1" x14ac:dyDescent="0.2">
      <c r="A46" s="528"/>
    </row>
    <row r="47" spans="1:69" s="3" customFormat="1" x14ac:dyDescent="0.2">
      <c r="A47" s="528"/>
    </row>
    <row r="48" spans="1:69" s="3" customFormat="1" x14ac:dyDescent="0.2">
      <c r="A48" s="528"/>
    </row>
    <row r="49" spans="1:1" s="3" customFormat="1" x14ac:dyDescent="0.2">
      <c r="A49" s="528"/>
    </row>
    <row r="50" spans="1:1" s="3" customFormat="1" x14ac:dyDescent="0.2">
      <c r="A50" s="528"/>
    </row>
    <row r="51" spans="1:1" s="3" customFormat="1" x14ac:dyDescent="0.2">
      <c r="A51" s="528"/>
    </row>
    <row r="52" spans="1:1" s="3" customFormat="1" x14ac:dyDescent="0.2">
      <c r="A52" s="528"/>
    </row>
    <row r="53" spans="1:1" s="3" customFormat="1" x14ac:dyDescent="0.2">
      <c r="A53" s="528"/>
    </row>
    <row r="54" spans="1:1" s="3" customFormat="1" x14ac:dyDescent="0.2">
      <c r="A54" s="528"/>
    </row>
    <row r="55" spans="1:1" s="3" customFormat="1" x14ac:dyDescent="0.2">
      <c r="A55" s="528"/>
    </row>
    <row r="56" spans="1:1" s="3" customFormat="1" x14ac:dyDescent="0.2">
      <c r="A56" s="528"/>
    </row>
    <row r="57" spans="1:1" s="3" customFormat="1" x14ac:dyDescent="0.2">
      <c r="A57" s="528"/>
    </row>
    <row r="58" spans="1:1" s="3" customFormat="1" x14ac:dyDescent="0.2">
      <c r="A58" s="528"/>
    </row>
    <row r="59" spans="1:1" s="3" customFormat="1" x14ac:dyDescent="0.2">
      <c r="A59" s="528"/>
    </row>
    <row r="60" spans="1:1" s="3" customFormat="1" x14ac:dyDescent="0.2">
      <c r="A60" s="528"/>
    </row>
    <row r="61" spans="1:1" s="3" customFormat="1" x14ac:dyDescent="0.2">
      <c r="A61" s="528"/>
    </row>
    <row r="62" spans="1:1" s="3" customFormat="1" x14ac:dyDescent="0.2">
      <c r="A62" s="528"/>
    </row>
    <row r="63" spans="1:1" s="3" customFormat="1" x14ac:dyDescent="0.2">
      <c r="A63" s="528"/>
    </row>
    <row r="64" spans="1:1" s="3" customFormat="1" x14ac:dyDescent="0.2">
      <c r="A64" s="528"/>
    </row>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row r="407" s="3" customFormat="1" x14ac:dyDescent="0.2"/>
    <row r="408" s="3" customFormat="1" x14ac:dyDescent="0.2"/>
  </sheetData>
  <sheetProtection formatCells="0" formatColumns="0" formatRows="0" insertColumns="0" insertRows="0" insertHyperlinks="0" deleteColumns="0" deleteRows="0" sort="0" autoFilter="0" pivotTables="0"/>
  <mergeCells count="17">
    <mergeCell ref="T5:U5"/>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s>
  <conditionalFormatting sqref="D7:D38">
    <cfRule type="containsText" dxfId="129" priority="1" stopIfTrue="1" operator="containsText" text="PĀRSNIEGTAS IZMAKSAS">
      <formula>NOT(ISERROR(SEARCH("PĀRSNIEGTAS IZMAKSAS",D7)))</formula>
    </cfRule>
  </conditionalFormatting>
  <conditionalFormatting sqref="F8:G8">
    <cfRule type="containsText" dxfId="128" priority="6" stopIfTrue="1" operator="containsText" text="PĀRSNIEGTAS IZMAKSAS">
      <formula>NOT(ISERROR(SEARCH("PĀRSNIEGTAS IZMAKSAS",F8)))</formula>
    </cfRule>
  </conditionalFormatting>
  <conditionalFormatting sqref="F11:G11">
    <cfRule type="containsText" dxfId="127" priority="4" stopIfTrue="1" operator="containsText" text="PĀRSNIEGTAS IZMAKSAS">
      <formula>NOT(ISERROR(SEARCH("PĀRSNIEGTAS IZMAKSAS",F11)))</formula>
    </cfRule>
  </conditionalFormatting>
  <conditionalFormatting sqref="F16:G16">
    <cfRule type="containsText" dxfId="126" priority="3" stopIfTrue="1" operator="containsText" text="PĀRSNIEGTAS IZMAKSAS">
      <formula>NOT(ISERROR(SEARCH("PĀRSNIEGTAS IZMAKSAS",F16)))</formula>
    </cfRule>
  </conditionalFormatting>
  <conditionalFormatting sqref="J5:Y5">
    <cfRule type="cellIs" dxfId="12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 C9:C10 C12:C15 C17:C20 C22:C36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dimension ref="A1:BP409"/>
  <sheetViews>
    <sheetView zoomScale="90" zoomScaleNormal="90" workbookViewId="0">
      <pane xSplit="7" ySplit="6" topLeftCell="H19" activePane="bottomRight" state="frozen"/>
      <selection activeCell="C15" sqref="C15"/>
      <selection pane="topRight" activeCell="C15" sqref="C15"/>
      <selection pane="bottomLeft" activeCell="C15" sqref="C15"/>
      <selection pane="bottomRight" activeCell="C15" sqref="C15"/>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625" t="s">
        <v>140</v>
      </c>
      <c r="B1" s="625"/>
      <c r="C1" s="527"/>
      <c r="D1" s="626" t="s">
        <v>444</v>
      </c>
      <c r="E1" s="626"/>
      <c r="F1" s="626"/>
      <c r="G1" s="626"/>
      <c r="H1" s="626"/>
      <c r="I1" s="626"/>
      <c r="J1" s="626"/>
      <c r="K1" s="626"/>
      <c r="L1" s="626"/>
      <c r="M1" s="626"/>
      <c r="N1" s="626"/>
      <c r="O1" s="626"/>
      <c r="P1" s="626"/>
      <c r="Q1" s="626"/>
      <c r="R1" s="626"/>
      <c r="S1" s="626"/>
      <c r="T1" s="626"/>
      <c r="U1" s="626"/>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2">
      <c r="A2" s="528"/>
    </row>
    <row r="3" spans="1:68" s="3" customFormat="1" ht="18.75" x14ac:dyDescent="0.3">
      <c r="A3" s="528"/>
      <c r="B3" s="539" t="s">
        <v>148</v>
      </c>
      <c r="C3" s="99"/>
      <c r="D3" s="100"/>
      <c r="E3" s="100"/>
      <c r="F3" s="100"/>
      <c r="G3" s="551"/>
      <c r="H3" s="229"/>
      <c r="I3" s="100"/>
      <c r="J3" s="100"/>
      <c r="K3" s="539" t="s">
        <v>317</v>
      </c>
      <c r="L3" s="539"/>
      <c r="M3" s="539"/>
      <c r="N3" s="539"/>
      <c r="O3" s="550"/>
      <c r="P3" s="540" t="s">
        <v>350</v>
      </c>
    </row>
    <row r="4" spans="1:68" ht="24.95" customHeight="1" x14ac:dyDescent="0.35">
      <c r="A4" s="627" t="s">
        <v>52</v>
      </c>
      <c r="B4" s="627"/>
      <c r="C4" s="627"/>
      <c r="D4" s="3"/>
      <c r="E4" s="3"/>
      <c r="F4" s="3"/>
      <c r="G4" s="3"/>
      <c r="H4" s="3"/>
      <c r="I4" s="3"/>
      <c r="J4" s="3"/>
      <c r="K4" s="3"/>
      <c r="L4" s="3"/>
      <c r="M4" s="3"/>
      <c r="N4" s="3"/>
      <c r="O4" s="3"/>
      <c r="P4" s="3"/>
      <c r="Q4" s="3"/>
      <c r="R4" s="3"/>
      <c r="S4" s="3"/>
      <c r="T4" s="3"/>
      <c r="U4" s="3"/>
      <c r="V4" s="3"/>
      <c r="W4" s="3"/>
      <c r="X4" s="3"/>
      <c r="Y4" s="3"/>
    </row>
    <row r="5" spans="1:68" x14ac:dyDescent="0.2">
      <c r="A5" s="628" t="s">
        <v>53</v>
      </c>
      <c r="B5" s="629" t="s">
        <v>54</v>
      </c>
      <c r="C5" s="630" t="s">
        <v>323</v>
      </c>
      <c r="D5" s="632" t="s">
        <v>55</v>
      </c>
      <c r="E5" s="632"/>
      <c r="F5" s="632" t="s">
        <v>56</v>
      </c>
      <c r="G5" s="632"/>
      <c r="H5" s="632">
        <f>'Dati par projektu'!E13</f>
        <v>2024</v>
      </c>
      <c r="I5" s="632"/>
      <c r="J5" s="632">
        <f>IF(OR(H5&gt;='Dati par projektu'!$C$17,H5="X"),"X",H5+1)</f>
        <v>2025</v>
      </c>
      <c r="K5" s="632"/>
      <c r="L5" s="632">
        <f>IF(OR(J5&gt;='Dati par projektu'!$C$17,J5="X"),"X",J5+1)</f>
        <v>2026</v>
      </c>
      <c r="M5" s="632"/>
      <c r="N5" s="632">
        <f>IF(OR(L5&gt;='Dati par projektu'!$C$17,L5="X"),"X",L5+1)</f>
        <v>2027</v>
      </c>
      <c r="O5" s="632"/>
      <c r="P5" s="632">
        <f>IF(OR(N5&gt;='Dati par projektu'!$C$17,N5="X"),"X",N5+1)</f>
        <v>2028</v>
      </c>
      <c r="Q5" s="632"/>
      <c r="R5" s="632">
        <f>IF(OR(P5&gt;='Dati par projektu'!$C$17,P5="X"),"X",P5+1)</f>
        <v>2029</v>
      </c>
      <c r="S5" s="632"/>
      <c r="T5" s="632" t="str">
        <f>IF(OR(R5&gt;='Dati par projektu'!$C$17,R5="X"),"X",R5+1)</f>
        <v>X</v>
      </c>
      <c r="U5" s="632"/>
      <c r="V5" s="632" t="str">
        <f>IF(OR(T5&gt;='Dati par projektu'!$C$17,T5="X"),"X",T5+1)</f>
        <v>X</v>
      </c>
      <c r="W5" s="632"/>
      <c r="X5" s="632" t="str">
        <f>IF(OR(V5&gt;='Dati par projektu'!$C$17,V5="X"),"X",V5+1)</f>
        <v>X</v>
      </c>
      <c r="Y5" s="632"/>
      <c r="AE5" s="5"/>
      <c r="AF5" s="5"/>
      <c r="AG5" s="5"/>
      <c r="AH5" s="5"/>
      <c r="AI5" s="5"/>
      <c r="AJ5" s="5"/>
      <c r="AK5" s="5"/>
      <c r="AL5" s="5"/>
      <c r="AM5" s="5"/>
      <c r="AN5" s="5"/>
      <c r="AO5" s="5"/>
      <c r="AP5" s="5"/>
      <c r="AQ5" s="5"/>
      <c r="AR5" s="5"/>
      <c r="AS5" s="5"/>
      <c r="AT5" s="5"/>
      <c r="AV5" s="6">
        <v>0.55000000000000004</v>
      </c>
    </row>
    <row r="6" spans="1:68" ht="27" customHeight="1" x14ac:dyDescent="0.2">
      <c r="A6" s="628"/>
      <c r="B6" s="629" t="s">
        <v>57</v>
      </c>
      <c r="C6" s="631"/>
      <c r="D6" s="172" t="s">
        <v>58</v>
      </c>
      <c r="E6" s="172" t="s">
        <v>59</v>
      </c>
      <c r="F6" s="172" t="s">
        <v>60</v>
      </c>
      <c r="G6" s="172"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AE6" s="5"/>
      <c r="AF6" s="5"/>
      <c r="AG6" s="5"/>
      <c r="AH6" s="5"/>
      <c r="AI6" s="5"/>
      <c r="AJ6" s="5"/>
      <c r="AK6" s="5"/>
      <c r="AL6" s="5"/>
      <c r="AM6" s="5"/>
      <c r="AN6" s="5"/>
      <c r="AO6" s="5"/>
      <c r="AP6" s="5"/>
      <c r="AQ6" s="5"/>
      <c r="AR6" s="5"/>
      <c r="AS6" s="5"/>
      <c r="AT6" s="5"/>
      <c r="AV6" s="6">
        <v>0.45</v>
      </c>
    </row>
    <row r="7" spans="1:68" x14ac:dyDescent="0.2">
      <c r="A7" s="8">
        <v>1</v>
      </c>
      <c r="B7" s="9" t="s">
        <v>88</v>
      </c>
      <c r="C7" s="225">
        <v>0.85</v>
      </c>
      <c r="D7" s="29">
        <f>F7+G7</f>
        <v>0</v>
      </c>
      <c r="E7" s="529"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2">
      <c r="A8" s="8">
        <v>2</v>
      </c>
      <c r="B8" s="9" t="s">
        <v>64</v>
      </c>
      <c r="C8" s="3"/>
      <c r="D8" s="29">
        <f t="shared" ref="D8:D35" si="2">F8+G8</f>
        <v>0</v>
      </c>
      <c r="E8" s="529" t="e">
        <f t="shared" si="0"/>
        <v>#DIV/0!</v>
      </c>
      <c r="F8" s="27">
        <f>ROUND(H8+J8+L8+N8+P8+R8+T8+V8+X8,2)</f>
        <v>0</v>
      </c>
      <c r="G8" s="27">
        <f>ROUND(I8+K8+M8+O8+Q8+S8+U8+W8+Y8,2)</f>
        <v>0</v>
      </c>
      <c r="H8" s="530">
        <f>SUM(H9:H10)</f>
        <v>0</v>
      </c>
      <c r="I8" s="530">
        <f t="shared" ref="I8:Y8" si="3">SUM(I9:I10)</f>
        <v>0</v>
      </c>
      <c r="J8" s="530">
        <f t="shared" si="3"/>
        <v>0</v>
      </c>
      <c r="K8" s="530">
        <f t="shared" si="3"/>
        <v>0</v>
      </c>
      <c r="L8" s="530">
        <f t="shared" si="3"/>
        <v>0</v>
      </c>
      <c r="M8" s="530">
        <f t="shared" si="3"/>
        <v>0</v>
      </c>
      <c r="N8" s="530">
        <f t="shared" si="3"/>
        <v>0</v>
      </c>
      <c r="O8" s="530">
        <f t="shared" si="3"/>
        <v>0</v>
      </c>
      <c r="P8" s="530">
        <f t="shared" si="3"/>
        <v>0</v>
      </c>
      <c r="Q8" s="530">
        <f t="shared" si="3"/>
        <v>0</v>
      </c>
      <c r="R8" s="530">
        <f t="shared" si="3"/>
        <v>0</v>
      </c>
      <c r="S8" s="530">
        <f t="shared" si="3"/>
        <v>0</v>
      </c>
      <c r="T8" s="530">
        <f t="shared" si="3"/>
        <v>0</v>
      </c>
      <c r="U8" s="530">
        <f t="shared" si="3"/>
        <v>0</v>
      </c>
      <c r="V8" s="530">
        <f t="shared" si="3"/>
        <v>0</v>
      </c>
      <c r="W8" s="530">
        <f t="shared" si="3"/>
        <v>0</v>
      </c>
      <c r="X8" s="530">
        <f t="shared" si="3"/>
        <v>0</v>
      </c>
      <c r="Y8" s="530">
        <f t="shared" si="3"/>
        <v>0</v>
      </c>
      <c r="AE8" s="5"/>
      <c r="AF8" s="5"/>
      <c r="AG8" s="5"/>
      <c r="AH8" s="5"/>
      <c r="AI8" s="5"/>
      <c r="AJ8" s="5"/>
      <c r="AK8" s="5"/>
      <c r="AL8" s="5"/>
      <c r="AM8" s="5"/>
      <c r="AN8" s="5"/>
      <c r="AO8" s="5"/>
      <c r="AP8" s="5"/>
      <c r="AQ8" s="5"/>
      <c r="AR8" s="5"/>
      <c r="AS8" s="5"/>
      <c r="AT8" s="5"/>
      <c r="AV8" s="11"/>
    </row>
    <row r="9" spans="1:68" x14ac:dyDescent="0.2">
      <c r="A9" s="12" t="s">
        <v>65</v>
      </c>
      <c r="B9" s="13" t="s">
        <v>66</v>
      </c>
      <c r="C9" s="225">
        <v>0.85</v>
      </c>
      <c r="D9" s="29">
        <f t="shared" si="2"/>
        <v>0</v>
      </c>
      <c r="E9" s="529"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2">
      <c r="A10" s="12" t="s">
        <v>67</v>
      </c>
      <c r="B10" s="13" t="s">
        <v>89</v>
      </c>
      <c r="C10" s="225">
        <v>0.85</v>
      </c>
      <c r="D10" s="29">
        <f t="shared" si="2"/>
        <v>0</v>
      </c>
      <c r="E10" s="529"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2">
      <c r="A11" s="8">
        <v>3</v>
      </c>
      <c r="B11" s="9" t="s">
        <v>92</v>
      </c>
      <c r="C11" s="3"/>
      <c r="D11" s="29">
        <f t="shared" si="2"/>
        <v>0</v>
      </c>
      <c r="E11" s="529" t="e">
        <f t="shared" si="0"/>
        <v>#DIV/0!</v>
      </c>
      <c r="F11" s="27">
        <f t="shared" si="1"/>
        <v>0</v>
      </c>
      <c r="G11" s="27">
        <f t="shared" si="1"/>
        <v>0</v>
      </c>
      <c r="H11" s="530">
        <f>SUM(H12:H13)</f>
        <v>0</v>
      </c>
      <c r="I11" s="530">
        <f t="shared" ref="I11:Y11" si="4">SUM(I12:I13)</f>
        <v>0</v>
      </c>
      <c r="J11" s="530">
        <f t="shared" si="4"/>
        <v>0</v>
      </c>
      <c r="K11" s="530">
        <f t="shared" si="4"/>
        <v>0</v>
      </c>
      <c r="L11" s="530">
        <f t="shared" si="4"/>
        <v>0</v>
      </c>
      <c r="M11" s="530">
        <f t="shared" si="4"/>
        <v>0</v>
      </c>
      <c r="N11" s="530">
        <f t="shared" si="4"/>
        <v>0</v>
      </c>
      <c r="O11" s="530">
        <f t="shared" si="4"/>
        <v>0</v>
      </c>
      <c r="P11" s="530">
        <f t="shared" si="4"/>
        <v>0</v>
      </c>
      <c r="Q11" s="530">
        <f t="shared" si="4"/>
        <v>0</v>
      </c>
      <c r="R11" s="530">
        <f t="shared" si="4"/>
        <v>0</v>
      </c>
      <c r="S11" s="530">
        <f t="shared" si="4"/>
        <v>0</v>
      </c>
      <c r="T11" s="530">
        <f t="shared" si="4"/>
        <v>0</v>
      </c>
      <c r="U11" s="530">
        <f t="shared" si="4"/>
        <v>0</v>
      </c>
      <c r="V11" s="530">
        <f t="shared" si="4"/>
        <v>0</v>
      </c>
      <c r="W11" s="530">
        <f t="shared" si="4"/>
        <v>0</v>
      </c>
      <c r="X11" s="530">
        <f t="shared" si="4"/>
        <v>0</v>
      </c>
      <c r="Y11" s="530">
        <f t="shared" si="4"/>
        <v>0</v>
      </c>
      <c r="AE11" s="5"/>
      <c r="AF11" s="5"/>
      <c r="AG11" s="5"/>
      <c r="AH11" s="5"/>
      <c r="AI11" s="5"/>
      <c r="AJ11" s="5"/>
      <c r="AK11" s="5"/>
      <c r="AL11" s="5"/>
      <c r="AM11" s="5"/>
      <c r="AN11" s="5"/>
      <c r="AO11" s="5"/>
      <c r="AP11" s="5"/>
      <c r="AQ11" s="5"/>
      <c r="AR11" s="5"/>
      <c r="AS11" s="5"/>
      <c r="AT11" s="5"/>
      <c r="AV11" s="11"/>
    </row>
    <row r="12" spans="1:68" x14ac:dyDescent="0.2">
      <c r="A12" s="12" t="s">
        <v>90</v>
      </c>
      <c r="B12" s="13" t="s">
        <v>93</v>
      </c>
      <c r="C12" s="225">
        <v>0.85</v>
      </c>
      <c r="D12" s="29">
        <f t="shared" si="2"/>
        <v>0</v>
      </c>
      <c r="E12" s="529"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2">
      <c r="A13" s="12" t="s">
        <v>91</v>
      </c>
      <c r="B13" s="13" t="s">
        <v>94</v>
      </c>
      <c r="C13" s="225">
        <v>0.85</v>
      </c>
      <c r="D13" s="29">
        <f t="shared" si="2"/>
        <v>0</v>
      </c>
      <c r="E13" s="529"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2">
      <c r="A14" s="8">
        <v>4</v>
      </c>
      <c r="B14" s="9" t="s">
        <v>68</v>
      </c>
      <c r="C14" s="225">
        <v>0.85</v>
      </c>
      <c r="D14" s="29">
        <f t="shared" si="2"/>
        <v>0</v>
      </c>
      <c r="E14" s="529"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2">
      <c r="A15" s="8">
        <v>5</v>
      </c>
      <c r="B15" s="9" t="s">
        <v>95</v>
      </c>
      <c r="C15" s="225">
        <v>0.85</v>
      </c>
      <c r="D15" s="29">
        <f t="shared" si="2"/>
        <v>0</v>
      </c>
      <c r="E15" s="529"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2">
      <c r="A16" s="8">
        <v>6</v>
      </c>
      <c r="B16" s="9" t="s">
        <v>96</v>
      </c>
      <c r="C16" s="3"/>
      <c r="D16" s="29">
        <f t="shared" si="2"/>
        <v>0</v>
      </c>
      <c r="E16" s="529" t="e">
        <f t="shared" si="0"/>
        <v>#DIV/0!</v>
      </c>
      <c r="F16" s="27">
        <f t="shared" si="5"/>
        <v>0</v>
      </c>
      <c r="G16" s="27">
        <f>ROUND(I16+K16+M16+O16+Q16+S16+U16+W16+Y16,2)</f>
        <v>0</v>
      </c>
      <c r="H16" s="530">
        <f>SUM(H17:H20)</f>
        <v>0</v>
      </c>
      <c r="I16" s="530">
        <f t="shared" ref="I16:Y16" si="6">SUM(I17:I20)</f>
        <v>0</v>
      </c>
      <c r="J16" s="530">
        <f t="shared" si="6"/>
        <v>0</v>
      </c>
      <c r="K16" s="530">
        <f t="shared" si="6"/>
        <v>0</v>
      </c>
      <c r="L16" s="530">
        <f t="shared" si="6"/>
        <v>0</v>
      </c>
      <c r="M16" s="530">
        <f t="shared" si="6"/>
        <v>0</v>
      </c>
      <c r="N16" s="530">
        <f t="shared" si="6"/>
        <v>0</v>
      </c>
      <c r="O16" s="530">
        <f t="shared" si="6"/>
        <v>0</v>
      </c>
      <c r="P16" s="530">
        <f t="shared" si="6"/>
        <v>0</v>
      </c>
      <c r="Q16" s="530">
        <f t="shared" si="6"/>
        <v>0</v>
      </c>
      <c r="R16" s="530">
        <f t="shared" si="6"/>
        <v>0</v>
      </c>
      <c r="S16" s="530">
        <f t="shared" si="6"/>
        <v>0</v>
      </c>
      <c r="T16" s="530">
        <f t="shared" si="6"/>
        <v>0</v>
      </c>
      <c r="U16" s="530">
        <f t="shared" si="6"/>
        <v>0</v>
      </c>
      <c r="V16" s="530">
        <f t="shared" si="6"/>
        <v>0</v>
      </c>
      <c r="W16" s="530">
        <f t="shared" si="6"/>
        <v>0</v>
      </c>
      <c r="X16" s="530">
        <f t="shared" si="6"/>
        <v>0</v>
      </c>
      <c r="Y16" s="530">
        <f t="shared" si="6"/>
        <v>0</v>
      </c>
      <c r="AE16" s="5"/>
      <c r="AF16" s="5"/>
      <c r="AG16" s="5"/>
      <c r="AH16" s="5"/>
      <c r="AI16" s="5"/>
      <c r="AJ16" s="5"/>
      <c r="AK16" s="5"/>
      <c r="AL16" s="5"/>
      <c r="AM16" s="5"/>
      <c r="AN16" s="5"/>
      <c r="AO16" s="5"/>
      <c r="AP16" s="5"/>
      <c r="AQ16" s="5"/>
      <c r="AR16" s="5"/>
      <c r="AS16" s="5"/>
      <c r="AT16" s="5"/>
      <c r="AV16" s="11"/>
    </row>
    <row r="17" spans="1:48" x14ac:dyDescent="0.2">
      <c r="A17" s="12" t="s">
        <v>99</v>
      </c>
      <c r="B17" s="13" t="s">
        <v>97</v>
      </c>
      <c r="C17" s="225">
        <v>0.85</v>
      </c>
      <c r="D17" s="29">
        <f t="shared" si="2"/>
        <v>0</v>
      </c>
      <c r="E17" s="529"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2">
      <c r="A18" s="12" t="s">
        <v>100</v>
      </c>
      <c r="B18" s="13" t="s">
        <v>94</v>
      </c>
      <c r="C18" s="225">
        <v>0.85</v>
      </c>
      <c r="D18" s="29">
        <f t="shared" si="2"/>
        <v>0</v>
      </c>
      <c r="E18" s="529" t="e">
        <f>D18/$D$36</f>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2">
      <c r="A19" s="12" t="s">
        <v>101</v>
      </c>
      <c r="B19" s="13" t="s">
        <v>98</v>
      </c>
      <c r="C19" s="225">
        <v>0.85</v>
      </c>
      <c r="D19" s="29">
        <f t="shared" si="2"/>
        <v>0</v>
      </c>
      <c r="E19" s="529"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2">
      <c r="A20" s="12" t="s">
        <v>102</v>
      </c>
      <c r="B20" s="13" t="s">
        <v>80</v>
      </c>
      <c r="C20" s="225">
        <v>0.85</v>
      </c>
      <c r="D20" s="29">
        <f t="shared" si="2"/>
        <v>0</v>
      </c>
      <c r="E20" s="529"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2">
      <c r="A21" s="8">
        <v>7</v>
      </c>
      <c r="B21" s="9" t="s">
        <v>69</v>
      </c>
      <c r="D21" s="29">
        <f t="shared" si="2"/>
        <v>0</v>
      </c>
      <c r="E21" s="529" t="e">
        <f t="shared" si="0"/>
        <v>#DIV/0!</v>
      </c>
      <c r="F21" s="21">
        <f>ROUND(H21+J21+L21+N21+P21+R21+T21+V21+X21,2)</f>
        <v>0</v>
      </c>
      <c r="G21" s="21">
        <f>ROUND(I21+K21+M21+O21+Q21+S21+U21+W21+Y21,2)</f>
        <v>0</v>
      </c>
      <c r="H21" s="531">
        <f>SUM(H22:H27)</f>
        <v>0</v>
      </c>
      <c r="I21" s="531">
        <f t="shared" ref="I21:Y21" si="8">SUM(I22:I27)</f>
        <v>0</v>
      </c>
      <c r="J21" s="531">
        <f t="shared" si="8"/>
        <v>0</v>
      </c>
      <c r="K21" s="531">
        <f t="shared" si="8"/>
        <v>0</v>
      </c>
      <c r="L21" s="531">
        <f t="shared" si="8"/>
        <v>0</v>
      </c>
      <c r="M21" s="531">
        <f t="shared" si="8"/>
        <v>0</v>
      </c>
      <c r="N21" s="531">
        <f t="shared" si="8"/>
        <v>0</v>
      </c>
      <c r="O21" s="531">
        <f t="shared" si="8"/>
        <v>0</v>
      </c>
      <c r="P21" s="531">
        <f t="shared" si="8"/>
        <v>0</v>
      </c>
      <c r="Q21" s="531">
        <f t="shared" si="8"/>
        <v>0</v>
      </c>
      <c r="R21" s="531">
        <f t="shared" si="8"/>
        <v>0</v>
      </c>
      <c r="S21" s="531">
        <f t="shared" si="8"/>
        <v>0</v>
      </c>
      <c r="T21" s="531">
        <f t="shared" si="8"/>
        <v>0</v>
      </c>
      <c r="U21" s="531">
        <f t="shared" si="8"/>
        <v>0</v>
      </c>
      <c r="V21" s="531">
        <f t="shared" si="8"/>
        <v>0</v>
      </c>
      <c r="W21" s="531">
        <f t="shared" si="8"/>
        <v>0</v>
      </c>
      <c r="X21" s="531">
        <f t="shared" si="8"/>
        <v>0</v>
      </c>
      <c r="Y21" s="531">
        <f t="shared" si="8"/>
        <v>0</v>
      </c>
      <c r="AE21" s="5"/>
      <c r="AF21" s="5"/>
      <c r="AG21" s="5"/>
      <c r="AH21" s="5"/>
      <c r="AI21" s="5"/>
      <c r="AJ21" s="5"/>
      <c r="AK21" s="5"/>
      <c r="AL21" s="5"/>
      <c r="AM21" s="5"/>
      <c r="AN21" s="5"/>
      <c r="AO21" s="5"/>
      <c r="AP21" s="5"/>
      <c r="AQ21" s="5"/>
      <c r="AR21" s="5"/>
      <c r="AS21" s="5"/>
      <c r="AT21" s="5"/>
    </row>
    <row r="22" spans="1:48" s="3" customFormat="1" x14ac:dyDescent="0.2">
      <c r="A22" s="12" t="s">
        <v>70</v>
      </c>
      <c r="B22" s="13" t="s">
        <v>71</v>
      </c>
      <c r="C22" s="225">
        <v>0.85</v>
      </c>
      <c r="D22" s="29">
        <f t="shared" si="2"/>
        <v>0</v>
      </c>
      <c r="E22" s="529"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2">
      <c r="A23" s="12" t="s">
        <v>72</v>
      </c>
      <c r="B23" s="13" t="s">
        <v>73</v>
      </c>
      <c r="C23" s="225">
        <v>0.85</v>
      </c>
      <c r="D23" s="29">
        <f t="shared" si="2"/>
        <v>0</v>
      </c>
      <c r="E23" s="529"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2">
      <c r="A24" s="12" t="s">
        <v>74</v>
      </c>
      <c r="B24" s="13" t="s">
        <v>87</v>
      </c>
      <c r="C24" s="225">
        <v>0.85</v>
      </c>
      <c r="D24" s="29">
        <f t="shared" si="2"/>
        <v>0</v>
      </c>
      <c r="E24" s="529"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2">
      <c r="A25" s="12" t="s">
        <v>75</v>
      </c>
      <c r="B25" s="13" t="s">
        <v>76</v>
      </c>
      <c r="C25" s="225">
        <v>0.85</v>
      </c>
      <c r="D25" s="29">
        <f t="shared" si="2"/>
        <v>0</v>
      </c>
      <c r="E25" s="529"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2">
      <c r="A26" s="12" t="s">
        <v>77</v>
      </c>
      <c r="B26" s="13" t="s">
        <v>78</v>
      </c>
      <c r="C26" s="225">
        <v>0.85</v>
      </c>
      <c r="D26" s="29">
        <f t="shared" si="2"/>
        <v>0</v>
      </c>
      <c r="E26" s="529"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2">
      <c r="A27" s="12" t="s">
        <v>79</v>
      </c>
      <c r="B27" s="13" t="s">
        <v>80</v>
      </c>
      <c r="C27" s="225">
        <v>0.85</v>
      </c>
      <c r="D27" s="29">
        <f t="shared" si="2"/>
        <v>0</v>
      </c>
      <c r="E27" s="529"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2">
      <c r="A28" s="8">
        <v>8</v>
      </c>
      <c r="B28" s="9" t="s">
        <v>103</v>
      </c>
      <c r="C28" s="225">
        <v>0.85</v>
      </c>
      <c r="D28" s="29">
        <f t="shared" si="2"/>
        <v>0</v>
      </c>
      <c r="E28" s="529"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2">
      <c r="A29" s="8">
        <v>9</v>
      </c>
      <c r="B29" s="9" t="s">
        <v>81</v>
      </c>
      <c r="C29" s="225">
        <v>0.85</v>
      </c>
      <c r="D29" s="29">
        <f t="shared" si="2"/>
        <v>0</v>
      </c>
      <c r="E29" s="529"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2">
      <c r="A30" s="8">
        <v>10</v>
      </c>
      <c r="B30" s="9" t="s">
        <v>82</v>
      </c>
      <c r="C30" s="225">
        <v>0.85</v>
      </c>
      <c r="D30" s="29">
        <f t="shared" si="2"/>
        <v>0</v>
      </c>
      <c r="E30" s="529"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x14ac:dyDescent="0.2">
      <c r="A31" s="8">
        <v>11</v>
      </c>
      <c r="B31" s="9" t="s">
        <v>83</v>
      </c>
      <c r="C31" s="225">
        <v>0.85</v>
      </c>
      <c r="D31" s="29">
        <f t="shared" si="2"/>
        <v>0</v>
      </c>
      <c r="E31" s="529"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2">
      <c r="A32" s="8">
        <v>12</v>
      </c>
      <c r="B32" s="9" t="s">
        <v>104</v>
      </c>
      <c r="C32" s="225">
        <v>0.85</v>
      </c>
      <c r="D32" s="29">
        <f t="shared" si="2"/>
        <v>0</v>
      </c>
      <c r="E32" s="529"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2">
      <c r="A33" s="8">
        <v>13</v>
      </c>
      <c r="B33" s="9" t="s">
        <v>105</v>
      </c>
      <c r="C33" s="225">
        <v>0.85</v>
      </c>
      <c r="D33" s="29">
        <f t="shared" si="2"/>
        <v>0</v>
      </c>
      <c r="E33" s="529"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2">
      <c r="A34" s="8">
        <v>14</v>
      </c>
      <c r="B34" s="9" t="s">
        <v>106</v>
      </c>
      <c r="C34" s="225">
        <v>0.85</v>
      </c>
      <c r="D34" s="29">
        <f t="shared" si="2"/>
        <v>0</v>
      </c>
      <c r="E34" s="529"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2">
      <c r="A35" s="8">
        <v>15</v>
      </c>
      <c r="B35" s="9" t="s">
        <v>107</v>
      </c>
      <c r="C35" s="225">
        <v>0.85</v>
      </c>
      <c r="D35" s="29">
        <f t="shared" si="2"/>
        <v>0</v>
      </c>
      <c r="E35" s="529"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2">
      <c r="A36" s="532"/>
      <c r="B36" s="9" t="s">
        <v>84</v>
      </c>
      <c r="C36" s="226">
        <v>0.85</v>
      </c>
      <c r="D36" s="29">
        <f>F36+G36</f>
        <v>0</v>
      </c>
      <c r="E36" s="533"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2">
      <c r="A37" s="532"/>
      <c r="B37" s="9" t="s">
        <v>181</v>
      </c>
      <c r="C37" s="534"/>
      <c r="D37" s="14"/>
      <c r="E37" s="533"/>
      <c r="F37" s="535"/>
      <c r="G37" s="535"/>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2">
      <c r="A38" s="532"/>
      <c r="B38" s="9" t="s">
        <v>339</v>
      </c>
      <c r="C38" s="534"/>
      <c r="D38" s="14"/>
      <c r="E38" s="533"/>
      <c r="F38" s="535"/>
      <c r="G38" s="535"/>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ht="16.5" customHeight="1" x14ac:dyDescent="0.2">
      <c r="A39" s="528"/>
    </row>
    <row r="40" spans="1:46" s="3" customFormat="1" x14ac:dyDescent="0.2">
      <c r="A40" s="528"/>
    </row>
    <row r="41" spans="1:46" s="3" customFormat="1" x14ac:dyDescent="0.2">
      <c r="A41" s="528"/>
    </row>
    <row r="42" spans="1:46" s="3" customFormat="1" x14ac:dyDescent="0.2">
      <c r="A42" s="528"/>
    </row>
    <row r="43" spans="1:46" s="3" customFormat="1" x14ac:dyDescent="0.2">
      <c r="A43" s="528"/>
    </row>
    <row r="44" spans="1:46" s="3" customFormat="1" x14ac:dyDescent="0.2">
      <c r="A44" s="528"/>
    </row>
    <row r="45" spans="1:46" s="3" customFormat="1" x14ac:dyDescent="0.2">
      <c r="A45" s="528"/>
    </row>
    <row r="46" spans="1:46" s="3" customFormat="1" x14ac:dyDescent="0.2">
      <c r="A46" s="528"/>
    </row>
    <row r="47" spans="1:46" s="3" customFormat="1" x14ac:dyDescent="0.2">
      <c r="A47" s="528"/>
    </row>
    <row r="48" spans="1:46" s="3" customFormat="1" x14ac:dyDescent="0.2">
      <c r="A48" s="528"/>
    </row>
    <row r="49" spans="1:1" s="3" customFormat="1" x14ac:dyDescent="0.2">
      <c r="A49" s="528"/>
    </row>
    <row r="50" spans="1:1" s="3" customFormat="1" x14ac:dyDescent="0.2">
      <c r="A50" s="528"/>
    </row>
    <row r="51" spans="1:1" s="3" customFormat="1" x14ac:dyDescent="0.2">
      <c r="A51" s="528"/>
    </row>
    <row r="52" spans="1:1" s="3" customFormat="1" x14ac:dyDescent="0.2">
      <c r="A52" s="528"/>
    </row>
    <row r="53" spans="1:1" s="3" customFormat="1" x14ac:dyDescent="0.2">
      <c r="A53" s="528"/>
    </row>
    <row r="54" spans="1:1" s="3" customFormat="1" x14ac:dyDescent="0.2">
      <c r="A54" s="528"/>
    </row>
    <row r="55" spans="1:1" s="3" customFormat="1" x14ac:dyDescent="0.2">
      <c r="A55" s="528"/>
    </row>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pans="1:2" s="3" customFormat="1" x14ac:dyDescent="0.2"/>
    <row r="66" spans="1:2" s="3" customFormat="1" x14ac:dyDescent="0.2"/>
    <row r="67" spans="1:2" s="3" customFormat="1" x14ac:dyDescent="0.2"/>
    <row r="68" spans="1:2" s="3" customFormat="1" x14ac:dyDescent="0.2"/>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c r="A80" s="536"/>
      <c r="B80" s="537"/>
    </row>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row r="407" s="3" customFormat="1" x14ac:dyDescent="0.2"/>
    <row r="408" s="3" customFormat="1" x14ac:dyDescent="0.2"/>
    <row r="409" s="3" customFormat="1" x14ac:dyDescent="0.2"/>
  </sheetData>
  <sheetProtection formatCells="0" formatColumns="0" formatRows="0" insertColumns="0" insertRows="0" insertHyperlinks="0" deleteColumns="0" deleteRows="0" sort="0" autoFilter="0" pivotTables="0"/>
  <mergeCells count="17">
    <mergeCell ref="A1:B1"/>
    <mergeCell ref="D1:U1"/>
    <mergeCell ref="A4:C4"/>
    <mergeCell ref="A5:A6"/>
    <mergeCell ref="B5:B6"/>
    <mergeCell ref="C5:C6"/>
    <mergeCell ref="D5:E5"/>
    <mergeCell ref="F5:G5"/>
    <mergeCell ref="H5:I5"/>
    <mergeCell ref="J5:K5"/>
    <mergeCell ref="X5:Y5"/>
    <mergeCell ref="L5:M5"/>
    <mergeCell ref="N5:O5"/>
    <mergeCell ref="P5:Q5"/>
    <mergeCell ref="R5:S5"/>
    <mergeCell ref="T5:U5"/>
    <mergeCell ref="V5:W5"/>
  </mergeCells>
  <conditionalFormatting sqref="D7:D38">
    <cfRule type="containsText" dxfId="124" priority="1" stopIfTrue="1" operator="containsText" text="PĀRSNIEGTAS IZMAKSAS">
      <formula>NOT(ISERROR(SEARCH("PĀRSNIEGTAS IZMAKSAS",D7)))</formula>
    </cfRule>
  </conditionalFormatting>
  <conditionalFormatting sqref="F8:G8">
    <cfRule type="containsText" dxfId="123" priority="6" stopIfTrue="1" operator="containsText" text="PĀRSNIEGTAS IZMAKSAS">
      <formula>NOT(ISERROR(SEARCH("PĀRSNIEGTAS IZMAKSAS",F8)))</formula>
    </cfRule>
  </conditionalFormatting>
  <conditionalFormatting sqref="F11:G11">
    <cfRule type="containsText" dxfId="122" priority="4" stopIfTrue="1" operator="containsText" text="PĀRSNIEGTAS IZMAKSAS">
      <formula>NOT(ISERROR(SEARCH("PĀRSNIEGTAS IZMAKSAS",F11)))</formula>
    </cfRule>
  </conditionalFormatting>
  <conditionalFormatting sqref="F16:G16">
    <cfRule type="containsText" dxfId="121" priority="3" stopIfTrue="1" operator="containsText" text="PĀRSNIEGTAS IZMAKSAS">
      <formula>NOT(ISERROR(SEARCH("PĀRSNIEGTAS IZMAKSAS",F16)))</formula>
    </cfRule>
  </conditionalFormatting>
  <conditionalFormatting sqref="J5:Y5">
    <cfRule type="cellIs" dxfId="120" priority="5" operator="equal">
      <formula>"x"</formula>
    </cfRule>
  </conditionalFormatting>
  <hyperlinks>
    <hyperlink ref="P3" r:id="rId1" xr:uid="{51CF18B8-776A-4520-B41E-741C20A9B7B7}"/>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1095" yWindow="350" count="4">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Dati!$J$3:$J$8</xm:f>
          </x14:formula1>
          <xm:sqref>H3</xm:sqref>
        </x14:dataValidation>
        <x14:dataValidation type="list" allowBlank="1" showInputMessage="1" showErrorMessage="1" promptTitle="Izvēlies atbilstošu likmi" xr:uid="{6B9DC4F9-E98A-4BC5-8892-29CC1EE72A7F}">
          <x14:formula1>
            <xm:f>Dati!$N$3:$N$8</xm:f>
          </x14:formula1>
          <xm:sqref>C7 C9:C10 C12:C15 C17:C20 C22:C36</xm:sqref>
        </x14:dataValidation>
        <x14:dataValidation type="list" allowBlank="1" showInputMessage="1" showErrorMessage="1" prompt="Izvēlies projekta iesniedzējam atbilstošu valsts budžeta dotācijas īpatsvaru" xr:uid="{8A5C54F1-7621-4475-A82F-B9F85BC0CB18}">
          <x14:formula1>
            <xm:f>Dati!$T$2:$T$7</xm:f>
          </x14:formula1>
          <xm:sqref>O3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dimension ref="A1:BQ406"/>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D1" sqref="D1:V1"/>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625" t="s">
        <v>141</v>
      </c>
      <c r="B1" s="625"/>
      <c r="C1" s="538"/>
      <c r="D1" s="633" t="s">
        <v>447</v>
      </c>
      <c r="E1" s="633"/>
      <c r="F1" s="633"/>
      <c r="G1" s="633"/>
      <c r="H1" s="633"/>
      <c r="I1" s="633"/>
      <c r="J1" s="633"/>
      <c r="K1" s="633"/>
      <c r="L1" s="633"/>
      <c r="M1" s="633"/>
      <c r="N1" s="633"/>
      <c r="O1" s="633"/>
      <c r="P1" s="633"/>
      <c r="Q1" s="633"/>
      <c r="R1" s="633"/>
      <c r="S1" s="633"/>
      <c r="T1" s="633"/>
      <c r="U1" s="633"/>
      <c r="V1" s="63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528"/>
    </row>
    <row r="3" spans="1:69" s="3" customFormat="1" ht="18.75" x14ac:dyDescent="0.3">
      <c r="A3" s="528"/>
      <c r="B3" s="539" t="s">
        <v>148</v>
      </c>
      <c r="C3" s="99"/>
      <c r="D3" s="100"/>
      <c r="E3" s="100"/>
      <c r="F3" s="100"/>
      <c r="G3" s="551"/>
      <c r="H3" s="229"/>
      <c r="I3" s="100"/>
      <c r="J3" s="100"/>
      <c r="K3" s="539" t="s">
        <v>317</v>
      </c>
      <c r="L3" s="539"/>
      <c r="M3" s="539"/>
      <c r="N3" s="539"/>
      <c r="O3" s="550"/>
      <c r="P3" s="540" t="s">
        <v>350</v>
      </c>
    </row>
    <row r="4" spans="1:69" ht="24.95" customHeight="1" x14ac:dyDescent="0.35">
      <c r="A4" s="627" t="s">
        <v>52</v>
      </c>
      <c r="B4" s="627"/>
      <c r="C4" s="627"/>
      <c r="D4" s="3"/>
      <c r="E4" s="3"/>
      <c r="F4" s="3"/>
      <c r="G4" s="3"/>
      <c r="H4" s="3"/>
      <c r="I4" s="3"/>
      <c r="J4" s="3"/>
      <c r="K4" s="3"/>
      <c r="L4" s="3"/>
      <c r="M4" s="3"/>
      <c r="N4" s="3"/>
      <c r="O4" s="3"/>
      <c r="P4" s="3"/>
      <c r="Q4" s="3"/>
      <c r="R4" s="3"/>
      <c r="S4" s="3"/>
      <c r="T4" s="3"/>
      <c r="U4" s="3"/>
      <c r="V4" s="3"/>
      <c r="W4" s="3"/>
      <c r="X4" s="3"/>
      <c r="Y4" s="3"/>
      <c r="Z4" s="3"/>
      <c r="BQ4" s="4"/>
    </row>
    <row r="5" spans="1:69" ht="25.5" customHeight="1" x14ac:dyDescent="0.2">
      <c r="A5" s="628" t="s">
        <v>53</v>
      </c>
      <c r="B5" s="629" t="s">
        <v>54</v>
      </c>
      <c r="C5" s="630" t="s">
        <v>323</v>
      </c>
      <c r="D5" s="632" t="s">
        <v>55</v>
      </c>
      <c r="E5" s="632"/>
      <c r="F5" s="632" t="s">
        <v>56</v>
      </c>
      <c r="G5" s="632"/>
      <c r="H5" s="632">
        <f>'Dati par projektu'!E13</f>
        <v>2024</v>
      </c>
      <c r="I5" s="632"/>
      <c r="J5" s="632">
        <f>IF(OR(H5&gt;='Dati par projektu'!$C$17,H5="X"),"X",H5+1)</f>
        <v>2025</v>
      </c>
      <c r="K5" s="632"/>
      <c r="L5" s="632">
        <f>IF(OR(J5&gt;='Dati par projektu'!$C$17,J5="X"),"X",J5+1)</f>
        <v>2026</v>
      </c>
      <c r="M5" s="632"/>
      <c r="N5" s="632">
        <f>IF(OR(L5&gt;='Dati par projektu'!$C$17,L5="X"),"X",L5+1)</f>
        <v>2027</v>
      </c>
      <c r="O5" s="632"/>
      <c r="P5" s="632">
        <f>IF(OR(N5&gt;='Dati par projektu'!$C$17,N5="X"),"X",N5+1)</f>
        <v>2028</v>
      </c>
      <c r="Q5" s="632"/>
      <c r="R5" s="632">
        <f>IF(OR(P5&gt;='Dati par projektu'!$C$17,P5="X"),"X",P5+1)</f>
        <v>2029</v>
      </c>
      <c r="S5" s="632"/>
      <c r="T5" s="632" t="str">
        <f>IF(OR(R5&gt;='Dati par projektu'!$C$17,R5="X"),"X",R5+1)</f>
        <v>X</v>
      </c>
      <c r="U5" s="632"/>
      <c r="V5" s="632" t="str">
        <f>IF(OR(T5&gt;='Dati par projektu'!$C$17,T5="X"),"X",T5+1)</f>
        <v>X</v>
      </c>
      <c r="W5" s="632"/>
      <c r="X5" s="632" t="str">
        <f>IF(OR(V5&gt;='Dati par projektu'!$C$17,V5="X"),"X",V5+1)</f>
        <v>X</v>
      </c>
      <c r="Y5" s="632"/>
      <c r="Z5" s="3"/>
      <c r="AE5" s="5"/>
      <c r="AF5" s="5"/>
      <c r="AG5" s="5"/>
      <c r="AH5" s="5"/>
      <c r="AI5" s="5"/>
      <c r="AJ5" s="5"/>
      <c r="AK5" s="5"/>
      <c r="AL5" s="5"/>
      <c r="AM5" s="5"/>
      <c r="AN5" s="5"/>
      <c r="AO5" s="5"/>
      <c r="AP5" s="5"/>
      <c r="AQ5" s="5"/>
      <c r="AR5" s="5"/>
      <c r="AS5" s="5"/>
      <c r="AT5" s="5"/>
      <c r="AV5" s="6">
        <v>0.55000000000000004</v>
      </c>
      <c r="BQ5" s="4"/>
    </row>
    <row r="6" spans="1:69" ht="27" customHeight="1" x14ac:dyDescent="0.2">
      <c r="A6" s="628"/>
      <c r="B6" s="629" t="s">
        <v>57</v>
      </c>
      <c r="C6" s="631"/>
      <c r="D6" s="172" t="s">
        <v>58</v>
      </c>
      <c r="E6" s="172" t="s">
        <v>59</v>
      </c>
      <c r="F6" s="172" t="s">
        <v>60</v>
      </c>
      <c r="G6" s="172"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2">
      <c r="A7" s="8">
        <v>1</v>
      </c>
      <c r="B7" s="9" t="s">
        <v>88</v>
      </c>
      <c r="C7" s="225">
        <v>0.85</v>
      </c>
      <c r="D7" s="29">
        <f>F7+G7</f>
        <v>0</v>
      </c>
      <c r="E7" s="529"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2">
      <c r="A8" s="8">
        <v>2</v>
      </c>
      <c r="B8" s="9" t="s">
        <v>64</v>
      </c>
      <c r="C8" s="3"/>
      <c r="D8" s="29">
        <f t="shared" ref="D8:D35" si="2">F8+G8</f>
        <v>0</v>
      </c>
      <c r="E8" s="529" t="e">
        <f t="shared" si="0"/>
        <v>#DIV/0!</v>
      </c>
      <c r="F8" s="27">
        <f>ROUND(H8+J8+L8+N8+P8+R8+T8+V8+X8,2)</f>
        <v>0</v>
      </c>
      <c r="G8" s="27">
        <f>ROUND(I8+K8+M8+O8+Q8+S8+U8+W8+Y8,2)</f>
        <v>0</v>
      </c>
      <c r="H8" s="530">
        <f>SUM(H9:H10)</f>
        <v>0</v>
      </c>
      <c r="I8" s="530">
        <f t="shared" ref="I8:Y8" si="3">SUM(I9:I10)</f>
        <v>0</v>
      </c>
      <c r="J8" s="530">
        <f t="shared" si="3"/>
        <v>0</v>
      </c>
      <c r="K8" s="530">
        <f t="shared" si="3"/>
        <v>0</v>
      </c>
      <c r="L8" s="530">
        <f t="shared" si="3"/>
        <v>0</v>
      </c>
      <c r="M8" s="530">
        <f t="shared" si="3"/>
        <v>0</v>
      </c>
      <c r="N8" s="530">
        <f t="shared" si="3"/>
        <v>0</v>
      </c>
      <c r="O8" s="530">
        <f t="shared" si="3"/>
        <v>0</v>
      </c>
      <c r="P8" s="530">
        <f t="shared" si="3"/>
        <v>0</v>
      </c>
      <c r="Q8" s="530">
        <f t="shared" si="3"/>
        <v>0</v>
      </c>
      <c r="R8" s="530">
        <f t="shared" si="3"/>
        <v>0</v>
      </c>
      <c r="S8" s="530">
        <f t="shared" si="3"/>
        <v>0</v>
      </c>
      <c r="T8" s="530">
        <f t="shared" si="3"/>
        <v>0</v>
      </c>
      <c r="U8" s="530">
        <f t="shared" si="3"/>
        <v>0</v>
      </c>
      <c r="V8" s="530">
        <f t="shared" si="3"/>
        <v>0</v>
      </c>
      <c r="W8" s="530">
        <f t="shared" si="3"/>
        <v>0</v>
      </c>
      <c r="X8" s="530">
        <f t="shared" si="3"/>
        <v>0</v>
      </c>
      <c r="Y8" s="530">
        <f t="shared" si="3"/>
        <v>0</v>
      </c>
      <c r="Z8" s="3"/>
      <c r="AE8" s="5"/>
      <c r="AF8" s="5"/>
      <c r="AG8" s="5"/>
      <c r="AH8" s="5"/>
      <c r="AI8" s="5"/>
      <c r="AJ8" s="5"/>
      <c r="AK8" s="5"/>
      <c r="AL8" s="5"/>
      <c r="AM8" s="5"/>
      <c r="AN8" s="5"/>
      <c r="AO8" s="5"/>
      <c r="AP8" s="5"/>
      <c r="AQ8" s="5"/>
      <c r="AR8" s="5"/>
      <c r="AS8" s="5"/>
      <c r="AT8" s="5"/>
      <c r="AV8" s="11"/>
      <c r="BQ8" s="4"/>
    </row>
    <row r="9" spans="1:69" x14ac:dyDescent="0.2">
      <c r="A9" s="12" t="s">
        <v>65</v>
      </c>
      <c r="B9" s="13" t="s">
        <v>66</v>
      </c>
      <c r="C9" s="225">
        <v>0.85</v>
      </c>
      <c r="D9" s="29">
        <f t="shared" si="2"/>
        <v>0</v>
      </c>
      <c r="E9" s="529"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2">
      <c r="A10" s="12" t="s">
        <v>67</v>
      </c>
      <c r="B10" s="13" t="s">
        <v>89</v>
      </c>
      <c r="C10" s="225">
        <v>0.85</v>
      </c>
      <c r="D10" s="29">
        <f t="shared" si="2"/>
        <v>0</v>
      </c>
      <c r="E10" s="529"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2">
      <c r="A11" s="8">
        <v>3</v>
      </c>
      <c r="B11" s="9" t="s">
        <v>92</v>
      </c>
      <c r="C11" s="3"/>
      <c r="D11" s="29">
        <f t="shared" si="2"/>
        <v>0</v>
      </c>
      <c r="E11" s="529" t="e">
        <f t="shared" si="0"/>
        <v>#DIV/0!</v>
      </c>
      <c r="F11" s="27">
        <f t="shared" si="1"/>
        <v>0</v>
      </c>
      <c r="G11" s="27">
        <f t="shared" si="1"/>
        <v>0</v>
      </c>
      <c r="H11" s="530">
        <f>SUM(H12:H13)</f>
        <v>0</v>
      </c>
      <c r="I11" s="530">
        <f t="shared" ref="I11:Y11" si="4">SUM(I12:I13)</f>
        <v>0</v>
      </c>
      <c r="J11" s="530">
        <f t="shared" si="4"/>
        <v>0</v>
      </c>
      <c r="K11" s="530">
        <f t="shared" si="4"/>
        <v>0</v>
      </c>
      <c r="L11" s="530">
        <f t="shared" si="4"/>
        <v>0</v>
      </c>
      <c r="M11" s="530">
        <f t="shared" si="4"/>
        <v>0</v>
      </c>
      <c r="N11" s="530">
        <f t="shared" si="4"/>
        <v>0</v>
      </c>
      <c r="O11" s="530">
        <f t="shared" si="4"/>
        <v>0</v>
      </c>
      <c r="P11" s="530">
        <f t="shared" si="4"/>
        <v>0</v>
      </c>
      <c r="Q11" s="530">
        <f t="shared" si="4"/>
        <v>0</v>
      </c>
      <c r="R11" s="530">
        <f t="shared" si="4"/>
        <v>0</v>
      </c>
      <c r="S11" s="530">
        <f t="shared" si="4"/>
        <v>0</v>
      </c>
      <c r="T11" s="530">
        <f t="shared" si="4"/>
        <v>0</v>
      </c>
      <c r="U11" s="530">
        <f t="shared" si="4"/>
        <v>0</v>
      </c>
      <c r="V11" s="530">
        <f t="shared" si="4"/>
        <v>0</v>
      </c>
      <c r="W11" s="530">
        <f t="shared" si="4"/>
        <v>0</v>
      </c>
      <c r="X11" s="530">
        <f t="shared" si="4"/>
        <v>0</v>
      </c>
      <c r="Y11" s="530">
        <f t="shared" si="4"/>
        <v>0</v>
      </c>
      <c r="Z11" s="3"/>
      <c r="AE11" s="5"/>
      <c r="AF11" s="5"/>
      <c r="AG11" s="5"/>
      <c r="AH11" s="5"/>
      <c r="AI11" s="5"/>
      <c r="AJ11" s="5"/>
      <c r="AK11" s="5"/>
      <c r="AL11" s="5"/>
      <c r="AM11" s="5"/>
      <c r="AN11" s="5"/>
      <c r="AO11" s="5"/>
      <c r="AP11" s="5"/>
      <c r="AQ11" s="5"/>
      <c r="AR11" s="5"/>
      <c r="AS11" s="5"/>
      <c r="AT11" s="5"/>
      <c r="AV11" s="11"/>
      <c r="BQ11" s="4"/>
    </row>
    <row r="12" spans="1:69" x14ac:dyDescent="0.2">
      <c r="A12" s="12" t="s">
        <v>90</v>
      </c>
      <c r="B12" s="13" t="s">
        <v>93</v>
      </c>
      <c r="C12" s="225">
        <v>0.85</v>
      </c>
      <c r="D12" s="29">
        <f t="shared" si="2"/>
        <v>0</v>
      </c>
      <c r="E12" s="529"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2">
      <c r="A13" s="12" t="s">
        <v>91</v>
      </c>
      <c r="B13" s="13" t="s">
        <v>94</v>
      </c>
      <c r="C13" s="225">
        <v>0.85</v>
      </c>
      <c r="D13" s="29">
        <f t="shared" si="2"/>
        <v>0</v>
      </c>
      <c r="E13" s="529"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2">
      <c r="A14" s="8">
        <v>4</v>
      </c>
      <c r="B14" s="9" t="s">
        <v>68</v>
      </c>
      <c r="C14" s="225">
        <v>0.85</v>
      </c>
      <c r="D14" s="29">
        <f t="shared" si="2"/>
        <v>0</v>
      </c>
      <c r="E14" s="529"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2">
      <c r="A15" s="8">
        <v>5</v>
      </c>
      <c r="B15" s="9" t="s">
        <v>95</v>
      </c>
      <c r="C15" s="225">
        <v>0.85</v>
      </c>
      <c r="D15" s="29">
        <f t="shared" si="2"/>
        <v>0</v>
      </c>
      <c r="E15" s="529"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2">
      <c r="A16" s="8">
        <v>6</v>
      </c>
      <c r="B16" s="9" t="s">
        <v>96</v>
      </c>
      <c r="C16" s="3"/>
      <c r="D16" s="29">
        <f t="shared" si="2"/>
        <v>0</v>
      </c>
      <c r="E16" s="529" t="e">
        <f>D16/$D$36</f>
        <v>#DIV/0!</v>
      </c>
      <c r="F16" s="27">
        <f t="shared" si="5"/>
        <v>0</v>
      </c>
      <c r="G16" s="27">
        <f>ROUND(I16+K16+M16+O16+Q16+S16+U16+W16+Y16,2)</f>
        <v>0</v>
      </c>
      <c r="H16" s="530">
        <f>SUM(H17:H20)</f>
        <v>0</v>
      </c>
      <c r="I16" s="530">
        <f t="shared" ref="I16:Y16" si="6">SUM(I17:I20)</f>
        <v>0</v>
      </c>
      <c r="J16" s="530">
        <f t="shared" si="6"/>
        <v>0</v>
      </c>
      <c r="K16" s="530">
        <f t="shared" si="6"/>
        <v>0</v>
      </c>
      <c r="L16" s="530">
        <f t="shared" si="6"/>
        <v>0</v>
      </c>
      <c r="M16" s="530">
        <f t="shared" si="6"/>
        <v>0</v>
      </c>
      <c r="N16" s="530">
        <f t="shared" si="6"/>
        <v>0</v>
      </c>
      <c r="O16" s="530">
        <f t="shared" si="6"/>
        <v>0</v>
      </c>
      <c r="P16" s="530">
        <f t="shared" si="6"/>
        <v>0</v>
      </c>
      <c r="Q16" s="530">
        <f t="shared" si="6"/>
        <v>0</v>
      </c>
      <c r="R16" s="530">
        <f t="shared" si="6"/>
        <v>0</v>
      </c>
      <c r="S16" s="530">
        <f t="shared" si="6"/>
        <v>0</v>
      </c>
      <c r="T16" s="530">
        <f t="shared" si="6"/>
        <v>0</v>
      </c>
      <c r="U16" s="530">
        <f t="shared" si="6"/>
        <v>0</v>
      </c>
      <c r="V16" s="530">
        <f t="shared" si="6"/>
        <v>0</v>
      </c>
      <c r="W16" s="530">
        <f t="shared" si="6"/>
        <v>0</v>
      </c>
      <c r="X16" s="530">
        <f t="shared" si="6"/>
        <v>0</v>
      </c>
      <c r="Y16" s="530">
        <f t="shared" si="6"/>
        <v>0</v>
      </c>
      <c r="Z16" s="3"/>
      <c r="AE16" s="5"/>
      <c r="AF16" s="5"/>
      <c r="AG16" s="5"/>
      <c r="AH16" s="5"/>
      <c r="AI16" s="5"/>
      <c r="AJ16" s="5"/>
      <c r="AK16" s="5"/>
      <c r="AL16" s="5"/>
      <c r="AM16" s="5"/>
      <c r="AN16" s="5"/>
      <c r="AO16" s="5"/>
      <c r="AP16" s="5"/>
      <c r="AQ16" s="5"/>
      <c r="AR16" s="5"/>
      <c r="AS16" s="5"/>
      <c r="AT16" s="5"/>
      <c r="AV16" s="11"/>
      <c r="BQ16" s="4"/>
    </row>
    <row r="17" spans="1:69" x14ac:dyDescent="0.2">
      <c r="A17" s="12" t="s">
        <v>99</v>
      </c>
      <c r="B17" s="13" t="s">
        <v>97</v>
      </c>
      <c r="C17" s="225">
        <v>0.85</v>
      </c>
      <c r="D17" s="29">
        <f t="shared" si="2"/>
        <v>0</v>
      </c>
      <c r="E17" s="529"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2">
      <c r="A18" s="12" t="s">
        <v>100</v>
      </c>
      <c r="B18" s="13" t="s">
        <v>94</v>
      </c>
      <c r="C18" s="225">
        <v>0.85</v>
      </c>
      <c r="D18" s="29">
        <f t="shared" si="2"/>
        <v>0</v>
      </c>
      <c r="E18" s="529"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2">
      <c r="A19" s="12" t="s">
        <v>101</v>
      </c>
      <c r="B19" s="13" t="s">
        <v>98</v>
      </c>
      <c r="C19" s="225">
        <v>0.85</v>
      </c>
      <c r="D19" s="29">
        <f t="shared" si="2"/>
        <v>0</v>
      </c>
      <c r="E19" s="529"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2">
      <c r="A20" s="12" t="s">
        <v>102</v>
      </c>
      <c r="B20" s="13" t="s">
        <v>80</v>
      </c>
      <c r="C20" s="225">
        <v>0.85</v>
      </c>
      <c r="D20" s="29">
        <f t="shared" si="2"/>
        <v>0</v>
      </c>
      <c r="E20" s="529"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2">
      <c r="A21" s="8">
        <v>7</v>
      </c>
      <c r="B21" s="9" t="s">
        <v>69</v>
      </c>
      <c r="D21" s="29">
        <f t="shared" si="2"/>
        <v>0</v>
      </c>
      <c r="E21" s="529" t="e">
        <f t="shared" si="0"/>
        <v>#DIV/0!</v>
      </c>
      <c r="F21" s="21">
        <f>ROUND(H21+J21+L21+N21+P21+R21+T21+V21+X21,2)</f>
        <v>0</v>
      </c>
      <c r="G21" s="21">
        <f>ROUND(I21+K21+M21+O21+Q21+S21+U21+W21+Y21,2)</f>
        <v>0</v>
      </c>
      <c r="H21" s="531">
        <f>SUM(H22:H27)</f>
        <v>0</v>
      </c>
      <c r="I21" s="531">
        <f t="shared" ref="I21:Y21" si="8">SUM(I22:I27)</f>
        <v>0</v>
      </c>
      <c r="J21" s="531">
        <f t="shared" si="8"/>
        <v>0</v>
      </c>
      <c r="K21" s="531">
        <f t="shared" si="8"/>
        <v>0</v>
      </c>
      <c r="L21" s="531">
        <f t="shared" si="8"/>
        <v>0</v>
      </c>
      <c r="M21" s="531">
        <f t="shared" si="8"/>
        <v>0</v>
      </c>
      <c r="N21" s="531">
        <f t="shared" si="8"/>
        <v>0</v>
      </c>
      <c r="O21" s="531">
        <f t="shared" si="8"/>
        <v>0</v>
      </c>
      <c r="P21" s="531">
        <f t="shared" si="8"/>
        <v>0</v>
      </c>
      <c r="Q21" s="531">
        <f t="shared" si="8"/>
        <v>0</v>
      </c>
      <c r="R21" s="531">
        <f t="shared" si="8"/>
        <v>0</v>
      </c>
      <c r="S21" s="531">
        <f t="shared" si="8"/>
        <v>0</v>
      </c>
      <c r="T21" s="531">
        <f t="shared" si="8"/>
        <v>0</v>
      </c>
      <c r="U21" s="531">
        <f t="shared" si="8"/>
        <v>0</v>
      </c>
      <c r="V21" s="531">
        <f t="shared" si="8"/>
        <v>0</v>
      </c>
      <c r="W21" s="531">
        <f t="shared" si="8"/>
        <v>0</v>
      </c>
      <c r="X21" s="531">
        <f t="shared" si="8"/>
        <v>0</v>
      </c>
      <c r="Y21" s="531">
        <f t="shared" si="8"/>
        <v>0</v>
      </c>
      <c r="AE21" s="5"/>
      <c r="AF21" s="5"/>
      <c r="AG21" s="5"/>
      <c r="AH21" s="5"/>
      <c r="AI21" s="5"/>
      <c r="AJ21" s="5"/>
      <c r="AK21" s="5"/>
      <c r="AL21" s="5"/>
      <c r="AM21" s="5"/>
      <c r="AN21" s="5"/>
      <c r="AO21" s="5"/>
      <c r="AP21" s="5"/>
      <c r="AQ21" s="5"/>
      <c r="AR21" s="5"/>
      <c r="AS21" s="5"/>
      <c r="AT21" s="5"/>
    </row>
    <row r="22" spans="1:69" s="3" customFormat="1" x14ac:dyDescent="0.2">
      <c r="A22" s="12" t="s">
        <v>70</v>
      </c>
      <c r="B22" s="13" t="s">
        <v>314</v>
      </c>
      <c r="C22" s="225">
        <v>1</v>
      </c>
      <c r="D22" s="29">
        <f t="shared" si="2"/>
        <v>0</v>
      </c>
      <c r="E22" s="529"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2">
      <c r="A23" s="12" t="s">
        <v>72</v>
      </c>
      <c r="B23" s="13" t="s">
        <v>73</v>
      </c>
      <c r="C23" s="225">
        <v>0.85</v>
      </c>
      <c r="D23" s="29">
        <f t="shared" si="2"/>
        <v>0</v>
      </c>
      <c r="E23" s="529"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2">
      <c r="A24" s="12" t="s">
        <v>74</v>
      </c>
      <c r="B24" s="13" t="s">
        <v>87</v>
      </c>
      <c r="C24" s="225">
        <v>0.85</v>
      </c>
      <c r="D24" s="29">
        <f t="shared" si="2"/>
        <v>0</v>
      </c>
      <c r="E24" s="529"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2">
      <c r="A25" s="12" t="s">
        <v>75</v>
      </c>
      <c r="B25" s="13" t="s">
        <v>76</v>
      </c>
      <c r="C25" s="225">
        <v>0.85</v>
      </c>
      <c r="D25" s="29">
        <f t="shared" si="2"/>
        <v>0</v>
      </c>
      <c r="E25" s="529"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2">
      <c r="A26" s="12" t="s">
        <v>77</v>
      </c>
      <c r="B26" s="13" t="s">
        <v>78</v>
      </c>
      <c r="C26" s="225">
        <v>0.85</v>
      </c>
      <c r="D26" s="29">
        <f t="shared" si="2"/>
        <v>0</v>
      </c>
      <c r="E26" s="529"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2">
      <c r="A27" s="12" t="s">
        <v>79</v>
      </c>
      <c r="B27" s="13" t="s">
        <v>80</v>
      </c>
      <c r="C27" s="225">
        <v>0.85</v>
      </c>
      <c r="D27" s="29">
        <f t="shared" si="2"/>
        <v>0</v>
      </c>
      <c r="E27" s="529"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2">
      <c r="A28" s="8">
        <v>8</v>
      </c>
      <c r="B28" s="9" t="s">
        <v>103</v>
      </c>
      <c r="C28" s="225">
        <v>0.85</v>
      </c>
      <c r="D28" s="29">
        <f t="shared" si="2"/>
        <v>0</v>
      </c>
      <c r="E28" s="529"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2">
      <c r="A29" s="8">
        <v>9</v>
      </c>
      <c r="B29" s="9" t="s">
        <v>81</v>
      </c>
      <c r="C29" s="225">
        <v>0.85</v>
      </c>
      <c r="D29" s="29">
        <f t="shared" si="2"/>
        <v>0</v>
      </c>
      <c r="E29" s="529"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2">
      <c r="A30" s="8">
        <v>10</v>
      </c>
      <c r="B30" s="9" t="s">
        <v>82</v>
      </c>
      <c r="C30" s="225">
        <v>0.85</v>
      </c>
      <c r="D30" s="29">
        <f t="shared" si="2"/>
        <v>0</v>
      </c>
      <c r="E30" s="529"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5.5" x14ac:dyDescent="0.2">
      <c r="A31" s="8">
        <v>11</v>
      </c>
      <c r="B31" s="9" t="s">
        <v>315</v>
      </c>
      <c r="C31" s="225">
        <v>1</v>
      </c>
      <c r="D31" s="29">
        <f t="shared" si="2"/>
        <v>0</v>
      </c>
      <c r="E31" s="529"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2">
      <c r="A32" s="8">
        <v>12</v>
      </c>
      <c r="B32" s="9" t="s">
        <v>104</v>
      </c>
      <c r="C32" s="225">
        <v>0.85</v>
      </c>
      <c r="D32" s="29">
        <f t="shared" si="2"/>
        <v>0</v>
      </c>
      <c r="E32" s="529"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2">
      <c r="A33" s="8">
        <v>13</v>
      </c>
      <c r="B33" s="9" t="s">
        <v>105</v>
      </c>
      <c r="C33" s="225">
        <v>0.85</v>
      </c>
      <c r="D33" s="29">
        <f t="shared" si="2"/>
        <v>0</v>
      </c>
      <c r="E33" s="529"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2">
      <c r="A34" s="8">
        <v>14</v>
      </c>
      <c r="B34" s="9" t="s">
        <v>106</v>
      </c>
      <c r="C34" s="225">
        <v>0.85</v>
      </c>
      <c r="D34" s="29">
        <f t="shared" si="2"/>
        <v>0</v>
      </c>
      <c r="E34" s="529"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2">
      <c r="A35" s="8">
        <v>15</v>
      </c>
      <c r="B35" s="9" t="s">
        <v>107</v>
      </c>
      <c r="C35" s="225">
        <v>0.85</v>
      </c>
      <c r="D35" s="29">
        <f t="shared" si="2"/>
        <v>0</v>
      </c>
      <c r="E35" s="529"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2">
      <c r="A36" s="532"/>
      <c r="B36" s="9" t="s">
        <v>84</v>
      </c>
      <c r="C36" s="226">
        <v>0.85</v>
      </c>
      <c r="D36" s="29">
        <f>F36+G36</f>
        <v>0</v>
      </c>
      <c r="E36" s="533"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69" s="3" customFormat="1" x14ac:dyDescent="0.2">
      <c r="A37" s="532"/>
      <c r="B37" s="9" t="s">
        <v>181</v>
      </c>
      <c r="C37" s="534"/>
      <c r="D37" s="14"/>
      <c r="E37" s="533"/>
      <c r="F37" s="535"/>
      <c r="G37" s="535"/>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2">
      <c r="A38" s="532"/>
      <c r="B38" s="9" t="s">
        <v>339</v>
      </c>
      <c r="C38" s="534"/>
      <c r="D38" s="14"/>
      <c r="E38" s="533"/>
      <c r="F38" s="535"/>
      <c r="G38" s="535"/>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69" x14ac:dyDescent="0.2">
      <c r="A39" s="532"/>
      <c r="B39" s="9" t="s">
        <v>347</v>
      </c>
      <c r="C39" s="534"/>
      <c r="D39" s="14"/>
      <c r="E39" s="533"/>
      <c r="F39" s="535"/>
      <c r="G39" s="535"/>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2">
      <c r="A40" s="532"/>
      <c r="B40" s="9" t="s">
        <v>348</v>
      </c>
      <c r="C40" s="534"/>
      <c r="D40" s="14"/>
      <c r="E40" s="533"/>
      <c r="F40" s="535"/>
      <c r="G40" s="535"/>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2">
      <c r="A41" s="528"/>
    </row>
    <row r="42" spans="1:69" s="3" customFormat="1" x14ac:dyDescent="0.2">
      <c r="A42" s="528"/>
    </row>
    <row r="43" spans="1:69" s="3" customFormat="1" x14ac:dyDescent="0.2">
      <c r="A43" s="528"/>
    </row>
    <row r="44" spans="1:69" s="3" customFormat="1" x14ac:dyDescent="0.2">
      <c r="A44" s="528"/>
    </row>
    <row r="45" spans="1:69" s="3" customFormat="1" x14ac:dyDescent="0.2">
      <c r="A45" s="528"/>
    </row>
    <row r="46" spans="1:69" s="3" customFormat="1" x14ac:dyDescent="0.2">
      <c r="A46" s="528"/>
    </row>
    <row r="47" spans="1:69" s="3" customFormat="1" x14ac:dyDescent="0.2">
      <c r="A47" s="528"/>
    </row>
    <row r="48" spans="1:69" s="3" customFormat="1" x14ac:dyDescent="0.2">
      <c r="A48" s="528"/>
    </row>
    <row r="49" spans="1:1" s="3" customFormat="1" x14ac:dyDescent="0.2">
      <c r="A49" s="528"/>
    </row>
    <row r="50" spans="1:1" s="3" customFormat="1" x14ac:dyDescent="0.2">
      <c r="A50" s="528"/>
    </row>
    <row r="51" spans="1:1" s="3" customFormat="1" x14ac:dyDescent="0.2">
      <c r="A51" s="528"/>
    </row>
    <row r="52" spans="1:1" s="3" customFormat="1" x14ac:dyDescent="0.2">
      <c r="A52" s="528"/>
    </row>
    <row r="53" spans="1:1" s="3" customFormat="1" x14ac:dyDescent="0.2">
      <c r="A53" s="528"/>
    </row>
    <row r="54" spans="1:1" s="3" customFormat="1" x14ac:dyDescent="0.2">
      <c r="A54" s="528"/>
    </row>
    <row r="55" spans="1:1" s="3" customFormat="1" x14ac:dyDescent="0.2">
      <c r="A55" s="528"/>
    </row>
    <row r="56" spans="1:1" s="3" customFormat="1" x14ac:dyDescent="0.2">
      <c r="A56" s="528"/>
    </row>
    <row r="57" spans="1:1" s="3" customFormat="1" x14ac:dyDescent="0.2">
      <c r="A57" s="528"/>
    </row>
    <row r="58" spans="1:1" s="3" customFormat="1" x14ac:dyDescent="0.2">
      <c r="A58" s="528"/>
    </row>
    <row r="59" spans="1:1" s="3" customFormat="1" x14ac:dyDescent="0.2">
      <c r="A59" s="528"/>
    </row>
    <row r="60" spans="1:1" s="3" customFormat="1" x14ac:dyDescent="0.2">
      <c r="A60" s="528"/>
    </row>
    <row r="61" spans="1:1" s="3" customFormat="1" x14ac:dyDescent="0.2">
      <c r="A61" s="528"/>
    </row>
    <row r="62" spans="1:1" s="3" customFormat="1" x14ac:dyDescent="0.2">
      <c r="A62" s="528"/>
    </row>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40">
    <cfRule type="containsText" dxfId="119" priority="1" stopIfTrue="1" operator="containsText" text="PĀRSNIEGTAS IZMAKSAS">
      <formula>NOT(ISERROR(SEARCH("PĀRSNIEGTAS IZMAKSAS",D7)))</formula>
    </cfRule>
  </conditionalFormatting>
  <conditionalFormatting sqref="F8:G8">
    <cfRule type="containsText" dxfId="118" priority="8" stopIfTrue="1" operator="containsText" text="PĀRSNIEGTAS IZMAKSAS">
      <formula>NOT(ISERROR(SEARCH("PĀRSNIEGTAS IZMAKSAS",F8)))</formula>
    </cfRule>
  </conditionalFormatting>
  <conditionalFormatting sqref="F11:G11">
    <cfRule type="containsText" dxfId="117" priority="6" stopIfTrue="1" operator="containsText" text="PĀRSNIEGTAS IZMAKSAS">
      <formula>NOT(ISERROR(SEARCH("PĀRSNIEGTAS IZMAKSAS",F11)))</formula>
    </cfRule>
  </conditionalFormatting>
  <conditionalFormatting sqref="F16:G16">
    <cfRule type="containsText" dxfId="116" priority="5" stopIfTrue="1" operator="containsText" text="PĀRSNIEGTAS IZMAKSAS">
      <formula>NOT(ISERROR(SEARCH("PĀRSNIEGTAS IZMAKSAS",F16)))</formula>
    </cfRule>
  </conditionalFormatting>
  <conditionalFormatting sqref="J5:Y5">
    <cfRule type="cellIs" dxfId="115" priority="7"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 C9:C10 C12:C15 C17:C20 C22:C36</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dimension ref="A1:BQ406"/>
  <sheetViews>
    <sheetView zoomScale="90" zoomScaleNormal="90" workbookViewId="0">
      <pane xSplit="7" ySplit="6" topLeftCell="H22" activePane="bottomRight" state="frozen"/>
      <selection activeCell="J25" sqref="J25"/>
      <selection pane="topRight" activeCell="J25" sqref="J25"/>
      <selection pane="bottomLeft" activeCell="J25" sqref="J25"/>
      <selection pane="bottomRight" activeCell="D1" sqref="D1:V1"/>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625" t="s">
        <v>142</v>
      </c>
      <c r="B1" s="625"/>
      <c r="C1" s="538"/>
      <c r="D1" s="633" t="s">
        <v>446</v>
      </c>
      <c r="E1" s="633"/>
      <c r="F1" s="633"/>
      <c r="G1" s="633"/>
      <c r="H1" s="633"/>
      <c r="I1" s="633"/>
      <c r="J1" s="633"/>
      <c r="K1" s="633"/>
      <c r="L1" s="633"/>
      <c r="M1" s="633"/>
      <c r="N1" s="633"/>
      <c r="O1" s="633"/>
      <c r="P1" s="633"/>
      <c r="Q1" s="633"/>
      <c r="R1" s="633"/>
      <c r="S1" s="633"/>
      <c r="T1" s="633"/>
      <c r="U1" s="633"/>
      <c r="V1" s="63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528"/>
    </row>
    <row r="3" spans="1:69" s="3" customFormat="1" ht="31.5" customHeight="1" x14ac:dyDescent="0.3">
      <c r="A3" s="528"/>
      <c r="B3" s="539" t="s">
        <v>148</v>
      </c>
      <c r="C3" s="99"/>
      <c r="D3" s="100"/>
      <c r="E3" s="100"/>
      <c r="F3" s="100"/>
      <c r="G3" s="551"/>
      <c r="H3" s="229"/>
      <c r="I3" s="100"/>
      <c r="J3" s="100"/>
      <c r="K3" s="539" t="s">
        <v>317</v>
      </c>
      <c r="L3" s="539"/>
      <c r="M3" s="539"/>
      <c r="N3" s="539"/>
      <c r="O3" s="550"/>
      <c r="P3" s="540" t="s">
        <v>350</v>
      </c>
      <c r="T3" s="634" t="s">
        <v>416</v>
      </c>
      <c r="U3" s="634"/>
      <c r="V3" s="634"/>
      <c r="W3" s="634"/>
      <c r="X3" s="230"/>
      <c r="AA3" s="3">
        <f>IF(X3="",0,IF(X3="Jā",2,1))</f>
        <v>0</v>
      </c>
    </row>
    <row r="4" spans="1:69" ht="24.95" customHeight="1" x14ac:dyDescent="0.35">
      <c r="A4" s="627" t="s">
        <v>52</v>
      </c>
      <c r="B4" s="627"/>
      <c r="C4" s="627"/>
      <c r="D4" s="3"/>
      <c r="E4" s="3"/>
      <c r="F4" s="3"/>
      <c r="G4" s="3"/>
      <c r="H4" s="3"/>
      <c r="I4" s="3"/>
      <c r="J4" s="3"/>
      <c r="K4" s="3"/>
      <c r="L4" s="3"/>
      <c r="M4" s="3"/>
      <c r="N4" s="3"/>
      <c r="O4" s="3"/>
      <c r="P4" s="3"/>
      <c r="Q4" s="3"/>
      <c r="R4" s="3"/>
      <c r="S4" s="3"/>
      <c r="T4" s="3"/>
      <c r="U4" s="3"/>
      <c r="V4" s="3"/>
      <c r="W4" s="3"/>
      <c r="X4" s="3"/>
      <c r="Y4" s="3"/>
      <c r="Z4" s="3"/>
      <c r="BQ4" s="4"/>
    </row>
    <row r="5" spans="1:69" ht="24" customHeight="1" x14ac:dyDescent="0.2">
      <c r="A5" s="628" t="s">
        <v>53</v>
      </c>
      <c r="B5" s="629" t="s">
        <v>54</v>
      </c>
      <c r="C5" s="630" t="s">
        <v>323</v>
      </c>
      <c r="D5" s="632" t="s">
        <v>55</v>
      </c>
      <c r="E5" s="632"/>
      <c r="F5" s="632" t="s">
        <v>56</v>
      </c>
      <c r="G5" s="632"/>
      <c r="H5" s="632">
        <f>'Dati par projektu'!E13</f>
        <v>2024</v>
      </c>
      <c r="I5" s="632"/>
      <c r="J5" s="632">
        <f>IF(OR(H5&gt;='Dati par projektu'!$C$17,H5="X"),"X",H5+1)</f>
        <v>2025</v>
      </c>
      <c r="K5" s="632"/>
      <c r="L5" s="632">
        <f>IF(OR(J5&gt;='Dati par projektu'!$C$17,J5="X"),"X",J5+1)</f>
        <v>2026</v>
      </c>
      <c r="M5" s="632"/>
      <c r="N5" s="632">
        <f>IF(OR(L5&gt;='Dati par projektu'!$C$17,L5="X"),"X",L5+1)</f>
        <v>2027</v>
      </c>
      <c r="O5" s="632"/>
      <c r="P5" s="632">
        <f>IF(OR(N5&gt;='Dati par projektu'!$C$17,N5="X"),"X",N5+1)</f>
        <v>2028</v>
      </c>
      <c r="Q5" s="632"/>
      <c r="R5" s="632">
        <f>IF(OR(P5&gt;='Dati par projektu'!$C$17,P5="X"),"X",P5+1)</f>
        <v>2029</v>
      </c>
      <c r="S5" s="632"/>
      <c r="T5" s="632" t="str">
        <f>IF(OR(R5&gt;='Dati par projektu'!$C$17,R5="X"),"X",R5+1)</f>
        <v>X</v>
      </c>
      <c r="U5" s="632"/>
      <c r="V5" s="632" t="str">
        <f>IF(OR(T5&gt;='Dati par projektu'!$C$17,T5="X"),"X",T5+1)</f>
        <v>X</v>
      </c>
      <c r="W5" s="632"/>
      <c r="X5" s="632" t="str">
        <f>IF(OR(V5&gt;='Dati par projektu'!$C$17,V5="X"),"X",V5+1)</f>
        <v>X</v>
      </c>
      <c r="Y5" s="632"/>
      <c r="Z5" s="3"/>
      <c r="AE5" s="5"/>
      <c r="AF5" s="5"/>
      <c r="AG5" s="5"/>
      <c r="AH5" s="5"/>
      <c r="AI5" s="5"/>
      <c r="AJ5" s="5"/>
      <c r="AK5" s="5"/>
      <c r="AL5" s="5"/>
      <c r="AM5" s="5"/>
      <c r="AN5" s="5"/>
      <c r="AO5" s="5"/>
      <c r="AP5" s="5"/>
      <c r="AQ5" s="5"/>
      <c r="AR5" s="5"/>
      <c r="AS5" s="5"/>
      <c r="AT5" s="5"/>
      <c r="AV5" s="6">
        <v>0.55000000000000004</v>
      </c>
      <c r="BQ5" s="4"/>
    </row>
    <row r="6" spans="1:69" ht="27" customHeight="1" x14ac:dyDescent="0.2">
      <c r="A6" s="628"/>
      <c r="B6" s="629" t="s">
        <v>57</v>
      </c>
      <c r="C6" s="631"/>
      <c r="D6" s="172" t="s">
        <v>58</v>
      </c>
      <c r="E6" s="172" t="s">
        <v>59</v>
      </c>
      <c r="F6" s="172" t="s">
        <v>60</v>
      </c>
      <c r="G6" s="172"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2">
      <c r="A7" s="8">
        <v>1</v>
      </c>
      <c r="B7" s="9" t="s">
        <v>88</v>
      </c>
      <c r="C7" s="225">
        <v>0.85</v>
      </c>
      <c r="D7" s="29">
        <f>F7+G7</f>
        <v>0</v>
      </c>
      <c r="E7" s="529"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2">
      <c r="A8" s="8">
        <v>2</v>
      </c>
      <c r="B8" s="9" t="s">
        <v>64</v>
      </c>
      <c r="C8" s="3"/>
      <c r="D8" s="29">
        <f t="shared" ref="D8:D35" si="2">F8+G8</f>
        <v>0</v>
      </c>
      <c r="E8" s="529" t="e">
        <f t="shared" si="0"/>
        <v>#DIV/0!</v>
      </c>
      <c r="F8" s="27">
        <f>ROUND(H8+J8+L8+N8+P8+R8+T8+V8+X8,2)</f>
        <v>0</v>
      </c>
      <c r="G8" s="27">
        <f>ROUND(I8+K8+M8+O8+Q8+S8+U8+W8+Y8,2)</f>
        <v>0</v>
      </c>
      <c r="H8" s="530">
        <f>SUM(H9:H10)</f>
        <v>0</v>
      </c>
      <c r="I8" s="530">
        <f t="shared" ref="I8:Y8" si="3">SUM(I9:I10)</f>
        <v>0</v>
      </c>
      <c r="J8" s="530">
        <f t="shared" si="3"/>
        <v>0</v>
      </c>
      <c r="K8" s="530">
        <f t="shared" si="3"/>
        <v>0</v>
      </c>
      <c r="L8" s="530">
        <f t="shared" si="3"/>
        <v>0</v>
      </c>
      <c r="M8" s="530">
        <f t="shared" si="3"/>
        <v>0</v>
      </c>
      <c r="N8" s="530">
        <f t="shared" si="3"/>
        <v>0</v>
      </c>
      <c r="O8" s="530">
        <f t="shared" si="3"/>
        <v>0</v>
      </c>
      <c r="P8" s="530">
        <f t="shared" si="3"/>
        <v>0</v>
      </c>
      <c r="Q8" s="530">
        <f t="shared" si="3"/>
        <v>0</v>
      </c>
      <c r="R8" s="530">
        <f t="shared" si="3"/>
        <v>0</v>
      </c>
      <c r="S8" s="530">
        <f t="shared" si="3"/>
        <v>0</v>
      </c>
      <c r="T8" s="530">
        <f t="shared" si="3"/>
        <v>0</v>
      </c>
      <c r="U8" s="530">
        <f t="shared" si="3"/>
        <v>0</v>
      </c>
      <c r="V8" s="530">
        <f t="shared" si="3"/>
        <v>0</v>
      </c>
      <c r="W8" s="530">
        <f t="shared" si="3"/>
        <v>0</v>
      </c>
      <c r="X8" s="530">
        <f t="shared" si="3"/>
        <v>0</v>
      </c>
      <c r="Y8" s="530">
        <f t="shared" si="3"/>
        <v>0</v>
      </c>
      <c r="Z8" s="3"/>
      <c r="AE8" s="5"/>
      <c r="AF8" s="5"/>
      <c r="AG8" s="5"/>
      <c r="AH8" s="5"/>
      <c r="AI8" s="5"/>
      <c r="AJ8" s="5"/>
      <c r="AK8" s="5"/>
      <c r="AL8" s="5"/>
      <c r="AM8" s="5"/>
      <c r="AN8" s="5"/>
      <c r="AO8" s="5"/>
      <c r="AP8" s="5"/>
      <c r="AQ8" s="5"/>
      <c r="AR8" s="5"/>
      <c r="AS8" s="5"/>
      <c r="AT8" s="5"/>
      <c r="AV8" s="11"/>
      <c r="BQ8" s="4"/>
    </row>
    <row r="9" spans="1:69" x14ac:dyDescent="0.2">
      <c r="A9" s="12" t="s">
        <v>65</v>
      </c>
      <c r="B9" s="13" t="s">
        <v>66</v>
      </c>
      <c r="C9" s="225">
        <v>0.85</v>
      </c>
      <c r="D9" s="29">
        <f t="shared" si="2"/>
        <v>0</v>
      </c>
      <c r="E9" s="529"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2">
      <c r="A10" s="12" t="s">
        <v>67</v>
      </c>
      <c r="B10" s="13" t="s">
        <v>89</v>
      </c>
      <c r="C10" s="225">
        <v>0.85</v>
      </c>
      <c r="D10" s="29">
        <f t="shared" si="2"/>
        <v>0</v>
      </c>
      <c r="E10" s="529"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2">
      <c r="A11" s="8">
        <v>3</v>
      </c>
      <c r="B11" s="9" t="s">
        <v>92</v>
      </c>
      <c r="C11" s="3"/>
      <c r="D11" s="29">
        <f t="shared" si="2"/>
        <v>0</v>
      </c>
      <c r="E11" s="529" t="e">
        <f t="shared" si="0"/>
        <v>#DIV/0!</v>
      </c>
      <c r="F11" s="27">
        <f t="shared" si="1"/>
        <v>0</v>
      </c>
      <c r="G11" s="27">
        <f t="shared" si="1"/>
        <v>0</v>
      </c>
      <c r="H11" s="530">
        <f>SUM(H12:H13)</f>
        <v>0</v>
      </c>
      <c r="I11" s="530">
        <f t="shared" ref="I11:Y11" si="4">SUM(I12:I13)</f>
        <v>0</v>
      </c>
      <c r="J11" s="530">
        <f t="shared" si="4"/>
        <v>0</v>
      </c>
      <c r="K11" s="530">
        <f t="shared" si="4"/>
        <v>0</v>
      </c>
      <c r="L11" s="530">
        <f t="shared" si="4"/>
        <v>0</v>
      </c>
      <c r="M11" s="530">
        <f t="shared" si="4"/>
        <v>0</v>
      </c>
      <c r="N11" s="530">
        <f t="shared" si="4"/>
        <v>0</v>
      </c>
      <c r="O11" s="530">
        <f t="shared" si="4"/>
        <v>0</v>
      </c>
      <c r="P11" s="530">
        <f t="shared" si="4"/>
        <v>0</v>
      </c>
      <c r="Q11" s="530">
        <f t="shared" si="4"/>
        <v>0</v>
      </c>
      <c r="R11" s="530">
        <f t="shared" si="4"/>
        <v>0</v>
      </c>
      <c r="S11" s="530">
        <f t="shared" si="4"/>
        <v>0</v>
      </c>
      <c r="T11" s="530">
        <f t="shared" si="4"/>
        <v>0</v>
      </c>
      <c r="U11" s="530">
        <f t="shared" si="4"/>
        <v>0</v>
      </c>
      <c r="V11" s="530">
        <f t="shared" si="4"/>
        <v>0</v>
      </c>
      <c r="W11" s="530">
        <f t="shared" si="4"/>
        <v>0</v>
      </c>
      <c r="X11" s="530">
        <f t="shared" si="4"/>
        <v>0</v>
      </c>
      <c r="Y11" s="530">
        <f t="shared" si="4"/>
        <v>0</v>
      </c>
      <c r="Z11" s="3"/>
      <c r="AE11" s="5"/>
      <c r="AF11" s="5"/>
      <c r="AG11" s="5"/>
      <c r="AH11" s="5"/>
      <c r="AI11" s="5"/>
      <c r="AJ11" s="5"/>
      <c r="AK11" s="5"/>
      <c r="AL11" s="5"/>
      <c r="AM11" s="5"/>
      <c r="AN11" s="5"/>
      <c r="AO11" s="5"/>
      <c r="AP11" s="5"/>
      <c r="AQ11" s="5"/>
      <c r="AR11" s="5"/>
      <c r="AS11" s="5"/>
      <c r="AT11" s="5"/>
      <c r="AV11" s="11"/>
      <c r="BQ11" s="4"/>
    </row>
    <row r="12" spans="1:69" x14ac:dyDescent="0.2">
      <c r="A12" s="12" t="s">
        <v>90</v>
      </c>
      <c r="B12" s="13" t="s">
        <v>93</v>
      </c>
      <c r="C12" s="225">
        <v>0.85</v>
      </c>
      <c r="D12" s="29">
        <f t="shared" si="2"/>
        <v>0</v>
      </c>
      <c r="E12" s="529"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2">
      <c r="A13" s="12" t="s">
        <v>91</v>
      </c>
      <c r="B13" s="13" t="s">
        <v>94</v>
      </c>
      <c r="C13" s="225">
        <v>0.85</v>
      </c>
      <c r="D13" s="29">
        <f t="shared" si="2"/>
        <v>0</v>
      </c>
      <c r="E13" s="529"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2">
      <c r="A14" s="8">
        <v>4</v>
      </c>
      <c r="B14" s="9" t="s">
        <v>68</v>
      </c>
      <c r="C14" s="225">
        <v>0.85</v>
      </c>
      <c r="D14" s="29">
        <f t="shared" si="2"/>
        <v>0</v>
      </c>
      <c r="E14" s="529"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2">
      <c r="A15" s="8">
        <v>5</v>
      </c>
      <c r="B15" s="9" t="s">
        <v>95</v>
      </c>
      <c r="C15" s="225">
        <v>0.85</v>
      </c>
      <c r="D15" s="29">
        <f t="shared" si="2"/>
        <v>0</v>
      </c>
      <c r="E15" s="529"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2">
      <c r="A16" s="8">
        <v>6</v>
      </c>
      <c r="B16" s="9" t="s">
        <v>96</v>
      </c>
      <c r="C16" s="3"/>
      <c r="D16" s="29">
        <f t="shared" si="2"/>
        <v>0</v>
      </c>
      <c r="E16" s="529" t="e">
        <f t="shared" si="0"/>
        <v>#DIV/0!</v>
      </c>
      <c r="F16" s="27">
        <f t="shared" si="5"/>
        <v>0</v>
      </c>
      <c r="G16" s="27">
        <f>ROUND(I16+K16+M16+O16+Q16+S16+U16+W16+Y16,2)</f>
        <v>0</v>
      </c>
      <c r="H16" s="530">
        <f>SUM(H17:H20)</f>
        <v>0</v>
      </c>
      <c r="I16" s="530">
        <f t="shared" ref="I16:Y16" si="6">SUM(I17:I20)</f>
        <v>0</v>
      </c>
      <c r="J16" s="530">
        <f t="shared" si="6"/>
        <v>0</v>
      </c>
      <c r="K16" s="530">
        <f t="shared" si="6"/>
        <v>0</v>
      </c>
      <c r="L16" s="530">
        <f t="shared" si="6"/>
        <v>0</v>
      </c>
      <c r="M16" s="530">
        <f t="shared" si="6"/>
        <v>0</v>
      </c>
      <c r="N16" s="530">
        <f t="shared" si="6"/>
        <v>0</v>
      </c>
      <c r="O16" s="530">
        <f t="shared" si="6"/>
        <v>0</v>
      </c>
      <c r="P16" s="530">
        <f t="shared" si="6"/>
        <v>0</v>
      </c>
      <c r="Q16" s="530">
        <f t="shared" si="6"/>
        <v>0</v>
      </c>
      <c r="R16" s="530">
        <f t="shared" si="6"/>
        <v>0</v>
      </c>
      <c r="S16" s="530">
        <f t="shared" si="6"/>
        <v>0</v>
      </c>
      <c r="T16" s="530">
        <f t="shared" si="6"/>
        <v>0</v>
      </c>
      <c r="U16" s="530">
        <f t="shared" si="6"/>
        <v>0</v>
      </c>
      <c r="V16" s="530">
        <f t="shared" si="6"/>
        <v>0</v>
      </c>
      <c r="W16" s="530">
        <f t="shared" si="6"/>
        <v>0</v>
      </c>
      <c r="X16" s="530">
        <f t="shared" si="6"/>
        <v>0</v>
      </c>
      <c r="Y16" s="530">
        <f t="shared" si="6"/>
        <v>0</v>
      </c>
      <c r="Z16" s="3"/>
      <c r="AE16" s="5"/>
      <c r="AF16" s="5"/>
      <c r="AG16" s="5"/>
      <c r="AH16" s="5"/>
      <c r="AI16" s="5"/>
      <c r="AJ16" s="5"/>
      <c r="AK16" s="5"/>
      <c r="AL16" s="5"/>
      <c r="AM16" s="5"/>
      <c r="AN16" s="5"/>
      <c r="AO16" s="5"/>
      <c r="AP16" s="5"/>
      <c r="AQ16" s="5"/>
      <c r="AR16" s="5"/>
      <c r="AS16" s="5"/>
      <c r="AT16" s="5"/>
      <c r="AV16" s="11"/>
      <c r="BQ16" s="4"/>
    </row>
    <row r="17" spans="1:69" x14ac:dyDescent="0.2">
      <c r="A17" s="12" t="s">
        <v>99</v>
      </c>
      <c r="B17" s="13" t="s">
        <v>97</v>
      </c>
      <c r="C17" s="225">
        <v>0.85</v>
      </c>
      <c r="D17" s="29">
        <f t="shared" si="2"/>
        <v>0</v>
      </c>
      <c r="E17" s="529"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2">
      <c r="A18" s="12" t="s">
        <v>100</v>
      </c>
      <c r="B18" s="13" t="s">
        <v>94</v>
      </c>
      <c r="C18" s="225">
        <v>0.85</v>
      </c>
      <c r="D18" s="29">
        <f t="shared" si="2"/>
        <v>0</v>
      </c>
      <c r="E18" s="529"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2">
      <c r="A19" s="12" t="s">
        <v>101</v>
      </c>
      <c r="B19" s="13" t="s">
        <v>98</v>
      </c>
      <c r="C19" s="225">
        <v>0.85</v>
      </c>
      <c r="D19" s="29">
        <f t="shared" si="2"/>
        <v>0</v>
      </c>
      <c r="E19" s="529"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2">
      <c r="A20" s="12" t="s">
        <v>102</v>
      </c>
      <c r="B20" s="13" t="s">
        <v>80</v>
      </c>
      <c r="C20" s="225">
        <v>0.85</v>
      </c>
      <c r="D20" s="29">
        <f t="shared" si="2"/>
        <v>0</v>
      </c>
      <c r="E20" s="529"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2">
      <c r="A21" s="8">
        <v>7</v>
      </c>
      <c r="B21" s="9" t="s">
        <v>69</v>
      </c>
      <c r="D21" s="29">
        <f t="shared" si="2"/>
        <v>0</v>
      </c>
      <c r="E21" s="529" t="e">
        <f t="shared" si="0"/>
        <v>#DIV/0!</v>
      </c>
      <c r="F21" s="21">
        <f>ROUND(H21+J21+L21+N21+P21+R21+T21+V21+X21,2)</f>
        <v>0</v>
      </c>
      <c r="G21" s="21">
        <f>ROUND(I21+K21+M21+O21+Q21+S21+U21+W21+Y21,2)</f>
        <v>0</v>
      </c>
      <c r="H21" s="531">
        <f>SUM(H22:H27)</f>
        <v>0</v>
      </c>
      <c r="I21" s="531">
        <f t="shared" ref="I21:Y21" si="8">SUM(I22:I27)</f>
        <v>0</v>
      </c>
      <c r="J21" s="531">
        <f t="shared" si="8"/>
        <v>0</v>
      </c>
      <c r="K21" s="531">
        <f t="shared" si="8"/>
        <v>0</v>
      </c>
      <c r="L21" s="531">
        <f t="shared" si="8"/>
        <v>0</v>
      </c>
      <c r="M21" s="531">
        <f t="shared" si="8"/>
        <v>0</v>
      </c>
      <c r="N21" s="531">
        <f t="shared" si="8"/>
        <v>0</v>
      </c>
      <c r="O21" s="531">
        <f t="shared" si="8"/>
        <v>0</v>
      </c>
      <c r="P21" s="531">
        <f t="shared" si="8"/>
        <v>0</v>
      </c>
      <c r="Q21" s="531">
        <f t="shared" si="8"/>
        <v>0</v>
      </c>
      <c r="R21" s="531">
        <f t="shared" si="8"/>
        <v>0</v>
      </c>
      <c r="S21" s="531">
        <f t="shared" si="8"/>
        <v>0</v>
      </c>
      <c r="T21" s="531">
        <f t="shared" si="8"/>
        <v>0</v>
      </c>
      <c r="U21" s="531">
        <f t="shared" si="8"/>
        <v>0</v>
      </c>
      <c r="V21" s="531">
        <f t="shared" si="8"/>
        <v>0</v>
      </c>
      <c r="W21" s="531">
        <f t="shared" si="8"/>
        <v>0</v>
      </c>
      <c r="X21" s="531">
        <f t="shared" si="8"/>
        <v>0</v>
      </c>
      <c r="Y21" s="531">
        <f t="shared" si="8"/>
        <v>0</v>
      </c>
      <c r="AE21" s="5"/>
      <c r="AF21" s="5"/>
      <c r="AG21" s="5"/>
      <c r="AH21" s="5"/>
      <c r="AI21" s="5"/>
      <c r="AJ21" s="5"/>
      <c r="AK21" s="5"/>
      <c r="AL21" s="5"/>
      <c r="AM21" s="5"/>
      <c r="AN21" s="5"/>
      <c r="AO21" s="5"/>
      <c r="AP21" s="5"/>
      <c r="AQ21" s="5"/>
      <c r="AR21" s="5"/>
      <c r="AS21" s="5"/>
      <c r="AT21" s="5"/>
    </row>
    <row r="22" spans="1:69" s="3" customFormat="1" x14ac:dyDescent="0.2">
      <c r="A22" s="12" t="s">
        <v>70</v>
      </c>
      <c r="B22" s="13" t="s">
        <v>71</v>
      </c>
      <c r="C22" s="225">
        <v>0.85</v>
      </c>
      <c r="D22" s="29">
        <f t="shared" si="2"/>
        <v>0</v>
      </c>
      <c r="E22" s="529"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2">
      <c r="A23" s="12" t="s">
        <v>72</v>
      </c>
      <c r="B23" s="13" t="s">
        <v>73</v>
      </c>
      <c r="C23" s="225">
        <v>0.85</v>
      </c>
      <c r="D23" s="29">
        <f t="shared" si="2"/>
        <v>0</v>
      </c>
      <c r="E23" s="529"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2">
      <c r="A24" s="12" t="s">
        <v>74</v>
      </c>
      <c r="B24" s="13" t="s">
        <v>87</v>
      </c>
      <c r="C24" s="225">
        <v>0.85</v>
      </c>
      <c r="D24" s="29">
        <f t="shared" si="2"/>
        <v>0</v>
      </c>
      <c r="E24" s="529"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2">
      <c r="A25" s="12" t="s">
        <v>75</v>
      </c>
      <c r="B25" s="13" t="s">
        <v>76</v>
      </c>
      <c r="C25" s="225">
        <v>0.85</v>
      </c>
      <c r="D25" s="29">
        <f t="shared" si="2"/>
        <v>0</v>
      </c>
      <c r="E25" s="529" t="e">
        <f t="shared" si="0"/>
        <v>#DIV/0!</v>
      </c>
      <c r="F25" s="28">
        <f t="shared" si="9"/>
        <v>0</v>
      </c>
      <c r="G25" s="28">
        <f t="shared" si="9"/>
        <v>0</v>
      </c>
      <c r="H25" s="161"/>
      <c r="I25" s="161"/>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2">
      <c r="A26" s="12" t="s">
        <v>77</v>
      </c>
      <c r="B26" s="13" t="s">
        <v>78</v>
      </c>
      <c r="C26" s="225">
        <v>0.85</v>
      </c>
      <c r="D26" s="29">
        <f t="shared" si="2"/>
        <v>0</v>
      </c>
      <c r="E26" s="529"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2">
      <c r="A27" s="12" t="s">
        <v>79</v>
      </c>
      <c r="B27" s="13" t="s">
        <v>80</v>
      </c>
      <c r="C27" s="225">
        <v>0.85</v>
      </c>
      <c r="D27" s="29">
        <f t="shared" si="2"/>
        <v>0</v>
      </c>
      <c r="E27" s="529"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2">
      <c r="A28" s="8">
        <v>8</v>
      </c>
      <c r="B28" s="9" t="s">
        <v>103</v>
      </c>
      <c r="C28" s="225">
        <v>0.85</v>
      </c>
      <c r="D28" s="29">
        <f t="shared" si="2"/>
        <v>0</v>
      </c>
      <c r="E28" s="529"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2">
      <c r="A29" s="8">
        <v>9</v>
      </c>
      <c r="B29" s="9" t="s">
        <v>81</v>
      </c>
      <c r="C29" s="225">
        <v>0.85</v>
      </c>
      <c r="D29" s="29">
        <f t="shared" si="2"/>
        <v>0</v>
      </c>
      <c r="E29" s="529"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2">
      <c r="A30" s="8">
        <v>10</v>
      </c>
      <c r="B30" s="9" t="s">
        <v>82</v>
      </c>
      <c r="C30" s="225">
        <v>0.85</v>
      </c>
      <c r="D30" s="29">
        <f t="shared" si="2"/>
        <v>0</v>
      </c>
      <c r="E30" s="529"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5.5" x14ac:dyDescent="0.2">
      <c r="A31" s="8">
        <v>11</v>
      </c>
      <c r="B31" s="9" t="s">
        <v>83</v>
      </c>
      <c r="C31" s="225">
        <v>0.85</v>
      </c>
      <c r="D31" s="29">
        <f t="shared" si="2"/>
        <v>0</v>
      </c>
      <c r="E31" s="529"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2">
      <c r="A32" s="8">
        <v>12</v>
      </c>
      <c r="B32" s="9" t="s">
        <v>104</v>
      </c>
      <c r="C32" s="225">
        <v>0.85</v>
      </c>
      <c r="D32" s="29">
        <f t="shared" si="2"/>
        <v>0</v>
      </c>
      <c r="E32" s="529"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2">
      <c r="A33" s="8">
        <v>13</v>
      </c>
      <c r="B33" s="9" t="s">
        <v>105</v>
      </c>
      <c r="C33" s="225">
        <v>0.85</v>
      </c>
      <c r="D33" s="29">
        <f t="shared" si="2"/>
        <v>0</v>
      </c>
      <c r="E33" s="529"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2">
      <c r="A34" s="8">
        <v>14</v>
      </c>
      <c r="B34" s="9" t="s">
        <v>106</v>
      </c>
      <c r="C34" s="225">
        <v>0.85</v>
      </c>
      <c r="D34" s="29">
        <f t="shared" si="2"/>
        <v>0</v>
      </c>
      <c r="E34" s="529"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2">
      <c r="A35" s="8">
        <v>15</v>
      </c>
      <c r="B35" s="9" t="s">
        <v>107</v>
      </c>
      <c r="C35" s="225">
        <v>0.85</v>
      </c>
      <c r="D35" s="29">
        <f t="shared" si="2"/>
        <v>0</v>
      </c>
      <c r="E35" s="529"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2">
      <c r="A36" s="532"/>
      <c r="B36" s="9" t="s">
        <v>84</v>
      </c>
      <c r="C36" s="226">
        <v>0.85</v>
      </c>
      <c r="D36" s="29">
        <f>F36+G36</f>
        <v>0</v>
      </c>
      <c r="E36" s="533"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2">
      <c r="A37" s="532"/>
      <c r="B37" s="9" t="s">
        <v>181</v>
      </c>
      <c r="C37" s="534"/>
      <c r="D37" s="14"/>
      <c r="E37" s="533"/>
      <c r="F37" s="535"/>
      <c r="G37" s="535"/>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2">
      <c r="A38" s="532"/>
      <c r="B38" s="9" t="s">
        <v>339</v>
      </c>
      <c r="C38" s="534"/>
      <c r="D38" s="14"/>
      <c r="E38" s="533"/>
      <c r="F38" s="535"/>
      <c r="G38" s="535"/>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x14ac:dyDescent="0.2">
      <c r="A39" s="528"/>
    </row>
    <row r="40" spans="1:46" s="3" customFormat="1" x14ac:dyDescent="0.2">
      <c r="A40" s="528"/>
    </row>
    <row r="41" spans="1:46" s="3" customFormat="1" x14ac:dyDescent="0.2">
      <c r="A41" s="528"/>
    </row>
    <row r="42" spans="1:46" s="3" customFormat="1" x14ac:dyDescent="0.2">
      <c r="A42" s="528"/>
    </row>
    <row r="43" spans="1:46" s="3" customFormat="1" x14ac:dyDescent="0.2">
      <c r="A43" s="528"/>
    </row>
    <row r="44" spans="1:46" s="3" customFormat="1" x14ac:dyDescent="0.2">
      <c r="A44" s="528"/>
    </row>
    <row r="45" spans="1:46" s="3" customFormat="1" x14ac:dyDescent="0.2">
      <c r="A45" s="528"/>
    </row>
    <row r="46" spans="1:46" s="3" customFormat="1" x14ac:dyDescent="0.2">
      <c r="A46" s="528"/>
    </row>
    <row r="47" spans="1:46" s="3" customFormat="1" x14ac:dyDescent="0.2">
      <c r="A47" s="528"/>
    </row>
    <row r="48" spans="1:46" s="3" customFormat="1" x14ac:dyDescent="0.2">
      <c r="A48" s="528"/>
    </row>
    <row r="49" spans="1:1" s="3" customFormat="1" x14ac:dyDescent="0.2">
      <c r="A49" s="528"/>
    </row>
    <row r="50" spans="1:1" s="3" customFormat="1" x14ac:dyDescent="0.2">
      <c r="A50" s="528"/>
    </row>
    <row r="51" spans="1:1" s="3" customFormat="1" x14ac:dyDescent="0.2">
      <c r="A51" s="528"/>
    </row>
    <row r="52" spans="1:1" s="3" customFormat="1" x14ac:dyDescent="0.2">
      <c r="A52" s="528"/>
    </row>
    <row r="53" spans="1:1" s="3" customFormat="1" x14ac:dyDescent="0.2">
      <c r="A53" s="528"/>
    </row>
    <row r="54" spans="1:1" s="3" customFormat="1" x14ac:dyDescent="0.2">
      <c r="A54" s="528"/>
    </row>
    <row r="55" spans="1:1" s="3" customFormat="1" x14ac:dyDescent="0.2">
      <c r="A55" s="528"/>
    </row>
    <row r="56" spans="1:1" s="3" customFormat="1" x14ac:dyDescent="0.2">
      <c r="A56" s="528"/>
    </row>
    <row r="57" spans="1:1" s="3" customFormat="1" x14ac:dyDescent="0.2">
      <c r="A57" s="528"/>
    </row>
    <row r="58" spans="1:1" s="3" customFormat="1" x14ac:dyDescent="0.2">
      <c r="A58" s="528"/>
    </row>
    <row r="59" spans="1:1" s="3" customFormat="1" x14ac:dyDescent="0.2">
      <c r="A59" s="528"/>
    </row>
    <row r="60" spans="1:1" s="3" customFormat="1" x14ac:dyDescent="0.2">
      <c r="A60" s="528"/>
    </row>
    <row r="61" spans="1:1" s="3" customFormat="1" x14ac:dyDescent="0.2">
      <c r="A61" s="528"/>
    </row>
    <row r="62" spans="1:1" s="3" customFormat="1" x14ac:dyDescent="0.2">
      <c r="A62" s="528"/>
    </row>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sheetData>
  <sheetProtection formatCells="0" formatColumns="0" formatRows="0" insertColumns="0" insertRows="0" insertHyperlinks="0" deleteColumns="0" deleteRows="0" sort="0" autoFilter="0" pivotTables="0"/>
  <mergeCells count="18">
    <mergeCell ref="H5:I5"/>
    <mergeCell ref="J5:K5"/>
    <mergeCell ref="A1:B1"/>
    <mergeCell ref="D1:V1"/>
    <mergeCell ref="A4:C4"/>
    <mergeCell ref="A5:A6"/>
    <mergeCell ref="B5:B6"/>
    <mergeCell ref="C5:C6"/>
    <mergeCell ref="D5:E5"/>
    <mergeCell ref="F5:G5"/>
    <mergeCell ref="T3:W3"/>
    <mergeCell ref="X5:Y5"/>
    <mergeCell ref="L5:M5"/>
    <mergeCell ref="N5:O5"/>
    <mergeCell ref="P5:Q5"/>
    <mergeCell ref="R5:S5"/>
    <mergeCell ref="T5:U5"/>
    <mergeCell ref="V5:W5"/>
  </mergeCells>
  <conditionalFormatting sqref="D7:D38">
    <cfRule type="containsText" dxfId="114" priority="1" stopIfTrue="1" operator="containsText" text="PĀRSNIEGTAS IZMAKSAS">
      <formula>NOT(ISERROR(SEARCH("PĀRSNIEGTAS IZMAKSAS",D7)))</formula>
    </cfRule>
  </conditionalFormatting>
  <conditionalFormatting sqref="F8:G8">
    <cfRule type="containsText" dxfId="113" priority="6" stopIfTrue="1" operator="containsText" text="PĀRSNIEGTAS IZMAKSAS">
      <formula>NOT(ISERROR(SEARCH("PĀRSNIEGTAS IZMAKSAS",F8)))</formula>
    </cfRule>
  </conditionalFormatting>
  <conditionalFormatting sqref="F11:G11">
    <cfRule type="containsText" dxfId="112" priority="4" stopIfTrue="1" operator="containsText" text="PĀRSNIEGTAS IZMAKSAS">
      <formula>NOT(ISERROR(SEARCH("PĀRSNIEGTAS IZMAKSAS",F11)))</formula>
    </cfRule>
  </conditionalFormatting>
  <conditionalFormatting sqref="F16:G16">
    <cfRule type="containsText" dxfId="111" priority="3" stopIfTrue="1" operator="containsText" text="PĀRSNIEGTAS IZMAKSAS">
      <formula>NOT(ISERROR(SEARCH("PĀRSNIEGTAS IZMAKSAS",F16)))</formula>
    </cfRule>
  </conditionalFormatting>
  <conditionalFormatting sqref="J5:Y5">
    <cfRule type="cellIs" dxfId="110"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 C9:C10 C12:C15 C17:C20 C22:C36</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dimension ref="A1:BP407"/>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D1" sqref="D1:U1"/>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625" t="s">
        <v>143</v>
      </c>
      <c r="B1" s="625"/>
      <c r="C1" s="527"/>
      <c r="D1" s="626" t="s">
        <v>445</v>
      </c>
      <c r="E1" s="626"/>
      <c r="F1" s="626"/>
      <c r="G1" s="626"/>
      <c r="H1" s="626"/>
      <c r="I1" s="626"/>
      <c r="J1" s="626"/>
      <c r="K1" s="626"/>
      <c r="L1" s="626"/>
      <c r="M1" s="626"/>
      <c r="N1" s="626"/>
      <c r="O1" s="626"/>
      <c r="P1" s="626"/>
      <c r="Q1" s="626"/>
      <c r="R1" s="626"/>
      <c r="S1" s="626"/>
      <c r="T1" s="626"/>
      <c r="U1" s="626"/>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2">
      <c r="A2" s="528"/>
    </row>
    <row r="3" spans="1:68" s="3" customFormat="1" ht="18.75" x14ac:dyDescent="0.3">
      <c r="A3" s="528"/>
      <c r="B3" s="539" t="s">
        <v>148</v>
      </c>
      <c r="C3" s="99"/>
      <c r="D3" s="100"/>
      <c r="E3" s="100"/>
      <c r="F3" s="100"/>
      <c r="G3" s="551"/>
      <c r="H3" s="229"/>
      <c r="I3" s="100"/>
      <c r="J3" s="100"/>
      <c r="K3" s="539" t="s">
        <v>317</v>
      </c>
      <c r="L3" s="539"/>
      <c r="M3" s="539"/>
      <c r="N3" s="539"/>
      <c r="O3" s="550"/>
      <c r="P3" s="540" t="s">
        <v>350</v>
      </c>
    </row>
    <row r="4" spans="1:68" ht="24.95" customHeight="1" x14ac:dyDescent="0.35">
      <c r="A4" s="627" t="s">
        <v>52</v>
      </c>
      <c r="B4" s="627"/>
      <c r="C4" s="627"/>
      <c r="D4" s="3"/>
      <c r="E4" s="3"/>
      <c r="F4" s="3"/>
      <c r="G4" s="3"/>
      <c r="H4" s="3"/>
      <c r="I4" s="3"/>
      <c r="J4" s="3"/>
      <c r="K4" s="3"/>
      <c r="L4" s="3"/>
      <c r="M4" s="3"/>
      <c r="N4" s="3"/>
      <c r="O4" s="3"/>
      <c r="P4" s="3"/>
      <c r="Q4" s="3"/>
      <c r="R4" s="3"/>
      <c r="S4" s="3"/>
      <c r="T4" s="3"/>
      <c r="U4" s="3"/>
      <c r="V4" s="3"/>
      <c r="W4" s="3"/>
      <c r="X4" s="3"/>
      <c r="Y4" s="3"/>
    </row>
    <row r="5" spans="1:68" x14ac:dyDescent="0.2">
      <c r="A5" s="628" t="s">
        <v>53</v>
      </c>
      <c r="B5" s="629" t="s">
        <v>54</v>
      </c>
      <c r="C5" s="630" t="s">
        <v>323</v>
      </c>
      <c r="D5" s="632" t="s">
        <v>55</v>
      </c>
      <c r="E5" s="632"/>
      <c r="F5" s="632" t="s">
        <v>56</v>
      </c>
      <c r="G5" s="632"/>
      <c r="H5" s="632">
        <f>'Dati par projektu'!E13</f>
        <v>2024</v>
      </c>
      <c r="I5" s="632"/>
      <c r="J5" s="632">
        <f>IF(OR(H5&gt;='Dati par projektu'!$C$17,H5="X"),"X",H5+1)</f>
        <v>2025</v>
      </c>
      <c r="K5" s="632"/>
      <c r="L5" s="632">
        <f>IF(OR(J5&gt;='Dati par projektu'!$C$17,J5="X"),"X",J5+1)</f>
        <v>2026</v>
      </c>
      <c r="M5" s="632"/>
      <c r="N5" s="632">
        <f>IF(OR(L5&gt;='Dati par projektu'!$C$17,L5="X"),"X",L5+1)</f>
        <v>2027</v>
      </c>
      <c r="O5" s="632"/>
      <c r="P5" s="632">
        <f>IF(OR(N5&gt;='Dati par projektu'!$C$17,N5="X"),"X",N5+1)</f>
        <v>2028</v>
      </c>
      <c r="Q5" s="632"/>
      <c r="R5" s="632">
        <f>IF(OR(P5&gt;='Dati par projektu'!$C$17,P5="X"),"X",P5+1)</f>
        <v>2029</v>
      </c>
      <c r="S5" s="632"/>
      <c r="T5" s="632" t="str">
        <f>IF(OR(R5&gt;='Dati par projektu'!$C$17,R5="X"),"X",R5+1)</f>
        <v>X</v>
      </c>
      <c r="U5" s="632"/>
      <c r="V5" s="632" t="str">
        <f>IF(OR(T5&gt;='Dati par projektu'!$C$17,T5="X"),"X",T5+1)</f>
        <v>X</v>
      </c>
      <c r="W5" s="632"/>
      <c r="X5" s="632" t="str">
        <f>IF(OR(V5&gt;='Dati par projektu'!$C$17,V5="X"),"X",V5+1)</f>
        <v>X</v>
      </c>
      <c r="Y5" s="632"/>
      <c r="AE5" s="5"/>
      <c r="AF5" s="5"/>
      <c r="AG5" s="5"/>
      <c r="AH5" s="5"/>
      <c r="AI5" s="5"/>
      <c r="AJ5" s="5"/>
      <c r="AK5" s="5"/>
      <c r="AL5" s="5"/>
      <c r="AM5" s="5"/>
      <c r="AN5" s="5"/>
      <c r="AO5" s="5"/>
      <c r="AP5" s="5"/>
      <c r="AQ5" s="5"/>
      <c r="AR5" s="5"/>
      <c r="AS5" s="5"/>
      <c r="AT5" s="5"/>
      <c r="AV5" s="6">
        <v>0.55000000000000004</v>
      </c>
    </row>
    <row r="6" spans="1:68" ht="27" customHeight="1" x14ac:dyDescent="0.2">
      <c r="A6" s="628"/>
      <c r="B6" s="629" t="s">
        <v>57</v>
      </c>
      <c r="C6" s="631"/>
      <c r="D6" s="172" t="s">
        <v>58</v>
      </c>
      <c r="E6" s="172" t="s">
        <v>59</v>
      </c>
      <c r="F6" s="172" t="s">
        <v>60</v>
      </c>
      <c r="G6" s="172"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AE6" s="5"/>
      <c r="AF6" s="5"/>
      <c r="AG6" s="5"/>
      <c r="AH6" s="5"/>
      <c r="AI6" s="5"/>
      <c r="AJ6" s="5"/>
      <c r="AK6" s="5"/>
      <c r="AL6" s="5"/>
      <c r="AM6" s="5"/>
      <c r="AN6" s="5"/>
      <c r="AO6" s="5"/>
      <c r="AP6" s="5"/>
      <c r="AQ6" s="5"/>
      <c r="AR6" s="5"/>
      <c r="AS6" s="5"/>
      <c r="AT6" s="5"/>
      <c r="AV6" s="6">
        <v>0.45</v>
      </c>
    </row>
    <row r="7" spans="1:68" x14ac:dyDescent="0.2">
      <c r="A7" s="8">
        <v>1</v>
      </c>
      <c r="B7" s="9" t="s">
        <v>88</v>
      </c>
      <c r="C7" s="225">
        <v>0.85</v>
      </c>
      <c r="D7" s="29">
        <f>F7+G7</f>
        <v>0</v>
      </c>
      <c r="E7" s="529"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2">
      <c r="A8" s="8">
        <v>2</v>
      </c>
      <c r="B8" s="9" t="s">
        <v>64</v>
      </c>
      <c r="C8" s="3"/>
      <c r="D8" s="29">
        <f t="shared" ref="D8:D35" si="2">F8+G8</f>
        <v>0</v>
      </c>
      <c r="E8" s="529" t="e">
        <f t="shared" si="0"/>
        <v>#DIV/0!</v>
      </c>
      <c r="F8" s="27">
        <f>ROUND(H8+J8+L8+N8+P8+R8+T8+V8+X8,2)</f>
        <v>0</v>
      </c>
      <c r="G8" s="27">
        <f>ROUND(I8+K8+M8+O8+Q8+S8+U8+W8+Y8,2)</f>
        <v>0</v>
      </c>
      <c r="H8" s="530">
        <f>SUM(H9:H10)</f>
        <v>0</v>
      </c>
      <c r="I8" s="530">
        <f t="shared" ref="I8:Y8" si="3">SUM(I9:I10)</f>
        <v>0</v>
      </c>
      <c r="J8" s="530">
        <f t="shared" si="3"/>
        <v>0</v>
      </c>
      <c r="K8" s="530">
        <f t="shared" si="3"/>
        <v>0</v>
      </c>
      <c r="L8" s="530">
        <f t="shared" si="3"/>
        <v>0</v>
      </c>
      <c r="M8" s="530">
        <f t="shared" si="3"/>
        <v>0</v>
      </c>
      <c r="N8" s="530">
        <f t="shared" si="3"/>
        <v>0</v>
      </c>
      <c r="O8" s="530">
        <f t="shared" si="3"/>
        <v>0</v>
      </c>
      <c r="P8" s="530">
        <f t="shared" si="3"/>
        <v>0</v>
      </c>
      <c r="Q8" s="530">
        <f t="shared" si="3"/>
        <v>0</v>
      </c>
      <c r="R8" s="530">
        <f t="shared" si="3"/>
        <v>0</v>
      </c>
      <c r="S8" s="530">
        <f t="shared" si="3"/>
        <v>0</v>
      </c>
      <c r="T8" s="530">
        <f t="shared" si="3"/>
        <v>0</v>
      </c>
      <c r="U8" s="530">
        <f t="shared" si="3"/>
        <v>0</v>
      </c>
      <c r="V8" s="530">
        <f t="shared" si="3"/>
        <v>0</v>
      </c>
      <c r="W8" s="530">
        <f t="shared" si="3"/>
        <v>0</v>
      </c>
      <c r="X8" s="530">
        <f t="shared" si="3"/>
        <v>0</v>
      </c>
      <c r="Y8" s="530">
        <f t="shared" si="3"/>
        <v>0</v>
      </c>
      <c r="AE8" s="5"/>
      <c r="AF8" s="5"/>
      <c r="AG8" s="5"/>
      <c r="AH8" s="5"/>
      <c r="AI8" s="5"/>
      <c r="AJ8" s="5"/>
      <c r="AK8" s="5"/>
      <c r="AL8" s="5"/>
      <c r="AM8" s="5"/>
      <c r="AN8" s="5"/>
      <c r="AO8" s="5"/>
      <c r="AP8" s="5"/>
      <c r="AQ8" s="5"/>
      <c r="AR8" s="5"/>
      <c r="AS8" s="5"/>
      <c r="AT8" s="5"/>
      <c r="AV8" s="11"/>
    </row>
    <row r="9" spans="1:68" x14ac:dyDescent="0.2">
      <c r="A9" s="12" t="s">
        <v>65</v>
      </c>
      <c r="B9" s="13" t="s">
        <v>66</v>
      </c>
      <c r="C9" s="225">
        <v>0.85</v>
      </c>
      <c r="D9" s="29">
        <f t="shared" si="2"/>
        <v>0</v>
      </c>
      <c r="E9" s="529"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2">
      <c r="A10" s="12" t="s">
        <v>67</v>
      </c>
      <c r="B10" s="13" t="s">
        <v>89</v>
      </c>
      <c r="C10" s="225">
        <v>0.85</v>
      </c>
      <c r="D10" s="29">
        <f t="shared" si="2"/>
        <v>0</v>
      </c>
      <c r="E10" s="529"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2">
      <c r="A11" s="8">
        <v>3</v>
      </c>
      <c r="B11" s="9" t="s">
        <v>92</v>
      </c>
      <c r="C11" s="3"/>
      <c r="D11" s="29">
        <f t="shared" si="2"/>
        <v>0</v>
      </c>
      <c r="E11" s="529" t="e">
        <f t="shared" si="0"/>
        <v>#DIV/0!</v>
      </c>
      <c r="F11" s="27">
        <f t="shared" si="1"/>
        <v>0</v>
      </c>
      <c r="G11" s="27">
        <f t="shared" si="1"/>
        <v>0</v>
      </c>
      <c r="H11" s="530">
        <f>SUM(H12:H13)</f>
        <v>0</v>
      </c>
      <c r="I11" s="530">
        <f t="shared" ref="I11:Y11" si="4">SUM(I12:I13)</f>
        <v>0</v>
      </c>
      <c r="J11" s="530">
        <f t="shared" si="4"/>
        <v>0</v>
      </c>
      <c r="K11" s="530">
        <f t="shared" si="4"/>
        <v>0</v>
      </c>
      <c r="L11" s="530">
        <f t="shared" si="4"/>
        <v>0</v>
      </c>
      <c r="M11" s="530">
        <f t="shared" si="4"/>
        <v>0</v>
      </c>
      <c r="N11" s="530">
        <f t="shared" si="4"/>
        <v>0</v>
      </c>
      <c r="O11" s="530">
        <f t="shared" si="4"/>
        <v>0</v>
      </c>
      <c r="P11" s="530">
        <f t="shared" si="4"/>
        <v>0</v>
      </c>
      <c r="Q11" s="530">
        <f t="shared" si="4"/>
        <v>0</v>
      </c>
      <c r="R11" s="530">
        <f t="shared" si="4"/>
        <v>0</v>
      </c>
      <c r="S11" s="530">
        <f t="shared" si="4"/>
        <v>0</v>
      </c>
      <c r="T11" s="530">
        <f t="shared" si="4"/>
        <v>0</v>
      </c>
      <c r="U11" s="530">
        <f t="shared" si="4"/>
        <v>0</v>
      </c>
      <c r="V11" s="530">
        <f t="shared" si="4"/>
        <v>0</v>
      </c>
      <c r="W11" s="530">
        <f t="shared" si="4"/>
        <v>0</v>
      </c>
      <c r="X11" s="530">
        <f t="shared" si="4"/>
        <v>0</v>
      </c>
      <c r="Y11" s="530">
        <f t="shared" si="4"/>
        <v>0</v>
      </c>
      <c r="AE11" s="5"/>
      <c r="AF11" s="5"/>
      <c r="AG11" s="5"/>
      <c r="AH11" s="5"/>
      <c r="AI11" s="5"/>
      <c r="AJ11" s="5"/>
      <c r="AK11" s="5"/>
      <c r="AL11" s="5"/>
      <c r="AM11" s="5"/>
      <c r="AN11" s="5"/>
      <c r="AO11" s="5"/>
      <c r="AP11" s="5"/>
      <c r="AQ11" s="5"/>
      <c r="AR11" s="5"/>
      <c r="AS11" s="5"/>
      <c r="AT11" s="5"/>
      <c r="AV11" s="11"/>
    </row>
    <row r="12" spans="1:68" x14ac:dyDescent="0.2">
      <c r="A12" s="12" t="s">
        <v>90</v>
      </c>
      <c r="B12" s="13" t="s">
        <v>93</v>
      </c>
      <c r="C12" s="225">
        <v>0.85</v>
      </c>
      <c r="D12" s="29">
        <f t="shared" si="2"/>
        <v>0</v>
      </c>
      <c r="E12" s="529"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2">
      <c r="A13" s="12" t="s">
        <v>91</v>
      </c>
      <c r="B13" s="13" t="s">
        <v>94</v>
      </c>
      <c r="C13" s="225">
        <v>0.85</v>
      </c>
      <c r="D13" s="29">
        <f t="shared" si="2"/>
        <v>0</v>
      </c>
      <c r="E13" s="529"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2">
      <c r="A14" s="8">
        <v>4</v>
      </c>
      <c r="B14" s="9" t="s">
        <v>68</v>
      </c>
      <c r="C14" s="225">
        <v>0.85</v>
      </c>
      <c r="D14" s="29">
        <f t="shared" si="2"/>
        <v>0</v>
      </c>
      <c r="E14" s="529"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2">
      <c r="A15" s="8">
        <v>5</v>
      </c>
      <c r="B15" s="9" t="s">
        <v>95</v>
      </c>
      <c r="C15" s="225">
        <v>0.85</v>
      </c>
      <c r="D15" s="29">
        <f t="shared" si="2"/>
        <v>0</v>
      </c>
      <c r="E15" s="529"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2">
      <c r="A16" s="8">
        <v>6</v>
      </c>
      <c r="B16" s="9" t="s">
        <v>96</v>
      </c>
      <c r="C16" s="3"/>
      <c r="D16" s="29">
        <f t="shared" si="2"/>
        <v>0</v>
      </c>
      <c r="E16" s="529" t="e">
        <f t="shared" si="0"/>
        <v>#DIV/0!</v>
      </c>
      <c r="F16" s="27">
        <f t="shared" si="5"/>
        <v>0</v>
      </c>
      <c r="G16" s="27">
        <f>ROUND(I16+K16+M16+O16+Q16+S16+U16+W16+Y16,2)</f>
        <v>0</v>
      </c>
      <c r="H16" s="530">
        <f>SUM(H17:H20)</f>
        <v>0</v>
      </c>
      <c r="I16" s="530">
        <f t="shared" ref="I16:Y16" si="6">SUM(I17:I20)</f>
        <v>0</v>
      </c>
      <c r="J16" s="530">
        <f t="shared" si="6"/>
        <v>0</v>
      </c>
      <c r="K16" s="530">
        <f t="shared" si="6"/>
        <v>0</v>
      </c>
      <c r="L16" s="530">
        <f t="shared" si="6"/>
        <v>0</v>
      </c>
      <c r="M16" s="530">
        <f t="shared" si="6"/>
        <v>0</v>
      </c>
      <c r="N16" s="530">
        <f t="shared" si="6"/>
        <v>0</v>
      </c>
      <c r="O16" s="530">
        <f t="shared" si="6"/>
        <v>0</v>
      </c>
      <c r="P16" s="530">
        <f t="shared" si="6"/>
        <v>0</v>
      </c>
      <c r="Q16" s="530">
        <f t="shared" si="6"/>
        <v>0</v>
      </c>
      <c r="R16" s="530">
        <f t="shared" si="6"/>
        <v>0</v>
      </c>
      <c r="S16" s="530">
        <f t="shared" si="6"/>
        <v>0</v>
      </c>
      <c r="T16" s="530">
        <f t="shared" si="6"/>
        <v>0</v>
      </c>
      <c r="U16" s="530">
        <f t="shared" si="6"/>
        <v>0</v>
      </c>
      <c r="V16" s="530">
        <f t="shared" si="6"/>
        <v>0</v>
      </c>
      <c r="W16" s="530">
        <f t="shared" si="6"/>
        <v>0</v>
      </c>
      <c r="X16" s="530">
        <f t="shared" si="6"/>
        <v>0</v>
      </c>
      <c r="Y16" s="530">
        <f t="shared" si="6"/>
        <v>0</v>
      </c>
      <c r="AE16" s="5"/>
      <c r="AF16" s="5"/>
      <c r="AG16" s="5"/>
      <c r="AH16" s="5"/>
      <c r="AI16" s="5"/>
      <c r="AJ16" s="5"/>
      <c r="AK16" s="5"/>
      <c r="AL16" s="5"/>
      <c r="AM16" s="5"/>
      <c r="AN16" s="5"/>
      <c r="AO16" s="5"/>
      <c r="AP16" s="5"/>
      <c r="AQ16" s="5"/>
      <c r="AR16" s="5"/>
      <c r="AS16" s="5"/>
      <c r="AT16" s="5"/>
      <c r="AV16" s="11"/>
    </row>
    <row r="17" spans="1:48" x14ac:dyDescent="0.2">
      <c r="A17" s="12" t="s">
        <v>99</v>
      </c>
      <c r="B17" s="13" t="s">
        <v>97</v>
      </c>
      <c r="C17" s="225">
        <v>0.85</v>
      </c>
      <c r="D17" s="29">
        <f t="shared" si="2"/>
        <v>0</v>
      </c>
      <c r="E17" s="529"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2">
      <c r="A18" s="12" t="s">
        <v>100</v>
      </c>
      <c r="B18" s="13" t="s">
        <v>94</v>
      </c>
      <c r="C18" s="225">
        <v>0.85</v>
      </c>
      <c r="D18" s="29">
        <f t="shared" si="2"/>
        <v>0</v>
      </c>
      <c r="E18" s="529"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2">
      <c r="A19" s="12" t="s">
        <v>101</v>
      </c>
      <c r="B19" s="13" t="s">
        <v>98</v>
      </c>
      <c r="C19" s="225">
        <v>0.85</v>
      </c>
      <c r="D19" s="29">
        <f t="shared" si="2"/>
        <v>0</v>
      </c>
      <c r="E19" s="529"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2">
      <c r="A20" s="12" t="s">
        <v>102</v>
      </c>
      <c r="B20" s="13" t="s">
        <v>80</v>
      </c>
      <c r="C20" s="225">
        <v>0.85</v>
      </c>
      <c r="D20" s="29">
        <f t="shared" si="2"/>
        <v>0</v>
      </c>
      <c r="E20" s="529"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2">
      <c r="A21" s="8">
        <v>7</v>
      </c>
      <c r="B21" s="9" t="s">
        <v>69</v>
      </c>
      <c r="D21" s="29">
        <f t="shared" si="2"/>
        <v>0</v>
      </c>
      <c r="E21" s="529" t="e">
        <f t="shared" si="0"/>
        <v>#DIV/0!</v>
      </c>
      <c r="F21" s="21">
        <f>ROUND(H21+J21+L21+N21+P21+R21+T21+V21+X21,2)</f>
        <v>0</v>
      </c>
      <c r="G21" s="21">
        <f>ROUND(I21+K21+M21+O21+Q21+S21+U21+W21+Y21,2)</f>
        <v>0</v>
      </c>
      <c r="H21" s="531">
        <f>SUM(H22:H27)</f>
        <v>0</v>
      </c>
      <c r="I21" s="531">
        <f t="shared" ref="I21:Y21" si="8">SUM(I22:I27)</f>
        <v>0</v>
      </c>
      <c r="J21" s="531">
        <f t="shared" si="8"/>
        <v>0</v>
      </c>
      <c r="K21" s="531">
        <f t="shared" si="8"/>
        <v>0</v>
      </c>
      <c r="L21" s="531">
        <f t="shared" si="8"/>
        <v>0</v>
      </c>
      <c r="M21" s="531">
        <f t="shared" si="8"/>
        <v>0</v>
      </c>
      <c r="N21" s="531">
        <f t="shared" si="8"/>
        <v>0</v>
      </c>
      <c r="O21" s="531">
        <f t="shared" si="8"/>
        <v>0</v>
      </c>
      <c r="P21" s="531">
        <f t="shared" si="8"/>
        <v>0</v>
      </c>
      <c r="Q21" s="531">
        <f t="shared" si="8"/>
        <v>0</v>
      </c>
      <c r="R21" s="531">
        <f t="shared" si="8"/>
        <v>0</v>
      </c>
      <c r="S21" s="531">
        <f t="shared" si="8"/>
        <v>0</v>
      </c>
      <c r="T21" s="531">
        <f t="shared" si="8"/>
        <v>0</v>
      </c>
      <c r="U21" s="531">
        <f t="shared" si="8"/>
        <v>0</v>
      </c>
      <c r="V21" s="531">
        <f t="shared" si="8"/>
        <v>0</v>
      </c>
      <c r="W21" s="531">
        <f t="shared" si="8"/>
        <v>0</v>
      </c>
      <c r="X21" s="531">
        <f t="shared" si="8"/>
        <v>0</v>
      </c>
      <c r="Y21" s="531">
        <f t="shared" si="8"/>
        <v>0</v>
      </c>
      <c r="AE21" s="5"/>
      <c r="AF21" s="5"/>
      <c r="AG21" s="5"/>
      <c r="AH21" s="5"/>
      <c r="AI21" s="5"/>
      <c r="AJ21" s="5"/>
      <c r="AK21" s="5"/>
      <c r="AL21" s="5"/>
      <c r="AM21" s="5"/>
      <c r="AN21" s="5"/>
      <c r="AO21" s="5"/>
      <c r="AP21" s="5"/>
      <c r="AQ21" s="5"/>
      <c r="AR21" s="5"/>
      <c r="AS21" s="5"/>
      <c r="AT21" s="5"/>
    </row>
    <row r="22" spans="1:48" s="3" customFormat="1" x14ac:dyDescent="0.2">
      <c r="A22" s="12" t="s">
        <v>70</v>
      </c>
      <c r="B22" s="13" t="s">
        <v>71</v>
      </c>
      <c r="C22" s="225">
        <v>0.85</v>
      </c>
      <c r="D22" s="29">
        <f t="shared" si="2"/>
        <v>0</v>
      </c>
      <c r="E22" s="529"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2">
      <c r="A23" s="12" t="s">
        <v>72</v>
      </c>
      <c r="B23" s="13" t="s">
        <v>73</v>
      </c>
      <c r="C23" s="225">
        <v>0.85</v>
      </c>
      <c r="D23" s="29">
        <f t="shared" si="2"/>
        <v>0</v>
      </c>
      <c r="E23" s="529"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2">
      <c r="A24" s="12" t="s">
        <v>74</v>
      </c>
      <c r="B24" s="13" t="s">
        <v>87</v>
      </c>
      <c r="C24" s="225">
        <v>0.85</v>
      </c>
      <c r="D24" s="29">
        <f t="shared" si="2"/>
        <v>0</v>
      </c>
      <c r="E24" s="529"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2">
      <c r="A25" s="12" t="s">
        <v>75</v>
      </c>
      <c r="B25" s="13" t="s">
        <v>76</v>
      </c>
      <c r="C25" s="225">
        <v>0.85</v>
      </c>
      <c r="D25" s="29">
        <f t="shared" si="2"/>
        <v>0</v>
      </c>
      <c r="E25" s="529" t="e">
        <f>D25/$D$36</f>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2">
      <c r="A26" s="12" t="s">
        <v>77</v>
      </c>
      <c r="B26" s="13" t="s">
        <v>78</v>
      </c>
      <c r="C26" s="225">
        <v>0.85</v>
      </c>
      <c r="D26" s="29">
        <f t="shared" si="2"/>
        <v>0</v>
      </c>
      <c r="E26" s="529"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2">
      <c r="A27" s="12" t="s">
        <v>79</v>
      </c>
      <c r="B27" s="13" t="s">
        <v>80</v>
      </c>
      <c r="C27" s="225">
        <v>0.85</v>
      </c>
      <c r="D27" s="29">
        <f t="shared" si="2"/>
        <v>0</v>
      </c>
      <c r="E27" s="529"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2">
      <c r="A28" s="8">
        <v>8</v>
      </c>
      <c r="B28" s="9" t="s">
        <v>103</v>
      </c>
      <c r="C28" s="225">
        <v>0.85</v>
      </c>
      <c r="D28" s="29">
        <f t="shared" si="2"/>
        <v>0</v>
      </c>
      <c r="E28" s="529"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2">
      <c r="A29" s="8">
        <v>9</v>
      </c>
      <c r="B29" s="9" t="s">
        <v>81</v>
      </c>
      <c r="C29" s="225">
        <v>0.85</v>
      </c>
      <c r="D29" s="29">
        <f t="shared" si="2"/>
        <v>0</v>
      </c>
      <c r="E29" s="529"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2">
      <c r="A30" s="8">
        <v>10</v>
      </c>
      <c r="B30" s="9" t="s">
        <v>82</v>
      </c>
      <c r="C30" s="225">
        <v>0.85</v>
      </c>
      <c r="D30" s="29">
        <f t="shared" si="2"/>
        <v>0</v>
      </c>
      <c r="E30" s="529"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x14ac:dyDescent="0.2">
      <c r="A31" s="8">
        <v>11</v>
      </c>
      <c r="B31" s="9" t="s">
        <v>83</v>
      </c>
      <c r="C31" s="225">
        <v>0.85</v>
      </c>
      <c r="D31" s="29">
        <f t="shared" si="2"/>
        <v>0</v>
      </c>
      <c r="E31" s="529"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2">
      <c r="A32" s="8">
        <v>12</v>
      </c>
      <c r="B32" s="9" t="s">
        <v>104</v>
      </c>
      <c r="C32" s="225">
        <v>0.85</v>
      </c>
      <c r="D32" s="29">
        <f t="shared" si="2"/>
        <v>0</v>
      </c>
      <c r="E32" s="529"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2">
      <c r="A33" s="8">
        <v>13</v>
      </c>
      <c r="B33" s="9" t="s">
        <v>105</v>
      </c>
      <c r="C33" s="225">
        <v>0.85</v>
      </c>
      <c r="D33" s="29">
        <f t="shared" si="2"/>
        <v>0</v>
      </c>
      <c r="E33" s="529"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2">
      <c r="A34" s="8">
        <v>14</v>
      </c>
      <c r="B34" s="9" t="s">
        <v>106</v>
      </c>
      <c r="C34" s="225">
        <v>0.85</v>
      </c>
      <c r="D34" s="29">
        <f t="shared" si="2"/>
        <v>0</v>
      </c>
      <c r="E34" s="529"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2">
      <c r="A35" s="8">
        <v>15</v>
      </c>
      <c r="B35" s="9" t="s">
        <v>107</v>
      </c>
      <c r="C35" s="225">
        <v>0.85</v>
      </c>
      <c r="D35" s="29">
        <f t="shared" si="2"/>
        <v>0</v>
      </c>
      <c r="E35" s="529"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2">
      <c r="A36" s="532"/>
      <c r="B36" s="9" t="s">
        <v>84</v>
      </c>
      <c r="C36" s="226">
        <v>0.85</v>
      </c>
      <c r="D36" s="29">
        <f>F36+G36</f>
        <v>0</v>
      </c>
      <c r="E36" s="533"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2">
      <c r="A37" s="532"/>
      <c r="B37" s="9" t="s">
        <v>181</v>
      </c>
      <c r="C37" s="534"/>
      <c r="D37" s="14"/>
      <c r="E37" s="533"/>
      <c r="F37" s="535"/>
      <c r="G37" s="535"/>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2">
      <c r="A38" s="532"/>
      <c r="B38" s="9" t="s">
        <v>339</v>
      </c>
      <c r="C38" s="534"/>
      <c r="D38" s="14"/>
      <c r="E38" s="533"/>
      <c r="F38" s="535"/>
      <c r="G38" s="535"/>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x14ac:dyDescent="0.2">
      <c r="A39" s="528"/>
    </row>
    <row r="40" spans="1:46" s="3" customFormat="1" x14ac:dyDescent="0.2">
      <c r="A40" s="528"/>
    </row>
    <row r="41" spans="1:46" s="3" customFormat="1" x14ac:dyDescent="0.2">
      <c r="A41" s="528"/>
    </row>
    <row r="42" spans="1:46" s="3" customFormat="1" x14ac:dyDescent="0.2">
      <c r="A42" s="528"/>
    </row>
    <row r="43" spans="1:46" s="3" customFormat="1" x14ac:dyDescent="0.2">
      <c r="A43" s="528"/>
    </row>
    <row r="44" spans="1:46" s="3" customFormat="1" x14ac:dyDescent="0.2">
      <c r="A44" s="528"/>
    </row>
    <row r="45" spans="1:46" s="3" customFormat="1" x14ac:dyDescent="0.2">
      <c r="A45" s="528"/>
    </row>
    <row r="46" spans="1:46" s="3" customFormat="1" x14ac:dyDescent="0.2">
      <c r="A46" s="528"/>
    </row>
    <row r="47" spans="1:46" s="3" customFormat="1" x14ac:dyDescent="0.2">
      <c r="A47" s="528"/>
    </row>
    <row r="48" spans="1:46" s="3" customFormat="1" x14ac:dyDescent="0.2">
      <c r="A48" s="528"/>
    </row>
    <row r="49" spans="1:1" s="3" customFormat="1" x14ac:dyDescent="0.2">
      <c r="A49" s="528"/>
    </row>
    <row r="50" spans="1:1" s="3" customFormat="1" x14ac:dyDescent="0.2">
      <c r="A50" s="528"/>
    </row>
    <row r="51" spans="1:1" s="3" customFormat="1" x14ac:dyDescent="0.2">
      <c r="A51" s="528"/>
    </row>
    <row r="52" spans="1:1" s="3" customFormat="1" x14ac:dyDescent="0.2">
      <c r="A52" s="528"/>
    </row>
    <row r="53" spans="1:1" s="3" customFormat="1" x14ac:dyDescent="0.2">
      <c r="A53" s="528"/>
    </row>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pans="1:2" s="3" customFormat="1" x14ac:dyDescent="0.2"/>
    <row r="66" spans="1:2" s="3" customFormat="1" x14ac:dyDescent="0.2"/>
    <row r="67" spans="1:2" s="3" customFormat="1" x14ac:dyDescent="0.2"/>
    <row r="68" spans="1:2" s="3" customFormat="1" x14ac:dyDescent="0.2"/>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c r="A78" s="536"/>
      <c r="B78" s="537"/>
    </row>
    <row r="79" spans="1:2" s="3" customFormat="1" x14ac:dyDescent="0.2"/>
    <row r="80" spans="1:2"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row r="407" s="3" customFormat="1" x14ac:dyDescent="0.2"/>
  </sheetData>
  <sheetProtection formatCells="0" formatColumns="0" formatRows="0" insertColumns="0" insertRows="0" insertHyperlinks="0" deleteColumns="0" deleteRows="0" sort="0" autoFilter="0" pivotTables="0"/>
  <mergeCells count="17">
    <mergeCell ref="H5:I5"/>
    <mergeCell ref="J5:K5"/>
    <mergeCell ref="A1:B1"/>
    <mergeCell ref="D1:U1"/>
    <mergeCell ref="A4:C4"/>
    <mergeCell ref="A5:A6"/>
    <mergeCell ref="B5:B6"/>
    <mergeCell ref="C5:C6"/>
    <mergeCell ref="D5:E5"/>
    <mergeCell ref="F5:G5"/>
    <mergeCell ref="X5:Y5"/>
    <mergeCell ref="L5:M5"/>
    <mergeCell ref="N5:O5"/>
    <mergeCell ref="P5:Q5"/>
    <mergeCell ref="R5:S5"/>
    <mergeCell ref="T5:U5"/>
    <mergeCell ref="V5:W5"/>
  </mergeCells>
  <conditionalFormatting sqref="D7:D38">
    <cfRule type="containsText" dxfId="109" priority="1" stopIfTrue="1" operator="containsText" text="PĀRSNIEGTAS IZMAKSAS">
      <formula>NOT(ISERROR(SEARCH("PĀRSNIEGTAS IZMAKSAS",D7)))</formula>
    </cfRule>
  </conditionalFormatting>
  <conditionalFormatting sqref="F8:G8">
    <cfRule type="containsText" dxfId="108" priority="6" stopIfTrue="1" operator="containsText" text="PĀRSNIEGTAS IZMAKSAS">
      <formula>NOT(ISERROR(SEARCH("PĀRSNIEGTAS IZMAKSAS",F8)))</formula>
    </cfRule>
  </conditionalFormatting>
  <conditionalFormatting sqref="F11:G11">
    <cfRule type="containsText" dxfId="107" priority="4" stopIfTrue="1" operator="containsText" text="PĀRSNIEGTAS IZMAKSAS">
      <formula>NOT(ISERROR(SEARCH("PĀRSNIEGTAS IZMAKSAS",F11)))</formula>
    </cfRule>
  </conditionalFormatting>
  <conditionalFormatting sqref="F16:G16">
    <cfRule type="containsText" dxfId="106" priority="3" stopIfTrue="1" operator="containsText" text="PĀRSNIEGTAS IZMAKSAS">
      <formula>NOT(ISERROR(SEARCH("PĀRSNIEGTAS IZMAKSAS",F16)))</formula>
    </cfRule>
  </conditionalFormatting>
  <conditionalFormatting sqref="J5:Y5">
    <cfRule type="cellIs" dxfId="105" priority="5" operator="equal">
      <formula>"x"</formula>
    </cfRule>
  </conditionalFormatting>
  <hyperlinks>
    <hyperlink ref="P3" r:id="rId1" xr:uid="{3DA16CE0-FC5E-4A30-9E1C-CE891C4FDCA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 C9:C10 C12:C15 C17:C20 C22:C36</xm:sqref>
        </x14:dataValidation>
        <x14:dataValidation type="list" allowBlank="1" showInputMessage="1" showErrorMessage="1" prompt="Izvēlies projekta iesniedzējam atbilstošu valsts budžeta dotācijas īpatsvaru" xr:uid="{24502D55-C16D-42FC-97F6-9DFA9C3336B9}">
          <x14:formula1>
            <xm:f>Dati!$T$2:$T$7</xm:f>
          </x14:formula1>
          <xm:sqref>O3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dimension ref="A1:BQ406"/>
  <sheetViews>
    <sheetView zoomScale="90" zoomScaleNormal="90" workbookViewId="0">
      <pane xSplit="7" ySplit="6" topLeftCell="H25" activePane="bottomRight" state="frozen"/>
      <selection activeCell="J25" sqref="J25"/>
      <selection pane="topRight" activeCell="J25" sqref="J25"/>
      <selection pane="bottomLeft" activeCell="J25" sqref="J25"/>
      <selection pane="bottomRight" activeCell="D1" sqref="D1:V1"/>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625" t="s">
        <v>144</v>
      </c>
      <c r="B1" s="625"/>
      <c r="C1" s="538"/>
      <c r="D1" s="633" t="s">
        <v>448</v>
      </c>
      <c r="E1" s="633"/>
      <c r="F1" s="633"/>
      <c r="G1" s="633"/>
      <c r="H1" s="633"/>
      <c r="I1" s="633"/>
      <c r="J1" s="633"/>
      <c r="K1" s="633"/>
      <c r="L1" s="633"/>
      <c r="M1" s="633"/>
      <c r="N1" s="633"/>
      <c r="O1" s="633"/>
      <c r="P1" s="633"/>
      <c r="Q1" s="633"/>
      <c r="R1" s="633"/>
      <c r="S1" s="633"/>
      <c r="T1" s="633"/>
      <c r="U1" s="633"/>
      <c r="V1" s="63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528"/>
    </row>
    <row r="3" spans="1:69" s="3" customFormat="1" ht="18.75" x14ac:dyDescent="0.3">
      <c r="A3" s="528"/>
      <c r="B3" s="539" t="s">
        <v>148</v>
      </c>
      <c r="C3" s="99"/>
      <c r="D3" s="100"/>
      <c r="E3" s="100"/>
      <c r="F3" s="100"/>
      <c r="G3" s="551"/>
      <c r="H3" s="229"/>
      <c r="I3" s="100"/>
      <c r="J3" s="100"/>
      <c r="K3" s="539" t="s">
        <v>317</v>
      </c>
      <c r="L3" s="539"/>
      <c r="M3" s="539"/>
      <c r="N3" s="539"/>
      <c r="O3" s="550"/>
      <c r="P3" s="540" t="s">
        <v>350</v>
      </c>
    </row>
    <row r="4" spans="1:69" ht="24.95" customHeight="1" x14ac:dyDescent="0.35">
      <c r="A4" s="627" t="s">
        <v>52</v>
      </c>
      <c r="B4" s="627"/>
      <c r="C4" s="627"/>
      <c r="D4" s="3"/>
      <c r="E4" s="3"/>
      <c r="F4" s="3"/>
      <c r="G4" s="3"/>
      <c r="H4" s="3"/>
      <c r="I4" s="3"/>
      <c r="J4" s="3"/>
      <c r="K4" s="3"/>
      <c r="L4" s="3"/>
      <c r="M4" s="3"/>
      <c r="N4" s="3"/>
      <c r="O4" s="3"/>
      <c r="P4" s="3"/>
      <c r="Q4" s="3"/>
      <c r="R4" s="3"/>
      <c r="S4" s="3"/>
      <c r="T4" s="3"/>
      <c r="U4" s="3"/>
      <c r="V4" s="3"/>
      <c r="W4" s="3"/>
      <c r="X4" s="3"/>
      <c r="Y4" s="3"/>
      <c r="Z4" s="3"/>
      <c r="BQ4" s="4"/>
    </row>
    <row r="5" spans="1:69" ht="27" customHeight="1" x14ac:dyDescent="0.2">
      <c r="A5" s="628" t="s">
        <v>53</v>
      </c>
      <c r="B5" s="629" t="s">
        <v>54</v>
      </c>
      <c r="C5" s="630" t="s">
        <v>323</v>
      </c>
      <c r="D5" s="632" t="s">
        <v>55</v>
      </c>
      <c r="E5" s="632"/>
      <c r="F5" s="632" t="s">
        <v>56</v>
      </c>
      <c r="G5" s="632"/>
      <c r="H5" s="632">
        <f>'Dati par projektu'!E13</f>
        <v>2024</v>
      </c>
      <c r="I5" s="632"/>
      <c r="J5" s="632">
        <f>IF(OR(H5&gt;='Dati par projektu'!$C$17,H5="X"),"X",H5+1)</f>
        <v>2025</v>
      </c>
      <c r="K5" s="632"/>
      <c r="L5" s="632">
        <f>IF(OR(J5&gt;='Dati par projektu'!$C$17,J5="X"),"X",J5+1)</f>
        <v>2026</v>
      </c>
      <c r="M5" s="632"/>
      <c r="N5" s="632">
        <f>IF(OR(L5&gt;='Dati par projektu'!$C$17,L5="X"),"X",L5+1)</f>
        <v>2027</v>
      </c>
      <c r="O5" s="632"/>
      <c r="P5" s="632">
        <f>IF(OR(N5&gt;='Dati par projektu'!$C$17,N5="X"),"X",N5+1)</f>
        <v>2028</v>
      </c>
      <c r="Q5" s="632"/>
      <c r="R5" s="632">
        <f>IF(OR(P5&gt;='Dati par projektu'!$C$17,P5="X"),"X",P5+1)</f>
        <v>2029</v>
      </c>
      <c r="S5" s="632"/>
      <c r="T5" s="632" t="str">
        <f>IF(OR(R5&gt;='Dati par projektu'!$C$17,R5="X"),"X",R5+1)</f>
        <v>X</v>
      </c>
      <c r="U5" s="632"/>
      <c r="V5" s="632" t="str">
        <f>IF(OR(T5&gt;='Dati par projektu'!$C$17,T5="X"),"X",T5+1)</f>
        <v>X</v>
      </c>
      <c r="W5" s="632"/>
      <c r="X5" s="632" t="str">
        <f>IF(OR(V5&gt;='Dati par projektu'!$C$17,V5="X"),"X",V5+1)</f>
        <v>X</v>
      </c>
      <c r="Y5" s="632"/>
      <c r="Z5" s="3"/>
      <c r="AE5" s="5"/>
      <c r="AF5" s="5"/>
      <c r="AG5" s="5"/>
      <c r="AH5" s="5"/>
      <c r="AI5" s="5"/>
      <c r="AJ5" s="5"/>
      <c r="AK5" s="5"/>
      <c r="AL5" s="5"/>
      <c r="AM5" s="5"/>
      <c r="AN5" s="5"/>
      <c r="AO5" s="5"/>
      <c r="AP5" s="5"/>
      <c r="AQ5" s="5"/>
      <c r="AR5" s="5"/>
      <c r="AS5" s="5"/>
      <c r="AT5" s="5"/>
      <c r="AV5" s="6">
        <v>0.55000000000000004</v>
      </c>
      <c r="BQ5" s="4"/>
    </row>
    <row r="6" spans="1:69" ht="27" customHeight="1" x14ac:dyDescent="0.2">
      <c r="A6" s="628"/>
      <c r="B6" s="629" t="s">
        <v>57</v>
      </c>
      <c r="C6" s="631"/>
      <c r="D6" s="172" t="s">
        <v>58</v>
      </c>
      <c r="E6" s="172" t="s">
        <v>59</v>
      </c>
      <c r="F6" s="172" t="s">
        <v>60</v>
      </c>
      <c r="G6" s="172"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2">
      <c r="A7" s="8">
        <v>1</v>
      </c>
      <c r="B7" s="9" t="s">
        <v>88</v>
      </c>
      <c r="C7" s="225">
        <v>0.85</v>
      </c>
      <c r="D7" s="29">
        <f>F7+G7</f>
        <v>0</v>
      </c>
      <c r="E7" s="529"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2">
      <c r="A8" s="8">
        <v>2</v>
      </c>
      <c r="B8" s="9" t="s">
        <v>64</v>
      </c>
      <c r="C8" s="3"/>
      <c r="D8" s="29">
        <f t="shared" ref="D8:D35" si="2">F8+G8</f>
        <v>0</v>
      </c>
      <c r="E8" s="529" t="e">
        <f t="shared" si="0"/>
        <v>#DIV/0!</v>
      </c>
      <c r="F8" s="27">
        <f>ROUND(H8+J8+L8+N8+P8+R8+T8+V8+X8,2)</f>
        <v>0</v>
      </c>
      <c r="G8" s="27">
        <f>ROUND(I8+K8+M8+O8+Q8+S8+U8+W8+Y8,2)</f>
        <v>0</v>
      </c>
      <c r="H8" s="530">
        <f>SUM(H9:H10)</f>
        <v>0</v>
      </c>
      <c r="I8" s="530">
        <f t="shared" ref="I8:Y8" si="3">SUM(I9:I10)</f>
        <v>0</v>
      </c>
      <c r="J8" s="530">
        <f t="shared" si="3"/>
        <v>0</v>
      </c>
      <c r="K8" s="530">
        <f t="shared" si="3"/>
        <v>0</v>
      </c>
      <c r="L8" s="530">
        <f t="shared" si="3"/>
        <v>0</v>
      </c>
      <c r="M8" s="530">
        <f t="shared" si="3"/>
        <v>0</v>
      </c>
      <c r="N8" s="530">
        <f t="shared" si="3"/>
        <v>0</v>
      </c>
      <c r="O8" s="530">
        <f t="shared" si="3"/>
        <v>0</v>
      </c>
      <c r="P8" s="530">
        <f t="shared" si="3"/>
        <v>0</v>
      </c>
      <c r="Q8" s="530">
        <f t="shared" si="3"/>
        <v>0</v>
      </c>
      <c r="R8" s="530">
        <f t="shared" si="3"/>
        <v>0</v>
      </c>
      <c r="S8" s="530">
        <f t="shared" si="3"/>
        <v>0</v>
      </c>
      <c r="T8" s="530">
        <f t="shared" si="3"/>
        <v>0</v>
      </c>
      <c r="U8" s="530">
        <f t="shared" si="3"/>
        <v>0</v>
      </c>
      <c r="V8" s="530">
        <f t="shared" si="3"/>
        <v>0</v>
      </c>
      <c r="W8" s="530">
        <f t="shared" si="3"/>
        <v>0</v>
      </c>
      <c r="X8" s="530">
        <f t="shared" si="3"/>
        <v>0</v>
      </c>
      <c r="Y8" s="530">
        <f t="shared" si="3"/>
        <v>0</v>
      </c>
      <c r="Z8" s="3"/>
      <c r="AE8" s="5"/>
      <c r="AF8" s="5"/>
      <c r="AG8" s="5"/>
      <c r="AH8" s="5"/>
      <c r="AI8" s="5"/>
      <c r="AJ8" s="5"/>
      <c r="AK8" s="5"/>
      <c r="AL8" s="5"/>
      <c r="AM8" s="5"/>
      <c r="AN8" s="5"/>
      <c r="AO8" s="5"/>
      <c r="AP8" s="5"/>
      <c r="AQ8" s="5"/>
      <c r="AR8" s="5"/>
      <c r="AS8" s="5"/>
      <c r="AT8" s="5"/>
      <c r="AV8" s="11"/>
      <c r="BQ8" s="4"/>
    </row>
    <row r="9" spans="1:69" x14ac:dyDescent="0.2">
      <c r="A9" s="12" t="s">
        <v>65</v>
      </c>
      <c r="B9" s="13" t="s">
        <v>66</v>
      </c>
      <c r="C9" s="225">
        <v>0.85</v>
      </c>
      <c r="D9" s="29">
        <f t="shared" si="2"/>
        <v>0</v>
      </c>
      <c r="E9" s="529"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2">
      <c r="A10" s="12" t="s">
        <v>67</v>
      </c>
      <c r="B10" s="13" t="s">
        <v>89</v>
      </c>
      <c r="C10" s="225">
        <v>0.85</v>
      </c>
      <c r="D10" s="29">
        <f t="shared" si="2"/>
        <v>0</v>
      </c>
      <c r="E10" s="529"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2">
      <c r="A11" s="8">
        <v>3</v>
      </c>
      <c r="B11" s="9" t="s">
        <v>92</v>
      </c>
      <c r="C11" s="3"/>
      <c r="D11" s="29">
        <f t="shared" si="2"/>
        <v>0</v>
      </c>
      <c r="E11" s="529" t="e">
        <f t="shared" si="0"/>
        <v>#DIV/0!</v>
      </c>
      <c r="F11" s="27">
        <f t="shared" si="1"/>
        <v>0</v>
      </c>
      <c r="G11" s="27">
        <f t="shared" si="1"/>
        <v>0</v>
      </c>
      <c r="H11" s="530">
        <f>SUM(H12:H13)</f>
        <v>0</v>
      </c>
      <c r="I11" s="530">
        <f t="shared" ref="I11:Y11" si="4">SUM(I12:I13)</f>
        <v>0</v>
      </c>
      <c r="J11" s="530">
        <f t="shared" si="4"/>
        <v>0</v>
      </c>
      <c r="K11" s="530">
        <f t="shared" si="4"/>
        <v>0</v>
      </c>
      <c r="L11" s="530">
        <f t="shared" si="4"/>
        <v>0</v>
      </c>
      <c r="M11" s="530">
        <f t="shared" si="4"/>
        <v>0</v>
      </c>
      <c r="N11" s="530">
        <f t="shared" si="4"/>
        <v>0</v>
      </c>
      <c r="O11" s="530">
        <f t="shared" si="4"/>
        <v>0</v>
      </c>
      <c r="P11" s="530">
        <f t="shared" si="4"/>
        <v>0</v>
      </c>
      <c r="Q11" s="530">
        <f t="shared" si="4"/>
        <v>0</v>
      </c>
      <c r="R11" s="530">
        <f t="shared" si="4"/>
        <v>0</v>
      </c>
      <c r="S11" s="530">
        <f t="shared" si="4"/>
        <v>0</v>
      </c>
      <c r="T11" s="530">
        <f t="shared" si="4"/>
        <v>0</v>
      </c>
      <c r="U11" s="530">
        <f t="shared" si="4"/>
        <v>0</v>
      </c>
      <c r="V11" s="530">
        <f t="shared" si="4"/>
        <v>0</v>
      </c>
      <c r="W11" s="530">
        <f t="shared" si="4"/>
        <v>0</v>
      </c>
      <c r="X11" s="530">
        <f t="shared" si="4"/>
        <v>0</v>
      </c>
      <c r="Y11" s="530">
        <f t="shared" si="4"/>
        <v>0</v>
      </c>
      <c r="Z11" s="3"/>
      <c r="AE11" s="5"/>
      <c r="AF11" s="5"/>
      <c r="AG11" s="5"/>
      <c r="AH11" s="5"/>
      <c r="AI11" s="5"/>
      <c r="AJ11" s="5"/>
      <c r="AK11" s="5"/>
      <c r="AL11" s="5"/>
      <c r="AM11" s="5"/>
      <c r="AN11" s="5"/>
      <c r="AO11" s="5"/>
      <c r="AP11" s="5"/>
      <c r="AQ11" s="5"/>
      <c r="AR11" s="5"/>
      <c r="AS11" s="5"/>
      <c r="AT11" s="5"/>
      <c r="AV11" s="11"/>
      <c r="BQ11" s="4"/>
    </row>
    <row r="12" spans="1:69" x14ac:dyDescent="0.2">
      <c r="A12" s="12" t="s">
        <v>90</v>
      </c>
      <c r="B12" s="13" t="s">
        <v>93</v>
      </c>
      <c r="C12" s="225">
        <v>0.85</v>
      </c>
      <c r="D12" s="29">
        <f t="shared" si="2"/>
        <v>0</v>
      </c>
      <c r="E12" s="529"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2">
      <c r="A13" s="12" t="s">
        <v>91</v>
      </c>
      <c r="B13" s="13" t="s">
        <v>94</v>
      </c>
      <c r="C13" s="225">
        <v>0.85</v>
      </c>
      <c r="D13" s="29">
        <f t="shared" si="2"/>
        <v>0</v>
      </c>
      <c r="E13" s="529"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2">
      <c r="A14" s="8">
        <v>4</v>
      </c>
      <c r="B14" s="9" t="s">
        <v>68</v>
      </c>
      <c r="C14" s="225">
        <v>0.85</v>
      </c>
      <c r="D14" s="29">
        <f t="shared" si="2"/>
        <v>0</v>
      </c>
      <c r="E14" s="529"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2">
      <c r="A15" s="8">
        <v>5</v>
      </c>
      <c r="B15" s="9" t="s">
        <v>95</v>
      </c>
      <c r="C15" s="225">
        <v>0.85</v>
      </c>
      <c r="D15" s="29">
        <f t="shared" si="2"/>
        <v>0</v>
      </c>
      <c r="E15" s="529"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2">
      <c r="A16" s="8">
        <v>6</v>
      </c>
      <c r="B16" s="9" t="s">
        <v>96</v>
      </c>
      <c r="C16" s="3"/>
      <c r="D16" s="29">
        <f t="shared" si="2"/>
        <v>0</v>
      </c>
      <c r="E16" s="529" t="e">
        <f t="shared" si="0"/>
        <v>#DIV/0!</v>
      </c>
      <c r="F16" s="27">
        <f t="shared" si="5"/>
        <v>0</v>
      </c>
      <c r="G16" s="27">
        <f>ROUND(I16+K16+M16+O16+Q16+S16+U16+W16+Y16,2)</f>
        <v>0</v>
      </c>
      <c r="H16" s="530">
        <f>SUM(H17:H20)</f>
        <v>0</v>
      </c>
      <c r="I16" s="530">
        <f t="shared" ref="I16:Y16" si="6">SUM(I17:I20)</f>
        <v>0</v>
      </c>
      <c r="J16" s="530">
        <f t="shared" si="6"/>
        <v>0</v>
      </c>
      <c r="K16" s="530">
        <f t="shared" si="6"/>
        <v>0</v>
      </c>
      <c r="L16" s="530">
        <f t="shared" si="6"/>
        <v>0</v>
      </c>
      <c r="M16" s="530">
        <f t="shared" si="6"/>
        <v>0</v>
      </c>
      <c r="N16" s="530">
        <f t="shared" si="6"/>
        <v>0</v>
      </c>
      <c r="O16" s="530">
        <f t="shared" si="6"/>
        <v>0</v>
      </c>
      <c r="P16" s="530">
        <f t="shared" si="6"/>
        <v>0</v>
      </c>
      <c r="Q16" s="530">
        <f t="shared" si="6"/>
        <v>0</v>
      </c>
      <c r="R16" s="530">
        <f t="shared" si="6"/>
        <v>0</v>
      </c>
      <c r="S16" s="530">
        <f t="shared" si="6"/>
        <v>0</v>
      </c>
      <c r="T16" s="530">
        <f t="shared" si="6"/>
        <v>0</v>
      </c>
      <c r="U16" s="530">
        <f t="shared" si="6"/>
        <v>0</v>
      </c>
      <c r="V16" s="530">
        <f t="shared" si="6"/>
        <v>0</v>
      </c>
      <c r="W16" s="530">
        <f t="shared" si="6"/>
        <v>0</v>
      </c>
      <c r="X16" s="530">
        <f t="shared" si="6"/>
        <v>0</v>
      </c>
      <c r="Y16" s="530">
        <f t="shared" si="6"/>
        <v>0</v>
      </c>
      <c r="Z16" s="3"/>
      <c r="AE16" s="5"/>
      <c r="AF16" s="5"/>
      <c r="AG16" s="5"/>
      <c r="AH16" s="5"/>
      <c r="AI16" s="5"/>
      <c r="AJ16" s="5"/>
      <c r="AK16" s="5"/>
      <c r="AL16" s="5"/>
      <c r="AM16" s="5"/>
      <c r="AN16" s="5"/>
      <c r="AO16" s="5"/>
      <c r="AP16" s="5"/>
      <c r="AQ16" s="5"/>
      <c r="AR16" s="5"/>
      <c r="AS16" s="5"/>
      <c r="AT16" s="5"/>
      <c r="AV16" s="11"/>
      <c r="BQ16" s="4"/>
    </row>
    <row r="17" spans="1:69" x14ac:dyDescent="0.2">
      <c r="A17" s="12" t="s">
        <v>99</v>
      </c>
      <c r="B17" s="13" t="s">
        <v>97</v>
      </c>
      <c r="C17" s="225">
        <v>0.85</v>
      </c>
      <c r="D17" s="29">
        <f t="shared" si="2"/>
        <v>0</v>
      </c>
      <c r="E17" s="529"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2">
      <c r="A18" s="12" t="s">
        <v>100</v>
      </c>
      <c r="B18" s="13" t="s">
        <v>94</v>
      </c>
      <c r="C18" s="225">
        <v>0.85</v>
      </c>
      <c r="D18" s="29">
        <f t="shared" si="2"/>
        <v>0</v>
      </c>
      <c r="E18" s="529"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2">
      <c r="A19" s="12" t="s">
        <v>101</v>
      </c>
      <c r="B19" s="13" t="s">
        <v>98</v>
      </c>
      <c r="C19" s="225">
        <v>0.85</v>
      </c>
      <c r="D19" s="29">
        <f t="shared" si="2"/>
        <v>0</v>
      </c>
      <c r="E19" s="529"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2">
      <c r="A20" s="12" t="s">
        <v>102</v>
      </c>
      <c r="B20" s="13" t="s">
        <v>80</v>
      </c>
      <c r="C20" s="225">
        <v>0.85</v>
      </c>
      <c r="D20" s="29">
        <f t="shared" si="2"/>
        <v>0</v>
      </c>
      <c r="E20" s="529"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2">
      <c r="A21" s="8">
        <v>7</v>
      </c>
      <c r="B21" s="9" t="s">
        <v>69</v>
      </c>
      <c r="D21" s="29">
        <f t="shared" si="2"/>
        <v>0</v>
      </c>
      <c r="E21" s="529" t="e">
        <f t="shared" si="0"/>
        <v>#DIV/0!</v>
      </c>
      <c r="F21" s="21">
        <f>ROUND(H21+J21+L21+N21+P21+R21+T21+V21+X21,2)</f>
        <v>0</v>
      </c>
      <c r="G21" s="21">
        <f>ROUND(I21+K21+M21+O21+Q21+S21+U21+W21+Y21,2)</f>
        <v>0</v>
      </c>
      <c r="H21" s="531">
        <f>SUM(H22:H27)</f>
        <v>0</v>
      </c>
      <c r="I21" s="531">
        <f t="shared" ref="I21:Y21" si="8">SUM(I22:I27)</f>
        <v>0</v>
      </c>
      <c r="J21" s="531">
        <f t="shared" si="8"/>
        <v>0</v>
      </c>
      <c r="K21" s="531">
        <f t="shared" si="8"/>
        <v>0</v>
      </c>
      <c r="L21" s="531">
        <f t="shared" si="8"/>
        <v>0</v>
      </c>
      <c r="M21" s="531">
        <f t="shared" si="8"/>
        <v>0</v>
      </c>
      <c r="N21" s="531">
        <f t="shared" si="8"/>
        <v>0</v>
      </c>
      <c r="O21" s="531">
        <f t="shared" si="8"/>
        <v>0</v>
      </c>
      <c r="P21" s="531">
        <f t="shared" si="8"/>
        <v>0</v>
      </c>
      <c r="Q21" s="531">
        <f t="shared" si="8"/>
        <v>0</v>
      </c>
      <c r="R21" s="531">
        <f t="shared" si="8"/>
        <v>0</v>
      </c>
      <c r="S21" s="531">
        <f t="shared" si="8"/>
        <v>0</v>
      </c>
      <c r="T21" s="531">
        <f t="shared" si="8"/>
        <v>0</v>
      </c>
      <c r="U21" s="531">
        <f t="shared" si="8"/>
        <v>0</v>
      </c>
      <c r="V21" s="531">
        <f t="shared" si="8"/>
        <v>0</v>
      </c>
      <c r="W21" s="531">
        <f t="shared" si="8"/>
        <v>0</v>
      </c>
      <c r="X21" s="531">
        <f t="shared" si="8"/>
        <v>0</v>
      </c>
      <c r="Y21" s="531">
        <f t="shared" si="8"/>
        <v>0</v>
      </c>
      <c r="AE21" s="5"/>
      <c r="AF21" s="5"/>
      <c r="AG21" s="5"/>
      <c r="AH21" s="5"/>
      <c r="AI21" s="5"/>
      <c r="AJ21" s="5"/>
      <c r="AK21" s="5"/>
      <c r="AL21" s="5"/>
      <c r="AM21" s="5"/>
      <c r="AN21" s="5"/>
      <c r="AO21" s="5"/>
      <c r="AP21" s="5"/>
      <c r="AQ21" s="5"/>
      <c r="AR21" s="5"/>
      <c r="AS21" s="5"/>
      <c r="AT21" s="5"/>
    </row>
    <row r="22" spans="1:69" s="3" customFormat="1" x14ac:dyDescent="0.2">
      <c r="A22" s="12" t="s">
        <v>70</v>
      </c>
      <c r="B22" s="13" t="s">
        <v>314</v>
      </c>
      <c r="C22" s="225">
        <v>1</v>
      </c>
      <c r="D22" s="29">
        <f t="shared" si="2"/>
        <v>0</v>
      </c>
      <c r="E22" s="529"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2">
      <c r="A23" s="12" t="s">
        <v>72</v>
      </c>
      <c r="B23" s="13" t="s">
        <v>73</v>
      </c>
      <c r="C23" s="225">
        <v>0.85</v>
      </c>
      <c r="D23" s="29">
        <f t="shared" si="2"/>
        <v>0</v>
      </c>
      <c r="E23" s="529"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2">
      <c r="A24" s="12" t="s">
        <v>74</v>
      </c>
      <c r="B24" s="13" t="s">
        <v>87</v>
      </c>
      <c r="C24" s="225">
        <v>0.85</v>
      </c>
      <c r="D24" s="29">
        <f t="shared" si="2"/>
        <v>0</v>
      </c>
      <c r="E24" s="529"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2">
      <c r="A25" s="12" t="s">
        <v>75</v>
      </c>
      <c r="B25" s="13" t="s">
        <v>76</v>
      </c>
      <c r="C25" s="225">
        <v>0.85</v>
      </c>
      <c r="D25" s="29">
        <f t="shared" si="2"/>
        <v>0</v>
      </c>
      <c r="E25" s="529"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2">
      <c r="A26" s="12" t="s">
        <v>77</v>
      </c>
      <c r="B26" s="13" t="s">
        <v>78</v>
      </c>
      <c r="C26" s="225">
        <v>0.85</v>
      </c>
      <c r="D26" s="29">
        <f t="shared" si="2"/>
        <v>0</v>
      </c>
      <c r="E26" s="529"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2">
      <c r="A27" s="12" t="s">
        <v>79</v>
      </c>
      <c r="B27" s="13" t="s">
        <v>80</v>
      </c>
      <c r="C27" s="225">
        <v>0.85</v>
      </c>
      <c r="D27" s="29">
        <f t="shared" si="2"/>
        <v>0</v>
      </c>
      <c r="E27" s="529"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2">
      <c r="A28" s="8">
        <v>8</v>
      </c>
      <c r="B28" s="9" t="s">
        <v>103</v>
      </c>
      <c r="C28" s="225">
        <v>0.85</v>
      </c>
      <c r="D28" s="29">
        <f t="shared" si="2"/>
        <v>0</v>
      </c>
      <c r="E28" s="529"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2">
      <c r="A29" s="8">
        <v>9</v>
      </c>
      <c r="B29" s="9" t="s">
        <v>81</v>
      </c>
      <c r="C29" s="225">
        <v>0.85</v>
      </c>
      <c r="D29" s="29">
        <f t="shared" si="2"/>
        <v>0</v>
      </c>
      <c r="E29" s="529"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2">
      <c r="A30" s="8">
        <v>10</v>
      </c>
      <c r="B30" s="9" t="s">
        <v>82</v>
      </c>
      <c r="C30" s="225">
        <v>0.85</v>
      </c>
      <c r="D30" s="29">
        <f t="shared" si="2"/>
        <v>0</v>
      </c>
      <c r="E30" s="529"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5.5" x14ac:dyDescent="0.2">
      <c r="A31" s="8">
        <v>11</v>
      </c>
      <c r="B31" s="9" t="s">
        <v>315</v>
      </c>
      <c r="C31" s="225">
        <v>1</v>
      </c>
      <c r="D31" s="29">
        <f t="shared" si="2"/>
        <v>0</v>
      </c>
      <c r="E31" s="529"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2">
      <c r="A32" s="8">
        <v>12</v>
      </c>
      <c r="B32" s="9" t="s">
        <v>104</v>
      </c>
      <c r="C32" s="225">
        <v>0.85</v>
      </c>
      <c r="D32" s="29">
        <f t="shared" si="2"/>
        <v>0</v>
      </c>
      <c r="E32" s="529"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2">
      <c r="A33" s="8">
        <v>13</v>
      </c>
      <c r="B33" s="9" t="s">
        <v>105</v>
      </c>
      <c r="C33" s="225">
        <v>0.85</v>
      </c>
      <c r="D33" s="29">
        <f t="shared" si="2"/>
        <v>0</v>
      </c>
      <c r="E33" s="529"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2">
      <c r="A34" s="8">
        <v>14</v>
      </c>
      <c r="B34" s="9" t="s">
        <v>106</v>
      </c>
      <c r="C34" s="225">
        <v>0.85</v>
      </c>
      <c r="D34" s="29">
        <f t="shared" si="2"/>
        <v>0</v>
      </c>
      <c r="E34" s="529"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2">
      <c r="A35" s="8">
        <v>15</v>
      </c>
      <c r="B35" s="9" t="s">
        <v>107</v>
      </c>
      <c r="C35" s="225">
        <v>0.85</v>
      </c>
      <c r="D35" s="29">
        <f t="shared" si="2"/>
        <v>0</v>
      </c>
      <c r="E35" s="529"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2">
      <c r="A36" s="532"/>
      <c r="B36" s="9" t="s">
        <v>84</v>
      </c>
      <c r="C36" s="226">
        <v>0.85</v>
      </c>
      <c r="D36" s="29">
        <f>F36+G36</f>
        <v>0</v>
      </c>
      <c r="E36" s="533"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69" s="3" customFormat="1" x14ac:dyDescent="0.2">
      <c r="A37" s="532"/>
      <c r="B37" s="9" t="s">
        <v>181</v>
      </c>
      <c r="C37" s="534"/>
      <c r="D37" s="14"/>
      <c r="E37" s="533"/>
      <c r="F37" s="535"/>
      <c r="G37" s="535"/>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2">
      <c r="A38" s="532"/>
      <c r="B38" s="9" t="s">
        <v>339</v>
      </c>
      <c r="C38" s="534"/>
      <c r="D38" s="14"/>
      <c r="E38" s="533"/>
      <c r="F38" s="535"/>
      <c r="G38" s="535"/>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69" x14ac:dyDescent="0.2">
      <c r="A39" s="532"/>
      <c r="B39" s="9" t="s">
        <v>347</v>
      </c>
      <c r="C39" s="534"/>
      <c r="D39" s="14"/>
      <c r="E39" s="533"/>
      <c r="F39" s="535"/>
      <c r="G39" s="535"/>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2">
      <c r="A40" s="532"/>
      <c r="B40" s="9" t="s">
        <v>348</v>
      </c>
      <c r="C40" s="534"/>
      <c r="D40" s="14"/>
      <c r="E40" s="533"/>
      <c r="F40" s="535"/>
      <c r="G40" s="535"/>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2">
      <c r="A41" s="528"/>
    </row>
    <row r="42" spans="1:69" s="3" customFormat="1" x14ac:dyDescent="0.2">
      <c r="A42" s="528"/>
    </row>
    <row r="43" spans="1:69" s="3" customFormat="1" x14ac:dyDescent="0.2">
      <c r="A43" s="528"/>
    </row>
    <row r="44" spans="1:69" s="3" customFormat="1" x14ac:dyDescent="0.2">
      <c r="A44" s="528"/>
    </row>
    <row r="45" spans="1:69" s="3" customFormat="1" x14ac:dyDescent="0.2">
      <c r="A45" s="528"/>
    </row>
    <row r="46" spans="1:69" s="3" customFormat="1" x14ac:dyDescent="0.2">
      <c r="A46" s="528"/>
    </row>
    <row r="47" spans="1:69" s="3" customFormat="1" x14ac:dyDescent="0.2">
      <c r="A47" s="528"/>
    </row>
    <row r="48" spans="1:69" s="3" customFormat="1" x14ac:dyDescent="0.2">
      <c r="A48" s="528"/>
    </row>
    <row r="49" spans="1:1" s="3" customFormat="1" x14ac:dyDescent="0.2">
      <c r="A49" s="528"/>
    </row>
    <row r="50" spans="1:1" s="3" customFormat="1" x14ac:dyDescent="0.2">
      <c r="A50" s="528"/>
    </row>
    <row r="51" spans="1:1" s="3" customFormat="1" x14ac:dyDescent="0.2">
      <c r="A51" s="528"/>
    </row>
    <row r="52" spans="1:1" s="3" customFormat="1" x14ac:dyDescent="0.2">
      <c r="A52" s="528"/>
    </row>
    <row r="53" spans="1:1" s="3" customFormat="1" x14ac:dyDescent="0.2">
      <c r="A53" s="528"/>
    </row>
    <row r="54" spans="1:1" s="3" customFormat="1" x14ac:dyDescent="0.2">
      <c r="A54" s="528"/>
    </row>
    <row r="55" spans="1:1" s="3" customFormat="1" x14ac:dyDescent="0.2">
      <c r="A55" s="528"/>
    </row>
    <row r="56" spans="1:1" s="3" customFormat="1" x14ac:dyDescent="0.2">
      <c r="A56" s="528"/>
    </row>
    <row r="57" spans="1:1" s="3" customFormat="1" x14ac:dyDescent="0.2">
      <c r="A57" s="528"/>
    </row>
    <row r="58" spans="1:1" s="3" customFormat="1" x14ac:dyDescent="0.2">
      <c r="A58" s="528"/>
    </row>
    <row r="59" spans="1:1" s="3" customFormat="1" x14ac:dyDescent="0.2">
      <c r="A59" s="528"/>
    </row>
    <row r="60" spans="1:1" s="3" customFormat="1" x14ac:dyDescent="0.2">
      <c r="A60" s="528"/>
    </row>
    <row r="61" spans="1:1" s="3" customFormat="1" x14ac:dyDescent="0.2">
      <c r="A61" s="528"/>
    </row>
    <row r="62" spans="1:1" s="3" customFormat="1" x14ac:dyDescent="0.2">
      <c r="A62" s="528"/>
    </row>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40">
    <cfRule type="containsText" dxfId="104" priority="1" stopIfTrue="1" operator="containsText" text="PĀRSNIEGTAS IZMAKSAS">
      <formula>NOT(ISERROR(SEARCH("PĀRSNIEGTAS IZMAKSAS",D7)))</formula>
    </cfRule>
  </conditionalFormatting>
  <conditionalFormatting sqref="F8:G8">
    <cfRule type="containsText" dxfId="103" priority="8" stopIfTrue="1" operator="containsText" text="PĀRSNIEGTAS IZMAKSAS">
      <formula>NOT(ISERROR(SEARCH("PĀRSNIEGTAS IZMAKSAS",F8)))</formula>
    </cfRule>
  </conditionalFormatting>
  <conditionalFormatting sqref="F11:G11">
    <cfRule type="containsText" dxfId="102" priority="6" stopIfTrue="1" operator="containsText" text="PĀRSNIEGTAS IZMAKSAS">
      <formula>NOT(ISERROR(SEARCH("PĀRSNIEGTAS IZMAKSAS",F11)))</formula>
    </cfRule>
  </conditionalFormatting>
  <conditionalFormatting sqref="F16:G16">
    <cfRule type="containsText" dxfId="101" priority="5" stopIfTrue="1" operator="containsText" text="PĀRSNIEGTAS IZMAKSAS">
      <formula>NOT(ISERROR(SEARCH("PĀRSNIEGTAS IZMAKSAS",F16)))</formula>
    </cfRule>
  </conditionalFormatting>
  <conditionalFormatting sqref="J5:Y5">
    <cfRule type="cellIs" dxfId="100" priority="7"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 C9:C10 C12:C15 C17:C20 C22:C36</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dimension ref="A1:BQ406"/>
  <sheetViews>
    <sheetView zoomScale="80" zoomScaleNormal="80" workbookViewId="0">
      <pane xSplit="7" ySplit="6" topLeftCell="H19" activePane="bottomRight" state="frozen"/>
      <selection activeCell="J25" sqref="J25"/>
      <selection pane="topRight" activeCell="J25" sqref="J25"/>
      <selection pane="bottomLeft" activeCell="J25" sqref="J25"/>
      <selection pane="bottomRight" activeCell="I42" sqref="I42"/>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625" t="s">
        <v>145</v>
      </c>
      <c r="B1" s="625"/>
      <c r="C1" s="538"/>
      <c r="D1" s="633" t="s">
        <v>446</v>
      </c>
      <c r="E1" s="633"/>
      <c r="F1" s="633"/>
      <c r="G1" s="633"/>
      <c r="H1" s="633"/>
      <c r="I1" s="633"/>
      <c r="J1" s="633"/>
      <c r="K1" s="633"/>
      <c r="L1" s="633"/>
      <c r="M1" s="633"/>
      <c r="N1" s="633"/>
      <c r="O1" s="633"/>
      <c r="P1" s="633"/>
      <c r="Q1" s="633"/>
      <c r="R1" s="633"/>
      <c r="S1" s="633"/>
      <c r="T1" s="633"/>
      <c r="U1" s="633"/>
      <c r="V1" s="63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528"/>
    </row>
    <row r="3" spans="1:69" s="3" customFormat="1" ht="31.5" customHeight="1" x14ac:dyDescent="0.3">
      <c r="A3" s="528"/>
      <c r="B3" s="539" t="s">
        <v>148</v>
      </c>
      <c r="C3" s="99"/>
      <c r="D3" s="100"/>
      <c r="E3" s="100"/>
      <c r="F3" s="100"/>
      <c r="G3" s="551"/>
      <c r="H3" s="229"/>
      <c r="I3" s="100"/>
      <c r="J3" s="100"/>
      <c r="K3" s="539" t="s">
        <v>317</v>
      </c>
      <c r="L3" s="539"/>
      <c r="M3" s="539"/>
      <c r="N3" s="539"/>
      <c r="O3" s="550"/>
      <c r="P3" s="540" t="s">
        <v>350</v>
      </c>
      <c r="T3" s="634" t="s">
        <v>416</v>
      </c>
      <c r="U3" s="634"/>
      <c r="V3" s="634"/>
      <c r="W3" s="634"/>
      <c r="X3" s="230"/>
      <c r="AA3" s="3">
        <f>IF(X3="",0,IF(X3="Jā",2,1))</f>
        <v>0</v>
      </c>
    </row>
    <row r="4" spans="1:69" ht="24.95" customHeight="1" x14ac:dyDescent="0.35">
      <c r="A4" s="627" t="s">
        <v>52</v>
      </c>
      <c r="B4" s="627"/>
      <c r="C4" s="627"/>
      <c r="D4" s="3"/>
      <c r="E4" s="3"/>
      <c r="F4" s="3"/>
      <c r="G4" s="3"/>
      <c r="H4" s="3"/>
      <c r="I4" s="3"/>
      <c r="J4" s="3"/>
      <c r="K4" s="3"/>
      <c r="L4" s="3"/>
      <c r="M4" s="3"/>
      <c r="N4" s="3"/>
      <c r="O4" s="3"/>
      <c r="P4" s="3"/>
      <c r="Q4" s="3"/>
      <c r="R4" s="3"/>
      <c r="S4" s="3"/>
      <c r="T4" s="3"/>
      <c r="U4" s="3"/>
      <c r="V4" s="3"/>
      <c r="W4" s="3"/>
      <c r="X4" s="3"/>
      <c r="Y4" s="3"/>
      <c r="Z4" s="3"/>
      <c r="BQ4" s="4"/>
    </row>
    <row r="5" spans="1:69" x14ac:dyDescent="0.2">
      <c r="A5" s="628" t="s">
        <v>53</v>
      </c>
      <c r="B5" s="629" t="s">
        <v>54</v>
      </c>
      <c r="C5" s="630" t="s">
        <v>323</v>
      </c>
      <c r="D5" s="632" t="s">
        <v>55</v>
      </c>
      <c r="E5" s="632"/>
      <c r="F5" s="632" t="s">
        <v>56</v>
      </c>
      <c r="G5" s="632"/>
      <c r="H5" s="632">
        <f>'Dati par projektu'!E13</f>
        <v>2024</v>
      </c>
      <c r="I5" s="632"/>
      <c r="J5" s="632">
        <f>IF(OR(H5&gt;='Dati par projektu'!$C$17,H5="X"),"X",H5+1)</f>
        <v>2025</v>
      </c>
      <c r="K5" s="632"/>
      <c r="L5" s="632">
        <f>IF(OR(J5&gt;='Dati par projektu'!$C$17,J5="X"),"X",J5+1)</f>
        <v>2026</v>
      </c>
      <c r="M5" s="632"/>
      <c r="N5" s="632">
        <f>IF(OR(L5&gt;='Dati par projektu'!$C$17,L5="X"),"X",L5+1)</f>
        <v>2027</v>
      </c>
      <c r="O5" s="632"/>
      <c r="P5" s="632">
        <f>IF(OR(N5&gt;='Dati par projektu'!$C$17,N5="X"),"X",N5+1)</f>
        <v>2028</v>
      </c>
      <c r="Q5" s="632"/>
      <c r="R5" s="632">
        <f>IF(OR(P5&gt;='Dati par projektu'!$C$17,P5="X"),"X",P5+1)</f>
        <v>2029</v>
      </c>
      <c r="S5" s="632"/>
      <c r="T5" s="632" t="str">
        <f>IF(OR(R5&gt;='Dati par projektu'!$C$17,R5="X"),"X",R5+1)</f>
        <v>X</v>
      </c>
      <c r="U5" s="632"/>
      <c r="V5" s="632" t="str">
        <f>IF(OR(T5&gt;='Dati par projektu'!$C$17,T5="X"),"X",T5+1)</f>
        <v>X</v>
      </c>
      <c r="W5" s="632"/>
      <c r="X5" s="632" t="str">
        <f>IF(OR(V5&gt;='Dati par projektu'!$C$17,V5="X"),"X",V5+1)</f>
        <v>X</v>
      </c>
      <c r="Y5" s="632"/>
      <c r="Z5" s="3"/>
      <c r="AE5" s="5"/>
      <c r="AF5" s="5"/>
      <c r="AG5" s="5"/>
      <c r="AH5" s="5"/>
      <c r="AI5" s="5"/>
      <c r="AJ5" s="5"/>
      <c r="AK5" s="5"/>
      <c r="AL5" s="5"/>
      <c r="AM5" s="5"/>
      <c r="AN5" s="5"/>
      <c r="AO5" s="5"/>
      <c r="AP5" s="5"/>
      <c r="AQ5" s="5"/>
      <c r="AR5" s="5"/>
      <c r="AS5" s="5"/>
      <c r="AT5" s="5"/>
      <c r="AV5" s="6">
        <v>0.55000000000000004</v>
      </c>
      <c r="BQ5" s="4"/>
    </row>
    <row r="6" spans="1:69" ht="27" customHeight="1" x14ac:dyDescent="0.2">
      <c r="A6" s="628"/>
      <c r="B6" s="629" t="s">
        <v>57</v>
      </c>
      <c r="C6" s="631"/>
      <c r="D6" s="172" t="s">
        <v>58</v>
      </c>
      <c r="E6" s="172" t="s">
        <v>59</v>
      </c>
      <c r="F6" s="172" t="s">
        <v>60</v>
      </c>
      <c r="G6" s="172"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2">
      <c r="A7" s="8">
        <v>1</v>
      </c>
      <c r="B7" s="9" t="s">
        <v>88</v>
      </c>
      <c r="C7" s="225">
        <v>0.85</v>
      </c>
      <c r="D7" s="29">
        <f>F7+G7</f>
        <v>0</v>
      </c>
      <c r="E7" s="529"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2">
      <c r="A8" s="8">
        <v>2</v>
      </c>
      <c r="B8" s="9" t="s">
        <v>64</v>
      </c>
      <c r="C8" s="3"/>
      <c r="D8" s="29">
        <f t="shared" ref="D8:D35" si="2">F8+G8</f>
        <v>0</v>
      </c>
      <c r="E8" s="529" t="e">
        <f t="shared" si="0"/>
        <v>#DIV/0!</v>
      </c>
      <c r="F8" s="27">
        <f>ROUND(H8+J8+L8+N8+P8+R8+T8+V8+X8,2)</f>
        <v>0</v>
      </c>
      <c r="G8" s="27">
        <f>ROUND(I8+K8+M8+O8+Q8+S8+U8+W8+Y8,2)</f>
        <v>0</v>
      </c>
      <c r="H8" s="530">
        <f>SUM(H9:H10)</f>
        <v>0</v>
      </c>
      <c r="I8" s="530">
        <f t="shared" ref="I8:Y8" si="3">SUM(I9:I10)</f>
        <v>0</v>
      </c>
      <c r="J8" s="530">
        <f t="shared" si="3"/>
        <v>0</v>
      </c>
      <c r="K8" s="530">
        <f t="shared" si="3"/>
        <v>0</v>
      </c>
      <c r="L8" s="530">
        <f t="shared" si="3"/>
        <v>0</v>
      </c>
      <c r="M8" s="530">
        <f t="shared" si="3"/>
        <v>0</v>
      </c>
      <c r="N8" s="530">
        <f t="shared" si="3"/>
        <v>0</v>
      </c>
      <c r="O8" s="530">
        <f t="shared" si="3"/>
        <v>0</v>
      </c>
      <c r="P8" s="530">
        <f t="shared" si="3"/>
        <v>0</v>
      </c>
      <c r="Q8" s="530">
        <f t="shared" si="3"/>
        <v>0</v>
      </c>
      <c r="R8" s="530">
        <f t="shared" si="3"/>
        <v>0</v>
      </c>
      <c r="S8" s="530">
        <f t="shared" si="3"/>
        <v>0</v>
      </c>
      <c r="T8" s="530">
        <f t="shared" si="3"/>
        <v>0</v>
      </c>
      <c r="U8" s="530">
        <f t="shared" si="3"/>
        <v>0</v>
      </c>
      <c r="V8" s="530">
        <f t="shared" si="3"/>
        <v>0</v>
      </c>
      <c r="W8" s="530">
        <f t="shared" si="3"/>
        <v>0</v>
      </c>
      <c r="X8" s="530">
        <f t="shared" si="3"/>
        <v>0</v>
      </c>
      <c r="Y8" s="530">
        <f t="shared" si="3"/>
        <v>0</v>
      </c>
      <c r="Z8" s="3"/>
      <c r="AE8" s="5"/>
      <c r="AF8" s="5"/>
      <c r="AG8" s="5"/>
      <c r="AH8" s="5"/>
      <c r="AI8" s="5"/>
      <c r="AJ8" s="5"/>
      <c r="AK8" s="5"/>
      <c r="AL8" s="5"/>
      <c r="AM8" s="5"/>
      <c r="AN8" s="5"/>
      <c r="AO8" s="5"/>
      <c r="AP8" s="5"/>
      <c r="AQ8" s="5"/>
      <c r="AR8" s="5"/>
      <c r="AS8" s="5"/>
      <c r="AT8" s="5"/>
      <c r="AV8" s="11"/>
      <c r="BQ8" s="4"/>
    </row>
    <row r="9" spans="1:69" x14ac:dyDescent="0.2">
      <c r="A9" s="12" t="s">
        <v>65</v>
      </c>
      <c r="B9" s="13" t="s">
        <v>66</v>
      </c>
      <c r="C9" s="225">
        <v>0.85</v>
      </c>
      <c r="D9" s="29">
        <f t="shared" si="2"/>
        <v>0</v>
      </c>
      <c r="E9" s="529"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2">
      <c r="A10" s="12" t="s">
        <v>67</v>
      </c>
      <c r="B10" s="13" t="s">
        <v>89</v>
      </c>
      <c r="C10" s="225">
        <v>0.85</v>
      </c>
      <c r="D10" s="29">
        <f t="shared" si="2"/>
        <v>0</v>
      </c>
      <c r="E10" s="529"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2">
      <c r="A11" s="8">
        <v>3</v>
      </c>
      <c r="B11" s="9" t="s">
        <v>92</v>
      </c>
      <c r="C11" s="3"/>
      <c r="D11" s="29">
        <f t="shared" si="2"/>
        <v>0</v>
      </c>
      <c r="E11" s="529" t="e">
        <f t="shared" si="0"/>
        <v>#DIV/0!</v>
      </c>
      <c r="F11" s="27">
        <f t="shared" si="1"/>
        <v>0</v>
      </c>
      <c r="G11" s="27">
        <f t="shared" si="1"/>
        <v>0</v>
      </c>
      <c r="H11" s="530">
        <f>SUM(H12:H13)</f>
        <v>0</v>
      </c>
      <c r="I11" s="530">
        <f t="shared" ref="I11:Y11" si="4">SUM(I12:I13)</f>
        <v>0</v>
      </c>
      <c r="J11" s="530">
        <f t="shared" si="4"/>
        <v>0</v>
      </c>
      <c r="K11" s="530">
        <f t="shared" si="4"/>
        <v>0</v>
      </c>
      <c r="L11" s="530">
        <f t="shared" si="4"/>
        <v>0</v>
      </c>
      <c r="M11" s="530">
        <f t="shared" si="4"/>
        <v>0</v>
      </c>
      <c r="N11" s="530">
        <f t="shared" si="4"/>
        <v>0</v>
      </c>
      <c r="O11" s="530">
        <f t="shared" si="4"/>
        <v>0</v>
      </c>
      <c r="P11" s="530">
        <f t="shared" si="4"/>
        <v>0</v>
      </c>
      <c r="Q11" s="530">
        <f t="shared" si="4"/>
        <v>0</v>
      </c>
      <c r="R11" s="530">
        <f t="shared" si="4"/>
        <v>0</v>
      </c>
      <c r="S11" s="530">
        <f t="shared" si="4"/>
        <v>0</v>
      </c>
      <c r="T11" s="530">
        <f t="shared" si="4"/>
        <v>0</v>
      </c>
      <c r="U11" s="530">
        <f t="shared" si="4"/>
        <v>0</v>
      </c>
      <c r="V11" s="530">
        <f t="shared" si="4"/>
        <v>0</v>
      </c>
      <c r="W11" s="530">
        <f t="shared" si="4"/>
        <v>0</v>
      </c>
      <c r="X11" s="530">
        <f t="shared" si="4"/>
        <v>0</v>
      </c>
      <c r="Y11" s="530">
        <f t="shared" si="4"/>
        <v>0</v>
      </c>
      <c r="Z11" s="3"/>
      <c r="AE11" s="5"/>
      <c r="AF11" s="5"/>
      <c r="AG11" s="5"/>
      <c r="AH11" s="5"/>
      <c r="AI11" s="5"/>
      <c r="AJ11" s="5"/>
      <c r="AK11" s="5"/>
      <c r="AL11" s="5"/>
      <c r="AM11" s="5"/>
      <c r="AN11" s="5"/>
      <c r="AO11" s="5"/>
      <c r="AP11" s="5"/>
      <c r="AQ11" s="5"/>
      <c r="AR11" s="5"/>
      <c r="AS11" s="5"/>
      <c r="AT11" s="5"/>
      <c r="AV11" s="11"/>
      <c r="BQ11" s="4"/>
    </row>
    <row r="12" spans="1:69" x14ac:dyDescent="0.2">
      <c r="A12" s="12" t="s">
        <v>90</v>
      </c>
      <c r="B12" s="13" t="s">
        <v>93</v>
      </c>
      <c r="C12" s="225">
        <v>0.85</v>
      </c>
      <c r="D12" s="29">
        <f t="shared" si="2"/>
        <v>0</v>
      </c>
      <c r="E12" s="529"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2">
      <c r="A13" s="12" t="s">
        <v>91</v>
      </c>
      <c r="B13" s="13" t="s">
        <v>94</v>
      </c>
      <c r="C13" s="225">
        <v>0.85</v>
      </c>
      <c r="D13" s="29">
        <f t="shared" si="2"/>
        <v>0</v>
      </c>
      <c r="E13" s="529"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2">
      <c r="A14" s="8">
        <v>4</v>
      </c>
      <c r="B14" s="9" t="s">
        <v>68</v>
      </c>
      <c r="C14" s="225">
        <v>0.85</v>
      </c>
      <c r="D14" s="29">
        <f t="shared" si="2"/>
        <v>0</v>
      </c>
      <c r="E14" s="529"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2">
      <c r="A15" s="8">
        <v>5</v>
      </c>
      <c r="B15" s="9" t="s">
        <v>95</v>
      </c>
      <c r="C15" s="225">
        <v>0.85</v>
      </c>
      <c r="D15" s="29">
        <f t="shared" si="2"/>
        <v>0</v>
      </c>
      <c r="E15" s="529"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2">
      <c r="A16" s="8">
        <v>6</v>
      </c>
      <c r="B16" s="9" t="s">
        <v>96</v>
      </c>
      <c r="C16" s="3"/>
      <c r="D16" s="29">
        <f t="shared" si="2"/>
        <v>0</v>
      </c>
      <c r="E16" s="529" t="e">
        <f t="shared" si="0"/>
        <v>#DIV/0!</v>
      </c>
      <c r="F16" s="27">
        <f t="shared" si="5"/>
        <v>0</v>
      </c>
      <c r="G16" s="27">
        <f>ROUND(I16+K16+M16+O16+Q16+S16+U16+W16+Y16,2)</f>
        <v>0</v>
      </c>
      <c r="H16" s="530">
        <f>SUM(H17:H20)</f>
        <v>0</v>
      </c>
      <c r="I16" s="530">
        <f t="shared" ref="I16:Y16" si="6">SUM(I17:I20)</f>
        <v>0</v>
      </c>
      <c r="J16" s="530">
        <f t="shared" si="6"/>
        <v>0</v>
      </c>
      <c r="K16" s="530">
        <f t="shared" si="6"/>
        <v>0</v>
      </c>
      <c r="L16" s="530">
        <f t="shared" si="6"/>
        <v>0</v>
      </c>
      <c r="M16" s="530">
        <f t="shared" si="6"/>
        <v>0</v>
      </c>
      <c r="N16" s="530">
        <f t="shared" si="6"/>
        <v>0</v>
      </c>
      <c r="O16" s="530">
        <f t="shared" si="6"/>
        <v>0</v>
      </c>
      <c r="P16" s="530">
        <f t="shared" si="6"/>
        <v>0</v>
      </c>
      <c r="Q16" s="530">
        <f t="shared" si="6"/>
        <v>0</v>
      </c>
      <c r="R16" s="530">
        <f t="shared" si="6"/>
        <v>0</v>
      </c>
      <c r="S16" s="530">
        <f t="shared" si="6"/>
        <v>0</v>
      </c>
      <c r="T16" s="530">
        <f t="shared" si="6"/>
        <v>0</v>
      </c>
      <c r="U16" s="530">
        <f t="shared" si="6"/>
        <v>0</v>
      </c>
      <c r="V16" s="530">
        <f t="shared" si="6"/>
        <v>0</v>
      </c>
      <c r="W16" s="530">
        <f t="shared" si="6"/>
        <v>0</v>
      </c>
      <c r="X16" s="530">
        <f t="shared" si="6"/>
        <v>0</v>
      </c>
      <c r="Y16" s="530">
        <f t="shared" si="6"/>
        <v>0</v>
      </c>
      <c r="Z16" s="3"/>
      <c r="AE16" s="5"/>
      <c r="AF16" s="5"/>
      <c r="AG16" s="5"/>
      <c r="AH16" s="5"/>
      <c r="AI16" s="5"/>
      <c r="AJ16" s="5"/>
      <c r="AK16" s="5"/>
      <c r="AL16" s="5"/>
      <c r="AM16" s="5"/>
      <c r="AN16" s="5"/>
      <c r="AO16" s="5"/>
      <c r="AP16" s="5"/>
      <c r="AQ16" s="5"/>
      <c r="AR16" s="5"/>
      <c r="AS16" s="5"/>
      <c r="AT16" s="5"/>
      <c r="AV16" s="11"/>
      <c r="BQ16" s="4"/>
    </row>
    <row r="17" spans="1:69" x14ac:dyDescent="0.2">
      <c r="A17" s="12" t="s">
        <v>99</v>
      </c>
      <c r="B17" s="13" t="s">
        <v>97</v>
      </c>
      <c r="C17" s="225">
        <v>0.85</v>
      </c>
      <c r="D17" s="29">
        <f t="shared" si="2"/>
        <v>0</v>
      </c>
      <c r="E17" s="529"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2">
      <c r="A18" s="12" t="s">
        <v>100</v>
      </c>
      <c r="B18" s="13" t="s">
        <v>94</v>
      </c>
      <c r="C18" s="225">
        <v>0.85</v>
      </c>
      <c r="D18" s="29">
        <f t="shared" si="2"/>
        <v>0</v>
      </c>
      <c r="E18" s="529"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2">
      <c r="A19" s="12" t="s">
        <v>101</v>
      </c>
      <c r="B19" s="13" t="s">
        <v>98</v>
      </c>
      <c r="C19" s="225">
        <v>0.85</v>
      </c>
      <c r="D19" s="29">
        <f t="shared" si="2"/>
        <v>0</v>
      </c>
      <c r="E19" s="529"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2">
      <c r="A20" s="12" t="s">
        <v>102</v>
      </c>
      <c r="B20" s="13" t="s">
        <v>80</v>
      </c>
      <c r="C20" s="225">
        <v>0.85</v>
      </c>
      <c r="D20" s="29">
        <f t="shared" si="2"/>
        <v>0</v>
      </c>
      <c r="E20" s="529"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2">
      <c r="A21" s="8">
        <v>7</v>
      </c>
      <c r="B21" s="9" t="s">
        <v>69</v>
      </c>
      <c r="D21" s="29">
        <f t="shared" si="2"/>
        <v>0</v>
      </c>
      <c r="E21" s="529" t="e">
        <f t="shared" si="0"/>
        <v>#DIV/0!</v>
      </c>
      <c r="F21" s="21">
        <f>ROUND(H21+J21+L21+N21+P21+R21+T21+V21+X21,2)</f>
        <v>0</v>
      </c>
      <c r="G21" s="21">
        <f>ROUND(I21+K21+M21+O21+Q21+S21+U21+W21+Y21,2)</f>
        <v>0</v>
      </c>
      <c r="H21" s="531">
        <f>SUM(H22:H27)</f>
        <v>0</v>
      </c>
      <c r="I21" s="531">
        <f t="shared" ref="I21:Y21" si="8">SUM(I22:I27)</f>
        <v>0</v>
      </c>
      <c r="J21" s="531">
        <f t="shared" si="8"/>
        <v>0</v>
      </c>
      <c r="K21" s="531">
        <f t="shared" si="8"/>
        <v>0</v>
      </c>
      <c r="L21" s="531">
        <f t="shared" si="8"/>
        <v>0</v>
      </c>
      <c r="M21" s="531">
        <f t="shared" si="8"/>
        <v>0</v>
      </c>
      <c r="N21" s="531">
        <f t="shared" si="8"/>
        <v>0</v>
      </c>
      <c r="O21" s="531">
        <f t="shared" si="8"/>
        <v>0</v>
      </c>
      <c r="P21" s="531">
        <f t="shared" si="8"/>
        <v>0</v>
      </c>
      <c r="Q21" s="531">
        <f t="shared" si="8"/>
        <v>0</v>
      </c>
      <c r="R21" s="531">
        <f t="shared" si="8"/>
        <v>0</v>
      </c>
      <c r="S21" s="531">
        <f t="shared" si="8"/>
        <v>0</v>
      </c>
      <c r="T21" s="531">
        <f t="shared" si="8"/>
        <v>0</v>
      </c>
      <c r="U21" s="531">
        <f t="shared" si="8"/>
        <v>0</v>
      </c>
      <c r="V21" s="531">
        <f t="shared" si="8"/>
        <v>0</v>
      </c>
      <c r="W21" s="531">
        <f t="shared" si="8"/>
        <v>0</v>
      </c>
      <c r="X21" s="531">
        <f t="shared" si="8"/>
        <v>0</v>
      </c>
      <c r="Y21" s="531">
        <f t="shared" si="8"/>
        <v>0</v>
      </c>
      <c r="AE21" s="5"/>
      <c r="AF21" s="5"/>
      <c r="AG21" s="5"/>
      <c r="AH21" s="5"/>
      <c r="AI21" s="5"/>
      <c r="AJ21" s="5"/>
      <c r="AK21" s="5"/>
      <c r="AL21" s="5"/>
      <c r="AM21" s="5"/>
      <c r="AN21" s="5"/>
      <c r="AO21" s="5"/>
      <c r="AP21" s="5"/>
      <c r="AQ21" s="5"/>
      <c r="AR21" s="5"/>
      <c r="AS21" s="5"/>
      <c r="AT21" s="5"/>
    </row>
    <row r="22" spans="1:69" s="3" customFormat="1" x14ac:dyDescent="0.2">
      <c r="A22" s="12" t="s">
        <v>70</v>
      </c>
      <c r="B22" s="13" t="s">
        <v>71</v>
      </c>
      <c r="C22" s="225">
        <v>0.85</v>
      </c>
      <c r="D22" s="29">
        <f t="shared" si="2"/>
        <v>0</v>
      </c>
      <c r="E22" s="529"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2">
      <c r="A23" s="12" t="s">
        <v>72</v>
      </c>
      <c r="B23" s="13" t="s">
        <v>73</v>
      </c>
      <c r="C23" s="225">
        <v>0.85</v>
      </c>
      <c r="D23" s="29">
        <f t="shared" si="2"/>
        <v>0</v>
      </c>
      <c r="E23" s="529"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2">
      <c r="A24" s="12" t="s">
        <v>74</v>
      </c>
      <c r="B24" s="13" t="s">
        <v>87</v>
      </c>
      <c r="C24" s="225">
        <v>0.85</v>
      </c>
      <c r="D24" s="29">
        <f t="shared" si="2"/>
        <v>0</v>
      </c>
      <c r="E24" s="529"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2">
      <c r="A25" s="12" t="s">
        <v>75</v>
      </c>
      <c r="B25" s="13" t="s">
        <v>76</v>
      </c>
      <c r="C25" s="225">
        <v>0.85</v>
      </c>
      <c r="D25" s="29">
        <f t="shared" si="2"/>
        <v>0</v>
      </c>
      <c r="E25" s="529" t="e">
        <f t="shared" si="0"/>
        <v>#DIV/0!</v>
      </c>
      <c r="F25" s="28">
        <f t="shared" si="9"/>
        <v>0</v>
      </c>
      <c r="G25" s="28">
        <f t="shared" si="9"/>
        <v>0</v>
      </c>
      <c r="H25" s="161"/>
      <c r="I25" s="161"/>
      <c r="J25" s="20"/>
      <c r="K25" s="543"/>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2">
      <c r="A26" s="12" t="s">
        <v>77</v>
      </c>
      <c r="B26" s="13" t="s">
        <v>78</v>
      </c>
      <c r="C26" s="225">
        <v>0.85</v>
      </c>
      <c r="D26" s="29">
        <f t="shared" si="2"/>
        <v>0</v>
      </c>
      <c r="E26" s="529"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2">
      <c r="A27" s="12" t="s">
        <v>79</v>
      </c>
      <c r="B27" s="13" t="s">
        <v>80</v>
      </c>
      <c r="C27" s="225">
        <v>0.85</v>
      </c>
      <c r="D27" s="29">
        <f t="shared" si="2"/>
        <v>0</v>
      </c>
      <c r="E27" s="529"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2">
      <c r="A28" s="8">
        <v>8</v>
      </c>
      <c r="B28" s="9" t="s">
        <v>103</v>
      </c>
      <c r="C28" s="225">
        <v>0.85</v>
      </c>
      <c r="D28" s="29">
        <f t="shared" si="2"/>
        <v>0</v>
      </c>
      <c r="E28" s="529"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2">
      <c r="A29" s="8">
        <v>9</v>
      </c>
      <c r="B29" s="9" t="s">
        <v>81</v>
      </c>
      <c r="C29" s="225">
        <v>0.85</v>
      </c>
      <c r="D29" s="29">
        <f t="shared" si="2"/>
        <v>0</v>
      </c>
      <c r="E29" s="529"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2">
      <c r="A30" s="8">
        <v>10</v>
      </c>
      <c r="B30" s="9" t="s">
        <v>82</v>
      </c>
      <c r="C30" s="225">
        <v>0.85</v>
      </c>
      <c r="D30" s="29">
        <f t="shared" si="2"/>
        <v>0</v>
      </c>
      <c r="E30" s="529"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5.5" x14ac:dyDescent="0.2">
      <c r="A31" s="8">
        <v>11</v>
      </c>
      <c r="B31" s="9" t="s">
        <v>83</v>
      </c>
      <c r="C31" s="225">
        <v>0.85</v>
      </c>
      <c r="D31" s="29">
        <f t="shared" si="2"/>
        <v>0</v>
      </c>
      <c r="E31" s="529"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2">
      <c r="A32" s="8">
        <v>12</v>
      </c>
      <c r="B32" s="9" t="s">
        <v>104</v>
      </c>
      <c r="C32" s="225">
        <v>0.85</v>
      </c>
      <c r="D32" s="29">
        <f t="shared" si="2"/>
        <v>0</v>
      </c>
      <c r="E32" s="529"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2">
      <c r="A33" s="8">
        <v>13</v>
      </c>
      <c r="B33" s="9" t="s">
        <v>105</v>
      </c>
      <c r="C33" s="225">
        <v>0.85</v>
      </c>
      <c r="D33" s="29">
        <f t="shared" si="2"/>
        <v>0</v>
      </c>
      <c r="E33" s="529"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2">
      <c r="A34" s="8">
        <v>14</v>
      </c>
      <c r="B34" s="9" t="s">
        <v>106</v>
      </c>
      <c r="C34" s="225">
        <v>0.85</v>
      </c>
      <c r="D34" s="29">
        <f t="shared" si="2"/>
        <v>0</v>
      </c>
      <c r="E34" s="529"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2">
      <c r="A35" s="8">
        <v>15</v>
      </c>
      <c r="B35" s="9" t="s">
        <v>107</v>
      </c>
      <c r="C35" s="225">
        <v>0.85</v>
      </c>
      <c r="D35" s="29">
        <f t="shared" si="2"/>
        <v>0</v>
      </c>
      <c r="E35" s="529"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2">
      <c r="A36" s="532"/>
      <c r="B36" s="9" t="s">
        <v>84</v>
      </c>
      <c r="C36" s="226">
        <v>0.85</v>
      </c>
      <c r="D36" s="29">
        <f>F36+G36</f>
        <v>0</v>
      </c>
      <c r="E36" s="533"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2">
      <c r="A37" s="532"/>
      <c r="B37" s="9" t="s">
        <v>181</v>
      </c>
      <c r="C37" s="534"/>
      <c r="D37" s="14"/>
      <c r="E37" s="533"/>
      <c r="F37" s="535"/>
      <c r="G37" s="535"/>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2">
      <c r="A38" s="532"/>
      <c r="B38" s="9" t="s">
        <v>339</v>
      </c>
      <c r="C38" s="534"/>
      <c r="D38" s="14"/>
      <c r="E38" s="533"/>
      <c r="F38" s="535"/>
      <c r="G38" s="535"/>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x14ac:dyDescent="0.2">
      <c r="A39" s="528"/>
    </row>
    <row r="40" spans="1:46" s="3" customFormat="1" x14ac:dyDescent="0.2">
      <c r="A40" s="528"/>
    </row>
    <row r="41" spans="1:46" s="3" customFormat="1" x14ac:dyDescent="0.2">
      <c r="A41" s="528"/>
    </row>
    <row r="42" spans="1:46" s="3" customFormat="1" x14ac:dyDescent="0.2">
      <c r="A42" s="528"/>
    </row>
    <row r="43" spans="1:46" s="3" customFormat="1" x14ac:dyDescent="0.2">
      <c r="A43" s="528"/>
    </row>
    <row r="44" spans="1:46" s="3" customFormat="1" x14ac:dyDescent="0.2">
      <c r="A44" s="528"/>
    </row>
    <row r="45" spans="1:46" s="3" customFormat="1" x14ac:dyDescent="0.2">
      <c r="A45" s="528"/>
    </row>
    <row r="46" spans="1:46" s="3" customFormat="1" x14ac:dyDescent="0.2">
      <c r="A46" s="528"/>
    </row>
    <row r="47" spans="1:46" s="3" customFormat="1" x14ac:dyDescent="0.2">
      <c r="A47" s="528"/>
    </row>
    <row r="48" spans="1:46" s="3" customFormat="1" x14ac:dyDescent="0.2">
      <c r="A48" s="528"/>
    </row>
    <row r="49" spans="1:1" s="3" customFormat="1" x14ac:dyDescent="0.2">
      <c r="A49" s="528"/>
    </row>
    <row r="50" spans="1:1" s="3" customFormat="1" x14ac:dyDescent="0.2">
      <c r="A50" s="528"/>
    </row>
    <row r="51" spans="1:1" s="3" customFormat="1" x14ac:dyDescent="0.2">
      <c r="A51" s="528"/>
    </row>
    <row r="52" spans="1:1" s="3" customFormat="1" x14ac:dyDescent="0.2">
      <c r="A52" s="528"/>
    </row>
    <row r="53" spans="1:1" s="3" customFormat="1" x14ac:dyDescent="0.2">
      <c r="A53" s="528"/>
    </row>
    <row r="54" spans="1:1" s="3" customFormat="1" x14ac:dyDescent="0.2">
      <c r="A54" s="528"/>
    </row>
    <row r="55" spans="1:1" s="3" customFormat="1" x14ac:dyDescent="0.2">
      <c r="A55" s="528"/>
    </row>
    <row r="56" spans="1:1" s="3" customFormat="1" x14ac:dyDescent="0.2">
      <c r="A56" s="528"/>
    </row>
    <row r="57" spans="1:1" s="3" customFormat="1" x14ac:dyDescent="0.2">
      <c r="A57" s="528"/>
    </row>
    <row r="58" spans="1:1" s="3" customFormat="1" x14ac:dyDescent="0.2">
      <c r="A58" s="528"/>
    </row>
    <row r="59" spans="1:1" s="3" customFormat="1" x14ac:dyDescent="0.2">
      <c r="A59" s="528"/>
    </row>
    <row r="60" spans="1:1" s="3" customFormat="1" x14ac:dyDescent="0.2">
      <c r="A60" s="528"/>
    </row>
    <row r="61" spans="1:1" s="3" customFormat="1" x14ac:dyDescent="0.2">
      <c r="A61" s="528"/>
    </row>
    <row r="62" spans="1:1" s="3" customFormat="1" x14ac:dyDescent="0.2">
      <c r="A62" s="528"/>
    </row>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sheetData>
  <sheetProtection formatCells="0" formatColumns="0" formatRows="0" insertColumns="0" insertRows="0" insertHyperlinks="0" deleteColumns="0" deleteRows="0" sort="0" autoFilter="0" pivotTables="0"/>
  <mergeCells count="18">
    <mergeCell ref="H5:I5"/>
    <mergeCell ref="J5:K5"/>
    <mergeCell ref="A1:B1"/>
    <mergeCell ref="D1:V1"/>
    <mergeCell ref="A4:C4"/>
    <mergeCell ref="A5:A6"/>
    <mergeCell ref="B5:B6"/>
    <mergeCell ref="C5:C6"/>
    <mergeCell ref="D5:E5"/>
    <mergeCell ref="F5:G5"/>
    <mergeCell ref="T3:W3"/>
    <mergeCell ref="X5:Y5"/>
    <mergeCell ref="L5:M5"/>
    <mergeCell ref="N5:O5"/>
    <mergeCell ref="P5:Q5"/>
    <mergeCell ref="R5:S5"/>
    <mergeCell ref="T5:U5"/>
    <mergeCell ref="V5:W5"/>
  </mergeCells>
  <conditionalFormatting sqref="D7:D38">
    <cfRule type="containsText" dxfId="99" priority="1" stopIfTrue="1" operator="containsText" text="PĀRSNIEGTAS IZMAKSAS">
      <formula>NOT(ISERROR(SEARCH("PĀRSNIEGTAS IZMAKSAS",D7)))</formula>
    </cfRule>
  </conditionalFormatting>
  <conditionalFormatting sqref="F8:G8">
    <cfRule type="containsText" dxfId="98" priority="6" stopIfTrue="1" operator="containsText" text="PĀRSNIEGTAS IZMAKSAS">
      <formula>NOT(ISERROR(SEARCH("PĀRSNIEGTAS IZMAKSAS",F8)))</formula>
    </cfRule>
  </conditionalFormatting>
  <conditionalFormatting sqref="F11:G11">
    <cfRule type="containsText" dxfId="97" priority="4" stopIfTrue="1" operator="containsText" text="PĀRSNIEGTAS IZMAKSAS">
      <formula>NOT(ISERROR(SEARCH("PĀRSNIEGTAS IZMAKSAS",F11)))</formula>
    </cfRule>
  </conditionalFormatting>
  <conditionalFormatting sqref="F16:G16">
    <cfRule type="containsText" dxfId="96" priority="3" stopIfTrue="1" operator="containsText" text="PĀRSNIEGTAS IZMAKSAS">
      <formula>NOT(ISERROR(SEARCH("PĀRSNIEGTAS IZMAKSAS",F16)))</formula>
    </cfRule>
  </conditionalFormatting>
  <conditionalFormatting sqref="J5:Y5">
    <cfRule type="cellIs" dxfId="95"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 C9:C10 C12:C15 C17:C20 C22:C36</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dimension ref="A1:BQ406"/>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D1" sqref="D1:V1"/>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625" t="s">
        <v>146</v>
      </c>
      <c r="B1" s="625"/>
      <c r="C1" s="538"/>
      <c r="D1" s="633" t="s">
        <v>449</v>
      </c>
      <c r="E1" s="633"/>
      <c r="F1" s="633"/>
      <c r="G1" s="633"/>
      <c r="H1" s="633"/>
      <c r="I1" s="633"/>
      <c r="J1" s="633"/>
      <c r="K1" s="633"/>
      <c r="L1" s="633"/>
      <c r="M1" s="633"/>
      <c r="N1" s="633"/>
      <c r="O1" s="633"/>
      <c r="P1" s="633"/>
      <c r="Q1" s="633"/>
      <c r="R1" s="633"/>
      <c r="S1" s="633"/>
      <c r="T1" s="633"/>
      <c r="U1" s="633"/>
      <c r="V1" s="63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528"/>
    </row>
    <row r="3" spans="1:69" s="3" customFormat="1" ht="18.75" x14ac:dyDescent="0.3">
      <c r="A3" s="528"/>
      <c r="B3" s="539" t="s">
        <v>148</v>
      </c>
      <c r="C3" s="99"/>
      <c r="D3" s="100"/>
      <c r="E3" s="100"/>
      <c r="F3" s="100"/>
      <c r="G3" s="551"/>
      <c r="H3" s="229"/>
      <c r="I3" s="100"/>
      <c r="J3" s="101"/>
    </row>
    <row r="4" spans="1:69" ht="24.95" customHeight="1" x14ac:dyDescent="0.35">
      <c r="A4" s="627" t="s">
        <v>52</v>
      </c>
      <c r="B4" s="627"/>
      <c r="C4" s="627"/>
      <c r="D4" s="3"/>
      <c r="E4" s="3"/>
      <c r="F4" s="3"/>
      <c r="G4" s="3"/>
      <c r="H4" s="3"/>
      <c r="I4" s="3"/>
      <c r="J4" s="3"/>
      <c r="K4" s="3"/>
      <c r="L4" s="3"/>
      <c r="M4" s="3"/>
      <c r="N4" s="3"/>
      <c r="O4" s="3"/>
      <c r="P4" s="3"/>
      <c r="Q4" s="3"/>
      <c r="R4" s="3"/>
      <c r="S4" s="3"/>
      <c r="T4" s="3"/>
      <c r="U4" s="3"/>
      <c r="V4" s="3"/>
      <c r="W4" s="3"/>
      <c r="X4" s="3"/>
      <c r="Y4" s="3"/>
      <c r="Z4" s="3"/>
      <c r="BQ4" s="4"/>
    </row>
    <row r="5" spans="1:69" ht="24" customHeight="1" x14ac:dyDescent="0.2">
      <c r="A5" s="628" t="s">
        <v>53</v>
      </c>
      <c r="B5" s="629" t="s">
        <v>54</v>
      </c>
      <c r="C5" s="630" t="s">
        <v>323</v>
      </c>
      <c r="D5" s="632" t="s">
        <v>55</v>
      </c>
      <c r="E5" s="632"/>
      <c r="F5" s="632" t="s">
        <v>56</v>
      </c>
      <c r="G5" s="632"/>
      <c r="H5" s="632">
        <f>'Dati par projektu'!E13</f>
        <v>2024</v>
      </c>
      <c r="I5" s="632"/>
      <c r="J5" s="632">
        <f>IF(OR(H5&gt;='Dati par projektu'!$C$17,H5="X"),"X",H5+1)</f>
        <v>2025</v>
      </c>
      <c r="K5" s="632"/>
      <c r="L5" s="632">
        <f>IF(OR(J5&gt;='Dati par projektu'!$C$17,J5="X"),"X",J5+1)</f>
        <v>2026</v>
      </c>
      <c r="M5" s="632"/>
      <c r="N5" s="632">
        <f>IF(OR(L5&gt;='Dati par projektu'!$C$17,L5="X"),"X",L5+1)</f>
        <v>2027</v>
      </c>
      <c r="O5" s="632"/>
      <c r="P5" s="632">
        <f>IF(OR(N5&gt;='Dati par projektu'!$C$17,N5="X"),"X",N5+1)</f>
        <v>2028</v>
      </c>
      <c r="Q5" s="632"/>
      <c r="R5" s="632">
        <f>IF(OR(P5&gt;='Dati par projektu'!$C$17,P5="X"),"X",P5+1)</f>
        <v>2029</v>
      </c>
      <c r="S5" s="632"/>
      <c r="T5" s="632" t="str">
        <f>IF(OR(R5&gt;='Dati par projektu'!$C$17,R5="X"),"X",R5+1)</f>
        <v>X</v>
      </c>
      <c r="U5" s="632"/>
      <c r="V5" s="632" t="str">
        <f>IF(OR(T5&gt;='Dati par projektu'!$C$17,T5="X"),"X",T5+1)</f>
        <v>X</v>
      </c>
      <c r="W5" s="632"/>
      <c r="X5" s="632" t="str">
        <f>IF(OR(V5&gt;='Dati par projektu'!$C$17,V5="X"),"X",V5+1)</f>
        <v>X</v>
      </c>
      <c r="Y5" s="632"/>
      <c r="Z5" s="3"/>
      <c r="AE5" s="5"/>
      <c r="AF5" s="5"/>
      <c r="AG5" s="5"/>
      <c r="AH5" s="5"/>
      <c r="AI5" s="5"/>
      <c r="AJ5" s="5"/>
      <c r="AK5" s="5"/>
      <c r="AL5" s="5"/>
      <c r="AM5" s="5"/>
      <c r="AN5" s="5"/>
      <c r="AO5" s="5"/>
      <c r="AP5" s="5"/>
      <c r="AQ5" s="5"/>
      <c r="AR5" s="5"/>
      <c r="AS5" s="5"/>
      <c r="AT5" s="5"/>
      <c r="AV5" s="6">
        <v>0.55000000000000004</v>
      </c>
      <c r="BQ5" s="4"/>
    </row>
    <row r="6" spans="1:69" ht="27" customHeight="1" x14ac:dyDescent="0.2">
      <c r="A6" s="628"/>
      <c r="B6" s="629" t="s">
        <v>57</v>
      </c>
      <c r="C6" s="631"/>
      <c r="D6" s="172" t="s">
        <v>58</v>
      </c>
      <c r="E6" s="172" t="s">
        <v>59</v>
      </c>
      <c r="F6" s="172" t="s">
        <v>60</v>
      </c>
      <c r="G6" s="172"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2">
      <c r="A7" s="8">
        <v>1</v>
      </c>
      <c r="B7" s="9" t="s">
        <v>88</v>
      </c>
      <c r="C7" s="225">
        <v>0.45</v>
      </c>
      <c r="D7" s="29">
        <f>F7+G7</f>
        <v>0</v>
      </c>
      <c r="E7" s="529"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2">
      <c r="A8" s="8">
        <v>2</v>
      </c>
      <c r="B8" s="9" t="s">
        <v>64</v>
      </c>
      <c r="C8" s="3"/>
      <c r="D8" s="29">
        <f t="shared" ref="D8:D35" si="2">F8+G8</f>
        <v>0</v>
      </c>
      <c r="E8" s="529" t="e">
        <f t="shared" si="0"/>
        <v>#DIV/0!</v>
      </c>
      <c r="F8" s="27">
        <f>ROUND(H8+J8+L8+N8+P8+R8+T8+V8+X8,2)</f>
        <v>0</v>
      </c>
      <c r="G8" s="27">
        <f>ROUND(I8+K8+M8+O8+Q8+S8+U8+W8+Y8,2)</f>
        <v>0</v>
      </c>
      <c r="H8" s="530">
        <f>SUM(H9:H10)</f>
        <v>0</v>
      </c>
      <c r="I8" s="530">
        <f t="shared" ref="I8:Y8" si="3">SUM(I9:I10)</f>
        <v>0</v>
      </c>
      <c r="J8" s="530">
        <f t="shared" si="3"/>
        <v>0</v>
      </c>
      <c r="K8" s="530">
        <f t="shared" si="3"/>
        <v>0</v>
      </c>
      <c r="L8" s="530">
        <f t="shared" si="3"/>
        <v>0</v>
      </c>
      <c r="M8" s="530">
        <f t="shared" si="3"/>
        <v>0</v>
      </c>
      <c r="N8" s="530">
        <f t="shared" si="3"/>
        <v>0</v>
      </c>
      <c r="O8" s="530">
        <f t="shared" si="3"/>
        <v>0</v>
      </c>
      <c r="P8" s="530">
        <f t="shared" si="3"/>
        <v>0</v>
      </c>
      <c r="Q8" s="530">
        <f t="shared" si="3"/>
        <v>0</v>
      </c>
      <c r="R8" s="530">
        <f t="shared" si="3"/>
        <v>0</v>
      </c>
      <c r="S8" s="530">
        <f t="shared" si="3"/>
        <v>0</v>
      </c>
      <c r="T8" s="530">
        <f t="shared" si="3"/>
        <v>0</v>
      </c>
      <c r="U8" s="530">
        <f t="shared" si="3"/>
        <v>0</v>
      </c>
      <c r="V8" s="530">
        <f t="shared" si="3"/>
        <v>0</v>
      </c>
      <c r="W8" s="530">
        <f t="shared" si="3"/>
        <v>0</v>
      </c>
      <c r="X8" s="530">
        <f t="shared" si="3"/>
        <v>0</v>
      </c>
      <c r="Y8" s="530">
        <f t="shared" si="3"/>
        <v>0</v>
      </c>
      <c r="Z8" s="3"/>
      <c r="AE8" s="5"/>
      <c r="AF8" s="5"/>
      <c r="AG8" s="5"/>
      <c r="AH8" s="5"/>
      <c r="AI8" s="5"/>
      <c r="AJ8" s="5"/>
      <c r="AK8" s="5"/>
      <c r="AL8" s="5"/>
      <c r="AM8" s="5"/>
      <c r="AN8" s="5"/>
      <c r="AO8" s="5"/>
      <c r="AP8" s="5"/>
      <c r="AQ8" s="5"/>
      <c r="AR8" s="5"/>
      <c r="AS8" s="5"/>
      <c r="AT8" s="5"/>
      <c r="AV8" s="11"/>
      <c r="BQ8" s="4"/>
    </row>
    <row r="9" spans="1:69" x14ac:dyDescent="0.2">
      <c r="A9" s="12" t="s">
        <v>65</v>
      </c>
      <c r="B9" s="13" t="s">
        <v>66</v>
      </c>
      <c r="C9" s="225">
        <v>0.45</v>
      </c>
      <c r="D9" s="29">
        <f t="shared" si="2"/>
        <v>0</v>
      </c>
      <c r="E9" s="529"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2">
      <c r="A10" s="12" t="s">
        <v>67</v>
      </c>
      <c r="B10" s="13" t="s">
        <v>89</v>
      </c>
      <c r="C10" s="225">
        <v>0.45</v>
      </c>
      <c r="D10" s="29">
        <f t="shared" si="2"/>
        <v>0</v>
      </c>
      <c r="E10" s="529" t="e">
        <f t="shared" si="0"/>
        <v>#DIV/0!</v>
      </c>
      <c r="F10" s="28">
        <f t="shared" si="1"/>
        <v>0</v>
      </c>
      <c r="G10" s="28">
        <f t="shared" si="1"/>
        <v>0</v>
      </c>
      <c r="H10" s="28">
        <v>0</v>
      </c>
      <c r="I10" s="28">
        <v>0</v>
      </c>
      <c r="J10" s="28">
        <v>0</v>
      </c>
      <c r="K10" s="28">
        <v>0</v>
      </c>
      <c r="L10" s="28">
        <v>0</v>
      </c>
      <c r="M10" s="28">
        <v>0</v>
      </c>
      <c r="N10" s="28">
        <v>0</v>
      </c>
      <c r="O10" s="28">
        <v>0</v>
      </c>
      <c r="P10" s="28">
        <v>0</v>
      </c>
      <c r="Q10" s="28">
        <v>0</v>
      </c>
      <c r="R10" s="28">
        <v>0</v>
      </c>
      <c r="S10" s="28">
        <v>0</v>
      </c>
      <c r="T10" s="28">
        <v>0</v>
      </c>
      <c r="U10" s="28">
        <v>0</v>
      </c>
      <c r="V10" s="28">
        <v>0</v>
      </c>
      <c r="W10" s="28">
        <v>0</v>
      </c>
      <c r="X10" s="28">
        <v>0</v>
      </c>
      <c r="Y10" s="28">
        <v>0</v>
      </c>
      <c r="Z10" s="3"/>
      <c r="AE10" s="5"/>
      <c r="AF10" s="5"/>
      <c r="AG10" s="5"/>
      <c r="AH10" s="5"/>
      <c r="AI10" s="5"/>
      <c r="AJ10" s="5"/>
      <c r="AK10" s="5"/>
      <c r="AL10" s="5"/>
      <c r="AM10" s="5"/>
      <c r="AN10" s="5"/>
      <c r="AO10" s="5"/>
      <c r="AP10" s="5"/>
      <c r="AQ10" s="5"/>
      <c r="AR10" s="5"/>
      <c r="AS10" s="5"/>
      <c r="AT10" s="5"/>
      <c r="AV10" s="11"/>
      <c r="BQ10" s="4"/>
    </row>
    <row r="11" spans="1:69" x14ac:dyDescent="0.2">
      <c r="A11" s="8">
        <v>3</v>
      </c>
      <c r="B11" s="9" t="s">
        <v>92</v>
      </c>
      <c r="C11" s="3"/>
      <c r="D11" s="29">
        <f t="shared" si="2"/>
        <v>0</v>
      </c>
      <c r="E11" s="529" t="e">
        <f t="shared" si="0"/>
        <v>#DIV/0!</v>
      </c>
      <c r="F11" s="27">
        <f t="shared" si="1"/>
        <v>0</v>
      </c>
      <c r="G11" s="27">
        <f t="shared" si="1"/>
        <v>0</v>
      </c>
      <c r="H11" s="530">
        <f>SUM(H12:H13)</f>
        <v>0</v>
      </c>
      <c r="I11" s="530">
        <f t="shared" ref="I11:Y11" si="4">SUM(I12:I13)</f>
        <v>0</v>
      </c>
      <c r="J11" s="530">
        <f t="shared" si="4"/>
        <v>0</v>
      </c>
      <c r="K11" s="530">
        <f t="shared" si="4"/>
        <v>0</v>
      </c>
      <c r="L11" s="530">
        <f t="shared" si="4"/>
        <v>0</v>
      </c>
      <c r="M11" s="530">
        <f t="shared" si="4"/>
        <v>0</v>
      </c>
      <c r="N11" s="530">
        <f t="shared" si="4"/>
        <v>0</v>
      </c>
      <c r="O11" s="530">
        <f t="shared" si="4"/>
        <v>0</v>
      </c>
      <c r="P11" s="530">
        <f t="shared" si="4"/>
        <v>0</v>
      </c>
      <c r="Q11" s="530">
        <f t="shared" si="4"/>
        <v>0</v>
      </c>
      <c r="R11" s="530">
        <f t="shared" si="4"/>
        <v>0</v>
      </c>
      <c r="S11" s="530">
        <f t="shared" si="4"/>
        <v>0</v>
      </c>
      <c r="T11" s="530">
        <f t="shared" si="4"/>
        <v>0</v>
      </c>
      <c r="U11" s="530">
        <f t="shared" si="4"/>
        <v>0</v>
      </c>
      <c r="V11" s="530">
        <f t="shared" si="4"/>
        <v>0</v>
      </c>
      <c r="W11" s="530">
        <f t="shared" si="4"/>
        <v>0</v>
      </c>
      <c r="X11" s="530">
        <f t="shared" si="4"/>
        <v>0</v>
      </c>
      <c r="Y11" s="530">
        <f t="shared" si="4"/>
        <v>0</v>
      </c>
      <c r="Z11" s="3"/>
      <c r="AE11" s="5"/>
      <c r="AF11" s="5"/>
      <c r="AG11" s="5"/>
      <c r="AH11" s="5"/>
      <c r="AI11" s="5"/>
      <c r="AJ11" s="5"/>
      <c r="AK11" s="5"/>
      <c r="AL11" s="5"/>
      <c r="AM11" s="5"/>
      <c r="AN11" s="5"/>
      <c r="AO11" s="5"/>
      <c r="AP11" s="5"/>
      <c r="AQ11" s="5"/>
      <c r="AR11" s="5"/>
      <c r="AS11" s="5"/>
      <c r="AT11" s="5"/>
      <c r="AV11" s="11"/>
      <c r="BQ11" s="4"/>
    </row>
    <row r="12" spans="1:69" x14ac:dyDescent="0.2">
      <c r="A12" s="12" t="s">
        <v>90</v>
      </c>
      <c r="B12" s="13" t="s">
        <v>93</v>
      </c>
      <c r="C12" s="225">
        <v>0.45</v>
      </c>
      <c r="D12" s="29">
        <f t="shared" si="2"/>
        <v>0</v>
      </c>
      <c r="E12" s="529"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2">
      <c r="A13" s="12" t="s">
        <v>91</v>
      </c>
      <c r="B13" s="13" t="s">
        <v>94</v>
      </c>
      <c r="C13" s="225">
        <v>0.45</v>
      </c>
      <c r="D13" s="29">
        <f t="shared" si="2"/>
        <v>0</v>
      </c>
      <c r="E13" s="529"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2">
      <c r="A14" s="8">
        <v>4</v>
      </c>
      <c r="B14" s="9" t="s">
        <v>68</v>
      </c>
      <c r="C14" s="225">
        <v>0.45</v>
      </c>
      <c r="D14" s="29">
        <f t="shared" si="2"/>
        <v>0</v>
      </c>
      <c r="E14" s="529"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2">
      <c r="A15" s="8">
        <v>5</v>
      </c>
      <c r="B15" s="9" t="s">
        <v>95</v>
      </c>
      <c r="C15" s="225">
        <v>0.45</v>
      </c>
      <c r="D15" s="29">
        <f t="shared" si="2"/>
        <v>0</v>
      </c>
      <c r="E15" s="529"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2">
      <c r="A16" s="8">
        <v>6</v>
      </c>
      <c r="B16" s="9" t="s">
        <v>96</v>
      </c>
      <c r="C16" s="3"/>
      <c r="D16" s="29">
        <f t="shared" si="2"/>
        <v>0</v>
      </c>
      <c r="E16" s="529" t="e">
        <f t="shared" si="0"/>
        <v>#DIV/0!</v>
      </c>
      <c r="F16" s="27">
        <f t="shared" si="5"/>
        <v>0</v>
      </c>
      <c r="G16" s="27">
        <f>ROUND(I16+K16+M16+O16+Q16+S16+U16+W16+Y16,2)</f>
        <v>0</v>
      </c>
      <c r="H16" s="530">
        <f>SUM(H17:H20)</f>
        <v>0</v>
      </c>
      <c r="I16" s="530">
        <f t="shared" ref="I16:Y16" si="6">SUM(I17:I20)</f>
        <v>0</v>
      </c>
      <c r="J16" s="530">
        <f t="shared" si="6"/>
        <v>0</v>
      </c>
      <c r="K16" s="530">
        <f t="shared" si="6"/>
        <v>0</v>
      </c>
      <c r="L16" s="530">
        <f t="shared" si="6"/>
        <v>0</v>
      </c>
      <c r="M16" s="530">
        <f t="shared" si="6"/>
        <v>0</v>
      </c>
      <c r="N16" s="530">
        <f t="shared" si="6"/>
        <v>0</v>
      </c>
      <c r="O16" s="530">
        <f t="shared" si="6"/>
        <v>0</v>
      </c>
      <c r="P16" s="530">
        <f t="shared" si="6"/>
        <v>0</v>
      </c>
      <c r="Q16" s="530">
        <f t="shared" si="6"/>
        <v>0</v>
      </c>
      <c r="R16" s="530">
        <f t="shared" si="6"/>
        <v>0</v>
      </c>
      <c r="S16" s="530">
        <f t="shared" si="6"/>
        <v>0</v>
      </c>
      <c r="T16" s="530">
        <f t="shared" si="6"/>
        <v>0</v>
      </c>
      <c r="U16" s="530">
        <f t="shared" si="6"/>
        <v>0</v>
      </c>
      <c r="V16" s="530">
        <f t="shared" si="6"/>
        <v>0</v>
      </c>
      <c r="W16" s="530">
        <f t="shared" si="6"/>
        <v>0</v>
      </c>
      <c r="X16" s="530">
        <f t="shared" si="6"/>
        <v>0</v>
      </c>
      <c r="Y16" s="530">
        <f t="shared" si="6"/>
        <v>0</v>
      </c>
      <c r="Z16" s="3"/>
      <c r="AE16" s="5"/>
      <c r="AF16" s="5"/>
      <c r="AG16" s="5"/>
      <c r="AH16" s="5"/>
      <c r="AI16" s="5"/>
      <c r="AJ16" s="5"/>
      <c r="AK16" s="5"/>
      <c r="AL16" s="5"/>
      <c r="AM16" s="5"/>
      <c r="AN16" s="5"/>
      <c r="AO16" s="5"/>
      <c r="AP16" s="5"/>
      <c r="AQ16" s="5"/>
      <c r="AR16" s="5"/>
      <c r="AS16" s="5"/>
      <c r="AT16" s="5"/>
      <c r="AV16" s="11"/>
      <c r="BQ16" s="4"/>
    </row>
    <row r="17" spans="1:69" x14ac:dyDescent="0.2">
      <c r="A17" s="12" t="s">
        <v>99</v>
      </c>
      <c r="B17" s="13" t="s">
        <v>97</v>
      </c>
      <c r="C17" s="225">
        <v>0.45</v>
      </c>
      <c r="D17" s="29">
        <f t="shared" si="2"/>
        <v>0</v>
      </c>
      <c r="E17" s="529"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2">
      <c r="A18" s="12" t="s">
        <v>100</v>
      </c>
      <c r="B18" s="13" t="s">
        <v>94</v>
      </c>
      <c r="C18" s="225">
        <v>0.45</v>
      </c>
      <c r="D18" s="29">
        <f t="shared" si="2"/>
        <v>0</v>
      </c>
      <c r="E18" s="529"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2">
      <c r="A19" s="12" t="s">
        <v>101</v>
      </c>
      <c r="B19" s="13" t="s">
        <v>98</v>
      </c>
      <c r="C19" s="225">
        <v>0.45</v>
      </c>
      <c r="D19" s="29">
        <f t="shared" si="2"/>
        <v>0</v>
      </c>
      <c r="E19" s="529"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2">
      <c r="A20" s="12" t="s">
        <v>102</v>
      </c>
      <c r="B20" s="13" t="s">
        <v>80</v>
      </c>
      <c r="C20" s="225">
        <v>0.45</v>
      </c>
      <c r="D20" s="29">
        <f t="shared" si="2"/>
        <v>0</v>
      </c>
      <c r="E20" s="529"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2">
      <c r="A21" s="8">
        <v>7</v>
      </c>
      <c r="B21" s="9" t="s">
        <v>69</v>
      </c>
      <c r="D21" s="29">
        <f t="shared" si="2"/>
        <v>0</v>
      </c>
      <c r="E21" s="529" t="e">
        <f t="shared" si="0"/>
        <v>#DIV/0!</v>
      </c>
      <c r="F21" s="21">
        <f>ROUND(H21+J21+L21+N21+P21+R21+T21+V21+X21,2)</f>
        <v>0</v>
      </c>
      <c r="G21" s="21">
        <f>ROUND(I21+K21+M21+O21+Q21+S21+U21+W21+Y21,2)</f>
        <v>0</v>
      </c>
      <c r="H21" s="531">
        <f>SUM(H22:H27)</f>
        <v>0</v>
      </c>
      <c r="I21" s="531">
        <f t="shared" ref="I21:Y21" si="8">SUM(I22:I27)</f>
        <v>0</v>
      </c>
      <c r="J21" s="531">
        <f t="shared" si="8"/>
        <v>0</v>
      </c>
      <c r="K21" s="531">
        <f t="shared" si="8"/>
        <v>0</v>
      </c>
      <c r="L21" s="531">
        <f t="shared" si="8"/>
        <v>0</v>
      </c>
      <c r="M21" s="531">
        <f t="shared" si="8"/>
        <v>0</v>
      </c>
      <c r="N21" s="531">
        <f t="shared" si="8"/>
        <v>0</v>
      </c>
      <c r="O21" s="531">
        <f t="shared" si="8"/>
        <v>0</v>
      </c>
      <c r="P21" s="531">
        <f t="shared" si="8"/>
        <v>0</v>
      </c>
      <c r="Q21" s="531">
        <f t="shared" si="8"/>
        <v>0</v>
      </c>
      <c r="R21" s="531">
        <f t="shared" si="8"/>
        <v>0</v>
      </c>
      <c r="S21" s="531">
        <f t="shared" si="8"/>
        <v>0</v>
      </c>
      <c r="T21" s="531">
        <f t="shared" si="8"/>
        <v>0</v>
      </c>
      <c r="U21" s="531">
        <f t="shared" si="8"/>
        <v>0</v>
      </c>
      <c r="V21" s="531">
        <f t="shared" si="8"/>
        <v>0</v>
      </c>
      <c r="W21" s="531">
        <f t="shared" si="8"/>
        <v>0</v>
      </c>
      <c r="X21" s="531">
        <f t="shared" si="8"/>
        <v>0</v>
      </c>
      <c r="Y21" s="531">
        <f t="shared" si="8"/>
        <v>0</v>
      </c>
      <c r="AE21" s="5"/>
      <c r="AF21" s="5"/>
      <c r="AG21" s="5"/>
      <c r="AH21" s="5"/>
      <c r="AI21" s="5"/>
      <c r="AJ21" s="5"/>
      <c r="AK21" s="5"/>
      <c r="AL21" s="5"/>
      <c r="AM21" s="5"/>
      <c r="AN21" s="5"/>
      <c r="AO21" s="5"/>
      <c r="AP21" s="5"/>
      <c r="AQ21" s="5"/>
      <c r="AR21" s="5"/>
      <c r="AS21" s="5"/>
      <c r="AT21" s="5"/>
    </row>
    <row r="22" spans="1:69" s="3" customFormat="1" x14ac:dyDescent="0.2">
      <c r="A22" s="12" t="s">
        <v>70</v>
      </c>
      <c r="B22" s="13" t="s">
        <v>314</v>
      </c>
      <c r="C22" s="225">
        <v>1</v>
      </c>
      <c r="D22" s="29">
        <f t="shared" si="2"/>
        <v>0</v>
      </c>
      <c r="E22" s="529"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2">
      <c r="A23" s="12" t="s">
        <v>72</v>
      </c>
      <c r="B23" s="13" t="s">
        <v>73</v>
      </c>
      <c r="C23" s="225">
        <v>0.45</v>
      </c>
      <c r="D23" s="29">
        <f t="shared" si="2"/>
        <v>0</v>
      </c>
      <c r="E23" s="529"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2">
      <c r="A24" s="12" t="s">
        <v>74</v>
      </c>
      <c r="B24" s="13" t="s">
        <v>87</v>
      </c>
      <c r="C24" s="225">
        <v>0.45</v>
      </c>
      <c r="D24" s="29">
        <f t="shared" si="2"/>
        <v>0</v>
      </c>
      <c r="E24" s="529"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2">
      <c r="A25" s="12" t="s">
        <v>75</v>
      </c>
      <c r="B25" s="13" t="s">
        <v>76</v>
      </c>
      <c r="C25" s="225">
        <v>0.45</v>
      </c>
      <c r="D25" s="29">
        <f t="shared" si="2"/>
        <v>0</v>
      </c>
      <c r="E25" s="529"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2">
      <c r="A26" s="12" t="s">
        <v>77</v>
      </c>
      <c r="B26" s="13" t="s">
        <v>78</v>
      </c>
      <c r="C26" s="225">
        <v>0.45</v>
      </c>
      <c r="D26" s="29">
        <f t="shared" si="2"/>
        <v>0</v>
      </c>
      <c r="E26" s="529"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2">
      <c r="A27" s="12" t="s">
        <v>79</v>
      </c>
      <c r="B27" s="13" t="s">
        <v>80</v>
      </c>
      <c r="C27" s="225">
        <v>0.45</v>
      </c>
      <c r="D27" s="29">
        <f t="shared" si="2"/>
        <v>0</v>
      </c>
      <c r="E27" s="529"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2">
      <c r="A28" s="8">
        <v>8</v>
      </c>
      <c r="B28" s="9" t="s">
        <v>103</v>
      </c>
      <c r="C28" s="225">
        <v>0.45</v>
      </c>
      <c r="D28" s="29">
        <f t="shared" si="2"/>
        <v>0</v>
      </c>
      <c r="E28" s="529"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2">
      <c r="A29" s="8">
        <v>9</v>
      </c>
      <c r="B29" s="9" t="s">
        <v>81</v>
      </c>
      <c r="C29" s="225">
        <v>0.45</v>
      </c>
      <c r="D29" s="29">
        <f t="shared" si="2"/>
        <v>0</v>
      </c>
      <c r="E29" s="529" t="e">
        <f t="shared" si="0"/>
        <v>#DIV/0!</v>
      </c>
      <c r="F29" s="28">
        <f t="shared" si="9"/>
        <v>0</v>
      </c>
      <c r="G29" s="28">
        <f t="shared" si="9"/>
        <v>0</v>
      </c>
      <c r="H29" s="28">
        <v>0</v>
      </c>
      <c r="I29" s="20"/>
      <c r="J29" s="28">
        <v>0</v>
      </c>
      <c r="K29" s="20"/>
      <c r="L29" s="28">
        <v>0</v>
      </c>
      <c r="M29" s="20"/>
      <c r="N29" s="28">
        <v>0</v>
      </c>
      <c r="O29" s="20"/>
      <c r="P29" s="28">
        <v>0</v>
      </c>
      <c r="Q29" s="20"/>
      <c r="R29" s="28">
        <v>0</v>
      </c>
      <c r="S29" s="20"/>
      <c r="T29" s="28">
        <v>0</v>
      </c>
      <c r="U29" s="20"/>
      <c r="V29" s="28">
        <v>0</v>
      </c>
      <c r="W29" s="20"/>
      <c r="X29" s="28">
        <v>0</v>
      </c>
      <c r="Y29" s="20"/>
      <c r="AE29" s="5"/>
      <c r="AF29" s="5"/>
      <c r="AG29" s="5"/>
      <c r="AH29" s="5"/>
      <c r="AI29" s="5"/>
      <c r="AJ29" s="5"/>
      <c r="AK29" s="5"/>
      <c r="AL29" s="5"/>
      <c r="AM29" s="5"/>
      <c r="AN29" s="5"/>
      <c r="AO29" s="5"/>
      <c r="AP29" s="5"/>
      <c r="AQ29" s="5"/>
      <c r="AR29" s="5"/>
      <c r="AS29" s="5"/>
      <c r="AT29" s="5"/>
    </row>
    <row r="30" spans="1:69" s="3" customFormat="1" x14ac:dyDescent="0.2">
      <c r="A30" s="8">
        <v>10</v>
      </c>
      <c r="B30" s="9" t="s">
        <v>82</v>
      </c>
      <c r="C30" s="225">
        <v>0.45</v>
      </c>
      <c r="D30" s="29">
        <f t="shared" si="2"/>
        <v>0</v>
      </c>
      <c r="E30" s="529" t="e">
        <f t="shared" si="0"/>
        <v>#DIV/0!</v>
      </c>
      <c r="F30" s="28">
        <f t="shared" si="9"/>
        <v>0</v>
      </c>
      <c r="G30" s="28">
        <f t="shared" si="9"/>
        <v>0</v>
      </c>
      <c r="H30" s="28">
        <v>0</v>
      </c>
      <c r="I30" s="20"/>
      <c r="J30" s="28">
        <v>0</v>
      </c>
      <c r="K30" s="20"/>
      <c r="L30" s="28">
        <v>0</v>
      </c>
      <c r="M30" s="20"/>
      <c r="N30" s="28">
        <v>0</v>
      </c>
      <c r="O30" s="20"/>
      <c r="P30" s="28">
        <v>0</v>
      </c>
      <c r="Q30" s="20"/>
      <c r="R30" s="28">
        <v>0</v>
      </c>
      <c r="S30" s="20"/>
      <c r="T30" s="28">
        <v>0</v>
      </c>
      <c r="U30" s="20"/>
      <c r="V30" s="28">
        <v>0</v>
      </c>
      <c r="W30" s="20"/>
      <c r="X30" s="28">
        <v>0</v>
      </c>
      <c r="Y30" s="20"/>
      <c r="AE30" s="5"/>
      <c r="AF30" s="5"/>
      <c r="AG30" s="5"/>
      <c r="AH30" s="5"/>
      <c r="AI30" s="5"/>
      <c r="AJ30" s="5"/>
      <c r="AK30" s="5"/>
      <c r="AL30" s="5"/>
      <c r="AM30" s="5"/>
      <c r="AN30" s="5"/>
      <c r="AO30" s="5"/>
      <c r="AP30" s="5"/>
      <c r="AQ30" s="5"/>
      <c r="AR30" s="5"/>
      <c r="AS30" s="5"/>
      <c r="AT30" s="5"/>
    </row>
    <row r="31" spans="1:69" s="3" customFormat="1" ht="25.5" x14ac:dyDescent="0.2">
      <c r="A31" s="8">
        <v>11</v>
      </c>
      <c r="B31" s="9" t="s">
        <v>315</v>
      </c>
      <c r="C31" s="225">
        <v>1</v>
      </c>
      <c r="D31" s="29">
        <f t="shared" si="2"/>
        <v>0</v>
      </c>
      <c r="E31" s="529" t="e">
        <f t="shared" si="0"/>
        <v>#DIV/0!</v>
      </c>
      <c r="F31" s="28">
        <f t="shared" si="9"/>
        <v>0</v>
      </c>
      <c r="G31" s="28">
        <f t="shared" si="9"/>
        <v>0</v>
      </c>
      <c r="H31" s="20"/>
      <c r="I31" s="20"/>
      <c r="J31" s="20"/>
      <c r="K31" s="20"/>
      <c r="L31" s="20"/>
      <c r="M31" s="20"/>
      <c r="N31" s="20"/>
      <c r="O31" s="20"/>
      <c r="P31" s="20"/>
      <c r="Q31" s="20"/>
      <c r="R31" s="20"/>
      <c r="S31" s="20"/>
      <c r="T31" s="20"/>
      <c r="U31" s="20"/>
      <c r="V31" s="20"/>
      <c r="W31" s="20"/>
      <c r="X31" s="20"/>
      <c r="Y31" s="20"/>
      <c r="AE31" s="5"/>
      <c r="AF31" s="5"/>
      <c r="AG31" s="5"/>
      <c r="AH31" s="5"/>
      <c r="AI31" s="5"/>
      <c r="AJ31" s="5"/>
      <c r="AK31" s="5"/>
      <c r="AL31" s="5"/>
      <c r="AM31" s="5"/>
      <c r="AN31" s="5"/>
      <c r="AO31" s="5"/>
      <c r="AP31" s="5"/>
      <c r="AQ31" s="5"/>
      <c r="AR31" s="5"/>
      <c r="AS31" s="5"/>
      <c r="AT31" s="5"/>
    </row>
    <row r="32" spans="1:69" s="3" customFormat="1" x14ac:dyDescent="0.2">
      <c r="A32" s="8">
        <v>12</v>
      </c>
      <c r="B32" s="9" t="s">
        <v>104</v>
      </c>
      <c r="C32" s="225">
        <v>0.45</v>
      </c>
      <c r="D32" s="29">
        <f t="shared" si="2"/>
        <v>0</v>
      </c>
      <c r="E32" s="529" t="e">
        <f t="shared" si="0"/>
        <v>#DIV/0!</v>
      </c>
      <c r="F32" s="28">
        <f t="shared" si="9"/>
        <v>0</v>
      </c>
      <c r="G32" s="28">
        <f t="shared" si="9"/>
        <v>0</v>
      </c>
      <c r="H32" s="20"/>
      <c r="I32" s="20"/>
      <c r="J32" s="20"/>
      <c r="K32" s="20"/>
      <c r="L32" s="20"/>
      <c r="M32" s="20"/>
      <c r="N32" s="20"/>
      <c r="O32" s="20"/>
      <c r="P32" s="20"/>
      <c r="Q32" s="20"/>
      <c r="R32" s="20"/>
      <c r="S32" s="20"/>
      <c r="T32" s="20"/>
      <c r="U32" s="20"/>
      <c r="V32" s="20"/>
      <c r="W32" s="20"/>
      <c r="X32" s="20"/>
      <c r="Y32" s="20"/>
      <c r="AE32" s="5"/>
      <c r="AF32" s="5"/>
      <c r="AG32" s="5"/>
      <c r="AH32" s="5"/>
      <c r="AI32" s="5"/>
      <c r="AJ32" s="5"/>
      <c r="AK32" s="5"/>
      <c r="AL32" s="5"/>
      <c r="AM32" s="5"/>
      <c r="AN32" s="5"/>
      <c r="AO32" s="5"/>
      <c r="AP32" s="5"/>
      <c r="AQ32" s="5"/>
      <c r="AR32" s="5"/>
      <c r="AS32" s="5"/>
      <c r="AT32" s="5"/>
    </row>
    <row r="33" spans="1:69" s="3" customFormat="1" x14ac:dyDescent="0.2">
      <c r="A33" s="8">
        <v>13</v>
      </c>
      <c r="B33" s="9" t="s">
        <v>105</v>
      </c>
      <c r="C33" s="225">
        <v>0.45</v>
      </c>
      <c r="D33" s="29">
        <f t="shared" si="2"/>
        <v>0</v>
      </c>
      <c r="E33" s="529" t="e">
        <f t="shared" si="0"/>
        <v>#DIV/0!</v>
      </c>
      <c r="F33" s="28">
        <f t="shared" si="9"/>
        <v>0</v>
      </c>
      <c r="G33" s="28">
        <f t="shared" si="9"/>
        <v>0</v>
      </c>
      <c r="H33" s="28">
        <v>0</v>
      </c>
      <c r="I33" s="20"/>
      <c r="J33" s="28">
        <v>0</v>
      </c>
      <c r="K33" s="20"/>
      <c r="L33" s="28">
        <v>0</v>
      </c>
      <c r="M33" s="20"/>
      <c r="N33" s="28">
        <v>0</v>
      </c>
      <c r="O33" s="20"/>
      <c r="P33" s="28">
        <v>0</v>
      </c>
      <c r="Q33" s="20"/>
      <c r="R33" s="28">
        <v>0</v>
      </c>
      <c r="S33" s="20"/>
      <c r="T33" s="28">
        <v>0</v>
      </c>
      <c r="U33" s="20"/>
      <c r="V33" s="28">
        <v>0</v>
      </c>
      <c r="W33" s="20"/>
      <c r="X33" s="28">
        <v>0</v>
      </c>
      <c r="Y33" s="20"/>
      <c r="AE33" s="5"/>
      <c r="AF33" s="5"/>
      <c r="AG33" s="5"/>
      <c r="AH33" s="5"/>
      <c r="AI33" s="5"/>
      <c r="AJ33" s="5"/>
      <c r="AK33" s="5"/>
      <c r="AL33" s="5"/>
      <c r="AM33" s="5"/>
      <c r="AN33" s="5"/>
      <c r="AO33" s="5"/>
      <c r="AP33" s="5"/>
      <c r="AQ33" s="5"/>
      <c r="AR33" s="5"/>
      <c r="AS33" s="5"/>
      <c r="AT33" s="5"/>
    </row>
    <row r="34" spans="1:69" s="3" customFormat="1" x14ac:dyDescent="0.2">
      <c r="A34" s="8">
        <v>14</v>
      </c>
      <c r="B34" s="9" t="s">
        <v>106</v>
      </c>
      <c r="C34" s="225">
        <v>0.45</v>
      </c>
      <c r="D34" s="29">
        <f t="shared" si="2"/>
        <v>0</v>
      </c>
      <c r="E34" s="529" t="e">
        <f>D34/$D$36</f>
        <v>#DIV/0!</v>
      </c>
      <c r="F34" s="28">
        <f t="shared" si="9"/>
        <v>0</v>
      </c>
      <c r="G34" s="28">
        <f t="shared" si="9"/>
        <v>0</v>
      </c>
      <c r="H34" s="20"/>
      <c r="I34" s="20"/>
      <c r="J34" s="20"/>
      <c r="K34" s="20"/>
      <c r="L34" s="20"/>
      <c r="M34" s="20"/>
      <c r="N34" s="20"/>
      <c r="O34" s="20"/>
      <c r="P34" s="20"/>
      <c r="Q34" s="20"/>
      <c r="R34" s="20"/>
      <c r="S34" s="20"/>
      <c r="T34" s="20"/>
      <c r="U34" s="20"/>
      <c r="V34" s="20"/>
      <c r="W34" s="20"/>
      <c r="X34" s="20"/>
      <c r="Y34" s="20"/>
      <c r="AE34" s="5"/>
      <c r="AF34" s="5"/>
      <c r="AG34" s="5"/>
      <c r="AH34" s="5"/>
      <c r="AI34" s="5"/>
      <c r="AJ34" s="5"/>
      <c r="AK34" s="5"/>
      <c r="AL34" s="5"/>
      <c r="AM34" s="5"/>
      <c r="AN34" s="5"/>
      <c r="AO34" s="5"/>
      <c r="AP34" s="5"/>
      <c r="AQ34" s="5"/>
      <c r="AR34" s="5"/>
      <c r="AS34" s="5"/>
      <c r="AT34" s="5"/>
    </row>
    <row r="35" spans="1:69" s="3" customFormat="1" x14ac:dyDescent="0.2">
      <c r="A35" s="8">
        <v>15</v>
      </c>
      <c r="B35" s="9" t="s">
        <v>107</v>
      </c>
      <c r="C35" s="225">
        <v>0.45</v>
      </c>
      <c r="D35" s="29">
        <f t="shared" si="2"/>
        <v>0</v>
      </c>
      <c r="E35" s="529" t="e">
        <f t="shared" si="0"/>
        <v>#DIV/0!</v>
      </c>
      <c r="F35" s="28">
        <f t="shared" si="9"/>
        <v>0</v>
      </c>
      <c r="G35" s="28">
        <f t="shared" si="9"/>
        <v>0</v>
      </c>
      <c r="H35" s="28">
        <v>0</v>
      </c>
      <c r="I35" s="20"/>
      <c r="J35" s="28">
        <v>0</v>
      </c>
      <c r="K35" s="20"/>
      <c r="L35" s="28">
        <v>0</v>
      </c>
      <c r="M35" s="20"/>
      <c r="N35" s="28">
        <v>0</v>
      </c>
      <c r="O35" s="20"/>
      <c r="P35" s="28">
        <v>0</v>
      </c>
      <c r="Q35" s="20"/>
      <c r="R35" s="28">
        <v>0</v>
      </c>
      <c r="S35" s="20"/>
      <c r="T35" s="28">
        <v>0</v>
      </c>
      <c r="U35" s="20"/>
      <c r="V35" s="28">
        <v>0</v>
      </c>
      <c r="W35" s="20"/>
      <c r="X35" s="28">
        <v>0</v>
      </c>
      <c r="Y35" s="20"/>
      <c r="AE35" s="5"/>
      <c r="AF35" s="5"/>
      <c r="AG35" s="5"/>
      <c r="AH35" s="5"/>
      <c r="AI35" s="5"/>
      <c r="AJ35" s="5"/>
      <c r="AK35" s="5"/>
      <c r="AL35" s="5"/>
      <c r="AM35" s="5"/>
      <c r="AN35" s="5"/>
      <c r="AO35" s="5"/>
      <c r="AP35" s="5"/>
      <c r="AQ35" s="5"/>
      <c r="AR35" s="5"/>
      <c r="AS35" s="5"/>
      <c r="AT35" s="5"/>
    </row>
    <row r="36" spans="1:69" s="3" customFormat="1" x14ac:dyDescent="0.2">
      <c r="A36" s="532"/>
      <c r="B36" s="9" t="s">
        <v>84</v>
      </c>
      <c r="C36" s="534"/>
      <c r="D36" s="29">
        <f>F36+G36</f>
        <v>0</v>
      </c>
      <c r="E36" s="533"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69" s="3" customFormat="1" x14ac:dyDescent="0.2">
      <c r="A37" s="532"/>
      <c r="B37" s="9" t="s">
        <v>181</v>
      </c>
      <c r="C37" s="534"/>
      <c r="D37" s="14"/>
      <c r="E37" s="533"/>
      <c r="F37" s="535"/>
      <c r="G37" s="535"/>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2">
      <c r="A38" s="532"/>
      <c r="B38" s="9" t="s">
        <v>339</v>
      </c>
      <c r="C38" s="534"/>
      <c r="D38" s="14"/>
      <c r="E38" s="533"/>
      <c r="F38" s="535"/>
      <c r="G38" s="535"/>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69" x14ac:dyDescent="0.2">
      <c r="A39" s="532"/>
      <c r="B39" s="9" t="s">
        <v>347</v>
      </c>
      <c r="C39" s="534"/>
      <c r="D39" s="14"/>
      <c r="E39" s="533"/>
      <c r="F39" s="535"/>
      <c r="G39" s="535"/>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2">
      <c r="A40" s="532"/>
      <c r="B40" s="9" t="s">
        <v>348</v>
      </c>
      <c r="C40" s="534"/>
      <c r="D40" s="14"/>
      <c r="E40" s="533"/>
      <c r="F40" s="535"/>
      <c r="G40" s="535"/>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2">
      <c r="A41" s="528"/>
    </row>
    <row r="42" spans="1:69" s="3" customFormat="1" x14ac:dyDescent="0.2">
      <c r="A42" s="528"/>
    </row>
    <row r="43" spans="1:69" s="3" customFormat="1" x14ac:dyDescent="0.2">
      <c r="A43" s="528"/>
    </row>
    <row r="44" spans="1:69" s="3" customFormat="1" x14ac:dyDescent="0.2">
      <c r="A44" s="528"/>
    </row>
    <row r="45" spans="1:69" s="3" customFormat="1" x14ac:dyDescent="0.2">
      <c r="A45" s="528"/>
    </row>
    <row r="46" spans="1:69" s="3" customFormat="1" x14ac:dyDescent="0.2">
      <c r="A46" s="528"/>
    </row>
    <row r="47" spans="1:69" s="3" customFormat="1" x14ac:dyDescent="0.2">
      <c r="A47" s="528"/>
    </row>
    <row r="48" spans="1:69" s="3" customFormat="1" x14ac:dyDescent="0.2">
      <c r="A48" s="528"/>
    </row>
    <row r="49" spans="1:1" s="3" customFormat="1" x14ac:dyDescent="0.2">
      <c r="A49" s="528"/>
    </row>
    <row r="50" spans="1:1" s="3" customFormat="1" x14ac:dyDescent="0.2">
      <c r="A50" s="528"/>
    </row>
    <row r="51" spans="1:1" s="3" customFormat="1" x14ac:dyDescent="0.2">
      <c r="A51" s="528"/>
    </row>
    <row r="52" spans="1:1" s="3" customFormat="1" x14ac:dyDescent="0.2">
      <c r="A52" s="528"/>
    </row>
    <row r="53" spans="1:1" s="3" customFormat="1" x14ac:dyDescent="0.2">
      <c r="A53" s="528"/>
    </row>
    <row r="54" spans="1:1" s="3" customFormat="1" x14ac:dyDescent="0.2">
      <c r="A54" s="528"/>
    </row>
    <row r="55" spans="1:1" s="3" customFormat="1" x14ac:dyDescent="0.2">
      <c r="A55" s="528"/>
    </row>
    <row r="56" spans="1:1" s="3" customFormat="1" x14ac:dyDescent="0.2">
      <c r="A56" s="528"/>
    </row>
    <row r="57" spans="1:1" s="3" customFormat="1" x14ac:dyDescent="0.2">
      <c r="A57" s="528"/>
    </row>
    <row r="58" spans="1:1" s="3" customFormat="1" x14ac:dyDescent="0.2">
      <c r="A58" s="528"/>
    </row>
    <row r="59" spans="1:1" s="3" customFormat="1" x14ac:dyDescent="0.2">
      <c r="A59" s="528"/>
    </row>
    <row r="60" spans="1:1" s="3" customFormat="1" x14ac:dyDescent="0.2">
      <c r="A60" s="528"/>
    </row>
    <row r="61" spans="1:1" s="3" customFormat="1" x14ac:dyDescent="0.2">
      <c r="A61" s="528"/>
    </row>
    <row r="62" spans="1:1" s="3" customFormat="1" x14ac:dyDescent="0.2">
      <c r="A62" s="528"/>
    </row>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40">
    <cfRule type="containsText" dxfId="94" priority="1" stopIfTrue="1" operator="containsText" text="PĀRSNIEGTAS IZMAKSAS">
      <formula>NOT(ISERROR(SEARCH("PĀRSNIEGTAS IZMAKSAS",D7)))</formula>
    </cfRule>
  </conditionalFormatting>
  <conditionalFormatting sqref="F8:G8">
    <cfRule type="containsText" dxfId="93" priority="8" stopIfTrue="1" operator="containsText" text="PĀRSNIEGTAS IZMAKSAS">
      <formula>NOT(ISERROR(SEARCH("PĀRSNIEGTAS IZMAKSAS",F8)))</formula>
    </cfRule>
  </conditionalFormatting>
  <conditionalFormatting sqref="F11:G11">
    <cfRule type="containsText" dxfId="92" priority="6" stopIfTrue="1" operator="containsText" text="PĀRSNIEGTAS IZMAKSAS">
      <formula>NOT(ISERROR(SEARCH("PĀRSNIEGTAS IZMAKSAS",F11)))</formula>
    </cfRule>
  </conditionalFormatting>
  <conditionalFormatting sqref="F16:G16">
    <cfRule type="containsText" dxfId="91" priority="5" stopIfTrue="1" operator="containsText" text="PĀRSNIEGTAS IZMAKSAS">
      <formula>NOT(ISERROR(SEARCH("PĀRSNIEGTAS IZMAKSAS",F16)))</formula>
    </cfRule>
  </conditionalFormatting>
  <conditionalFormatting sqref="J5:Y5">
    <cfRule type="cellIs" dxfId="90"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 C22:C35 C17:C20 C12:C15 C9:C10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dimension ref="A1:BQ406"/>
  <sheetViews>
    <sheetView zoomScale="90" zoomScaleNormal="90" workbookViewId="0">
      <pane xSplit="7" ySplit="6" topLeftCell="H22" activePane="bottomRight" state="frozen"/>
      <selection activeCell="J25" sqref="J25"/>
      <selection pane="topRight" activeCell="J25" sqref="J25"/>
      <selection pane="bottomLeft" activeCell="J25" sqref="J25"/>
      <selection pane="bottomRight" activeCell="K4" sqref="K4"/>
    </sheetView>
  </sheetViews>
  <sheetFormatPr defaultColWidth="9.140625" defaultRowHeight="12.75" x14ac:dyDescent="0.2"/>
  <cols>
    <col min="1" max="1" width="5.42578125" style="203" customWidth="1"/>
    <col min="2" max="2" width="64.140625" style="203" customWidth="1"/>
    <col min="3" max="3" width="14.5703125" style="203" customWidth="1"/>
    <col min="4" max="4" width="14.28515625" style="203" customWidth="1"/>
    <col min="5" max="5" width="9.42578125" style="203" customWidth="1"/>
    <col min="6" max="13" width="13.85546875" style="203" customWidth="1"/>
    <col min="14" max="14" width="11.28515625" style="203" customWidth="1"/>
    <col min="15" max="19" width="14" style="203" customWidth="1"/>
    <col min="20" max="20" width="11.28515625" style="203" customWidth="1"/>
    <col min="21" max="25" width="14" style="203" customWidth="1"/>
    <col min="26" max="26" width="11.28515625" style="203" customWidth="1"/>
    <col min="27" max="69" width="9.140625" style="202"/>
    <col min="70" max="16384" width="9.140625" style="203"/>
  </cols>
  <sheetData>
    <row r="1" spans="1:69" s="200" customFormat="1" ht="27" customHeight="1" x14ac:dyDescent="0.25">
      <c r="A1" s="636" t="s">
        <v>147</v>
      </c>
      <c r="B1" s="636"/>
      <c r="C1" s="227"/>
      <c r="D1" s="633" t="s">
        <v>449</v>
      </c>
      <c r="E1" s="633"/>
      <c r="F1" s="633"/>
      <c r="G1" s="633"/>
      <c r="H1" s="633"/>
      <c r="I1" s="633"/>
      <c r="J1" s="633"/>
      <c r="K1" s="633"/>
      <c r="L1" s="633"/>
      <c r="M1" s="633"/>
      <c r="N1" s="633"/>
      <c r="O1" s="633"/>
      <c r="P1" s="633"/>
      <c r="Q1" s="633"/>
      <c r="R1" s="633"/>
      <c r="S1" s="633"/>
      <c r="T1" s="633"/>
      <c r="U1" s="633"/>
      <c r="V1" s="633"/>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c r="BD1" s="199"/>
      <c r="BE1" s="199"/>
      <c r="BF1" s="199"/>
      <c r="BG1" s="199"/>
      <c r="BH1" s="199"/>
      <c r="BI1" s="199"/>
      <c r="BJ1" s="199"/>
      <c r="BK1" s="199"/>
      <c r="BL1" s="199"/>
      <c r="BM1" s="199"/>
      <c r="BN1" s="199"/>
      <c r="BO1" s="199"/>
      <c r="BP1" s="199"/>
      <c r="BQ1" s="199"/>
    </row>
    <row r="2" spans="1:69" s="202" customFormat="1" x14ac:dyDescent="0.2">
      <c r="A2" s="201"/>
    </row>
    <row r="3" spans="1:69" s="202" customFormat="1" ht="18.75" x14ac:dyDescent="0.3">
      <c r="A3" s="201"/>
      <c r="B3" s="228" t="s">
        <v>148</v>
      </c>
      <c r="C3" s="99"/>
      <c r="D3" s="100"/>
      <c r="E3" s="100"/>
      <c r="F3" s="100"/>
      <c r="G3" s="551"/>
      <c r="H3" s="229"/>
      <c r="I3" s="100"/>
      <c r="J3" s="101"/>
    </row>
    <row r="4" spans="1:69" ht="24.95" customHeight="1" x14ac:dyDescent="0.35">
      <c r="A4" s="637" t="s">
        <v>52</v>
      </c>
      <c r="B4" s="637"/>
      <c r="C4" s="637"/>
      <c r="D4" s="202"/>
      <c r="E4" s="202"/>
      <c r="F4" s="202"/>
      <c r="G4" s="202"/>
      <c r="H4" s="202"/>
      <c r="I4" s="202"/>
      <c r="J4" s="202"/>
      <c r="K4" s="202"/>
      <c r="L4" s="202"/>
      <c r="M4" s="202"/>
      <c r="N4" s="202"/>
      <c r="O4" s="202"/>
      <c r="P4" s="202"/>
      <c r="Q4" s="202"/>
      <c r="R4" s="202"/>
      <c r="S4" s="202"/>
      <c r="T4" s="202"/>
      <c r="U4" s="202"/>
      <c r="V4" s="202"/>
      <c r="W4" s="202"/>
      <c r="X4" s="202"/>
      <c r="Y4" s="202"/>
      <c r="Z4" s="202"/>
      <c r="BQ4" s="203"/>
    </row>
    <row r="5" spans="1:69" ht="32.25" customHeight="1" x14ac:dyDescent="0.2">
      <c r="A5" s="638" t="s">
        <v>53</v>
      </c>
      <c r="B5" s="639" t="s">
        <v>54</v>
      </c>
      <c r="C5" s="640" t="s">
        <v>323</v>
      </c>
      <c r="D5" s="635" t="s">
        <v>55</v>
      </c>
      <c r="E5" s="635"/>
      <c r="F5" s="635" t="s">
        <v>56</v>
      </c>
      <c r="G5" s="635"/>
      <c r="H5" s="635">
        <f>'Dati par projektu'!E13</f>
        <v>2024</v>
      </c>
      <c r="I5" s="635"/>
      <c r="J5" s="635">
        <f>IF(OR(H5&gt;='Dati par projektu'!$C$17,H5="X"),"X",H5+1)</f>
        <v>2025</v>
      </c>
      <c r="K5" s="635"/>
      <c r="L5" s="635">
        <f>IF(OR(J5&gt;='Dati par projektu'!$C$17,J5="X"),"X",J5+1)</f>
        <v>2026</v>
      </c>
      <c r="M5" s="635"/>
      <c r="N5" s="635">
        <f>IF(OR(L5&gt;='Dati par projektu'!$C$17,L5="X"),"X",L5+1)</f>
        <v>2027</v>
      </c>
      <c r="O5" s="635"/>
      <c r="P5" s="635">
        <f>IF(OR(N5&gt;='Dati par projektu'!$C$17,N5="X"),"X",N5+1)</f>
        <v>2028</v>
      </c>
      <c r="Q5" s="635"/>
      <c r="R5" s="635">
        <f>IF(OR(P5&gt;='Dati par projektu'!$C$17,P5="X"),"X",P5+1)</f>
        <v>2029</v>
      </c>
      <c r="S5" s="635"/>
      <c r="T5" s="635" t="str">
        <f>IF(OR(R5&gt;='Dati par projektu'!$C$17,R5="X"),"X",R5+1)</f>
        <v>X</v>
      </c>
      <c r="U5" s="635"/>
      <c r="V5" s="635" t="str">
        <f>IF(OR(T5&gt;='Dati par projektu'!$C$17,T5="X"),"X",T5+1)</f>
        <v>X</v>
      </c>
      <c r="W5" s="635"/>
      <c r="X5" s="635" t="str">
        <f>IF(OR(V5&gt;='Dati par projektu'!$C$17,V5="X"),"X",V5+1)</f>
        <v>X</v>
      </c>
      <c r="Y5" s="635"/>
      <c r="Z5" s="202"/>
      <c r="AE5" s="204"/>
      <c r="AF5" s="204"/>
      <c r="AG5" s="204"/>
      <c r="AH5" s="204"/>
      <c r="AI5" s="204"/>
      <c r="AJ5" s="204"/>
      <c r="AK5" s="204"/>
      <c r="AL5" s="204"/>
      <c r="AM5" s="204"/>
      <c r="AN5" s="204"/>
      <c r="AO5" s="204"/>
      <c r="AP5" s="204"/>
      <c r="AQ5" s="204"/>
      <c r="AR5" s="204"/>
      <c r="AS5" s="204"/>
      <c r="AT5" s="204"/>
      <c r="AV5" s="205">
        <v>0.55000000000000004</v>
      </c>
      <c r="BQ5" s="203"/>
    </row>
    <row r="6" spans="1:69" ht="27" customHeight="1" x14ac:dyDescent="0.2">
      <c r="A6" s="638"/>
      <c r="B6" s="639" t="s">
        <v>57</v>
      </c>
      <c r="C6" s="641"/>
      <c r="D6" s="206" t="s">
        <v>58</v>
      </c>
      <c r="E6" s="206" t="s">
        <v>59</v>
      </c>
      <c r="F6" s="206" t="s">
        <v>60</v>
      </c>
      <c r="G6" s="206" t="s">
        <v>61</v>
      </c>
      <c r="H6" s="207" t="s">
        <v>62</v>
      </c>
      <c r="I6" s="207" t="s">
        <v>63</v>
      </c>
      <c r="J6" s="207" t="s">
        <v>62</v>
      </c>
      <c r="K6" s="207" t="s">
        <v>63</v>
      </c>
      <c r="L6" s="207" t="s">
        <v>62</v>
      </c>
      <c r="M6" s="207" t="s">
        <v>63</v>
      </c>
      <c r="N6" s="207" t="s">
        <v>62</v>
      </c>
      <c r="O6" s="207" t="s">
        <v>63</v>
      </c>
      <c r="P6" s="207" t="s">
        <v>62</v>
      </c>
      <c r="Q6" s="207" t="s">
        <v>63</v>
      </c>
      <c r="R6" s="207" t="s">
        <v>62</v>
      </c>
      <c r="S6" s="207" t="s">
        <v>63</v>
      </c>
      <c r="T6" s="207" t="s">
        <v>62</v>
      </c>
      <c r="U6" s="207" t="s">
        <v>63</v>
      </c>
      <c r="V6" s="207" t="s">
        <v>62</v>
      </c>
      <c r="W6" s="207" t="s">
        <v>63</v>
      </c>
      <c r="X6" s="207" t="s">
        <v>62</v>
      </c>
      <c r="Y6" s="207" t="s">
        <v>63</v>
      </c>
      <c r="Z6" s="202"/>
      <c r="AE6" s="204"/>
      <c r="AF6" s="204"/>
      <c r="AG6" s="204"/>
      <c r="AH6" s="204"/>
      <c r="AI6" s="204"/>
      <c r="AJ6" s="204"/>
      <c r="AK6" s="204"/>
      <c r="AL6" s="204"/>
      <c r="AM6" s="204"/>
      <c r="AN6" s="204"/>
      <c r="AO6" s="204"/>
      <c r="AP6" s="204"/>
      <c r="AQ6" s="204"/>
      <c r="AR6" s="204"/>
      <c r="AS6" s="204"/>
      <c r="AT6" s="204"/>
      <c r="AV6" s="205">
        <v>0.45</v>
      </c>
      <c r="BQ6" s="203"/>
    </row>
    <row r="7" spans="1:69" x14ac:dyDescent="0.2">
      <c r="A7" s="208">
        <v>1</v>
      </c>
      <c r="B7" s="209" t="s">
        <v>88</v>
      </c>
      <c r="C7" s="225">
        <v>0.45</v>
      </c>
      <c r="D7" s="210">
        <f>F7+G7</f>
        <v>0</v>
      </c>
      <c r="E7" s="211" t="e">
        <f t="shared" ref="E7:E35" si="0">D7/$D$36</f>
        <v>#DIV/0!</v>
      </c>
      <c r="F7" s="212">
        <f t="shared" ref="F7:G11" si="1">ROUND(H7+J7+L7+N7+P7+R7+T7+V7+X7,2)</f>
        <v>0</v>
      </c>
      <c r="G7" s="212">
        <f t="shared" si="1"/>
        <v>0</v>
      </c>
      <c r="H7" s="19"/>
      <c r="I7" s="20"/>
      <c r="J7" s="19"/>
      <c r="K7" s="20"/>
      <c r="L7" s="19"/>
      <c r="M7" s="20"/>
      <c r="N7" s="19"/>
      <c r="O7" s="20"/>
      <c r="P7" s="19"/>
      <c r="Q7" s="20"/>
      <c r="R7" s="19"/>
      <c r="S7" s="20"/>
      <c r="T7" s="19"/>
      <c r="U7" s="20"/>
      <c r="V7" s="19"/>
      <c r="W7" s="20"/>
      <c r="X7" s="19"/>
      <c r="Y7" s="20"/>
      <c r="Z7" s="202"/>
      <c r="AE7" s="204"/>
      <c r="AF7" s="204"/>
      <c r="AG7" s="204"/>
      <c r="AH7" s="204"/>
      <c r="AI7" s="204"/>
      <c r="AJ7" s="204"/>
      <c r="AK7" s="204"/>
      <c r="AL7" s="204"/>
      <c r="AM7" s="204"/>
      <c r="AN7" s="204"/>
      <c r="AO7" s="204"/>
      <c r="AP7" s="204"/>
      <c r="AQ7" s="204"/>
      <c r="AR7" s="204"/>
      <c r="AS7" s="204"/>
      <c r="AT7" s="204"/>
      <c r="AV7" s="205">
        <v>0.35</v>
      </c>
      <c r="BQ7" s="203"/>
    </row>
    <row r="8" spans="1:69" x14ac:dyDescent="0.2">
      <c r="A8" s="208">
        <v>2</v>
      </c>
      <c r="B8" s="209" t="s">
        <v>64</v>
      </c>
      <c r="C8" s="202"/>
      <c r="D8" s="210">
        <f t="shared" ref="D8:D35" si="2">F8+G8</f>
        <v>0</v>
      </c>
      <c r="E8" s="211" t="e">
        <f t="shared" si="0"/>
        <v>#DIV/0!</v>
      </c>
      <c r="F8" s="213">
        <f>ROUND(H8+J8+L8+N8+P8+R8+T8+V8+X8,2)</f>
        <v>0</v>
      </c>
      <c r="G8" s="213">
        <f>ROUND(I8+K8+M8+O8+Q8+S8+U8+W8+Y8,2)</f>
        <v>0</v>
      </c>
      <c r="H8" s="214">
        <f>SUM(H9:H10)</f>
        <v>0</v>
      </c>
      <c r="I8" s="214">
        <f t="shared" ref="I8:Y8" si="3">SUM(I9:I10)</f>
        <v>0</v>
      </c>
      <c r="J8" s="214">
        <f t="shared" si="3"/>
        <v>0</v>
      </c>
      <c r="K8" s="214">
        <f t="shared" si="3"/>
        <v>0</v>
      </c>
      <c r="L8" s="214">
        <f t="shared" si="3"/>
        <v>0</v>
      </c>
      <c r="M8" s="214">
        <f t="shared" si="3"/>
        <v>0</v>
      </c>
      <c r="N8" s="214">
        <f t="shared" si="3"/>
        <v>0</v>
      </c>
      <c r="O8" s="214">
        <f t="shared" si="3"/>
        <v>0</v>
      </c>
      <c r="P8" s="214">
        <f t="shared" si="3"/>
        <v>0</v>
      </c>
      <c r="Q8" s="214">
        <f t="shared" si="3"/>
        <v>0</v>
      </c>
      <c r="R8" s="214">
        <f t="shared" si="3"/>
        <v>0</v>
      </c>
      <c r="S8" s="214">
        <f t="shared" si="3"/>
        <v>0</v>
      </c>
      <c r="T8" s="214">
        <f t="shared" si="3"/>
        <v>0</v>
      </c>
      <c r="U8" s="214">
        <f t="shared" si="3"/>
        <v>0</v>
      </c>
      <c r="V8" s="214">
        <f t="shared" si="3"/>
        <v>0</v>
      </c>
      <c r="W8" s="214">
        <f t="shared" si="3"/>
        <v>0</v>
      </c>
      <c r="X8" s="214">
        <f t="shared" si="3"/>
        <v>0</v>
      </c>
      <c r="Y8" s="214">
        <f t="shared" si="3"/>
        <v>0</v>
      </c>
      <c r="Z8" s="202"/>
      <c r="AE8" s="204"/>
      <c r="AF8" s="204"/>
      <c r="AG8" s="204"/>
      <c r="AH8" s="204"/>
      <c r="AI8" s="204"/>
      <c r="AJ8" s="204"/>
      <c r="AK8" s="204"/>
      <c r="AL8" s="204"/>
      <c r="AM8" s="204"/>
      <c r="AN8" s="204"/>
      <c r="AO8" s="204"/>
      <c r="AP8" s="204"/>
      <c r="AQ8" s="204"/>
      <c r="AR8" s="204"/>
      <c r="AS8" s="204"/>
      <c r="AT8" s="204"/>
      <c r="AV8" s="215"/>
      <c r="BQ8" s="203"/>
    </row>
    <row r="9" spans="1:69" x14ac:dyDescent="0.2">
      <c r="A9" s="216" t="s">
        <v>65</v>
      </c>
      <c r="B9" s="217" t="s">
        <v>66</v>
      </c>
      <c r="C9" s="225">
        <v>0.45</v>
      </c>
      <c r="D9" s="210">
        <f t="shared" si="2"/>
        <v>0</v>
      </c>
      <c r="E9" s="211" t="e">
        <f t="shared" si="0"/>
        <v>#DIV/0!</v>
      </c>
      <c r="F9" s="218">
        <f t="shared" si="1"/>
        <v>0</v>
      </c>
      <c r="G9" s="218">
        <f t="shared" si="1"/>
        <v>0</v>
      </c>
      <c r="H9" s="20"/>
      <c r="I9" s="20"/>
      <c r="J9" s="20"/>
      <c r="K9" s="20"/>
      <c r="L9" s="20"/>
      <c r="M9" s="20"/>
      <c r="N9" s="20"/>
      <c r="O9" s="20"/>
      <c r="P9" s="20"/>
      <c r="Q9" s="20"/>
      <c r="R9" s="20"/>
      <c r="S9" s="20"/>
      <c r="T9" s="20"/>
      <c r="U9" s="20"/>
      <c r="V9" s="20"/>
      <c r="W9" s="20"/>
      <c r="X9" s="20"/>
      <c r="Y9" s="20"/>
      <c r="Z9" s="202"/>
      <c r="AE9" s="204"/>
      <c r="AF9" s="204"/>
      <c r="AG9" s="204"/>
      <c r="AH9" s="204"/>
      <c r="AI9" s="204"/>
      <c r="AJ9" s="204"/>
      <c r="AK9" s="204"/>
      <c r="AL9" s="204"/>
      <c r="AM9" s="204"/>
      <c r="AN9" s="204"/>
      <c r="AO9" s="204"/>
      <c r="AP9" s="204"/>
      <c r="AQ9" s="204"/>
      <c r="AR9" s="204"/>
      <c r="AS9" s="204"/>
      <c r="AT9" s="204"/>
      <c r="AV9" s="215"/>
      <c r="BQ9" s="203"/>
    </row>
    <row r="10" spans="1:69" x14ac:dyDescent="0.2">
      <c r="A10" s="216" t="s">
        <v>67</v>
      </c>
      <c r="B10" s="217" t="s">
        <v>89</v>
      </c>
      <c r="C10" s="225">
        <v>0.45</v>
      </c>
      <c r="D10" s="210">
        <f t="shared" si="2"/>
        <v>0</v>
      </c>
      <c r="E10" s="211" t="e">
        <f t="shared" si="0"/>
        <v>#DIV/0!</v>
      </c>
      <c r="F10" s="218">
        <f t="shared" si="1"/>
        <v>0</v>
      </c>
      <c r="G10" s="218">
        <f t="shared" si="1"/>
        <v>0</v>
      </c>
      <c r="H10" s="218">
        <v>0</v>
      </c>
      <c r="I10" s="218">
        <v>0</v>
      </c>
      <c r="J10" s="218">
        <v>0</v>
      </c>
      <c r="K10" s="218">
        <v>0</v>
      </c>
      <c r="L10" s="218">
        <v>0</v>
      </c>
      <c r="M10" s="218">
        <v>0</v>
      </c>
      <c r="N10" s="218">
        <v>0</v>
      </c>
      <c r="O10" s="218">
        <v>0</v>
      </c>
      <c r="P10" s="218">
        <v>0</v>
      </c>
      <c r="Q10" s="218">
        <v>0</v>
      </c>
      <c r="R10" s="218">
        <v>0</v>
      </c>
      <c r="S10" s="218">
        <v>0</v>
      </c>
      <c r="T10" s="218">
        <v>0</v>
      </c>
      <c r="U10" s="218">
        <v>0</v>
      </c>
      <c r="V10" s="218">
        <v>0</v>
      </c>
      <c r="W10" s="218">
        <v>0</v>
      </c>
      <c r="X10" s="218">
        <v>0</v>
      </c>
      <c r="Y10" s="218">
        <v>0</v>
      </c>
      <c r="Z10" s="202"/>
      <c r="AE10" s="204"/>
      <c r="AF10" s="204"/>
      <c r="AG10" s="204"/>
      <c r="AH10" s="204"/>
      <c r="AI10" s="204"/>
      <c r="AJ10" s="204"/>
      <c r="AK10" s="204"/>
      <c r="AL10" s="204"/>
      <c r="AM10" s="204"/>
      <c r="AN10" s="204"/>
      <c r="AO10" s="204"/>
      <c r="AP10" s="204"/>
      <c r="AQ10" s="204"/>
      <c r="AR10" s="204"/>
      <c r="AS10" s="204"/>
      <c r="AT10" s="204"/>
      <c r="AV10" s="215"/>
      <c r="BQ10" s="203"/>
    </row>
    <row r="11" spans="1:69" x14ac:dyDescent="0.2">
      <c r="A11" s="208">
        <v>3</v>
      </c>
      <c r="B11" s="209" t="s">
        <v>92</v>
      </c>
      <c r="C11" s="202"/>
      <c r="D11" s="210">
        <f t="shared" si="2"/>
        <v>0</v>
      </c>
      <c r="E11" s="211" t="e">
        <f t="shared" si="0"/>
        <v>#DIV/0!</v>
      </c>
      <c r="F11" s="213">
        <f t="shared" si="1"/>
        <v>0</v>
      </c>
      <c r="G11" s="213">
        <f t="shared" si="1"/>
        <v>0</v>
      </c>
      <c r="H11" s="214">
        <f>SUM(H12:H13)</f>
        <v>0</v>
      </c>
      <c r="I11" s="214">
        <f t="shared" ref="I11:Y11" si="4">SUM(I12:I13)</f>
        <v>0</v>
      </c>
      <c r="J11" s="214">
        <f t="shared" si="4"/>
        <v>0</v>
      </c>
      <c r="K11" s="214">
        <f t="shared" si="4"/>
        <v>0</v>
      </c>
      <c r="L11" s="214">
        <f t="shared" si="4"/>
        <v>0</v>
      </c>
      <c r="M11" s="214">
        <f t="shared" si="4"/>
        <v>0</v>
      </c>
      <c r="N11" s="214">
        <f t="shared" si="4"/>
        <v>0</v>
      </c>
      <c r="O11" s="214">
        <f t="shared" si="4"/>
        <v>0</v>
      </c>
      <c r="P11" s="214">
        <f t="shared" si="4"/>
        <v>0</v>
      </c>
      <c r="Q11" s="214">
        <f t="shared" si="4"/>
        <v>0</v>
      </c>
      <c r="R11" s="214">
        <f t="shared" si="4"/>
        <v>0</v>
      </c>
      <c r="S11" s="214">
        <f t="shared" si="4"/>
        <v>0</v>
      </c>
      <c r="T11" s="214">
        <f t="shared" si="4"/>
        <v>0</v>
      </c>
      <c r="U11" s="214">
        <f t="shared" si="4"/>
        <v>0</v>
      </c>
      <c r="V11" s="214">
        <f t="shared" si="4"/>
        <v>0</v>
      </c>
      <c r="W11" s="214">
        <f t="shared" si="4"/>
        <v>0</v>
      </c>
      <c r="X11" s="214">
        <f t="shared" si="4"/>
        <v>0</v>
      </c>
      <c r="Y11" s="214">
        <f t="shared" si="4"/>
        <v>0</v>
      </c>
      <c r="Z11" s="202"/>
      <c r="AE11" s="204"/>
      <c r="AF11" s="204"/>
      <c r="AG11" s="204"/>
      <c r="AH11" s="204"/>
      <c r="AI11" s="204"/>
      <c r="AJ11" s="204"/>
      <c r="AK11" s="204"/>
      <c r="AL11" s="204"/>
      <c r="AM11" s="204"/>
      <c r="AN11" s="204"/>
      <c r="AO11" s="204"/>
      <c r="AP11" s="204"/>
      <c r="AQ11" s="204"/>
      <c r="AR11" s="204"/>
      <c r="AS11" s="204"/>
      <c r="AT11" s="204"/>
      <c r="AV11" s="215"/>
      <c r="BQ11" s="203"/>
    </row>
    <row r="12" spans="1:69" x14ac:dyDescent="0.2">
      <c r="A12" s="216" t="s">
        <v>90</v>
      </c>
      <c r="B12" s="217" t="s">
        <v>93</v>
      </c>
      <c r="C12" s="225">
        <v>0.45</v>
      </c>
      <c r="D12" s="210">
        <f t="shared" si="2"/>
        <v>0</v>
      </c>
      <c r="E12" s="211" t="e">
        <f t="shared" si="0"/>
        <v>#DIV/0!</v>
      </c>
      <c r="F12" s="218">
        <f>ROUND(H12+J12+L12+N12+P12+R12+T12+V12+X12,2)</f>
        <v>0</v>
      </c>
      <c r="G12" s="218">
        <f>ROUND(I12+K12+M12+O12+Q12+S12+U12+W12+Y12,2)</f>
        <v>0</v>
      </c>
      <c r="H12" s="20"/>
      <c r="I12" s="20"/>
      <c r="J12" s="20"/>
      <c r="K12" s="20"/>
      <c r="L12" s="20"/>
      <c r="M12" s="20"/>
      <c r="N12" s="20"/>
      <c r="O12" s="20"/>
      <c r="P12" s="20"/>
      <c r="Q12" s="20"/>
      <c r="R12" s="20"/>
      <c r="S12" s="20"/>
      <c r="T12" s="20"/>
      <c r="U12" s="20"/>
      <c r="V12" s="20"/>
      <c r="W12" s="20"/>
      <c r="X12" s="20"/>
      <c r="Y12" s="20"/>
      <c r="Z12" s="202"/>
      <c r="AE12" s="204"/>
      <c r="AF12" s="204"/>
      <c r="AG12" s="204"/>
      <c r="AH12" s="204"/>
      <c r="AI12" s="204"/>
      <c r="AJ12" s="204"/>
      <c r="AK12" s="204"/>
      <c r="AL12" s="204"/>
      <c r="AM12" s="204"/>
      <c r="AN12" s="204"/>
      <c r="AO12" s="204"/>
      <c r="AP12" s="204"/>
      <c r="AQ12" s="204"/>
      <c r="AR12" s="204"/>
      <c r="AS12" s="204"/>
      <c r="AT12" s="204"/>
      <c r="AV12" s="215"/>
      <c r="BQ12" s="203"/>
    </row>
    <row r="13" spans="1:69" x14ac:dyDescent="0.2">
      <c r="A13" s="216" t="s">
        <v>91</v>
      </c>
      <c r="B13" s="217" t="s">
        <v>94</v>
      </c>
      <c r="C13" s="225">
        <v>0.45</v>
      </c>
      <c r="D13" s="210">
        <f t="shared" si="2"/>
        <v>0</v>
      </c>
      <c r="E13" s="211" t="e">
        <f t="shared" si="0"/>
        <v>#DIV/0!</v>
      </c>
      <c r="F13" s="218">
        <f t="shared" ref="F13:G16" si="5">ROUND(H13+J13+L13+N13+P13+R13+T13+V13+X13,2)</f>
        <v>0</v>
      </c>
      <c r="G13" s="218">
        <f t="shared" si="5"/>
        <v>0</v>
      </c>
      <c r="H13" s="20"/>
      <c r="I13" s="20"/>
      <c r="J13" s="20"/>
      <c r="K13" s="20"/>
      <c r="L13" s="20"/>
      <c r="M13" s="20"/>
      <c r="N13" s="20"/>
      <c r="O13" s="20"/>
      <c r="P13" s="20"/>
      <c r="Q13" s="20"/>
      <c r="R13" s="20"/>
      <c r="S13" s="20"/>
      <c r="T13" s="20"/>
      <c r="U13" s="20"/>
      <c r="V13" s="20"/>
      <c r="W13" s="20"/>
      <c r="X13" s="20"/>
      <c r="Y13" s="20"/>
      <c r="Z13" s="202"/>
      <c r="AE13" s="204"/>
      <c r="AF13" s="204"/>
      <c r="AG13" s="204"/>
      <c r="AH13" s="204"/>
      <c r="AI13" s="204"/>
      <c r="AJ13" s="204"/>
      <c r="AK13" s="204"/>
      <c r="AL13" s="204"/>
      <c r="AM13" s="204"/>
      <c r="AN13" s="204"/>
      <c r="AO13" s="204"/>
      <c r="AP13" s="204"/>
      <c r="AQ13" s="204"/>
      <c r="AR13" s="204"/>
      <c r="AS13" s="204"/>
      <c r="AT13" s="204"/>
      <c r="AV13" s="215"/>
      <c r="BQ13" s="203"/>
    </row>
    <row r="14" spans="1:69" x14ac:dyDescent="0.2">
      <c r="A14" s="208">
        <v>4</v>
      </c>
      <c r="B14" s="209" t="s">
        <v>68</v>
      </c>
      <c r="C14" s="225">
        <v>0.45</v>
      </c>
      <c r="D14" s="210">
        <f t="shared" si="2"/>
        <v>0</v>
      </c>
      <c r="E14" s="211" t="e">
        <f t="shared" si="0"/>
        <v>#DIV/0!</v>
      </c>
      <c r="F14" s="218">
        <f t="shared" si="5"/>
        <v>0</v>
      </c>
      <c r="G14" s="218">
        <f t="shared" si="5"/>
        <v>0</v>
      </c>
      <c r="H14" s="19"/>
      <c r="I14" s="19"/>
      <c r="J14" s="19"/>
      <c r="K14" s="19"/>
      <c r="L14" s="19"/>
      <c r="M14" s="19"/>
      <c r="N14" s="19"/>
      <c r="O14" s="19"/>
      <c r="P14" s="19"/>
      <c r="Q14" s="19"/>
      <c r="R14" s="19"/>
      <c r="S14" s="19"/>
      <c r="T14" s="19"/>
      <c r="U14" s="19"/>
      <c r="V14" s="19"/>
      <c r="W14" s="19"/>
      <c r="X14" s="19"/>
      <c r="Y14" s="19"/>
      <c r="Z14" s="202"/>
      <c r="AE14" s="204"/>
      <c r="AF14" s="204"/>
      <c r="AG14" s="204"/>
      <c r="AH14" s="204"/>
      <c r="AI14" s="204"/>
      <c r="AJ14" s="204"/>
      <c r="AK14" s="204"/>
      <c r="AL14" s="204"/>
      <c r="AM14" s="204"/>
      <c r="AN14" s="204"/>
      <c r="AO14" s="204"/>
      <c r="AP14" s="204"/>
      <c r="AQ14" s="204"/>
      <c r="AR14" s="204"/>
      <c r="AS14" s="204"/>
      <c r="AT14" s="204"/>
      <c r="BQ14" s="203"/>
    </row>
    <row r="15" spans="1:69" x14ac:dyDescent="0.2">
      <c r="A15" s="208">
        <v>5</v>
      </c>
      <c r="B15" s="209" t="s">
        <v>95</v>
      </c>
      <c r="C15" s="225">
        <v>0.45</v>
      </c>
      <c r="D15" s="210">
        <f t="shared" si="2"/>
        <v>0</v>
      </c>
      <c r="E15" s="211" t="e">
        <f t="shared" si="0"/>
        <v>#DIV/0!</v>
      </c>
      <c r="F15" s="218">
        <f t="shared" si="5"/>
        <v>0</v>
      </c>
      <c r="G15" s="218">
        <f t="shared" si="5"/>
        <v>0</v>
      </c>
      <c r="H15" s="19"/>
      <c r="I15" s="19"/>
      <c r="J15" s="19"/>
      <c r="K15" s="19"/>
      <c r="L15" s="19"/>
      <c r="M15" s="19"/>
      <c r="N15" s="19"/>
      <c r="O15" s="19"/>
      <c r="P15" s="19"/>
      <c r="Q15" s="19"/>
      <c r="R15" s="19"/>
      <c r="S15" s="19"/>
      <c r="T15" s="19"/>
      <c r="U15" s="19"/>
      <c r="V15" s="19"/>
      <c r="W15" s="19"/>
      <c r="X15" s="19"/>
      <c r="Y15" s="19"/>
      <c r="Z15" s="202"/>
      <c r="AE15" s="204"/>
      <c r="AF15" s="204"/>
      <c r="AG15" s="204"/>
      <c r="AH15" s="204"/>
      <c r="AI15" s="204"/>
      <c r="AJ15" s="204"/>
      <c r="AK15" s="204"/>
      <c r="AL15" s="204"/>
      <c r="AM15" s="204"/>
      <c r="AN15" s="204"/>
      <c r="AO15" s="204"/>
      <c r="AP15" s="204"/>
      <c r="AQ15" s="204"/>
      <c r="AR15" s="204"/>
      <c r="AS15" s="204"/>
      <c r="AT15" s="204"/>
      <c r="BQ15" s="203"/>
    </row>
    <row r="16" spans="1:69" x14ac:dyDescent="0.2">
      <c r="A16" s="208">
        <v>6</v>
      </c>
      <c r="B16" s="209" t="s">
        <v>96</v>
      </c>
      <c r="C16" s="202"/>
      <c r="D16" s="210">
        <f t="shared" si="2"/>
        <v>0</v>
      </c>
      <c r="E16" s="211" t="e">
        <f t="shared" si="0"/>
        <v>#DIV/0!</v>
      </c>
      <c r="F16" s="213">
        <f t="shared" si="5"/>
        <v>0</v>
      </c>
      <c r="G16" s="213">
        <f>ROUND(I16+K16+M16+O16+Q16+S16+U16+W16+Y16,2)</f>
        <v>0</v>
      </c>
      <c r="H16" s="214">
        <f>SUM(H17:H20)</f>
        <v>0</v>
      </c>
      <c r="I16" s="214">
        <f t="shared" ref="I16:Y16" si="6">SUM(I17:I20)</f>
        <v>0</v>
      </c>
      <c r="J16" s="214">
        <f t="shared" si="6"/>
        <v>0</v>
      </c>
      <c r="K16" s="214">
        <f t="shared" si="6"/>
        <v>0</v>
      </c>
      <c r="L16" s="214">
        <f t="shared" si="6"/>
        <v>0</v>
      </c>
      <c r="M16" s="214">
        <f t="shared" si="6"/>
        <v>0</v>
      </c>
      <c r="N16" s="214">
        <f t="shared" si="6"/>
        <v>0</v>
      </c>
      <c r="O16" s="214">
        <f t="shared" si="6"/>
        <v>0</v>
      </c>
      <c r="P16" s="214">
        <f t="shared" si="6"/>
        <v>0</v>
      </c>
      <c r="Q16" s="214">
        <f t="shared" si="6"/>
        <v>0</v>
      </c>
      <c r="R16" s="214">
        <f t="shared" si="6"/>
        <v>0</v>
      </c>
      <c r="S16" s="214">
        <f t="shared" si="6"/>
        <v>0</v>
      </c>
      <c r="T16" s="214">
        <f t="shared" si="6"/>
        <v>0</v>
      </c>
      <c r="U16" s="214">
        <f t="shared" si="6"/>
        <v>0</v>
      </c>
      <c r="V16" s="214">
        <f t="shared" si="6"/>
        <v>0</v>
      </c>
      <c r="W16" s="214">
        <f t="shared" si="6"/>
        <v>0</v>
      </c>
      <c r="X16" s="214">
        <f t="shared" si="6"/>
        <v>0</v>
      </c>
      <c r="Y16" s="214">
        <f t="shared" si="6"/>
        <v>0</v>
      </c>
      <c r="Z16" s="202"/>
      <c r="AE16" s="204"/>
      <c r="AF16" s="204"/>
      <c r="AG16" s="204"/>
      <c r="AH16" s="204"/>
      <c r="AI16" s="204"/>
      <c r="AJ16" s="204"/>
      <c r="AK16" s="204"/>
      <c r="AL16" s="204"/>
      <c r="AM16" s="204"/>
      <c r="AN16" s="204"/>
      <c r="AO16" s="204"/>
      <c r="AP16" s="204"/>
      <c r="AQ16" s="204"/>
      <c r="AR16" s="204"/>
      <c r="AS16" s="204"/>
      <c r="AT16" s="204"/>
      <c r="AV16" s="215"/>
      <c r="BQ16" s="203"/>
    </row>
    <row r="17" spans="1:69" x14ac:dyDescent="0.2">
      <c r="A17" s="216" t="s">
        <v>99</v>
      </c>
      <c r="B17" s="217" t="s">
        <v>97</v>
      </c>
      <c r="C17" s="225">
        <v>0.45</v>
      </c>
      <c r="D17" s="210">
        <f t="shared" si="2"/>
        <v>0</v>
      </c>
      <c r="E17" s="211" t="e">
        <f t="shared" si="0"/>
        <v>#DIV/0!</v>
      </c>
      <c r="F17" s="218">
        <f>ROUND(H17+J17+L17+N17+P17+R17+T17+V17+X17,2)</f>
        <v>0</v>
      </c>
      <c r="G17" s="218">
        <f>ROUND(I17+K17+M17+O17+Q17+S17+U17+W17+Y17,2)</f>
        <v>0</v>
      </c>
      <c r="H17" s="20"/>
      <c r="I17" s="20"/>
      <c r="J17" s="20"/>
      <c r="K17" s="20"/>
      <c r="L17" s="20"/>
      <c r="M17" s="20"/>
      <c r="N17" s="20"/>
      <c r="O17" s="20"/>
      <c r="P17" s="20"/>
      <c r="Q17" s="20"/>
      <c r="R17" s="20"/>
      <c r="S17" s="20"/>
      <c r="T17" s="20"/>
      <c r="U17" s="20"/>
      <c r="V17" s="20"/>
      <c r="W17" s="20"/>
      <c r="X17" s="20"/>
      <c r="Y17" s="20"/>
      <c r="Z17" s="202"/>
      <c r="AE17" s="204"/>
      <c r="AF17" s="204"/>
      <c r="AG17" s="204"/>
      <c r="AH17" s="204"/>
      <c r="AI17" s="204"/>
      <c r="AJ17" s="204"/>
      <c r="AK17" s="204"/>
      <c r="AL17" s="204"/>
      <c r="AM17" s="204"/>
      <c r="AN17" s="204"/>
      <c r="AO17" s="204"/>
      <c r="AP17" s="204"/>
      <c r="AQ17" s="204"/>
      <c r="AR17" s="204"/>
      <c r="AS17" s="204"/>
      <c r="AT17" s="204"/>
      <c r="AV17" s="215"/>
      <c r="BQ17" s="203"/>
    </row>
    <row r="18" spans="1:69" x14ac:dyDescent="0.2">
      <c r="A18" s="216" t="s">
        <v>100</v>
      </c>
      <c r="B18" s="217" t="s">
        <v>94</v>
      </c>
      <c r="C18" s="225">
        <v>0.45</v>
      </c>
      <c r="D18" s="210">
        <f t="shared" si="2"/>
        <v>0</v>
      </c>
      <c r="E18" s="211" t="e">
        <f t="shared" si="0"/>
        <v>#DIV/0!</v>
      </c>
      <c r="F18" s="218">
        <f t="shared" ref="F18:G20" si="7">ROUND(H18+J18+L18+N18+P18+R18+T18+V18+X18,2)</f>
        <v>0</v>
      </c>
      <c r="G18" s="218">
        <f t="shared" si="7"/>
        <v>0</v>
      </c>
      <c r="H18" s="20"/>
      <c r="I18" s="20"/>
      <c r="J18" s="20"/>
      <c r="K18" s="20"/>
      <c r="L18" s="20"/>
      <c r="M18" s="20"/>
      <c r="N18" s="20"/>
      <c r="O18" s="20"/>
      <c r="P18" s="20"/>
      <c r="Q18" s="20"/>
      <c r="R18" s="20"/>
      <c r="S18" s="20"/>
      <c r="T18" s="20"/>
      <c r="U18" s="20"/>
      <c r="V18" s="20"/>
      <c r="W18" s="20"/>
      <c r="X18" s="20"/>
      <c r="Y18" s="20"/>
      <c r="Z18" s="202"/>
      <c r="AE18" s="204"/>
      <c r="AF18" s="204"/>
      <c r="AG18" s="204"/>
      <c r="AH18" s="204"/>
      <c r="AI18" s="204"/>
      <c r="AJ18" s="204"/>
      <c r="AK18" s="204"/>
      <c r="AL18" s="204"/>
      <c r="AM18" s="204"/>
      <c r="AN18" s="204"/>
      <c r="AO18" s="204"/>
      <c r="AP18" s="204"/>
      <c r="AQ18" s="204"/>
      <c r="AR18" s="204"/>
      <c r="AS18" s="204"/>
      <c r="AT18" s="204"/>
      <c r="AV18" s="215"/>
      <c r="BQ18" s="203"/>
    </row>
    <row r="19" spans="1:69" s="202" customFormat="1" x14ac:dyDescent="0.2">
      <c r="A19" s="216" t="s">
        <v>101</v>
      </c>
      <c r="B19" s="217" t="s">
        <v>98</v>
      </c>
      <c r="C19" s="225">
        <v>0.45</v>
      </c>
      <c r="D19" s="210">
        <f t="shared" si="2"/>
        <v>0</v>
      </c>
      <c r="E19" s="211" t="e">
        <f t="shared" si="0"/>
        <v>#DIV/0!</v>
      </c>
      <c r="F19" s="218">
        <f t="shared" si="7"/>
        <v>0</v>
      </c>
      <c r="G19" s="218">
        <f t="shared" si="7"/>
        <v>0</v>
      </c>
      <c r="H19" s="20"/>
      <c r="I19" s="20"/>
      <c r="J19" s="20"/>
      <c r="K19" s="20"/>
      <c r="L19" s="20"/>
      <c r="M19" s="20"/>
      <c r="N19" s="20"/>
      <c r="O19" s="20"/>
      <c r="P19" s="20"/>
      <c r="Q19" s="20"/>
      <c r="R19" s="20"/>
      <c r="S19" s="20"/>
      <c r="T19" s="20"/>
      <c r="U19" s="20"/>
      <c r="V19" s="20"/>
      <c r="W19" s="20"/>
      <c r="X19" s="20"/>
      <c r="Y19" s="20"/>
      <c r="AE19" s="204"/>
      <c r="AF19" s="204"/>
      <c r="AG19" s="204"/>
      <c r="AH19" s="204"/>
      <c r="AI19" s="204"/>
      <c r="AJ19" s="204"/>
      <c r="AK19" s="204"/>
      <c r="AL19" s="204"/>
      <c r="AM19" s="204"/>
      <c r="AN19" s="204"/>
      <c r="AO19" s="204"/>
      <c r="AP19" s="204"/>
      <c r="AQ19" s="204"/>
      <c r="AR19" s="204"/>
      <c r="AS19" s="204"/>
      <c r="AT19" s="204"/>
      <c r="AV19" s="215"/>
    </row>
    <row r="20" spans="1:69" s="202" customFormat="1" x14ac:dyDescent="0.2">
      <c r="A20" s="216" t="s">
        <v>102</v>
      </c>
      <c r="B20" s="217" t="s">
        <v>80</v>
      </c>
      <c r="C20" s="225">
        <v>0.45</v>
      </c>
      <c r="D20" s="210">
        <f t="shared" si="2"/>
        <v>0</v>
      </c>
      <c r="E20" s="211" t="e">
        <f t="shared" si="0"/>
        <v>#DIV/0!</v>
      </c>
      <c r="F20" s="218">
        <f t="shared" si="7"/>
        <v>0</v>
      </c>
      <c r="G20" s="218">
        <f t="shared" si="7"/>
        <v>0</v>
      </c>
      <c r="H20" s="20"/>
      <c r="I20" s="20"/>
      <c r="J20" s="20"/>
      <c r="K20" s="20"/>
      <c r="L20" s="20"/>
      <c r="M20" s="20"/>
      <c r="N20" s="20"/>
      <c r="O20" s="20"/>
      <c r="P20" s="20"/>
      <c r="Q20" s="20"/>
      <c r="R20" s="20"/>
      <c r="S20" s="20"/>
      <c r="T20" s="20"/>
      <c r="U20" s="20"/>
      <c r="V20" s="20"/>
      <c r="W20" s="20"/>
      <c r="X20" s="20"/>
      <c r="Y20" s="20"/>
      <c r="AE20" s="204"/>
      <c r="AF20" s="204"/>
      <c r="AG20" s="204"/>
      <c r="AH20" s="204"/>
      <c r="AI20" s="204"/>
      <c r="AJ20" s="204"/>
      <c r="AK20" s="204"/>
      <c r="AL20" s="204"/>
      <c r="AM20" s="204"/>
      <c r="AN20" s="204"/>
      <c r="AO20" s="204"/>
      <c r="AP20" s="204"/>
      <c r="AQ20" s="204"/>
      <c r="AR20" s="204"/>
      <c r="AS20" s="204"/>
      <c r="AT20" s="204"/>
      <c r="AV20" s="215"/>
    </row>
    <row r="21" spans="1:69" s="202" customFormat="1" x14ac:dyDescent="0.2">
      <c r="A21" s="208">
        <v>7</v>
      </c>
      <c r="B21" s="209" t="s">
        <v>69</v>
      </c>
      <c r="D21" s="210">
        <f t="shared" si="2"/>
        <v>0</v>
      </c>
      <c r="E21" s="211" t="e">
        <f t="shared" si="0"/>
        <v>#DIV/0!</v>
      </c>
      <c r="F21" s="212">
        <f>ROUND(H21+J21+L21+N21+P21+R21+T21+V21+X21,2)</f>
        <v>0</v>
      </c>
      <c r="G21" s="212">
        <f>ROUND(I21+K21+M21+O21+Q21+S21+U21+W21+Y21,2)</f>
        <v>0</v>
      </c>
      <c r="H21" s="219">
        <f>SUM(H22:H27)</f>
        <v>0</v>
      </c>
      <c r="I21" s="219">
        <f t="shared" ref="I21:Y21" si="8">SUM(I22:I27)</f>
        <v>0</v>
      </c>
      <c r="J21" s="219">
        <f t="shared" si="8"/>
        <v>0</v>
      </c>
      <c r="K21" s="219">
        <f t="shared" si="8"/>
        <v>0</v>
      </c>
      <c r="L21" s="219">
        <f t="shared" si="8"/>
        <v>0</v>
      </c>
      <c r="M21" s="219">
        <f t="shared" si="8"/>
        <v>0</v>
      </c>
      <c r="N21" s="219">
        <f t="shared" si="8"/>
        <v>0</v>
      </c>
      <c r="O21" s="219">
        <f t="shared" si="8"/>
        <v>0</v>
      </c>
      <c r="P21" s="219">
        <f t="shared" si="8"/>
        <v>0</v>
      </c>
      <c r="Q21" s="219">
        <f t="shared" si="8"/>
        <v>0</v>
      </c>
      <c r="R21" s="219">
        <f t="shared" si="8"/>
        <v>0</v>
      </c>
      <c r="S21" s="219">
        <f t="shared" si="8"/>
        <v>0</v>
      </c>
      <c r="T21" s="219">
        <f t="shared" si="8"/>
        <v>0</v>
      </c>
      <c r="U21" s="219">
        <f t="shared" si="8"/>
        <v>0</v>
      </c>
      <c r="V21" s="219">
        <f t="shared" si="8"/>
        <v>0</v>
      </c>
      <c r="W21" s="219">
        <f t="shared" si="8"/>
        <v>0</v>
      </c>
      <c r="X21" s="219">
        <f t="shared" si="8"/>
        <v>0</v>
      </c>
      <c r="Y21" s="219">
        <f t="shared" si="8"/>
        <v>0</v>
      </c>
      <c r="AE21" s="204"/>
      <c r="AF21" s="204"/>
      <c r="AG21" s="204"/>
      <c r="AH21" s="204"/>
      <c r="AI21" s="204"/>
      <c r="AJ21" s="204"/>
      <c r="AK21" s="204"/>
      <c r="AL21" s="204"/>
      <c r="AM21" s="204"/>
      <c r="AN21" s="204"/>
      <c r="AO21" s="204"/>
      <c r="AP21" s="204"/>
      <c r="AQ21" s="204"/>
      <c r="AR21" s="204"/>
      <c r="AS21" s="204"/>
      <c r="AT21" s="204"/>
    </row>
    <row r="22" spans="1:69" s="202" customFormat="1" x14ac:dyDescent="0.2">
      <c r="A22" s="216" t="s">
        <v>70</v>
      </c>
      <c r="B22" s="217" t="s">
        <v>314</v>
      </c>
      <c r="C22" s="225">
        <v>1</v>
      </c>
      <c r="D22" s="210">
        <f t="shared" si="2"/>
        <v>0</v>
      </c>
      <c r="E22" s="211" t="e">
        <f t="shared" si="0"/>
        <v>#DIV/0!</v>
      </c>
      <c r="F22" s="218">
        <f>ROUND(H22+J22+L22+N22+P22+R22+T22+V22+X22,2)</f>
        <v>0</v>
      </c>
      <c r="G22" s="218">
        <f>ROUND(I22+K22+M22+O22+Q22+S22+U22+W22+Y22,2)</f>
        <v>0</v>
      </c>
      <c r="H22" s="20"/>
      <c r="I22" s="20"/>
      <c r="J22" s="20"/>
      <c r="K22" s="20"/>
      <c r="L22" s="20"/>
      <c r="M22" s="20"/>
      <c r="N22" s="20"/>
      <c r="O22" s="20"/>
      <c r="P22" s="20"/>
      <c r="Q22" s="20"/>
      <c r="R22" s="20"/>
      <c r="S22" s="20"/>
      <c r="T22" s="20"/>
      <c r="U22" s="20"/>
      <c r="V22" s="20"/>
      <c r="W22" s="20"/>
      <c r="X22" s="20"/>
      <c r="Y22" s="20"/>
      <c r="AE22" s="204"/>
      <c r="AF22" s="204"/>
      <c r="AG22" s="204"/>
      <c r="AH22" s="204"/>
      <c r="AI22" s="204"/>
      <c r="AJ22" s="204"/>
      <c r="AK22" s="204"/>
      <c r="AL22" s="204"/>
      <c r="AM22" s="204"/>
      <c r="AN22" s="204"/>
      <c r="AO22" s="204"/>
      <c r="AP22" s="204"/>
      <c r="AQ22" s="204"/>
      <c r="AR22" s="204"/>
      <c r="AS22" s="204"/>
      <c r="AT22" s="204"/>
    </row>
    <row r="23" spans="1:69" s="202" customFormat="1" x14ac:dyDescent="0.2">
      <c r="A23" s="216" t="s">
        <v>72</v>
      </c>
      <c r="B23" s="217" t="s">
        <v>73</v>
      </c>
      <c r="C23" s="225">
        <v>0.45</v>
      </c>
      <c r="D23" s="210">
        <f t="shared" si="2"/>
        <v>0</v>
      </c>
      <c r="E23" s="211" t="e">
        <f t="shared" si="0"/>
        <v>#DIV/0!</v>
      </c>
      <c r="F23" s="218">
        <f t="shared" ref="F23:G35" si="9">ROUND(H23+J23+L23+N23+P23+R23+T23+V23+X23,2)</f>
        <v>0</v>
      </c>
      <c r="G23" s="218">
        <f t="shared" si="9"/>
        <v>0</v>
      </c>
      <c r="H23" s="20"/>
      <c r="I23" s="20"/>
      <c r="J23" s="20"/>
      <c r="K23" s="20"/>
      <c r="L23" s="20"/>
      <c r="M23" s="20"/>
      <c r="N23" s="20"/>
      <c r="O23" s="20"/>
      <c r="P23" s="20"/>
      <c r="Q23" s="20"/>
      <c r="R23" s="20"/>
      <c r="S23" s="20"/>
      <c r="T23" s="20"/>
      <c r="U23" s="20"/>
      <c r="V23" s="20"/>
      <c r="W23" s="20"/>
      <c r="X23" s="20"/>
      <c r="Y23" s="20"/>
      <c r="AE23" s="204"/>
      <c r="AF23" s="204"/>
      <c r="AG23" s="204"/>
      <c r="AH23" s="204"/>
      <c r="AI23" s="204"/>
      <c r="AJ23" s="204"/>
      <c r="AK23" s="204"/>
      <c r="AL23" s="204"/>
      <c r="AM23" s="204"/>
      <c r="AN23" s="204"/>
      <c r="AO23" s="204"/>
      <c r="AP23" s="204"/>
      <c r="AQ23" s="204"/>
      <c r="AR23" s="204"/>
      <c r="AS23" s="204"/>
      <c r="AT23" s="204"/>
    </row>
    <row r="24" spans="1:69" s="202" customFormat="1" x14ac:dyDescent="0.2">
      <c r="A24" s="216" t="s">
        <v>74</v>
      </c>
      <c r="B24" s="217" t="s">
        <v>87</v>
      </c>
      <c r="C24" s="225">
        <v>0.45</v>
      </c>
      <c r="D24" s="210">
        <f t="shared" si="2"/>
        <v>0</v>
      </c>
      <c r="E24" s="211" t="e">
        <f t="shared" si="0"/>
        <v>#DIV/0!</v>
      </c>
      <c r="F24" s="218">
        <f t="shared" si="9"/>
        <v>0</v>
      </c>
      <c r="G24" s="218">
        <f t="shared" si="9"/>
        <v>0</v>
      </c>
      <c r="H24" s="20"/>
      <c r="I24" s="20"/>
      <c r="J24" s="20"/>
      <c r="K24" s="20"/>
      <c r="L24" s="20"/>
      <c r="M24" s="20"/>
      <c r="N24" s="20"/>
      <c r="O24" s="20"/>
      <c r="P24" s="20"/>
      <c r="Q24" s="20"/>
      <c r="R24" s="20"/>
      <c r="S24" s="20"/>
      <c r="T24" s="20"/>
      <c r="U24" s="20"/>
      <c r="V24" s="20"/>
      <c r="W24" s="20"/>
      <c r="X24" s="20"/>
      <c r="Y24" s="20"/>
      <c r="AE24" s="204"/>
      <c r="AF24" s="204"/>
      <c r="AG24" s="204"/>
      <c r="AH24" s="204"/>
      <c r="AI24" s="204"/>
      <c r="AJ24" s="204"/>
      <c r="AK24" s="204"/>
      <c r="AL24" s="204"/>
      <c r="AM24" s="204"/>
      <c r="AN24" s="204"/>
      <c r="AO24" s="204"/>
      <c r="AP24" s="204"/>
      <c r="AQ24" s="204"/>
      <c r="AR24" s="204"/>
      <c r="AS24" s="204"/>
      <c r="AT24" s="204"/>
    </row>
    <row r="25" spans="1:69" s="202" customFormat="1" ht="15" customHeight="1" x14ac:dyDescent="0.2">
      <c r="A25" s="216" t="s">
        <v>75</v>
      </c>
      <c r="B25" s="217" t="s">
        <v>76</v>
      </c>
      <c r="C25" s="225">
        <v>0.45</v>
      </c>
      <c r="D25" s="210">
        <f t="shared" si="2"/>
        <v>0</v>
      </c>
      <c r="E25" s="211" t="e">
        <f t="shared" si="0"/>
        <v>#DIV/0!</v>
      </c>
      <c r="F25" s="218">
        <f t="shared" si="9"/>
        <v>0</v>
      </c>
      <c r="G25" s="218">
        <f t="shared" si="9"/>
        <v>0</v>
      </c>
      <c r="H25" s="20"/>
      <c r="I25" s="20"/>
      <c r="J25" s="20"/>
      <c r="K25" s="20"/>
      <c r="L25" s="20"/>
      <c r="M25" s="20"/>
      <c r="N25" s="20"/>
      <c r="O25" s="20"/>
      <c r="P25" s="20"/>
      <c r="Q25" s="20"/>
      <c r="R25" s="20"/>
      <c r="S25" s="20"/>
      <c r="T25" s="20"/>
      <c r="U25" s="20"/>
      <c r="V25" s="20"/>
      <c r="W25" s="20"/>
      <c r="X25" s="20"/>
      <c r="Y25" s="20"/>
      <c r="AE25" s="204"/>
      <c r="AF25" s="204"/>
      <c r="AG25" s="204"/>
      <c r="AH25" s="204"/>
      <c r="AI25" s="204"/>
      <c r="AJ25" s="204"/>
      <c r="AK25" s="204"/>
      <c r="AL25" s="204"/>
      <c r="AM25" s="204"/>
      <c r="AN25" s="204"/>
      <c r="AO25" s="204"/>
      <c r="AP25" s="204"/>
      <c r="AQ25" s="204"/>
      <c r="AR25" s="204"/>
      <c r="AS25" s="204"/>
      <c r="AT25" s="204"/>
    </row>
    <row r="26" spans="1:69" s="202" customFormat="1" x14ac:dyDescent="0.2">
      <c r="A26" s="216" t="s">
        <v>77</v>
      </c>
      <c r="B26" s="217" t="s">
        <v>78</v>
      </c>
      <c r="C26" s="225">
        <v>0.45</v>
      </c>
      <c r="D26" s="210">
        <f t="shared" si="2"/>
        <v>0</v>
      </c>
      <c r="E26" s="211" t="e">
        <f t="shared" si="0"/>
        <v>#DIV/0!</v>
      </c>
      <c r="F26" s="218">
        <f t="shared" si="9"/>
        <v>0</v>
      </c>
      <c r="G26" s="218">
        <f t="shared" si="9"/>
        <v>0</v>
      </c>
      <c r="H26" s="20"/>
      <c r="I26" s="20"/>
      <c r="J26" s="20"/>
      <c r="K26" s="20"/>
      <c r="L26" s="20"/>
      <c r="M26" s="20"/>
      <c r="N26" s="20"/>
      <c r="O26" s="20"/>
      <c r="P26" s="20"/>
      <c r="Q26" s="20"/>
      <c r="R26" s="20"/>
      <c r="S26" s="20"/>
      <c r="T26" s="20"/>
      <c r="U26" s="20"/>
      <c r="V26" s="20"/>
      <c r="W26" s="20"/>
      <c r="X26" s="20"/>
      <c r="Y26" s="20"/>
      <c r="AE26" s="204"/>
      <c r="AF26" s="204"/>
      <c r="AG26" s="204"/>
      <c r="AH26" s="204"/>
      <c r="AI26" s="204"/>
      <c r="AJ26" s="204"/>
      <c r="AK26" s="204"/>
      <c r="AL26" s="204"/>
      <c r="AM26" s="204"/>
      <c r="AN26" s="204"/>
      <c r="AO26" s="204"/>
      <c r="AP26" s="204"/>
      <c r="AQ26" s="204"/>
      <c r="AR26" s="204"/>
      <c r="AS26" s="204"/>
      <c r="AT26" s="204"/>
    </row>
    <row r="27" spans="1:69" s="202" customFormat="1" x14ac:dyDescent="0.2">
      <c r="A27" s="216" t="s">
        <v>79</v>
      </c>
      <c r="B27" s="217" t="s">
        <v>80</v>
      </c>
      <c r="C27" s="225">
        <v>0.45</v>
      </c>
      <c r="D27" s="210">
        <f t="shared" si="2"/>
        <v>0</v>
      </c>
      <c r="E27" s="211" t="e">
        <f t="shared" si="0"/>
        <v>#DIV/0!</v>
      </c>
      <c r="F27" s="218">
        <f t="shared" si="9"/>
        <v>0</v>
      </c>
      <c r="G27" s="218">
        <f t="shared" si="9"/>
        <v>0</v>
      </c>
      <c r="H27" s="20"/>
      <c r="I27" s="20"/>
      <c r="J27" s="20"/>
      <c r="K27" s="20"/>
      <c r="L27" s="20"/>
      <c r="M27" s="20"/>
      <c r="N27" s="20"/>
      <c r="O27" s="20"/>
      <c r="P27" s="20"/>
      <c r="Q27" s="20"/>
      <c r="R27" s="20"/>
      <c r="S27" s="20"/>
      <c r="T27" s="20"/>
      <c r="U27" s="20"/>
      <c r="V27" s="20"/>
      <c r="W27" s="20"/>
      <c r="X27" s="20"/>
      <c r="Y27" s="20"/>
      <c r="AE27" s="204"/>
      <c r="AF27" s="204"/>
      <c r="AG27" s="204"/>
      <c r="AH27" s="204"/>
      <c r="AI27" s="204"/>
      <c r="AJ27" s="204"/>
      <c r="AK27" s="204"/>
      <c r="AL27" s="204"/>
      <c r="AM27" s="204"/>
      <c r="AN27" s="204"/>
      <c r="AO27" s="204"/>
      <c r="AP27" s="204"/>
      <c r="AQ27" s="204"/>
      <c r="AR27" s="204"/>
      <c r="AS27" s="204"/>
      <c r="AT27" s="204"/>
    </row>
    <row r="28" spans="1:69" s="202" customFormat="1" x14ac:dyDescent="0.2">
      <c r="A28" s="208">
        <v>8</v>
      </c>
      <c r="B28" s="209" t="s">
        <v>103</v>
      </c>
      <c r="C28" s="225">
        <v>0.45</v>
      </c>
      <c r="D28" s="210">
        <f t="shared" si="2"/>
        <v>0</v>
      </c>
      <c r="E28" s="211" t="e">
        <f t="shared" si="0"/>
        <v>#DIV/0!</v>
      </c>
      <c r="F28" s="218">
        <f t="shared" si="9"/>
        <v>0</v>
      </c>
      <c r="G28" s="218">
        <f t="shared" si="9"/>
        <v>0</v>
      </c>
      <c r="H28" s="20"/>
      <c r="I28" s="20"/>
      <c r="J28" s="20"/>
      <c r="K28" s="20"/>
      <c r="L28" s="20"/>
      <c r="M28" s="20"/>
      <c r="N28" s="19"/>
      <c r="O28" s="19"/>
      <c r="P28" s="19"/>
      <c r="Q28" s="19"/>
      <c r="R28" s="19"/>
      <c r="S28" s="19"/>
      <c r="T28" s="19"/>
      <c r="U28" s="19"/>
      <c r="V28" s="19"/>
      <c r="W28" s="19"/>
      <c r="X28" s="19"/>
      <c r="Y28" s="19"/>
      <c r="AE28" s="204"/>
      <c r="AF28" s="204"/>
      <c r="AG28" s="204"/>
      <c r="AH28" s="204"/>
      <c r="AI28" s="204"/>
      <c r="AJ28" s="204"/>
      <c r="AK28" s="204"/>
      <c r="AL28" s="204"/>
      <c r="AM28" s="204"/>
      <c r="AN28" s="204"/>
      <c r="AO28" s="204"/>
      <c r="AP28" s="204"/>
      <c r="AQ28" s="204"/>
      <c r="AR28" s="204"/>
      <c r="AS28" s="204"/>
      <c r="AT28" s="204"/>
    </row>
    <row r="29" spans="1:69" s="202" customFormat="1" x14ac:dyDescent="0.2">
      <c r="A29" s="208">
        <v>9</v>
      </c>
      <c r="B29" s="209" t="s">
        <v>81</v>
      </c>
      <c r="C29" s="225">
        <v>0.45</v>
      </c>
      <c r="D29" s="210">
        <f t="shared" si="2"/>
        <v>0</v>
      </c>
      <c r="E29" s="211" t="e">
        <f t="shared" si="0"/>
        <v>#DIV/0!</v>
      </c>
      <c r="F29" s="218">
        <f t="shared" si="9"/>
        <v>0</v>
      </c>
      <c r="G29" s="218">
        <f t="shared" si="9"/>
        <v>0</v>
      </c>
      <c r="H29" s="162">
        <v>0</v>
      </c>
      <c r="I29" s="20"/>
      <c r="J29" s="162">
        <v>0</v>
      </c>
      <c r="K29" s="20"/>
      <c r="L29" s="162">
        <v>0</v>
      </c>
      <c r="M29" s="20"/>
      <c r="N29" s="162">
        <v>0</v>
      </c>
      <c r="O29" s="20"/>
      <c r="P29" s="162">
        <v>0</v>
      </c>
      <c r="Q29" s="20"/>
      <c r="R29" s="162">
        <v>0</v>
      </c>
      <c r="S29" s="20"/>
      <c r="T29" s="162">
        <v>0</v>
      </c>
      <c r="U29" s="20"/>
      <c r="V29" s="162">
        <v>0</v>
      </c>
      <c r="W29" s="20"/>
      <c r="X29" s="162">
        <v>0</v>
      </c>
      <c r="Y29" s="20"/>
      <c r="AE29" s="204"/>
      <c r="AF29" s="204"/>
      <c r="AG29" s="204"/>
      <c r="AH29" s="204"/>
      <c r="AI29" s="204"/>
      <c r="AJ29" s="204"/>
      <c r="AK29" s="204"/>
      <c r="AL29" s="204"/>
      <c r="AM29" s="204"/>
      <c r="AN29" s="204"/>
      <c r="AO29" s="204"/>
      <c r="AP29" s="204"/>
      <c r="AQ29" s="204"/>
      <c r="AR29" s="204"/>
      <c r="AS29" s="204"/>
      <c r="AT29" s="204"/>
    </row>
    <row r="30" spans="1:69" s="202" customFormat="1" x14ac:dyDescent="0.2">
      <c r="A30" s="208">
        <v>10</v>
      </c>
      <c r="B30" s="209" t="s">
        <v>82</v>
      </c>
      <c r="C30" s="225">
        <v>0.45</v>
      </c>
      <c r="D30" s="210">
        <f t="shared" si="2"/>
        <v>0</v>
      </c>
      <c r="E30" s="211" t="e">
        <f t="shared" si="0"/>
        <v>#DIV/0!</v>
      </c>
      <c r="F30" s="218">
        <f t="shared" si="9"/>
        <v>0</v>
      </c>
      <c r="G30" s="218">
        <f t="shared" si="9"/>
        <v>0</v>
      </c>
      <c r="H30" s="162">
        <v>0</v>
      </c>
      <c r="I30" s="20"/>
      <c r="J30" s="162">
        <v>0</v>
      </c>
      <c r="K30" s="20"/>
      <c r="L30" s="162">
        <v>0</v>
      </c>
      <c r="M30" s="20"/>
      <c r="N30" s="162">
        <v>0</v>
      </c>
      <c r="O30" s="20"/>
      <c r="P30" s="162">
        <v>0</v>
      </c>
      <c r="Q30" s="20"/>
      <c r="R30" s="162">
        <v>0</v>
      </c>
      <c r="S30" s="20"/>
      <c r="T30" s="162">
        <v>0</v>
      </c>
      <c r="U30" s="20"/>
      <c r="V30" s="162">
        <v>0</v>
      </c>
      <c r="W30" s="20"/>
      <c r="X30" s="162">
        <v>0</v>
      </c>
      <c r="Y30" s="20"/>
      <c r="AE30" s="204"/>
      <c r="AF30" s="204"/>
      <c r="AG30" s="204"/>
      <c r="AH30" s="204"/>
      <c r="AI30" s="204"/>
      <c r="AJ30" s="204"/>
      <c r="AK30" s="204"/>
      <c r="AL30" s="204"/>
      <c r="AM30" s="204"/>
      <c r="AN30" s="204"/>
      <c r="AO30" s="204"/>
      <c r="AP30" s="204"/>
      <c r="AQ30" s="204"/>
      <c r="AR30" s="204"/>
      <c r="AS30" s="204"/>
      <c r="AT30" s="204"/>
    </row>
    <row r="31" spans="1:69" s="202" customFormat="1" ht="25.5" x14ac:dyDescent="0.2">
      <c r="A31" s="208">
        <v>11</v>
      </c>
      <c r="B31" s="209" t="s">
        <v>315</v>
      </c>
      <c r="C31" s="225">
        <v>1</v>
      </c>
      <c r="D31" s="210">
        <f t="shared" si="2"/>
        <v>0</v>
      </c>
      <c r="E31" s="211" t="e">
        <f t="shared" si="0"/>
        <v>#DIV/0!</v>
      </c>
      <c r="F31" s="218">
        <f t="shared" si="9"/>
        <v>0</v>
      </c>
      <c r="G31" s="218">
        <f t="shared" si="9"/>
        <v>0</v>
      </c>
      <c r="H31" s="20"/>
      <c r="I31" s="20"/>
      <c r="J31" s="20"/>
      <c r="K31" s="20"/>
      <c r="L31" s="20"/>
      <c r="M31" s="20"/>
      <c r="N31" s="20"/>
      <c r="O31" s="20"/>
      <c r="P31" s="20"/>
      <c r="Q31" s="20"/>
      <c r="R31" s="20"/>
      <c r="S31" s="20"/>
      <c r="T31" s="20"/>
      <c r="U31" s="20"/>
      <c r="V31" s="20"/>
      <c r="W31" s="20"/>
      <c r="X31" s="20"/>
      <c r="Y31" s="20"/>
      <c r="AE31" s="204"/>
      <c r="AF31" s="204"/>
      <c r="AG31" s="204"/>
      <c r="AH31" s="204"/>
      <c r="AI31" s="204"/>
      <c r="AJ31" s="204"/>
      <c r="AK31" s="204"/>
      <c r="AL31" s="204"/>
      <c r="AM31" s="204"/>
      <c r="AN31" s="204"/>
      <c r="AO31" s="204"/>
      <c r="AP31" s="204"/>
      <c r="AQ31" s="204"/>
      <c r="AR31" s="204"/>
      <c r="AS31" s="204"/>
      <c r="AT31" s="204"/>
    </row>
    <row r="32" spans="1:69" s="202" customFormat="1" x14ac:dyDescent="0.2">
      <c r="A32" s="208">
        <v>12</v>
      </c>
      <c r="B32" s="209" t="s">
        <v>104</v>
      </c>
      <c r="C32" s="225">
        <v>0.45</v>
      </c>
      <c r="D32" s="210">
        <f t="shared" si="2"/>
        <v>0</v>
      </c>
      <c r="E32" s="211" t="e">
        <f t="shared" si="0"/>
        <v>#DIV/0!</v>
      </c>
      <c r="F32" s="218">
        <f t="shared" si="9"/>
        <v>0</v>
      </c>
      <c r="G32" s="218">
        <f t="shared" si="9"/>
        <v>0</v>
      </c>
      <c r="H32" s="20"/>
      <c r="I32" s="20"/>
      <c r="J32" s="20"/>
      <c r="K32" s="20"/>
      <c r="L32" s="20"/>
      <c r="M32" s="20"/>
      <c r="N32" s="20"/>
      <c r="O32" s="20"/>
      <c r="P32" s="20"/>
      <c r="Q32" s="20"/>
      <c r="R32" s="20"/>
      <c r="S32" s="20"/>
      <c r="T32" s="20"/>
      <c r="U32" s="20"/>
      <c r="V32" s="20"/>
      <c r="W32" s="20"/>
      <c r="X32" s="20"/>
      <c r="Y32" s="20"/>
      <c r="AE32" s="204"/>
      <c r="AF32" s="204"/>
      <c r="AG32" s="204"/>
      <c r="AH32" s="204"/>
      <c r="AI32" s="204"/>
      <c r="AJ32" s="204"/>
      <c r="AK32" s="204"/>
      <c r="AL32" s="204"/>
      <c r="AM32" s="204"/>
      <c r="AN32" s="204"/>
      <c r="AO32" s="204"/>
      <c r="AP32" s="204"/>
      <c r="AQ32" s="204"/>
      <c r="AR32" s="204"/>
      <c r="AS32" s="204"/>
      <c r="AT32" s="204"/>
    </row>
    <row r="33" spans="1:69" s="202" customFormat="1" x14ac:dyDescent="0.2">
      <c r="A33" s="208">
        <v>13</v>
      </c>
      <c r="B33" s="209" t="s">
        <v>105</v>
      </c>
      <c r="C33" s="225">
        <v>0.45</v>
      </c>
      <c r="D33" s="210">
        <f t="shared" si="2"/>
        <v>0</v>
      </c>
      <c r="E33" s="211" t="e">
        <f t="shared" si="0"/>
        <v>#DIV/0!</v>
      </c>
      <c r="F33" s="218">
        <f t="shared" si="9"/>
        <v>0</v>
      </c>
      <c r="G33" s="218">
        <f t="shared" si="9"/>
        <v>0</v>
      </c>
      <c r="H33" s="162">
        <v>0</v>
      </c>
      <c r="I33" s="20"/>
      <c r="J33" s="162">
        <v>0</v>
      </c>
      <c r="K33" s="20"/>
      <c r="L33" s="162">
        <v>0</v>
      </c>
      <c r="M33" s="20"/>
      <c r="N33" s="162">
        <v>0</v>
      </c>
      <c r="O33" s="20"/>
      <c r="P33" s="162">
        <v>0</v>
      </c>
      <c r="Q33" s="20"/>
      <c r="R33" s="162">
        <v>0</v>
      </c>
      <c r="S33" s="20"/>
      <c r="T33" s="162">
        <v>0</v>
      </c>
      <c r="U33" s="20"/>
      <c r="V33" s="162">
        <v>0</v>
      </c>
      <c r="W33" s="20"/>
      <c r="X33" s="162">
        <v>0</v>
      </c>
      <c r="Y33" s="20"/>
      <c r="AE33" s="204"/>
      <c r="AF33" s="204"/>
      <c r="AG33" s="204"/>
      <c r="AH33" s="204"/>
      <c r="AI33" s="204"/>
      <c r="AJ33" s="204"/>
      <c r="AK33" s="204"/>
      <c r="AL33" s="204"/>
      <c r="AM33" s="204"/>
      <c r="AN33" s="204"/>
      <c r="AO33" s="204"/>
      <c r="AP33" s="204"/>
      <c r="AQ33" s="204"/>
      <c r="AR33" s="204"/>
      <c r="AS33" s="204"/>
      <c r="AT33" s="204"/>
    </row>
    <row r="34" spans="1:69" s="202" customFormat="1" x14ac:dyDescent="0.2">
      <c r="A34" s="208">
        <v>14</v>
      </c>
      <c r="B34" s="209" t="s">
        <v>106</v>
      </c>
      <c r="C34" s="225">
        <v>0.45</v>
      </c>
      <c r="D34" s="210">
        <f t="shared" si="2"/>
        <v>0</v>
      </c>
      <c r="E34" s="211" t="e">
        <f>D34/$D$36</f>
        <v>#DIV/0!</v>
      </c>
      <c r="F34" s="218">
        <f t="shared" si="9"/>
        <v>0</v>
      </c>
      <c r="G34" s="218">
        <f t="shared" si="9"/>
        <v>0</v>
      </c>
      <c r="H34" s="20"/>
      <c r="I34" s="20"/>
      <c r="J34" s="20"/>
      <c r="K34" s="20"/>
      <c r="L34" s="20"/>
      <c r="M34" s="20"/>
      <c r="N34" s="20"/>
      <c r="O34" s="20"/>
      <c r="P34" s="20"/>
      <c r="Q34" s="20"/>
      <c r="R34" s="20"/>
      <c r="S34" s="20"/>
      <c r="T34" s="20"/>
      <c r="U34" s="20"/>
      <c r="V34" s="20"/>
      <c r="W34" s="20"/>
      <c r="X34" s="20"/>
      <c r="Y34" s="20"/>
      <c r="AE34" s="204"/>
      <c r="AF34" s="204"/>
      <c r="AG34" s="204"/>
      <c r="AH34" s="204"/>
      <c r="AI34" s="204"/>
      <c r="AJ34" s="204"/>
      <c r="AK34" s="204"/>
      <c r="AL34" s="204"/>
      <c r="AM34" s="204"/>
      <c r="AN34" s="204"/>
      <c r="AO34" s="204"/>
      <c r="AP34" s="204"/>
      <c r="AQ34" s="204"/>
      <c r="AR34" s="204"/>
      <c r="AS34" s="204"/>
      <c r="AT34" s="204"/>
    </row>
    <row r="35" spans="1:69" s="202" customFormat="1" x14ac:dyDescent="0.2">
      <c r="A35" s="208">
        <v>15</v>
      </c>
      <c r="B35" s="209" t="s">
        <v>107</v>
      </c>
      <c r="C35" s="225">
        <v>0.45</v>
      </c>
      <c r="D35" s="210">
        <f t="shared" si="2"/>
        <v>0</v>
      </c>
      <c r="E35" s="211" t="e">
        <f t="shared" si="0"/>
        <v>#DIV/0!</v>
      </c>
      <c r="F35" s="218">
        <f t="shared" si="9"/>
        <v>0</v>
      </c>
      <c r="G35" s="218">
        <f t="shared" si="9"/>
        <v>0</v>
      </c>
      <c r="H35" s="218">
        <v>0</v>
      </c>
      <c r="I35" s="20"/>
      <c r="J35" s="218">
        <v>0</v>
      </c>
      <c r="K35" s="20"/>
      <c r="L35" s="218">
        <v>0</v>
      </c>
      <c r="M35" s="20"/>
      <c r="N35" s="218">
        <v>0</v>
      </c>
      <c r="O35" s="20"/>
      <c r="P35" s="218">
        <v>0</v>
      </c>
      <c r="Q35" s="20"/>
      <c r="R35" s="218">
        <v>0</v>
      </c>
      <c r="S35" s="20"/>
      <c r="T35" s="218">
        <v>0</v>
      </c>
      <c r="U35" s="20"/>
      <c r="V35" s="218">
        <v>0</v>
      </c>
      <c r="W35" s="20"/>
      <c r="X35" s="218">
        <v>0</v>
      </c>
      <c r="Y35" s="20"/>
      <c r="AE35" s="204"/>
      <c r="AF35" s="204"/>
      <c r="AG35" s="204"/>
      <c r="AH35" s="204"/>
      <c r="AI35" s="204"/>
      <c r="AJ35" s="204"/>
      <c r="AK35" s="204"/>
      <c r="AL35" s="204"/>
      <c r="AM35" s="204"/>
      <c r="AN35" s="204"/>
      <c r="AO35" s="204"/>
      <c r="AP35" s="204"/>
      <c r="AQ35" s="204"/>
      <c r="AR35" s="204"/>
      <c r="AS35" s="204"/>
      <c r="AT35" s="204"/>
    </row>
    <row r="36" spans="1:69" s="202" customFormat="1" x14ac:dyDescent="0.2">
      <c r="A36" s="220"/>
      <c r="B36" s="209" t="s">
        <v>84</v>
      </c>
      <c r="C36" s="222"/>
      <c r="D36" s="210">
        <f>F36+G36</f>
        <v>0</v>
      </c>
      <c r="E36" s="221" t="e">
        <f>D36/$D$36</f>
        <v>#DIV/0!</v>
      </c>
      <c r="F36" s="212">
        <f>F7+F8+F11+F14+F15+F16+F21+F28+F29+F30+F31+F32+F33+F34+F35</f>
        <v>0</v>
      </c>
      <c r="G36" s="212">
        <f>G7+G8+G11+G14+G15+G16+G21+G28+G29+G30+G31+G32+G33+G34+G35</f>
        <v>0</v>
      </c>
      <c r="H36" s="212">
        <f>H7+H8+H11+H14+H15+H16+H21+H28+H29+H30+H31+H32+H33+H34+H35</f>
        <v>0</v>
      </c>
      <c r="I36" s="212">
        <f t="shared" ref="I36:Y36" si="10">I7+I8+I11+I14+I15+I16+I21+I28+I29+I30+I31+I32+I33+I34+I35</f>
        <v>0</v>
      </c>
      <c r="J36" s="212">
        <f t="shared" si="10"/>
        <v>0</v>
      </c>
      <c r="K36" s="212">
        <f t="shared" si="10"/>
        <v>0</v>
      </c>
      <c r="L36" s="212">
        <f t="shared" si="10"/>
        <v>0</v>
      </c>
      <c r="M36" s="212">
        <f t="shared" si="10"/>
        <v>0</v>
      </c>
      <c r="N36" s="212">
        <f t="shared" si="10"/>
        <v>0</v>
      </c>
      <c r="O36" s="212">
        <f t="shared" si="10"/>
        <v>0</v>
      </c>
      <c r="P36" s="212">
        <f t="shared" si="10"/>
        <v>0</v>
      </c>
      <c r="Q36" s="212">
        <f t="shared" si="10"/>
        <v>0</v>
      </c>
      <c r="R36" s="212">
        <f t="shared" si="10"/>
        <v>0</v>
      </c>
      <c r="S36" s="212">
        <f t="shared" si="10"/>
        <v>0</v>
      </c>
      <c r="T36" s="212">
        <f t="shared" si="10"/>
        <v>0</v>
      </c>
      <c r="U36" s="212">
        <f t="shared" si="10"/>
        <v>0</v>
      </c>
      <c r="V36" s="212">
        <f t="shared" si="10"/>
        <v>0</v>
      </c>
      <c r="W36" s="212">
        <f t="shared" si="10"/>
        <v>0</v>
      </c>
      <c r="X36" s="212">
        <f t="shared" si="10"/>
        <v>0</v>
      </c>
      <c r="Y36" s="212">
        <f t="shared" si="10"/>
        <v>0</v>
      </c>
      <c r="AE36" s="204"/>
      <c r="AF36" s="204"/>
      <c r="AG36" s="204"/>
      <c r="AH36" s="204"/>
      <c r="AI36" s="204"/>
      <c r="AJ36" s="204"/>
      <c r="AK36" s="204"/>
      <c r="AL36" s="204"/>
      <c r="AM36" s="204"/>
      <c r="AN36" s="204"/>
      <c r="AO36" s="204"/>
      <c r="AP36" s="204"/>
      <c r="AQ36" s="204"/>
      <c r="AR36" s="204"/>
      <c r="AS36" s="204"/>
      <c r="AT36" s="204"/>
    </row>
    <row r="37" spans="1:69" s="202" customFormat="1" x14ac:dyDescent="0.2">
      <c r="A37" s="220"/>
      <c r="B37" s="209" t="s">
        <v>181</v>
      </c>
      <c r="C37" s="222"/>
      <c r="D37" s="223"/>
      <c r="E37" s="221"/>
      <c r="F37" s="224"/>
      <c r="G37" s="224"/>
      <c r="H37" s="212"/>
      <c r="I37" s="19"/>
      <c r="J37" s="212"/>
      <c r="K37" s="19"/>
      <c r="L37" s="212"/>
      <c r="M37" s="19"/>
      <c r="N37" s="212"/>
      <c r="O37" s="19"/>
      <c r="P37" s="212"/>
      <c r="Q37" s="19"/>
      <c r="R37" s="212"/>
      <c r="S37" s="19"/>
      <c r="T37" s="212"/>
      <c r="U37" s="19"/>
      <c r="V37" s="212"/>
      <c r="W37" s="19"/>
      <c r="X37" s="212"/>
      <c r="Y37" s="19"/>
      <c r="AE37" s="204"/>
      <c r="AF37" s="204"/>
      <c r="AG37" s="204"/>
      <c r="AH37" s="204"/>
      <c r="AI37" s="204"/>
      <c r="AJ37" s="204"/>
      <c r="AK37" s="204"/>
      <c r="AL37" s="204"/>
      <c r="AM37" s="204"/>
      <c r="AN37" s="204"/>
      <c r="AO37" s="204"/>
      <c r="AP37" s="204"/>
      <c r="AQ37" s="204"/>
      <c r="AR37" s="204"/>
      <c r="AS37" s="204"/>
      <c r="AT37" s="204"/>
    </row>
    <row r="38" spans="1:69" s="202" customFormat="1" x14ac:dyDescent="0.2">
      <c r="A38" s="220"/>
      <c r="B38" s="209" t="s">
        <v>339</v>
      </c>
      <c r="C38" s="222"/>
      <c r="D38" s="223"/>
      <c r="E38" s="221"/>
      <c r="F38" s="224"/>
      <c r="G38" s="224"/>
      <c r="H38" s="212">
        <f>H36-H35</f>
        <v>0</v>
      </c>
      <c r="I38" s="212">
        <f>I36-I35-I37</f>
        <v>0</v>
      </c>
      <c r="J38" s="212">
        <f t="shared" ref="J38:Y38" si="11">J36-J35</f>
        <v>0</v>
      </c>
      <c r="K38" s="212">
        <f>K36-K35-K37</f>
        <v>0</v>
      </c>
      <c r="L38" s="212">
        <f t="shared" si="11"/>
        <v>0</v>
      </c>
      <c r="M38" s="212">
        <f>M36-M35-M37</f>
        <v>0</v>
      </c>
      <c r="N38" s="212">
        <f t="shared" si="11"/>
        <v>0</v>
      </c>
      <c r="O38" s="212">
        <f t="shared" si="11"/>
        <v>0</v>
      </c>
      <c r="P38" s="212">
        <f t="shared" si="11"/>
        <v>0</v>
      </c>
      <c r="Q38" s="212">
        <f t="shared" si="11"/>
        <v>0</v>
      </c>
      <c r="R38" s="212">
        <f t="shared" si="11"/>
        <v>0</v>
      </c>
      <c r="S38" s="212">
        <f t="shared" si="11"/>
        <v>0</v>
      </c>
      <c r="T38" s="212">
        <f t="shared" si="11"/>
        <v>0</v>
      </c>
      <c r="U38" s="212">
        <f t="shared" si="11"/>
        <v>0</v>
      </c>
      <c r="V38" s="212">
        <f t="shared" si="11"/>
        <v>0</v>
      </c>
      <c r="W38" s="212">
        <f t="shared" si="11"/>
        <v>0</v>
      </c>
      <c r="X38" s="212">
        <f t="shared" si="11"/>
        <v>0</v>
      </c>
      <c r="Y38" s="212">
        <f t="shared" si="11"/>
        <v>0</v>
      </c>
      <c r="AE38" s="204"/>
      <c r="AF38" s="204"/>
      <c r="AG38" s="204"/>
      <c r="AH38" s="204"/>
      <c r="AI38" s="204"/>
      <c r="AJ38" s="204"/>
      <c r="AK38" s="204"/>
      <c r="AL38" s="204"/>
      <c r="AM38" s="204"/>
      <c r="AN38" s="204"/>
      <c r="AO38" s="204"/>
      <c r="AP38" s="204"/>
      <c r="AQ38" s="204"/>
      <c r="AR38" s="204"/>
      <c r="AS38" s="204"/>
      <c r="AT38" s="204"/>
    </row>
    <row r="39" spans="1:69" x14ac:dyDescent="0.2">
      <c r="A39" s="220"/>
      <c r="B39" s="209" t="s">
        <v>347</v>
      </c>
      <c r="C39" s="222"/>
      <c r="D39" s="223"/>
      <c r="E39" s="221"/>
      <c r="F39" s="224"/>
      <c r="G39" s="224"/>
      <c r="H39" s="212">
        <f>H36-H22-H31</f>
        <v>0</v>
      </c>
      <c r="I39" s="212">
        <f t="shared" ref="I39:Y39" si="12">I36-I22-I31</f>
        <v>0</v>
      </c>
      <c r="J39" s="212">
        <f t="shared" si="12"/>
        <v>0</v>
      </c>
      <c r="K39" s="212">
        <f t="shared" si="12"/>
        <v>0</v>
      </c>
      <c r="L39" s="212">
        <f t="shared" si="12"/>
        <v>0</v>
      </c>
      <c r="M39" s="212">
        <f t="shared" si="12"/>
        <v>0</v>
      </c>
      <c r="N39" s="212">
        <f t="shared" si="12"/>
        <v>0</v>
      </c>
      <c r="O39" s="212">
        <f t="shared" si="12"/>
        <v>0</v>
      </c>
      <c r="P39" s="212">
        <f t="shared" si="12"/>
        <v>0</v>
      </c>
      <c r="Q39" s="212">
        <f t="shared" si="12"/>
        <v>0</v>
      </c>
      <c r="R39" s="212">
        <f t="shared" si="12"/>
        <v>0</v>
      </c>
      <c r="S39" s="212">
        <f t="shared" si="12"/>
        <v>0</v>
      </c>
      <c r="T39" s="212">
        <f t="shared" si="12"/>
        <v>0</v>
      </c>
      <c r="U39" s="212">
        <f t="shared" si="12"/>
        <v>0</v>
      </c>
      <c r="V39" s="212">
        <f t="shared" si="12"/>
        <v>0</v>
      </c>
      <c r="W39" s="212">
        <f t="shared" si="12"/>
        <v>0</v>
      </c>
      <c r="X39" s="212">
        <f t="shared" si="12"/>
        <v>0</v>
      </c>
      <c r="Y39" s="212">
        <f t="shared" si="12"/>
        <v>0</v>
      </c>
      <c r="Z39" s="202"/>
      <c r="AE39" s="204"/>
      <c r="AF39" s="204"/>
      <c r="AG39" s="204"/>
      <c r="AH39" s="204"/>
      <c r="AI39" s="204"/>
      <c r="AJ39" s="204"/>
      <c r="AK39" s="204"/>
      <c r="AL39" s="204"/>
      <c r="AM39" s="204"/>
      <c r="AN39" s="204"/>
      <c r="AO39" s="204"/>
      <c r="AP39" s="204"/>
      <c r="AQ39" s="204"/>
      <c r="AR39" s="204"/>
      <c r="AS39" s="204"/>
      <c r="AT39" s="204"/>
      <c r="BQ39" s="203"/>
    </row>
    <row r="40" spans="1:69" x14ac:dyDescent="0.2">
      <c r="A40" s="220"/>
      <c r="B40" s="209" t="s">
        <v>348</v>
      </c>
      <c r="C40" s="222"/>
      <c r="D40" s="223"/>
      <c r="E40" s="221"/>
      <c r="F40" s="224"/>
      <c r="G40" s="224"/>
      <c r="H40" s="212">
        <f>H22+H31</f>
        <v>0</v>
      </c>
      <c r="I40" s="212">
        <f t="shared" ref="I40:Y40" si="13">I22+I31</f>
        <v>0</v>
      </c>
      <c r="J40" s="212">
        <f t="shared" si="13"/>
        <v>0</v>
      </c>
      <c r="K40" s="212">
        <f t="shared" si="13"/>
        <v>0</v>
      </c>
      <c r="L40" s="212">
        <f t="shared" si="13"/>
        <v>0</v>
      </c>
      <c r="M40" s="212">
        <f t="shared" si="13"/>
        <v>0</v>
      </c>
      <c r="N40" s="212">
        <f t="shared" si="13"/>
        <v>0</v>
      </c>
      <c r="O40" s="212">
        <f t="shared" si="13"/>
        <v>0</v>
      </c>
      <c r="P40" s="212">
        <f t="shared" si="13"/>
        <v>0</v>
      </c>
      <c r="Q40" s="212">
        <f t="shared" si="13"/>
        <v>0</v>
      </c>
      <c r="R40" s="212">
        <f t="shared" si="13"/>
        <v>0</v>
      </c>
      <c r="S40" s="212">
        <f t="shared" si="13"/>
        <v>0</v>
      </c>
      <c r="T40" s="212">
        <f t="shared" si="13"/>
        <v>0</v>
      </c>
      <c r="U40" s="212">
        <f t="shared" si="13"/>
        <v>0</v>
      </c>
      <c r="V40" s="212">
        <f t="shared" si="13"/>
        <v>0</v>
      </c>
      <c r="W40" s="212">
        <f t="shared" si="13"/>
        <v>0</v>
      </c>
      <c r="X40" s="212">
        <f t="shared" si="13"/>
        <v>0</v>
      </c>
      <c r="Y40" s="212">
        <f t="shared" si="13"/>
        <v>0</v>
      </c>
      <c r="Z40" s="202"/>
      <c r="AE40" s="204"/>
      <c r="AF40" s="204"/>
      <c r="AG40" s="204"/>
      <c r="AH40" s="204"/>
      <c r="AI40" s="204"/>
      <c r="AJ40" s="204"/>
      <c r="AK40" s="204"/>
      <c r="AL40" s="204"/>
      <c r="AM40" s="204"/>
      <c r="AN40" s="204"/>
      <c r="AO40" s="204"/>
      <c r="AP40" s="204"/>
      <c r="AQ40" s="204"/>
      <c r="AR40" s="204"/>
      <c r="AS40" s="204"/>
      <c r="AT40" s="204"/>
      <c r="BQ40" s="203"/>
    </row>
    <row r="41" spans="1:69" s="202" customFormat="1" x14ac:dyDescent="0.2">
      <c r="A41" s="201"/>
    </row>
    <row r="42" spans="1:69" s="202" customFormat="1" x14ac:dyDescent="0.2">
      <c r="A42" s="201"/>
    </row>
    <row r="43" spans="1:69" s="202" customFormat="1" x14ac:dyDescent="0.2">
      <c r="A43" s="201"/>
    </row>
    <row r="44" spans="1:69" s="202" customFormat="1" x14ac:dyDescent="0.2">
      <c r="A44" s="201"/>
    </row>
    <row r="45" spans="1:69" s="202" customFormat="1" x14ac:dyDescent="0.2">
      <c r="A45" s="201"/>
    </row>
    <row r="46" spans="1:69" s="202" customFormat="1" x14ac:dyDescent="0.2">
      <c r="A46" s="201"/>
    </row>
    <row r="47" spans="1:69" s="202" customFormat="1" x14ac:dyDescent="0.2">
      <c r="A47" s="201"/>
    </row>
    <row r="48" spans="1:69" s="202" customFormat="1" x14ac:dyDescent="0.2">
      <c r="A48" s="201"/>
    </row>
    <row r="49" spans="1:1" s="202" customFormat="1" x14ac:dyDescent="0.2">
      <c r="A49" s="201"/>
    </row>
    <row r="50" spans="1:1" s="202" customFormat="1" x14ac:dyDescent="0.2">
      <c r="A50" s="201"/>
    </row>
    <row r="51" spans="1:1" s="202" customFormat="1" x14ac:dyDescent="0.2">
      <c r="A51" s="201"/>
    </row>
    <row r="52" spans="1:1" s="202" customFormat="1" x14ac:dyDescent="0.2">
      <c r="A52" s="201"/>
    </row>
    <row r="53" spans="1:1" s="202" customFormat="1" x14ac:dyDescent="0.2">
      <c r="A53" s="201"/>
    </row>
    <row r="54" spans="1:1" s="202" customFormat="1" x14ac:dyDescent="0.2">
      <c r="A54" s="201"/>
    </row>
    <row r="55" spans="1:1" s="202" customFormat="1" x14ac:dyDescent="0.2">
      <c r="A55" s="201"/>
    </row>
    <row r="56" spans="1:1" s="202" customFormat="1" x14ac:dyDescent="0.2">
      <c r="A56" s="201"/>
    </row>
    <row r="57" spans="1:1" s="202" customFormat="1" x14ac:dyDescent="0.2">
      <c r="A57" s="201"/>
    </row>
    <row r="58" spans="1:1" s="202" customFormat="1" x14ac:dyDescent="0.2">
      <c r="A58" s="201"/>
    </row>
    <row r="59" spans="1:1" s="202" customFormat="1" x14ac:dyDescent="0.2">
      <c r="A59" s="201"/>
    </row>
    <row r="60" spans="1:1" s="202" customFormat="1" x14ac:dyDescent="0.2">
      <c r="A60" s="201"/>
    </row>
    <row r="61" spans="1:1" s="202" customFormat="1" x14ac:dyDescent="0.2">
      <c r="A61" s="201"/>
    </row>
    <row r="62" spans="1:1" s="202" customFormat="1" x14ac:dyDescent="0.2">
      <c r="A62" s="201"/>
    </row>
    <row r="63" spans="1:1" s="202" customFormat="1" x14ac:dyDescent="0.2"/>
    <row r="64" spans="1:1" s="202" customFormat="1" x14ac:dyDescent="0.2"/>
    <row r="65" s="202" customFormat="1" x14ac:dyDescent="0.2"/>
    <row r="66" s="202" customFormat="1" x14ac:dyDescent="0.2"/>
    <row r="67" s="202" customFormat="1" x14ac:dyDescent="0.2"/>
    <row r="68" s="202" customFormat="1" x14ac:dyDescent="0.2"/>
    <row r="69" s="202" customFormat="1" x14ac:dyDescent="0.2"/>
    <row r="70" s="202" customFormat="1" x14ac:dyDescent="0.2"/>
    <row r="71" s="202" customFormat="1" x14ac:dyDescent="0.2"/>
    <row r="72" s="202" customFormat="1" x14ac:dyDescent="0.2"/>
    <row r="73" s="202" customFormat="1" x14ac:dyDescent="0.2"/>
    <row r="74" s="202" customFormat="1" x14ac:dyDescent="0.2"/>
    <row r="75" s="202" customFormat="1" x14ac:dyDescent="0.2"/>
    <row r="76" s="202" customFormat="1" x14ac:dyDescent="0.2"/>
    <row r="77" s="202" customFormat="1" x14ac:dyDescent="0.2"/>
    <row r="78" s="202" customFormat="1" x14ac:dyDescent="0.2"/>
    <row r="79" s="202" customFormat="1" x14ac:dyDescent="0.2"/>
    <row r="80" s="202" customFormat="1" x14ac:dyDescent="0.2"/>
    <row r="81" s="202" customFormat="1" x14ac:dyDescent="0.2"/>
    <row r="82" s="202" customFormat="1" x14ac:dyDescent="0.2"/>
    <row r="83" s="202" customFormat="1" x14ac:dyDescent="0.2"/>
    <row r="84" s="202" customFormat="1" x14ac:dyDescent="0.2"/>
    <row r="85" s="202" customFormat="1" x14ac:dyDescent="0.2"/>
    <row r="86" s="202" customFormat="1" x14ac:dyDescent="0.2"/>
    <row r="87" s="202" customFormat="1" x14ac:dyDescent="0.2"/>
    <row r="88" s="202" customFormat="1" x14ac:dyDescent="0.2"/>
    <row r="89" s="202" customFormat="1" x14ac:dyDescent="0.2"/>
    <row r="90" s="202" customFormat="1" x14ac:dyDescent="0.2"/>
    <row r="91" s="202" customFormat="1" x14ac:dyDescent="0.2"/>
    <row r="92" s="202" customFormat="1" x14ac:dyDescent="0.2"/>
    <row r="93" s="202" customFormat="1" x14ac:dyDescent="0.2"/>
    <row r="94" s="202" customFormat="1" x14ac:dyDescent="0.2"/>
    <row r="95" s="202" customFormat="1" x14ac:dyDescent="0.2"/>
    <row r="96" s="202" customFormat="1" x14ac:dyDescent="0.2"/>
    <row r="97" s="202" customFormat="1" x14ac:dyDescent="0.2"/>
    <row r="98" s="202" customFormat="1" x14ac:dyDescent="0.2"/>
    <row r="99" s="202" customFormat="1" x14ac:dyDescent="0.2"/>
    <row r="100" s="202" customFormat="1" x14ac:dyDescent="0.2"/>
    <row r="101" s="202" customFormat="1" x14ac:dyDescent="0.2"/>
    <row r="102" s="202" customFormat="1" x14ac:dyDescent="0.2"/>
    <row r="103" s="202" customFormat="1" x14ac:dyDescent="0.2"/>
    <row r="104" s="202" customFormat="1" x14ac:dyDescent="0.2"/>
    <row r="105" s="202" customFormat="1" x14ac:dyDescent="0.2"/>
    <row r="106" s="202" customFormat="1" x14ac:dyDescent="0.2"/>
    <row r="107" s="202" customFormat="1" x14ac:dyDescent="0.2"/>
    <row r="108" s="202" customFormat="1" x14ac:dyDescent="0.2"/>
    <row r="109" s="202" customFormat="1" x14ac:dyDescent="0.2"/>
    <row r="110" s="202" customFormat="1" x14ac:dyDescent="0.2"/>
    <row r="111" s="202" customFormat="1" x14ac:dyDescent="0.2"/>
    <row r="112" s="202" customFormat="1" x14ac:dyDescent="0.2"/>
    <row r="113" s="202" customFormat="1" x14ac:dyDescent="0.2"/>
    <row r="114" s="202" customFormat="1" x14ac:dyDescent="0.2"/>
    <row r="115" s="202" customFormat="1" x14ac:dyDescent="0.2"/>
    <row r="116" s="202" customFormat="1" x14ac:dyDescent="0.2"/>
    <row r="117" s="202" customFormat="1" x14ac:dyDescent="0.2"/>
    <row r="118" s="202" customFormat="1" x14ac:dyDescent="0.2"/>
    <row r="119" s="202" customFormat="1" x14ac:dyDescent="0.2"/>
    <row r="120" s="202" customFormat="1" x14ac:dyDescent="0.2"/>
    <row r="121" s="202" customFormat="1" x14ac:dyDescent="0.2"/>
    <row r="122" s="202" customFormat="1" x14ac:dyDescent="0.2"/>
    <row r="123" s="202" customFormat="1" x14ac:dyDescent="0.2"/>
    <row r="124" s="202" customFormat="1" x14ac:dyDescent="0.2"/>
    <row r="125" s="202" customFormat="1" x14ac:dyDescent="0.2"/>
    <row r="126" s="202" customFormat="1" x14ac:dyDescent="0.2"/>
    <row r="127" s="202" customFormat="1" x14ac:dyDescent="0.2"/>
    <row r="128" s="202" customFormat="1" x14ac:dyDescent="0.2"/>
    <row r="129" s="202" customFormat="1" x14ac:dyDescent="0.2"/>
    <row r="130" s="202" customFormat="1" x14ac:dyDescent="0.2"/>
    <row r="131" s="202" customFormat="1" x14ac:dyDescent="0.2"/>
    <row r="132" s="202" customFormat="1" x14ac:dyDescent="0.2"/>
    <row r="133" s="202" customFormat="1" x14ac:dyDescent="0.2"/>
    <row r="134" s="202" customFormat="1" x14ac:dyDescent="0.2"/>
    <row r="135" s="202" customFormat="1" x14ac:dyDescent="0.2"/>
    <row r="136" s="202" customFormat="1" x14ac:dyDescent="0.2"/>
    <row r="137" s="202" customFormat="1" x14ac:dyDescent="0.2"/>
    <row r="138" s="202" customFormat="1" x14ac:dyDescent="0.2"/>
    <row r="139" s="202" customFormat="1" x14ac:dyDescent="0.2"/>
    <row r="140" s="202" customFormat="1" x14ac:dyDescent="0.2"/>
    <row r="141" s="202" customFormat="1" x14ac:dyDescent="0.2"/>
    <row r="142" s="202" customFormat="1" x14ac:dyDescent="0.2"/>
    <row r="143" s="202" customFormat="1" x14ac:dyDescent="0.2"/>
    <row r="144" s="202" customFormat="1" x14ac:dyDescent="0.2"/>
    <row r="145" s="202" customFormat="1" x14ac:dyDescent="0.2"/>
    <row r="146" s="202" customFormat="1" x14ac:dyDescent="0.2"/>
    <row r="147" s="202" customFormat="1" x14ac:dyDescent="0.2"/>
    <row r="148" s="202" customFormat="1" x14ac:dyDescent="0.2"/>
    <row r="149" s="202" customFormat="1" x14ac:dyDescent="0.2"/>
    <row r="150" s="202" customFormat="1" x14ac:dyDescent="0.2"/>
    <row r="151" s="202" customFormat="1" x14ac:dyDescent="0.2"/>
    <row r="152" s="202" customFormat="1" x14ac:dyDescent="0.2"/>
    <row r="153" s="202" customFormat="1" x14ac:dyDescent="0.2"/>
    <row r="154" s="202" customFormat="1" x14ac:dyDescent="0.2"/>
    <row r="155" s="202" customFormat="1" x14ac:dyDescent="0.2"/>
    <row r="156" s="202" customFormat="1" x14ac:dyDescent="0.2"/>
    <row r="157" s="202" customFormat="1" x14ac:dyDescent="0.2"/>
    <row r="158" s="202" customFormat="1" x14ac:dyDescent="0.2"/>
    <row r="159" s="202" customFormat="1" x14ac:dyDescent="0.2"/>
    <row r="160" s="202" customFormat="1" x14ac:dyDescent="0.2"/>
    <row r="161" s="202" customFormat="1" x14ac:dyDescent="0.2"/>
    <row r="162" s="202" customFormat="1" x14ac:dyDescent="0.2"/>
    <row r="163" s="202" customFormat="1" x14ac:dyDescent="0.2"/>
    <row r="164" s="202" customFormat="1" x14ac:dyDescent="0.2"/>
    <row r="165" s="202" customFormat="1" x14ac:dyDescent="0.2"/>
    <row r="166" s="202" customFormat="1" x14ac:dyDescent="0.2"/>
    <row r="167" s="202" customFormat="1" x14ac:dyDescent="0.2"/>
    <row r="168" s="202" customFormat="1" x14ac:dyDescent="0.2"/>
    <row r="169" s="202" customFormat="1" x14ac:dyDescent="0.2"/>
    <row r="170" s="202" customFormat="1" x14ac:dyDescent="0.2"/>
    <row r="171" s="202" customFormat="1" x14ac:dyDescent="0.2"/>
    <row r="172" s="202" customFormat="1" x14ac:dyDescent="0.2"/>
    <row r="173" s="202" customFormat="1" x14ac:dyDescent="0.2"/>
    <row r="174" s="202" customFormat="1" x14ac:dyDescent="0.2"/>
    <row r="175" s="202" customFormat="1" x14ac:dyDescent="0.2"/>
    <row r="176" s="202" customFormat="1" x14ac:dyDescent="0.2"/>
    <row r="177" s="202" customFormat="1" x14ac:dyDescent="0.2"/>
    <row r="178" s="202" customFormat="1" x14ac:dyDescent="0.2"/>
    <row r="179" s="202" customFormat="1" x14ac:dyDescent="0.2"/>
    <row r="180" s="202" customFormat="1" x14ac:dyDescent="0.2"/>
    <row r="181" s="202" customFormat="1" x14ac:dyDescent="0.2"/>
    <row r="182" s="202" customFormat="1" x14ac:dyDescent="0.2"/>
    <row r="183" s="202" customFormat="1" x14ac:dyDescent="0.2"/>
    <row r="184" s="202" customFormat="1" x14ac:dyDescent="0.2"/>
    <row r="185" s="202" customFormat="1" x14ac:dyDescent="0.2"/>
    <row r="186" s="202" customFormat="1" x14ac:dyDescent="0.2"/>
    <row r="187" s="202" customFormat="1" x14ac:dyDescent="0.2"/>
    <row r="188" s="202" customFormat="1" x14ac:dyDescent="0.2"/>
    <row r="189" s="202" customFormat="1" x14ac:dyDescent="0.2"/>
    <row r="190" s="202" customFormat="1" x14ac:dyDescent="0.2"/>
    <row r="191" s="202" customFormat="1" x14ac:dyDescent="0.2"/>
    <row r="192" s="202" customFormat="1" x14ac:dyDescent="0.2"/>
    <row r="193" s="202" customFormat="1" x14ac:dyDescent="0.2"/>
    <row r="194" s="202" customFormat="1" x14ac:dyDescent="0.2"/>
    <row r="195" s="202" customFormat="1" x14ac:dyDescent="0.2"/>
    <row r="196" s="202" customFormat="1" x14ac:dyDescent="0.2"/>
    <row r="197" s="202" customFormat="1" x14ac:dyDescent="0.2"/>
    <row r="198" s="202" customFormat="1" x14ac:dyDescent="0.2"/>
    <row r="199" s="202" customFormat="1" x14ac:dyDescent="0.2"/>
    <row r="200" s="202" customFormat="1" x14ac:dyDescent="0.2"/>
    <row r="201" s="202" customFormat="1" x14ac:dyDescent="0.2"/>
    <row r="202" s="202" customFormat="1" x14ac:dyDescent="0.2"/>
    <row r="203" s="202" customFormat="1" x14ac:dyDescent="0.2"/>
    <row r="204" s="202" customFormat="1" x14ac:dyDescent="0.2"/>
    <row r="205" s="202" customFormat="1" x14ac:dyDescent="0.2"/>
    <row r="206" s="202" customFormat="1" x14ac:dyDescent="0.2"/>
    <row r="207" s="202" customFormat="1" x14ac:dyDescent="0.2"/>
    <row r="208" s="202" customFormat="1" x14ac:dyDescent="0.2"/>
    <row r="209" s="202" customFormat="1" x14ac:dyDescent="0.2"/>
    <row r="210" s="202" customFormat="1" x14ac:dyDescent="0.2"/>
    <row r="211" s="202" customFormat="1" x14ac:dyDescent="0.2"/>
    <row r="212" s="202" customFormat="1" x14ac:dyDescent="0.2"/>
    <row r="213" s="202" customFormat="1" x14ac:dyDescent="0.2"/>
    <row r="214" s="202" customFormat="1" x14ac:dyDescent="0.2"/>
    <row r="215" s="202" customFormat="1" x14ac:dyDescent="0.2"/>
    <row r="216" s="202" customFormat="1" x14ac:dyDescent="0.2"/>
    <row r="217" s="202" customFormat="1" x14ac:dyDescent="0.2"/>
    <row r="218" s="202" customFormat="1" x14ac:dyDescent="0.2"/>
    <row r="219" s="202" customFormat="1" x14ac:dyDescent="0.2"/>
    <row r="220" s="202" customFormat="1" x14ac:dyDescent="0.2"/>
    <row r="221" s="202" customFormat="1" x14ac:dyDescent="0.2"/>
    <row r="222" s="202" customFormat="1" x14ac:dyDescent="0.2"/>
    <row r="223" s="202" customFormat="1" x14ac:dyDescent="0.2"/>
    <row r="224" s="202" customFormat="1" x14ac:dyDescent="0.2"/>
    <row r="225" s="202" customFormat="1" x14ac:dyDescent="0.2"/>
    <row r="226" s="202" customFormat="1" x14ac:dyDescent="0.2"/>
    <row r="227" s="202" customFormat="1" x14ac:dyDescent="0.2"/>
    <row r="228" s="202" customFormat="1" x14ac:dyDescent="0.2"/>
    <row r="229" s="202" customFormat="1" x14ac:dyDescent="0.2"/>
    <row r="230" s="202" customFormat="1" x14ac:dyDescent="0.2"/>
    <row r="231" s="202" customFormat="1" x14ac:dyDescent="0.2"/>
    <row r="232" s="202" customFormat="1" x14ac:dyDescent="0.2"/>
    <row r="233" s="202" customFormat="1" x14ac:dyDescent="0.2"/>
    <row r="234" s="202" customFormat="1" x14ac:dyDescent="0.2"/>
    <row r="235" s="202" customFormat="1" x14ac:dyDescent="0.2"/>
    <row r="236" s="202" customFormat="1" x14ac:dyDescent="0.2"/>
    <row r="237" s="202" customFormat="1" x14ac:dyDescent="0.2"/>
    <row r="238" s="202" customFormat="1" x14ac:dyDescent="0.2"/>
    <row r="239" s="202" customFormat="1" x14ac:dyDescent="0.2"/>
    <row r="240" s="202" customFormat="1" x14ac:dyDescent="0.2"/>
    <row r="241" s="202" customFormat="1" x14ac:dyDescent="0.2"/>
    <row r="242" s="202" customFormat="1" x14ac:dyDescent="0.2"/>
    <row r="243" s="202" customFormat="1" x14ac:dyDescent="0.2"/>
    <row r="244" s="202" customFormat="1" x14ac:dyDescent="0.2"/>
    <row r="245" s="202" customFormat="1" x14ac:dyDescent="0.2"/>
    <row r="246" s="202" customFormat="1" x14ac:dyDescent="0.2"/>
    <row r="247" s="202" customFormat="1" x14ac:dyDescent="0.2"/>
    <row r="248" s="202" customFormat="1" x14ac:dyDescent="0.2"/>
    <row r="249" s="202" customFormat="1" x14ac:dyDescent="0.2"/>
    <row r="250" s="202" customFormat="1" x14ac:dyDescent="0.2"/>
    <row r="251" s="202" customFormat="1" x14ac:dyDescent="0.2"/>
    <row r="252" s="202" customFormat="1" x14ac:dyDescent="0.2"/>
    <row r="253" s="202" customFormat="1" x14ac:dyDescent="0.2"/>
    <row r="254" s="202" customFormat="1" x14ac:dyDescent="0.2"/>
    <row r="255" s="202" customFormat="1" x14ac:dyDescent="0.2"/>
    <row r="256" s="202" customFormat="1" x14ac:dyDescent="0.2"/>
    <row r="257" s="202" customFormat="1" x14ac:dyDescent="0.2"/>
    <row r="258" s="202" customFormat="1" x14ac:dyDescent="0.2"/>
    <row r="259" s="202" customFormat="1" x14ac:dyDescent="0.2"/>
    <row r="260" s="202" customFormat="1" x14ac:dyDescent="0.2"/>
    <row r="261" s="202" customFormat="1" x14ac:dyDescent="0.2"/>
    <row r="262" s="202" customFormat="1" x14ac:dyDescent="0.2"/>
    <row r="263" s="202" customFormat="1" x14ac:dyDescent="0.2"/>
    <row r="264" s="202" customFormat="1" x14ac:dyDescent="0.2"/>
    <row r="265" s="202" customFormat="1" x14ac:dyDescent="0.2"/>
    <row r="266" s="202" customFormat="1" x14ac:dyDescent="0.2"/>
    <row r="267" s="202" customFormat="1" x14ac:dyDescent="0.2"/>
    <row r="268" s="202" customFormat="1" x14ac:dyDescent="0.2"/>
    <row r="269" s="202" customFormat="1" x14ac:dyDescent="0.2"/>
    <row r="270" s="202" customFormat="1" x14ac:dyDescent="0.2"/>
    <row r="271" s="202" customFormat="1" x14ac:dyDescent="0.2"/>
    <row r="272" s="202" customFormat="1" x14ac:dyDescent="0.2"/>
    <row r="273" s="202" customFormat="1" x14ac:dyDescent="0.2"/>
    <row r="274" s="202" customFormat="1" x14ac:dyDescent="0.2"/>
    <row r="275" s="202" customFormat="1" x14ac:dyDescent="0.2"/>
    <row r="276" s="202" customFormat="1" x14ac:dyDescent="0.2"/>
    <row r="277" s="202" customFormat="1" x14ac:dyDescent="0.2"/>
    <row r="278" s="202" customFormat="1" x14ac:dyDescent="0.2"/>
    <row r="279" s="202" customFormat="1" x14ac:dyDescent="0.2"/>
    <row r="280" s="202" customFormat="1" x14ac:dyDescent="0.2"/>
    <row r="281" s="202" customFormat="1" x14ac:dyDescent="0.2"/>
    <row r="282" s="202" customFormat="1" x14ac:dyDescent="0.2"/>
    <row r="283" s="202" customFormat="1" x14ac:dyDescent="0.2"/>
    <row r="284" s="202" customFormat="1" x14ac:dyDescent="0.2"/>
    <row r="285" s="202" customFormat="1" x14ac:dyDescent="0.2"/>
    <row r="286" s="202" customFormat="1" x14ac:dyDescent="0.2"/>
    <row r="287" s="202" customFormat="1" x14ac:dyDescent="0.2"/>
    <row r="288" s="202" customFormat="1" x14ac:dyDescent="0.2"/>
    <row r="289" s="202" customFormat="1" x14ac:dyDescent="0.2"/>
    <row r="290" s="202" customFormat="1" x14ac:dyDescent="0.2"/>
    <row r="291" s="202" customFormat="1" x14ac:dyDescent="0.2"/>
    <row r="292" s="202" customFormat="1" x14ac:dyDescent="0.2"/>
    <row r="293" s="202" customFormat="1" x14ac:dyDescent="0.2"/>
    <row r="294" s="202" customFormat="1" x14ac:dyDescent="0.2"/>
    <row r="295" s="202" customFormat="1" x14ac:dyDescent="0.2"/>
    <row r="296" s="202" customFormat="1" x14ac:dyDescent="0.2"/>
    <row r="297" s="202" customFormat="1" x14ac:dyDescent="0.2"/>
    <row r="298" s="202" customFormat="1" x14ac:dyDescent="0.2"/>
    <row r="299" s="202" customFormat="1" x14ac:dyDescent="0.2"/>
    <row r="300" s="202" customFormat="1" x14ac:dyDescent="0.2"/>
    <row r="301" s="202" customFormat="1" x14ac:dyDescent="0.2"/>
    <row r="302" s="202" customFormat="1" x14ac:dyDescent="0.2"/>
    <row r="303" s="202" customFormat="1" x14ac:dyDescent="0.2"/>
    <row r="304" s="202" customFormat="1" x14ac:dyDescent="0.2"/>
    <row r="305" s="202" customFormat="1" x14ac:dyDescent="0.2"/>
    <row r="306" s="202" customFormat="1" x14ac:dyDescent="0.2"/>
    <row r="307" s="202" customFormat="1" x14ac:dyDescent="0.2"/>
    <row r="308" s="202" customFormat="1" x14ac:dyDescent="0.2"/>
    <row r="309" s="202" customFormat="1" x14ac:dyDescent="0.2"/>
    <row r="310" s="202" customFormat="1" x14ac:dyDescent="0.2"/>
    <row r="311" s="202" customFormat="1" x14ac:dyDescent="0.2"/>
    <row r="312" s="202" customFormat="1" x14ac:dyDescent="0.2"/>
    <row r="313" s="202" customFormat="1" x14ac:dyDescent="0.2"/>
    <row r="314" s="202" customFormat="1" x14ac:dyDescent="0.2"/>
    <row r="315" s="202" customFormat="1" x14ac:dyDescent="0.2"/>
    <row r="316" s="202" customFormat="1" x14ac:dyDescent="0.2"/>
    <row r="317" s="202" customFormat="1" x14ac:dyDescent="0.2"/>
    <row r="318" s="202" customFormat="1" x14ac:dyDescent="0.2"/>
    <row r="319" s="202" customFormat="1" x14ac:dyDescent="0.2"/>
    <row r="320" s="202" customFormat="1" x14ac:dyDescent="0.2"/>
    <row r="321" s="202" customFormat="1" x14ac:dyDescent="0.2"/>
    <row r="322" s="202" customFormat="1" x14ac:dyDescent="0.2"/>
    <row r="323" s="202" customFormat="1" x14ac:dyDescent="0.2"/>
    <row r="324" s="202" customFormat="1" x14ac:dyDescent="0.2"/>
    <row r="325" s="202" customFormat="1" x14ac:dyDescent="0.2"/>
    <row r="326" s="202" customFormat="1" x14ac:dyDescent="0.2"/>
    <row r="327" s="202" customFormat="1" x14ac:dyDescent="0.2"/>
    <row r="328" s="202" customFormat="1" x14ac:dyDescent="0.2"/>
    <row r="329" s="202" customFormat="1" x14ac:dyDescent="0.2"/>
    <row r="330" s="202" customFormat="1" x14ac:dyDescent="0.2"/>
    <row r="331" s="202" customFormat="1" x14ac:dyDescent="0.2"/>
    <row r="332" s="202" customFormat="1" x14ac:dyDescent="0.2"/>
    <row r="333" s="202" customFormat="1" x14ac:dyDescent="0.2"/>
    <row r="334" s="202" customFormat="1" x14ac:dyDescent="0.2"/>
    <row r="335" s="202" customFormat="1" x14ac:dyDescent="0.2"/>
    <row r="336" s="202" customFormat="1" x14ac:dyDescent="0.2"/>
    <row r="337" s="202" customFormat="1" x14ac:dyDescent="0.2"/>
    <row r="338" s="202" customFormat="1" x14ac:dyDescent="0.2"/>
    <row r="339" s="202" customFormat="1" x14ac:dyDescent="0.2"/>
    <row r="340" s="202" customFormat="1" x14ac:dyDescent="0.2"/>
    <row r="341" s="202" customFormat="1" x14ac:dyDescent="0.2"/>
    <row r="342" s="202" customFormat="1" x14ac:dyDescent="0.2"/>
    <row r="343" s="202" customFormat="1" x14ac:dyDescent="0.2"/>
    <row r="344" s="202" customFormat="1" x14ac:dyDescent="0.2"/>
    <row r="345" s="202" customFormat="1" x14ac:dyDescent="0.2"/>
    <row r="346" s="202" customFormat="1" x14ac:dyDescent="0.2"/>
    <row r="347" s="202" customFormat="1" x14ac:dyDescent="0.2"/>
    <row r="348" s="202" customFormat="1" x14ac:dyDescent="0.2"/>
    <row r="349" s="202" customFormat="1" x14ac:dyDescent="0.2"/>
    <row r="350" s="202" customFormat="1" x14ac:dyDescent="0.2"/>
    <row r="351" s="202" customFormat="1" x14ac:dyDescent="0.2"/>
    <row r="352" s="202" customFormat="1" x14ac:dyDescent="0.2"/>
    <row r="353" s="202" customFormat="1" x14ac:dyDescent="0.2"/>
    <row r="354" s="202" customFormat="1" x14ac:dyDescent="0.2"/>
    <row r="355" s="202" customFormat="1" x14ac:dyDescent="0.2"/>
    <row r="356" s="202" customFormat="1" x14ac:dyDescent="0.2"/>
    <row r="357" s="202" customFormat="1" x14ac:dyDescent="0.2"/>
    <row r="358" s="202" customFormat="1" x14ac:dyDescent="0.2"/>
    <row r="359" s="202" customFormat="1" x14ac:dyDescent="0.2"/>
    <row r="360" s="202" customFormat="1" x14ac:dyDescent="0.2"/>
    <row r="361" s="202" customFormat="1" x14ac:dyDescent="0.2"/>
    <row r="362" s="202" customFormat="1" x14ac:dyDescent="0.2"/>
    <row r="363" s="202" customFormat="1" x14ac:dyDescent="0.2"/>
    <row r="364" s="202" customFormat="1" x14ac:dyDescent="0.2"/>
    <row r="365" s="202" customFormat="1" x14ac:dyDescent="0.2"/>
    <row r="366" s="202" customFormat="1" x14ac:dyDescent="0.2"/>
    <row r="367" s="202" customFormat="1" x14ac:dyDescent="0.2"/>
    <row r="368" s="202" customFormat="1" x14ac:dyDescent="0.2"/>
    <row r="369" s="202" customFormat="1" x14ac:dyDescent="0.2"/>
    <row r="370" s="202" customFormat="1" x14ac:dyDescent="0.2"/>
    <row r="371" s="202" customFormat="1" x14ac:dyDescent="0.2"/>
    <row r="372" s="202" customFormat="1" x14ac:dyDescent="0.2"/>
    <row r="373" s="202" customFormat="1" x14ac:dyDescent="0.2"/>
    <row r="374" s="202" customFormat="1" x14ac:dyDescent="0.2"/>
    <row r="375" s="202" customFormat="1" x14ac:dyDescent="0.2"/>
    <row r="376" s="202" customFormat="1" x14ac:dyDescent="0.2"/>
    <row r="377" s="202" customFormat="1" x14ac:dyDescent="0.2"/>
    <row r="378" s="202" customFormat="1" x14ac:dyDescent="0.2"/>
    <row r="379" s="202" customFormat="1" x14ac:dyDescent="0.2"/>
    <row r="380" s="202" customFormat="1" x14ac:dyDescent="0.2"/>
    <row r="381" s="202" customFormat="1" x14ac:dyDescent="0.2"/>
    <row r="382" s="202" customFormat="1" x14ac:dyDescent="0.2"/>
    <row r="383" s="202" customFormat="1" x14ac:dyDescent="0.2"/>
    <row r="384" s="202" customFormat="1" x14ac:dyDescent="0.2"/>
    <row r="385" s="202" customFormat="1" x14ac:dyDescent="0.2"/>
    <row r="386" s="202" customFormat="1" x14ac:dyDescent="0.2"/>
    <row r="387" s="202" customFormat="1" x14ac:dyDescent="0.2"/>
    <row r="388" s="202" customFormat="1" x14ac:dyDescent="0.2"/>
    <row r="389" s="202" customFormat="1" x14ac:dyDescent="0.2"/>
    <row r="390" s="202" customFormat="1" x14ac:dyDescent="0.2"/>
    <row r="391" s="202" customFormat="1" x14ac:dyDescent="0.2"/>
    <row r="392" s="202" customFormat="1" x14ac:dyDescent="0.2"/>
    <row r="393" s="202" customFormat="1" x14ac:dyDescent="0.2"/>
    <row r="394" s="202" customFormat="1" x14ac:dyDescent="0.2"/>
    <row r="395" s="202" customFormat="1" x14ac:dyDescent="0.2"/>
    <row r="396" s="202" customFormat="1" x14ac:dyDescent="0.2"/>
    <row r="397" s="202" customFormat="1" x14ac:dyDescent="0.2"/>
    <row r="398" s="202" customFormat="1" x14ac:dyDescent="0.2"/>
    <row r="399" s="202" customFormat="1" x14ac:dyDescent="0.2"/>
    <row r="400" s="202" customFormat="1" x14ac:dyDescent="0.2"/>
    <row r="401" s="202" customFormat="1" x14ac:dyDescent="0.2"/>
    <row r="402" s="202" customFormat="1" x14ac:dyDescent="0.2"/>
    <row r="403" s="202" customFormat="1" x14ac:dyDescent="0.2"/>
    <row r="404" s="202" customFormat="1" x14ac:dyDescent="0.2"/>
    <row r="405" s="202" customFormat="1" x14ac:dyDescent="0.2"/>
    <row r="406" s="202" customFormat="1" x14ac:dyDescent="0.2"/>
  </sheetData>
  <sheetProtection formatCells="0" formatColumns="0" formatRows="0" insertColumns="0" insertRows="0" insertHyperlinks="0" deleteColumns="0" deleteRows="0" sort="0" autoFilter="0" pivotTables="0"/>
  <mergeCells count="17">
    <mergeCell ref="H5:I5"/>
    <mergeCell ref="J5:K5"/>
    <mergeCell ref="A1:B1"/>
    <mergeCell ref="D1:V1"/>
    <mergeCell ref="A4:C4"/>
    <mergeCell ref="A5:A6"/>
    <mergeCell ref="B5:B6"/>
    <mergeCell ref="C5:C6"/>
    <mergeCell ref="D5:E5"/>
    <mergeCell ref="F5:G5"/>
    <mergeCell ref="X5:Y5"/>
    <mergeCell ref="L5:M5"/>
    <mergeCell ref="N5:O5"/>
    <mergeCell ref="P5:Q5"/>
    <mergeCell ref="R5:S5"/>
    <mergeCell ref="T5:U5"/>
    <mergeCell ref="V5:W5"/>
  </mergeCells>
  <conditionalFormatting sqref="D7:D40">
    <cfRule type="containsText" dxfId="89" priority="1" stopIfTrue="1" operator="containsText" text="PĀRSNIEGTAS IZMAKSAS">
      <formula>NOT(ISERROR(SEARCH("PĀRSNIEGTAS IZMAKSAS",D7)))</formula>
    </cfRule>
  </conditionalFormatting>
  <conditionalFormatting sqref="F8:G8">
    <cfRule type="containsText" dxfId="88" priority="8" stopIfTrue="1" operator="containsText" text="PĀRSNIEGTAS IZMAKSAS">
      <formula>NOT(ISERROR(SEARCH("PĀRSNIEGTAS IZMAKSAS",F8)))</formula>
    </cfRule>
  </conditionalFormatting>
  <conditionalFormatting sqref="F11:G11">
    <cfRule type="containsText" dxfId="87" priority="6" stopIfTrue="1" operator="containsText" text="PĀRSNIEGTAS IZMAKSAS">
      <formula>NOT(ISERROR(SEARCH("PĀRSNIEGTAS IZMAKSAS",F11)))</formula>
    </cfRule>
  </conditionalFormatting>
  <conditionalFormatting sqref="F16:G16">
    <cfRule type="containsText" dxfId="86" priority="5" stopIfTrue="1" operator="containsText" text="PĀRSNIEGTAS IZMAKSAS">
      <formula>NOT(ISERROR(SEARCH("PĀRSNIEGTAS IZMAKSAS",F16)))</formula>
    </cfRule>
  </conditionalFormatting>
  <conditionalFormatting sqref="J5:Y5">
    <cfRule type="cellIs" dxfId="85"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 C22:C35 C17:C20 C12:C15 C9:C10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dimension ref="A1:BC62"/>
  <sheetViews>
    <sheetView zoomScale="90" zoomScaleNormal="90" workbookViewId="0">
      <pane xSplit="4" ySplit="8" topLeftCell="E9" activePane="bottomRight" state="frozen"/>
      <selection activeCell="C15" sqref="C15"/>
      <selection pane="topRight" activeCell="C15" sqref="C15"/>
      <selection pane="bottomLeft" activeCell="C15" sqref="C15"/>
      <selection pane="bottomRight" activeCell="E27" sqref="E27"/>
    </sheetView>
  </sheetViews>
  <sheetFormatPr defaultColWidth="9.140625" defaultRowHeight="12.75" x14ac:dyDescent="0.2"/>
  <cols>
    <col min="1" max="1" width="1.28515625" style="237" customWidth="1"/>
    <col min="2" max="2" width="7.5703125" style="237" customWidth="1"/>
    <col min="3" max="3" width="36.85546875" style="237" customWidth="1"/>
    <col min="4" max="4" width="9.140625" style="237"/>
    <col min="5" max="35" width="13.85546875" style="237" customWidth="1"/>
    <col min="36" max="16384" width="9.140625" style="237"/>
  </cols>
  <sheetData>
    <row r="1" spans="1:55" s="1" customFormat="1" ht="27" customHeight="1" x14ac:dyDescent="0.25">
      <c r="A1" s="642" t="s">
        <v>110</v>
      </c>
      <c r="B1" s="642"/>
      <c r="C1" s="642"/>
      <c r="D1" s="15"/>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4.95" customHeight="1" x14ac:dyDescent="0.25">
      <c r="A2" s="306" t="s">
        <v>111</v>
      </c>
      <c r="B2" s="306"/>
      <c r="C2" s="306"/>
      <c r="D2" s="15"/>
    </row>
    <row r="3" spans="1:55" x14ac:dyDescent="0.2">
      <c r="A3" s="234"/>
      <c r="B3" s="234"/>
      <c r="C3" s="234"/>
      <c r="D3" s="235"/>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6"/>
    </row>
    <row r="4" spans="1:55" x14ac:dyDescent="0.2">
      <c r="A4" s="307"/>
      <c r="B4" s="239"/>
      <c r="C4" s="240"/>
      <c r="D4" s="241"/>
      <c r="E4" s="242">
        <v>1</v>
      </c>
      <c r="F4" s="242">
        <v>2</v>
      </c>
      <c r="G4" s="242">
        <v>3</v>
      </c>
      <c r="H4" s="242">
        <v>4</v>
      </c>
      <c r="I4" s="242">
        <v>5</v>
      </c>
      <c r="J4" s="242">
        <v>6</v>
      </c>
      <c r="K4" s="242">
        <v>7</v>
      </c>
      <c r="L4" s="242">
        <v>8</v>
      </c>
      <c r="M4" s="242">
        <v>9</v>
      </c>
      <c r="N4" s="242">
        <v>10</v>
      </c>
      <c r="O4" s="242">
        <v>11</v>
      </c>
      <c r="P4" s="242">
        <v>12</v>
      </c>
      <c r="Q4" s="242">
        <v>13</v>
      </c>
      <c r="R4" s="242">
        <v>14</v>
      </c>
      <c r="S4" s="242">
        <v>15</v>
      </c>
      <c r="T4" s="242">
        <v>16</v>
      </c>
      <c r="U4" s="242">
        <v>17</v>
      </c>
      <c r="V4" s="242">
        <v>18</v>
      </c>
      <c r="W4" s="242">
        <v>19</v>
      </c>
      <c r="X4" s="242">
        <v>20</v>
      </c>
      <c r="Y4" s="242">
        <v>21</v>
      </c>
      <c r="Z4" s="242">
        <v>22</v>
      </c>
      <c r="AA4" s="242">
        <v>23</v>
      </c>
      <c r="AB4" s="242">
        <v>24</v>
      </c>
      <c r="AC4" s="242">
        <v>25</v>
      </c>
      <c r="AD4" s="242">
        <v>26</v>
      </c>
      <c r="AE4" s="242">
        <v>27</v>
      </c>
      <c r="AF4" s="242">
        <v>28</v>
      </c>
      <c r="AG4" s="242">
        <v>29</v>
      </c>
      <c r="AH4" s="242">
        <v>30</v>
      </c>
      <c r="AI4" s="243"/>
    </row>
    <row r="5" spans="1:55" x14ac:dyDescent="0.2">
      <c r="A5" s="308"/>
      <c r="B5" s="245"/>
      <c r="C5" s="245"/>
      <c r="D5" s="246" t="s">
        <v>112</v>
      </c>
      <c r="E5" s="247">
        <f>'Dati par projektu'!E13</f>
        <v>2024</v>
      </c>
      <c r="F5" s="247">
        <f>E5+1</f>
        <v>2025</v>
      </c>
      <c r="G5" s="247">
        <f t="shared" ref="G5:AH5" si="0">F5+1</f>
        <v>2026</v>
      </c>
      <c r="H5" s="247">
        <f t="shared" si="0"/>
        <v>2027</v>
      </c>
      <c r="I5" s="247">
        <f t="shared" si="0"/>
        <v>2028</v>
      </c>
      <c r="J5" s="247">
        <f t="shared" si="0"/>
        <v>2029</v>
      </c>
      <c r="K5" s="247">
        <f t="shared" si="0"/>
        <v>2030</v>
      </c>
      <c r="L5" s="247">
        <f t="shared" si="0"/>
        <v>2031</v>
      </c>
      <c r="M5" s="247">
        <f t="shared" si="0"/>
        <v>2032</v>
      </c>
      <c r="N5" s="247">
        <f t="shared" si="0"/>
        <v>2033</v>
      </c>
      <c r="O5" s="247">
        <f t="shared" si="0"/>
        <v>2034</v>
      </c>
      <c r="P5" s="247">
        <f t="shared" si="0"/>
        <v>2035</v>
      </c>
      <c r="Q5" s="247">
        <f t="shared" si="0"/>
        <v>2036</v>
      </c>
      <c r="R5" s="247">
        <f t="shared" si="0"/>
        <v>2037</v>
      </c>
      <c r="S5" s="247">
        <f t="shared" si="0"/>
        <v>2038</v>
      </c>
      <c r="T5" s="247">
        <f t="shared" si="0"/>
        <v>2039</v>
      </c>
      <c r="U5" s="247">
        <f t="shared" si="0"/>
        <v>2040</v>
      </c>
      <c r="V5" s="247">
        <f t="shared" si="0"/>
        <v>2041</v>
      </c>
      <c r="W5" s="247">
        <f t="shared" si="0"/>
        <v>2042</v>
      </c>
      <c r="X5" s="247">
        <f t="shared" si="0"/>
        <v>2043</v>
      </c>
      <c r="Y5" s="247">
        <f t="shared" si="0"/>
        <v>2044</v>
      </c>
      <c r="Z5" s="247">
        <f t="shared" si="0"/>
        <v>2045</v>
      </c>
      <c r="AA5" s="247">
        <f t="shared" si="0"/>
        <v>2046</v>
      </c>
      <c r="AB5" s="247">
        <f t="shared" si="0"/>
        <v>2047</v>
      </c>
      <c r="AC5" s="247">
        <f t="shared" si="0"/>
        <v>2048</v>
      </c>
      <c r="AD5" s="247">
        <f t="shared" si="0"/>
        <v>2049</v>
      </c>
      <c r="AE5" s="247">
        <f t="shared" si="0"/>
        <v>2050</v>
      </c>
      <c r="AF5" s="247">
        <f t="shared" si="0"/>
        <v>2051</v>
      </c>
      <c r="AG5" s="247">
        <f t="shared" si="0"/>
        <v>2052</v>
      </c>
      <c r="AH5" s="247">
        <f t="shared" si="0"/>
        <v>2053</v>
      </c>
      <c r="AI5" s="248" t="s">
        <v>113</v>
      </c>
    </row>
    <row r="6" spans="1:55" x14ac:dyDescent="0.2">
      <c r="A6" s="268"/>
      <c r="B6" s="268"/>
      <c r="C6" s="268"/>
      <c r="D6" s="309"/>
      <c r="E6" s="310"/>
      <c r="F6" s="310"/>
      <c r="G6" s="310"/>
      <c r="H6" s="310"/>
      <c r="I6" s="310"/>
      <c r="J6" s="310"/>
      <c r="K6" s="310"/>
      <c r="L6" s="310"/>
      <c r="M6" s="310"/>
      <c r="N6" s="310"/>
      <c r="O6" s="310"/>
      <c r="P6" s="310"/>
      <c r="Q6" s="310"/>
      <c r="R6" s="310"/>
      <c r="S6" s="310"/>
      <c r="T6" s="310"/>
      <c r="U6" s="310"/>
      <c r="V6" s="310"/>
      <c r="W6" s="310"/>
      <c r="X6" s="310"/>
      <c r="Y6" s="310"/>
      <c r="Z6" s="310"/>
      <c r="AA6" s="310"/>
      <c r="AB6" s="310"/>
      <c r="AC6" s="310"/>
      <c r="AD6" s="310"/>
      <c r="AE6" s="310"/>
      <c r="AF6" s="310"/>
      <c r="AG6" s="310"/>
      <c r="AH6" s="310"/>
      <c r="AI6" s="310"/>
    </row>
    <row r="7" spans="1:55" x14ac:dyDescent="0.2">
      <c r="A7" s="311"/>
      <c r="B7" s="312" t="s">
        <v>114</v>
      </c>
      <c r="C7" s="312"/>
      <c r="D7" s="312"/>
      <c r="E7" s="313"/>
      <c r="F7" s="313"/>
      <c r="G7" s="313"/>
      <c r="H7" s="313"/>
      <c r="I7" s="313"/>
      <c r="J7" s="313"/>
      <c r="K7" s="313"/>
      <c r="L7" s="313"/>
      <c r="M7" s="313"/>
      <c r="N7" s="313"/>
      <c r="O7" s="313"/>
      <c r="P7" s="313"/>
      <c r="Q7" s="313"/>
      <c r="R7" s="313"/>
      <c r="S7" s="313"/>
      <c r="T7" s="313"/>
      <c r="U7" s="313"/>
      <c r="V7" s="313"/>
      <c r="W7" s="313"/>
      <c r="X7" s="313"/>
      <c r="Y7" s="313"/>
      <c r="Z7" s="313"/>
      <c r="AA7" s="313"/>
      <c r="AB7" s="313"/>
      <c r="AC7" s="313"/>
      <c r="AD7" s="313"/>
      <c r="AE7" s="313"/>
      <c r="AF7" s="313"/>
      <c r="AG7" s="313"/>
      <c r="AH7" s="313"/>
      <c r="AI7" s="314"/>
    </row>
    <row r="8" spans="1:55" ht="13.5" thickBot="1" x14ac:dyDescent="0.25">
      <c r="A8" s="268"/>
      <c r="B8" s="268"/>
      <c r="C8" s="268"/>
      <c r="D8" s="309"/>
      <c r="E8" s="310"/>
      <c r="F8" s="310"/>
      <c r="G8" s="310"/>
      <c r="H8" s="310"/>
      <c r="I8" s="310"/>
      <c r="J8" s="310"/>
      <c r="K8" s="310"/>
      <c r="L8" s="310"/>
      <c r="M8" s="310"/>
      <c r="N8" s="310"/>
      <c r="O8" s="310"/>
      <c r="P8" s="310"/>
      <c r="Q8" s="310"/>
      <c r="R8" s="310"/>
      <c r="S8" s="310"/>
      <c r="T8" s="310"/>
      <c r="U8" s="310"/>
      <c r="V8" s="310"/>
      <c r="W8" s="310"/>
      <c r="X8" s="310"/>
      <c r="Y8" s="310"/>
      <c r="Z8" s="310"/>
      <c r="AA8" s="310"/>
      <c r="AB8" s="310"/>
      <c r="AC8" s="310"/>
      <c r="AD8" s="310"/>
      <c r="AE8" s="310"/>
      <c r="AF8" s="310"/>
      <c r="AG8" s="310"/>
      <c r="AH8" s="310"/>
      <c r="AI8" s="310"/>
    </row>
    <row r="9" spans="1:55" ht="13.5" customHeight="1" x14ac:dyDescent="0.2">
      <c r="A9" s="315"/>
      <c r="B9" s="316">
        <v>1</v>
      </c>
      <c r="C9" s="259" t="s">
        <v>115</v>
      </c>
      <c r="D9" s="260" t="s">
        <v>58</v>
      </c>
      <c r="E9" s="317">
        <f>SUM(E10:E15)</f>
        <v>0</v>
      </c>
      <c r="F9" s="317">
        <f t="shared" ref="F9:AG9" si="1">SUM(F10:F15)</f>
        <v>0</v>
      </c>
      <c r="G9" s="317">
        <f t="shared" si="1"/>
        <v>0</v>
      </c>
      <c r="H9" s="317">
        <f t="shared" si="1"/>
        <v>0</v>
      </c>
      <c r="I9" s="317">
        <f t="shared" si="1"/>
        <v>0</v>
      </c>
      <c r="J9" s="317">
        <f t="shared" si="1"/>
        <v>0</v>
      </c>
      <c r="K9" s="317">
        <f t="shared" si="1"/>
        <v>0</v>
      </c>
      <c r="L9" s="317">
        <f t="shared" si="1"/>
        <v>0</v>
      </c>
      <c r="M9" s="317">
        <f t="shared" si="1"/>
        <v>0</v>
      </c>
      <c r="N9" s="317">
        <f t="shared" si="1"/>
        <v>0</v>
      </c>
      <c r="O9" s="317">
        <f t="shared" si="1"/>
        <v>0</v>
      </c>
      <c r="P9" s="317">
        <f t="shared" si="1"/>
        <v>0</v>
      </c>
      <c r="Q9" s="317">
        <f t="shared" si="1"/>
        <v>0</v>
      </c>
      <c r="R9" s="317">
        <f t="shared" si="1"/>
        <v>0</v>
      </c>
      <c r="S9" s="317">
        <f t="shared" si="1"/>
        <v>0</v>
      </c>
      <c r="T9" s="317">
        <f t="shared" si="1"/>
        <v>0</v>
      </c>
      <c r="U9" s="317">
        <f t="shared" si="1"/>
        <v>0</v>
      </c>
      <c r="V9" s="317">
        <f t="shared" si="1"/>
        <v>0</v>
      </c>
      <c r="W9" s="317">
        <f t="shared" si="1"/>
        <v>0</v>
      </c>
      <c r="X9" s="317">
        <f t="shared" si="1"/>
        <v>0</v>
      </c>
      <c r="Y9" s="317">
        <f t="shared" si="1"/>
        <v>0</v>
      </c>
      <c r="Z9" s="317">
        <f t="shared" si="1"/>
        <v>0</v>
      </c>
      <c r="AA9" s="317">
        <f t="shared" si="1"/>
        <v>0</v>
      </c>
      <c r="AB9" s="317">
        <f t="shared" si="1"/>
        <v>0</v>
      </c>
      <c r="AC9" s="317">
        <f t="shared" si="1"/>
        <v>0</v>
      </c>
      <c r="AD9" s="317">
        <f t="shared" si="1"/>
        <v>0</v>
      </c>
      <c r="AE9" s="317">
        <f t="shared" si="1"/>
        <v>0</v>
      </c>
      <c r="AF9" s="317">
        <f t="shared" si="1"/>
        <v>0</v>
      </c>
      <c r="AG9" s="317">
        <f t="shared" si="1"/>
        <v>0</v>
      </c>
      <c r="AH9" s="317">
        <f>SUM(AH10:AH15)</f>
        <v>0</v>
      </c>
      <c r="AI9" s="318">
        <f>SUM(E9:AH9)</f>
        <v>0</v>
      </c>
    </row>
    <row r="10" spans="1:55" ht="13.5" customHeight="1" x14ac:dyDescent="0.2">
      <c r="A10" s="263"/>
      <c r="B10" s="319" t="s">
        <v>2</v>
      </c>
      <c r="C10" s="292" t="str">
        <f>'3. DL invest.n.pl.AR pr.'!C10</f>
        <v>Ieņēmumi ...</v>
      </c>
      <c r="D10" s="266" t="s">
        <v>58</v>
      </c>
      <c r="E10" s="26"/>
      <c r="F10" s="26">
        <f>E10</f>
        <v>0</v>
      </c>
      <c r="G10" s="26">
        <f>F10</f>
        <v>0</v>
      </c>
      <c r="H10" s="26">
        <f>G10</f>
        <v>0</v>
      </c>
      <c r="I10" s="26">
        <f>H10</f>
        <v>0</v>
      </c>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320">
        <f>SUM(E10:AH10)</f>
        <v>0</v>
      </c>
    </row>
    <row r="11" spans="1:55" ht="13.5" customHeight="1" x14ac:dyDescent="0.2">
      <c r="A11" s="263"/>
      <c r="B11" s="319" t="s">
        <v>4</v>
      </c>
      <c r="C11" s="292" t="str">
        <f>'3. DL invest.n.pl.AR pr.'!C11</f>
        <v>Ieņēmumi ...</v>
      </c>
      <c r="D11" s="266" t="s">
        <v>58</v>
      </c>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320">
        <f>SUM(E11:AH11)</f>
        <v>0</v>
      </c>
    </row>
    <row r="12" spans="1:55" ht="13.5" customHeight="1" x14ac:dyDescent="0.2">
      <c r="A12" s="263"/>
      <c r="B12" s="319" t="s">
        <v>6</v>
      </c>
      <c r="C12" s="292" t="str">
        <f>'3. DL invest.n.pl.AR pr.'!C12</f>
        <v>Ieņēmumi ...</v>
      </c>
      <c r="D12" s="266" t="s">
        <v>58</v>
      </c>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320">
        <f t="shared" ref="AI12:AI22" si="2">SUM(E12:AH12)</f>
        <v>0</v>
      </c>
    </row>
    <row r="13" spans="1:55" ht="13.5" customHeight="1" x14ac:dyDescent="0.2">
      <c r="A13" s="263"/>
      <c r="B13" s="319" t="s">
        <v>8</v>
      </c>
      <c r="C13" s="292" t="str">
        <f>'3. DL invest.n.pl.AR pr.'!C13</f>
        <v>Ieņēmumi ...</v>
      </c>
      <c r="D13" s="266" t="s">
        <v>58</v>
      </c>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320">
        <f t="shared" si="2"/>
        <v>0</v>
      </c>
    </row>
    <row r="14" spans="1:55" ht="13.5" customHeight="1" x14ac:dyDescent="0.2">
      <c r="A14" s="263"/>
      <c r="B14" s="319" t="s">
        <v>9</v>
      </c>
      <c r="C14" s="292" t="str">
        <f>'3. DL invest.n.pl.AR pr.'!C14</f>
        <v>Ieņēmumi ...</v>
      </c>
      <c r="D14" s="266" t="s">
        <v>58</v>
      </c>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320">
        <f t="shared" si="2"/>
        <v>0</v>
      </c>
    </row>
    <row r="15" spans="1:55" ht="13.5" customHeight="1" x14ac:dyDescent="0.2">
      <c r="A15" s="263"/>
      <c r="B15" s="319" t="s">
        <v>50</v>
      </c>
      <c r="C15" s="292" t="str">
        <f>'3. DL invest.n.pl.AR pr.'!C15</f>
        <v>Ieņēmumi ...</v>
      </c>
      <c r="D15" s="266" t="s">
        <v>58</v>
      </c>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320">
        <f t="shared" si="2"/>
        <v>0</v>
      </c>
    </row>
    <row r="16" spans="1:55" ht="13.5" customHeight="1" x14ac:dyDescent="0.2">
      <c r="A16" s="263"/>
      <c r="B16" s="321">
        <v>2</v>
      </c>
      <c r="C16" s="265" t="s">
        <v>137</v>
      </c>
      <c r="D16" s="271" t="s">
        <v>58</v>
      </c>
      <c r="E16" s="322">
        <f>SUM(E17:E22)</f>
        <v>0</v>
      </c>
      <c r="F16" s="322">
        <f t="shared" ref="F16:AH16" si="3">SUM(F17:F22)</f>
        <v>0</v>
      </c>
      <c r="G16" s="322">
        <f t="shared" si="3"/>
        <v>0</v>
      </c>
      <c r="H16" s="322">
        <f t="shared" si="3"/>
        <v>0</v>
      </c>
      <c r="I16" s="322">
        <f t="shared" si="3"/>
        <v>0</v>
      </c>
      <c r="J16" s="322">
        <f t="shared" si="3"/>
        <v>0</v>
      </c>
      <c r="K16" s="322">
        <f t="shared" si="3"/>
        <v>0</v>
      </c>
      <c r="L16" s="322">
        <f t="shared" si="3"/>
        <v>0</v>
      </c>
      <c r="M16" s="322">
        <f t="shared" si="3"/>
        <v>0</v>
      </c>
      <c r="N16" s="322">
        <f t="shared" si="3"/>
        <v>0</v>
      </c>
      <c r="O16" s="322">
        <f t="shared" si="3"/>
        <v>0</v>
      </c>
      <c r="P16" s="322">
        <f t="shared" si="3"/>
        <v>0</v>
      </c>
      <c r="Q16" s="322">
        <f t="shared" si="3"/>
        <v>0</v>
      </c>
      <c r="R16" s="322">
        <f t="shared" si="3"/>
        <v>0</v>
      </c>
      <c r="S16" s="322">
        <f t="shared" si="3"/>
        <v>0</v>
      </c>
      <c r="T16" s="322">
        <f t="shared" si="3"/>
        <v>0</v>
      </c>
      <c r="U16" s="322">
        <f t="shared" si="3"/>
        <v>0</v>
      </c>
      <c r="V16" s="322">
        <f t="shared" si="3"/>
        <v>0</v>
      </c>
      <c r="W16" s="322">
        <f t="shared" si="3"/>
        <v>0</v>
      </c>
      <c r="X16" s="322">
        <f t="shared" si="3"/>
        <v>0</v>
      </c>
      <c r="Y16" s="322">
        <f t="shared" si="3"/>
        <v>0</v>
      </c>
      <c r="Z16" s="322">
        <f t="shared" si="3"/>
        <v>0</v>
      </c>
      <c r="AA16" s="322">
        <f t="shared" si="3"/>
        <v>0</v>
      </c>
      <c r="AB16" s="322">
        <f t="shared" si="3"/>
        <v>0</v>
      </c>
      <c r="AC16" s="322">
        <f t="shared" si="3"/>
        <v>0</v>
      </c>
      <c r="AD16" s="322">
        <f t="shared" si="3"/>
        <v>0</v>
      </c>
      <c r="AE16" s="322">
        <f t="shared" si="3"/>
        <v>0</v>
      </c>
      <c r="AF16" s="322">
        <f t="shared" si="3"/>
        <v>0</v>
      </c>
      <c r="AG16" s="322">
        <f t="shared" si="3"/>
        <v>0</v>
      </c>
      <c r="AH16" s="322">
        <f t="shared" si="3"/>
        <v>0</v>
      </c>
      <c r="AI16" s="320">
        <f>SUM(E16:AH16)</f>
        <v>0</v>
      </c>
    </row>
    <row r="17" spans="1:35" ht="13.5" customHeight="1" x14ac:dyDescent="0.2">
      <c r="A17" s="263"/>
      <c r="B17" s="319" t="s">
        <v>65</v>
      </c>
      <c r="C17" s="292" t="str">
        <f>'3. DL invest.n.pl.AR pr.'!C17</f>
        <v>Darbības izmaksas....</v>
      </c>
      <c r="D17" s="266" t="s">
        <v>58</v>
      </c>
      <c r="E17" s="26"/>
      <c r="F17" s="26">
        <f>E17</f>
        <v>0</v>
      </c>
      <c r="G17" s="26">
        <f>F17</f>
        <v>0</v>
      </c>
      <c r="H17" s="26">
        <f>G17</f>
        <v>0</v>
      </c>
      <c r="I17" s="26">
        <f>H17</f>
        <v>0</v>
      </c>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320">
        <f t="shared" si="2"/>
        <v>0</v>
      </c>
    </row>
    <row r="18" spans="1:35" ht="13.5" customHeight="1" x14ac:dyDescent="0.2">
      <c r="A18" s="263"/>
      <c r="B18" s="319" t="s">
        <v>67</v>
      </c>
      <c r="C18" s="292" t="str">
        <f>'3. DL invest.n.pl.AR pr.'!C18</f>
        <v>Darbības izmaksas....</v>
      </c>
      <c r="D18" s="266" t="s">
        <v>58</v>
      </c>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320">
        <f t="shared" si="2"/>
        <v>0</v>
      </c>
    </row>
    <row r="19" spans="1:35" ht="15.75" customHeight="1" x14ac:dyDescent="0.2">
      <c r="A19" s="263"/>
      <c r="B19" s="319" t="s">
        <v>116</v>
      </c>
      <c r="C19" s="292" t="str">
        <f>'3. DL invest.n.pl.AR pr.'!C19</f>
        <v>Darbības izmaksas....</v>
      </c>
      <c r="D19" s="266" t="s">
        <v>58</v>
      </c>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320">
        <f t="shared" si="2"/>
        <v>0</v>
      </c>
    </row>
    <row r="20" spans="1:35" ht="15.75" customHeight="1" x14ac:dyDescent="0.2">
      <c r="A20" s="263"/>
      <c r="B20" s="319" t="s">
        <v>117</v>
      </c>
      <c r="C20" s="292" t="str">
        <f>'3. DL invest.n.pl.AR pr.'!C20</f>
        <v>Darbības izmaksas....</v>
      </c>
      <c r="D20" s="266" t="s">
        <v>58</v>
      </c>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320">
        <f t="shared" si="2"/>
        <v>0</v>
      </c>
    </row>
    <row r="21" spans="1:35" ht="15.75" customHeight="1" x14ac:dyDescent="0.2">
      <c r="A21" s="263"/>
      <c r="B21" s="319" t="s">
        <v>118</v>
      </c>
      <c r="C21" s="292" t="str">
        <f>'3. DL invest.n.pl.AR pr.'!C21</f>
        <v>Darbības izmaksas....</v>
      </c>
      <c r="D21" s="266" t="s">
        <v>58</v>
      </c>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320">
        <f t="shared" si="2"/>
        <v>0</v>
      </c>
    </row>
    <row r="22" spans="1:35" s="277" customFormat="1" ht="15.75" customHeight="1" x14ac:dyDescent="0.2">
      <c r="A22" s="274"/>
      <c r="B22" s="319" t="s">
        <v>127</v>
      </c>
      <c r="C22" s="292" t="str">
        <f>'3. DL invest.n.pl.AR pr.'!C22</f>
        <v>Darbības izmaksas....</v>
      </c>
      <c r="D22" s="266" t="s">
        <v>58</v>
      </c>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320">
        <f t="shared" si="2"/>
        <v>0</v>
      </c>
    </row>
    <row r="23" spans="1:35" s="300" customFormat="1" ht="13.5" customHeight="1" thickBot="1" x14ac:dyDescent="0.25">
      <c r="A23" s="323"/>
      <c r="B23" s="324">
        <v>3</v>
      </c>
      <c r="C23" s="295" t="s">
        <v>119</v>
      </c>
      <c r="D23" s="296" t="s">
        <v>58</v>
      </c>
      <c r="E23" s="325">
        <f>SUM(E9,,E16,)</f>
        <v>0</v>
      </c>
      <c r="F23" s="325">
        <f t="shared" ref="F23:AH23" si="4">SUM(F9,,F16,)</f>
        <v>0</v>
      </c>
      <c r="G23" s="325">
        <f>SUM(G9,,G16,)</f>
        <v>0</v>
      </c>
      <c r="H23" s="325">
        <f t="shared" si="4"/>
        <v>0</v>
      </c>
      <c r="I23" s="325">
        <f t="shared" si="4"/>
        <v>0</v>
      </c>
      <c r="J23" s="325">
        <f t="shared" si="4"/>
        <v>0</v>
      </c>
      <c r="K23" s="325">
        <f t="shared" si="4"/>
        <v>0</v>
      </c>
      <c r="L23" s="325">
        <f t="shared" si="4"/>
        <v>0</v>
      </c>
      <c r="M23" s="325">
        <f t="shared" si="4"/>
        <v>0</v>
      </c>
      <c r="N23" s="325">
        <f t="shared" si="4"/>
        <v>0</v>
      </c>
      <c r="O23" s="325">
        <f t="shared" si="4"/>
        <v>0</v>
      </c>
      <c r="P23" s="325">
        <f t="shared" si="4"/>
        <v>0</v>
      </c>
      <c r="Q23" s="325">
        <f t="shared" si="4"/>
        <v>0</v>
      </c>
      <c r="R23" s="325">
        <f t="shared" si="4"/>
        <v>0</v>
      </c>
      <c r="S23" s="325">
        <f t="shared" si="4"/>
        <v>0</v>
      </c>
      <c r="T23" s="325">
        <f t="shared" si="4"/>
        <v>0</v>
      </c>
      <c r="U23" s="325">
        <f t="shared" si="4"/>
        <v>0</v>
      </c>
      <c r="V23" s="325">
        <f t="shared" si="4"/>
        <v>0</v>
      </c>
      <c r="W23" s="325">
        <f t="shared" si="4"/>
        <v>0</v>
      </c>
      <c r="X23" s="325">
        <f t="shared" si="4"/>
        <v>0</v>
      </c>
      <c r="Y23" s="325">
        <f t="shared" si="4"/>
        <v>0</v>
      </c>
      <c r="Z23" s="325">
        <f t="shared" si="4"/>
        <v>0</v>
      </c>
      <c r="AA23" s="325">
        <f t="shared" si="4"/>
        <v>0</v>
      </c>
      <c r="AB23" s="325">
        <f t="shared" si="4"/>
        <v>0</v>
      </c>
      <c r="AC23" s="325">
        <f t="shared" si="4"/>
        <v>0</v>
      </c>
      <c r="AD23" s="325">
        <f t="shared" si="4"/>
        <v>0</v>
      </c>
      <c r="AE23" s="325">
        <f t="shared" si="4"/>
        <v>0</v>
      </c>
      <c r="AF23" s="325">
        <f t="shared" si="4"/>
        <v>0</v>
      </c>
      <c r="AG23" s="325">
        <f t="shared" si="4"/>
        <v>0</v>
      </c>
      <c r="AH23" s="325">
        <f t="shared" si="4"/>
        <v>0</v>
      </c>
      <c r="AI23" s="326">
        <f>SUM(E23:AH23)</f>
        <v>0</v>
      </c>
    </row>
    <row r="25" spans="1:35" x14ac:dyDescent="0.2">
      <c r="A25" s="311"/>
      <c r="B25" s="312"/>
      <c r="C25" s="312"/>
      <c r="D25" s="312"/>
      <c r="E25" s="313"/>
      <c r="F25" s="313"/>
      <c r="G25" s="313"/>
      <c r="H25" s="313"/>
      <c r="I25" s="313"/>
      <c r="J25" s="313"/>
      <c r="K25" s="313"/>
      <c r="L25" s="313"/>
      <c r="M25" s="313"/>
      <c r="N25" s="313"/>
      <c r="O25" s="313"/>
      <c r="P25" s="313"/>
      <c r="Q25" s="313"/>
      <c r="R25" s="313"/>
      <c r="S25" s="313"/>
      <c r="T25" s="313"/>
      <c r="U25" s="313"/>
      <c r="V25" s="313"/>
      <c r="W25" s="313"/>
      <c r="X25" s="313"/>
      <c r="Y25" s="313"/>
      <c r="Z25" s="313"/>
      <c r="AA25" s="313"/>
      <c r="AB25" s="313"/>
      <c r="AC25" s="313"/>
      <c r="AD25" s="313"/>
      <c r="AE25" s="313"/>
      <c r="AF25" s="313"/>
      <c r="AG25" s="313"/>
      <c r="AH25" s="313"/>
      <c r="AI25" s="314"/>
    </row>
    <row r="27" spans="1:35" x14ac:dyDescent="0.2">
      <c r="C27" s="303" t="s">
        <v>120</v>
      </c>
    </row>
    <row r="28" spans="1:35" x14ac:dyDescent="0.2">
      <c r="B28" s="327"/>
    </row>
    <row r="29" spans="1:35" x14ac:dyDescent="0.2">
      <c r="B29" s="328"/>
    </row>
    <row r="62" ht="25.5" customHeight="1" x14ac:dyDescent="0.2"/>
  </sheetData>
  <sheetProtection formatCells="0" formatColumns="0" formatRows="0" insertColumns="0" insertRows="0" insertHyperlinks="0" deleteColumns="0" deleteRows="0" sort="0" autoFilter="0" pivotTables="0"/>
  <mergeCells count="1">
    <mergeCell ref="A1:C1"/>
  </mergeCells>
  <conditionalFormatting sqref="E17:AH22">
    <cfRule type="cellIs" dxfId="84"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dimension ref="A1:BN51"/>
  <sheetViews>
    <sheetView zoomScale="80" zoomScaleNormal="80" workbookViewId="0">
      <pane xSplit="5" ySplit="8" topLeftCell="F20" activePane="bottomRight" state="frozen"/>
      <selection pane="topRight" activeCell="F1" sqref="F1"/>
      <selection pane="bottomLeft" activeCell="A9" sqref="A9"/>
      <selection pane="bottomRight" activeCell="I43" sqref="I43"/>
    </sheetView>
  </sheetViews>
  <sheetFormatPr defaultColWidth="9.140625" defaultRowHeight="12.75" x14ac:dyDescent="0.2"/>
  <cols>
    <col min="1" max="1" width="1.42578125" style="237" customWidth="1"/>
    <col min="2" max="2" width="6.5703125" style="237" customWidth="1"/>
    <col min="3" max="3" width="45.28515625" style="237" customWidth="1"/>
    <col min="4" max="4" width="9.140625" style="237" customWidth="1"/>
    <col min="5" max="5" width="5.42578125" style="237" customWidth="1"/>
    <col min="6" max="36" width="13.85546875" style="237" customWidth="1"/>
    <col min="37" max="37" width="11.28515625" style="237" bestFit="1" customWidth="1"/>
    <col min="38" max="38" width="10" style="237" bestFit="1" customWidth="1"/>
    <col min="39" max="16384" width="9.140625" style="237"/>
  </cols>
  <sheetData>
    <row r="1" spans="1:66" s="1" customFormat="1" ht="27" customHeight="1" x14ac:dyDescent="0.25">
      <c r="A1" s="642" t="s">
        <v>121</v>
      </c>
      <c r="B1" s="642"/>
      <c r="C1" s="642"/>
      <c r="D1" s="642"/>
      <c r="E1" s="231"/>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4.95" customHeight="1" x14ac:dyDescent="0.25">
      <c r="A2" s="643" t="s">
        <v>122</v>
      </c>
      <c r="B2" s="643"/>
      <c r="C2" s="643"/>
      <c r="D2" s="643"/>
      <c r="E2" s="643"/>
      <c r="F2" s="643"/>
      <c r="G2" s="643"/>
      <c r="H2" s="643"/>
      <c r="I2" s="643"/>
      <c r="J2" s="643"/>
      <c r="K2" s="643"/>
      <c r="L2" s="232"/>
      <c r="M2" s="232"/>
      <c r="N2" s="232"/>
      <c r="O2" s="232"/>
      <c r="P2" s="232"/>
      <c r="Q2" s="232"/>
      <c r="R2" s="232"/>
      <c r="S2" s="232"/>
      <c r="T2" s="232"/>
      <c r="U2" s="232"/>
      <c r="V2" s="232"/>
      <c r="W2" s="232"/>
      <c r="X2" s="232"/>
      <c r="Y2" s="232"/>
      <c r="Z2" s="232"/>
      <c r="AA2" s="232"/>
      <c r="AB2" s="232"/>
      <c r="AC2" s="232"/>
      <c r="AD2" s="232"/>
      <c r="AE2" s="232"/>
      <c r="AF2" s="232"/>
      <c r="AG2" s="232"/>
      <c r="AH2" s="232"/>
      <c r="AI2" s="232"/>
      <c r="AJ2" s="232"/>
    </row>
    <row r="3" spans="1:66" x14ac:dyDescent="0.2">
      <c r="A3" s="233"/>
      <c r="B3" s="234"/>
      <c r="C3" s="234"/>
      <c r="D3" s="234"/>
      <c r="E3" s="235"/>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6"/>
    </row>
    <row r="4" spans="1:66" x14ac:dyDescent="0.2">
      <c r="A4" s="238"/>
      <c r="B4" s="239"/>
      <c r="C4" s="240"/>
      <c r="D4" s="240"/>
      <c r="E4" s="241"/>
      <c r="F4" s="242">
        <f>'2. DL invest.n.pl.BEZ pr.'!E4</f>
        <v>1</v>
      </c>
      <c r="G4" s="242">
        <f>'2. DL invest.n.pl.BEZ pr.'!F4</f>
        <v>2</v>
      </c>
      <c r="H4" s="242">
        <f>'2. DL invest.n.pl.BEZ pr.'!G4</f>
        <v>3</v>
      </c>
      <c r="I4" s="242">
        <f>'2. DL invest.n.pl.BEZ pr.'!H4</f>
        <v>4</v>
      </c>
      <c r="J4" s="242">
        <f>'2. DL invest.n.pl.BEZ pr.'!I4</f>
        <v>5</v>
      </c>
      <c r="K4" s="242">
        <f>'2. DL invest.n.pl.BEZ pr.'!J4</f>
        <v>6</v>
      </c>
      <c r="L4" s="242">
        <f>'2. DL invest.n.pl.BEZ pr.'!K4</f>
        <v>7</v>
      </c>
      <c r="M4" s="242">
        <f>'2. DL invest.n.pl.BEZ pr.'!L4</f>
        <v>8</v>
      </c>
      <c r="N4" s="242">
        <f>'2. DL invest.n.pl.BEZ pr.'!M4</f>
        <v>9</v>
      </c>
      <c r="O4" s="242">
        <f>'2. DL invest.n.pl.BEZ pr.'!N4</f>
        <v>10</v>
      </c>
      <c r="P4" s="242">
        <f>'2. DL invest.n.pl.BEZ pr.'!O4</f>
        <v>11</v>
      </c>
      <c r="Q4" s="242">
        <f>'2. DL invest.n.pl.BEZ pr.'!P4</f>
        <v>12</v>
      </c>
      <c r="R4" s="242">
        <f>'2. DL invest.n.pl.BEZ pr.'!Q4</f>
        <v>13</v>
      </c>
      <c r="S4" s="242">
        <f>'2. DL invest.n.pl.BEZ pr.'!R4</f>
        <v>14</v>
      </c>
      <c r="T4" s="242">
        <f>'2. DL invest.n.pl.BEZ pr.'!S4</f>
        <v>15</v>
      </c>
      <c r="U4" s="242">
        <f>'2. DL invest.n.pl.BEZ pr.'!T4</f>
        <v>16</v>
      </c>
      <c r="V4" s="242">
        <f>'2. DL invest.n.pl.BEZ pr.'!U4</f>
        <v>17</v>
      </c>
      <c r="W4" s="242">
        <f>'2. DL invest.n.pl.BEZ pr.'!V4</f>
        <v>18</v>
      </c>
      <c r="X4" s="242">
        <f>'2. DL invest.n.pl.BEZ pr.'!W4</f>
        <v>19</v>
      </c>
      <c r="Y4" s="242">
        <f>'2. DL invest.n.pl.BEZ pr.'!X4</f>
        <v>20</v>
      </c>
      <c r="Z4" s="242">
        <f>'2. DL invest.n.pl.BEZ pr.'!Y4</f>
        <v>21</v>
      </c>
      <c r="AA4" s="242">
        <f>'2. DL invest.n.pl.BEZ pr.'!Z4</f>
        <v>22</v>
      </c>
      <c r="AB4" s="242">
        <f>'2. DL invest.n.pl.BEZ pr.'!AA4</f>
        <v>23</v>
      </c>
      <c r="AC4" s="242">
        <f>'2. DL invest.n.pl.BEZ pr.'!AB4</f>
        <v>24</v>
      </c>
      <c r="AD4" s="242">
        <f>'2. DL invest.n.pl.BEZ pr.'!AC4</f>
        <v>25</v>
      </c>
      <c r="AE4" s="242">
        <f>'2. DL invest.n.pl.BEZ pr.'!AD4</f>
        <v>26</v>
      </c>
      <c r="AF4" s="242">
        <f>'2. DL invest.n.pl.BEZ pr.'!AE4</f>
        <v>27</v>
      </c>
      <c r="AG4" s="242">
        <f>'2. DL invest.n.pl.BEZ pr.'!AF4</f>
        <v>28</v>
      </c>
      <c r="AH4" s="242">
        <f>'2. DL invest.n.pl.BEZ pr.'!AG4</f>
        <v>29</v>
      </c>
      <c r="AI4" s="242">
        <f>'2. DL invest.n.pl.BEZ pr.'!AH4</f>
        <v>30</v>
      </c>
      <c r="AJ4" s="243"/>
    </row>
    <row r="5" spans="1:66" x14ac:dyDescent="0.2">
      <c r="A5" s="244"/>
      <c r="B5" s="245"/>
      <c r="C5" s="245"/>
      <c r="D5" s="245"/>
      <c r="E5" s="246" t="s">
        <v>112</v>
      </c>
      <c r="F5" s="247">
        <f>'2. DL invest.n.pl.BEZ pr.'!E5</f>
        <v>2024</v>
      </c>
      <c r="G5" s="247">
        <f>'2. DL invest.n.pl.BEZ pr.'!F5</f>
        <v>2025</v>
      </c>
      <c r="H5" s="247">
        <f>'2. DL invest.n.pl.BEZ pr.'!G5</f>
        <v>2026</v>
      </c>
      <c r="I5" s="247">
        <f>'2. DL invest.n.pl.BEZ pr.'!H5</f>
        <v>2027</v>
      </c>
      <c r="J5" s="247">
        <f>'2. DL invest.n.pl.BEZ pr.'!I5</f>
        <v>2028</v>
      </c>
      <c r="K5" s="247">
        <f>'2. DL invest.n.pl.BEZ pr.'!J5</f>
        <v>2029</v>
      </c>
      <c r="L5" s="247">
        <f>'2. DL invest.n.pl.BEZ pr.'!K5</f>
        <v>2030</v>
      </c>
      <c r="M5" s="247">
        <f>'2. DL invest.n.pl.BEZ pr.'!L5</f>
        <v>2031</v>
      </c>
      <c r="N5" s="247">
        <f>'2. DL invest.n.pl.BEZ pr.'!M5</f>
        <v>2032</v>
      </c>
      <c r="O5" s="247">
        <f>'2. DL invest.n.pl.BEZ pr.'!N5</f>
        <v>2033</v>
      </c>
      <c r="P5" s="247">
        <f>'2. DL invest.n.pl.BEZ pr.'!O5</f>
        <v>2034</v>
      </c>
      <c r="Q5" s="247">
        <f>'2. DL invest.n.pl.BEZ pr.'!P5</f>
        <v>2035</v>
      </c>
      <c r="R5" s="247">
        <f>'2. DL invest.n.pl.BEZ pr.'!Q5</f>
        <v>2036</v>
      </c>
      <c r="S5" s="247">
        <f>'2. DL invest.n.pl.BEZ pr.'!R5</f>
        <v>2037</v>
      </c>
      <c r="T5" s="247">
        <f>'2. DL invest.n.pl.BEZ pr.'!S5</f>
        <v>2038</v>
      </c>
      <c r="U5" s="247">
        <f>'2. DL invest.n.pl.BEZ pr.'!T5</f>
        <v>2039</v>
      </c>
      <c r="V5" s="247">
        <f>'2. DL invest.n.pl.BEZ pr.'!U5</f>
        <v>2040</v>
      </c>
      <c r="W5" s="247">
        <f>'2. DL invest.n.pl.BEZ pr.'!V5</f>
        <v>2041</v>
      </c>
      <c r="X5" s="247">
        <f>'2. DL invest.n.pl.BEZ pr.'!W5</f>
        <v>2042</v>
      </c>
      <c r="Y5" s="247">
        <f>'2. DL invest.n.pl.BEZ pr.'!X5</f>
        <v>2043</v>
      </c>
      <c r="Z5" s="247">
        <f>'2. DL invest.n.pl.BEZ pr.'!Y5</f>
        <v>2044</v>
      </c>
      <c r="AA5" s="247">
        <f>'2. DL invest.n.pl.BEZ pr.'!Z5</f>
        <v>2045</v>
      </c>
      <c r="AB5" s="247">
        <f>'2. DL invest.n.pl.BEZ pr.'!AA5</f>
        <v>2046</v>
      </c>
      <c r="AC5" s="247">
        <f>'2. DL invest.n.pl.BEZ pr.'!AB5</f>
        <v>2047</v>
      </c>
      <c r="AD5" s="247">
        <f>'2. DL invest.n.pl.BEZ pr.'!AC5</f>
        <v>2048</v>
      </c>
      <c r="AE5" s="247">
        <f>'2. DL invest.n.pl.BEZ pr.'!AD5</f>
        <v>2049</v>
      </c>
      <c r="AF5" s="247">
        <f>'2. DL invest.n.pl.BEZ pr.'!AE5</f>
        <v>2050</v>
      </c>
      <c r="AG5" s="247">
        <f>'2. DL invest.n.pl.BEZ pr.'!AF5</f>
        <v>2051</v>
      </c>
      <c r="AH5" s="247">
        <f>'2. DL invest.n.pl.BEZ pr.'!AG5</f>
        <v>2052</v>
      </c>
      <c r="AI5" s="247">
        <f>'2. DL invest.n.pl.BEZ pr.'!AH5</f>
        <v>2053</v>
      </c>
      <c r="AJ5" s="248" t="s">
        <v>113</v>
      </c>
    </row>
    <row r="6" spans="1:66" x14ac:dyDescent="0.2">
      <c r="A6" s="249"/>
      <c r="B6" s="249"/>
      <c r="C6" s="249"/>
      <c r="D6" s="249"/>
      <c r="E6" s="250"/>
      <c r="F6" s="251"/>
      <c r="G6" s="251"/>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1"/>
      <c r="AG6" s="251"/>
      <c r="AH6" s="251"/>
      <c r="AI6" s="251"/>
      <c r="AJ6" s="251"/>
    </row>
    <row r="7" spans="1:66" x14ac:dyDescent="0.2">
      <c r="A7" s="252"/>
      <c r="B7" s="253" t="s">
        <v>114</v>
      </c>
      <c r="C7" s="253"/>
      <c r="D7" s="253"/>
      <c r="E7" s="253"/>
      <c r="F7" s="254"/>
      <c r="G7" s="254"/>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4"/>
      <c r="AG7" s="254"/>
      <c r="AH7" s="254"/>
      <c r="AI7" s="254"/>
      <c r="AJ7" s="255"/>
    </row>
    <row r="8" spans="1:66" ht="13.5" thickBot="1" x14ac:dyDescent="0.25">
      <c r="A8" s="249"/>
      <c r="B8" s="249"/>
      <c r="C8" s="249"/>
      <c r="D8" s="249"/>
      <c r="E8" s="250"/>
      <c r="F8" s="251"/>
      <c r="G8" s="251"/>
      <c r="H8" s="251"/>
      <c r="I8" s="251"/>
      <c r="J8" s="251"/>
      <c r="K8" s="251"/>
      <c r="L8" s="251"/>
      <c r="M8" s="251"/>
      <c r="N8" s="251"/>
      <c r="O8" s="251"/>
      <c r="P8" s="251"/>
      <c r="Q8" s="251"/>
      <c r="R8" s="251"/>
      <c r="S8" s="251"/>
      <c r="T8" s="251"/>
      <c r="U8" s="251"/>
      <c r="V8" s="251"/>
      <c r="W8" s="251"/>
      <c r="X8" s="251"/>
      <c r="Y8" s="251"/>
      <c r="Z8" s="251"/>
      <c r="AA8" s="251"/>
      <c r="AB8" s="251"/>
      <c r="AC8" s="251"/>
      <c r="AD8" s="251"/>
      <c r="AE8" s="251"/>
      <c r="AF8" s="251"/>
      <c r="AG8" s="251"/>
      <c r="AH8" s="251"/>
      <c r="AI8" s="251"/>
      <c r="AJ8" s="251"/>
      <c r="AK8" s="256"/>
    </row>
    <row r="9" spans="1:66" ht="13.5" customHeight="1" x14ac:dyDescent="0.2">
      <c r="A9" s="257"/>
      <c r="B9" s="258">
        <v>1</v>
      </c>
      <c r="C9" s="259" t="s">
        <v>123</v>
      </c>
      <c r="D9" s="259"/>
      <c r="E9" s="260" t="s">
        <v>58</v>
      </c>
      <c r="F9" s="261">
        <f>SUM(F10:F15)</f>
        <v>0</v>
      </c>
      <c r="G9" s="261">
        <f t="shared" ref="G9:AI9" si="0">SUM(G10:G15)</f>
        <v>0</v>
      </c>
      <c r="H9" s="261">
        <f t="shared" si="0"/>
        <v>0</v>
      </c>
      <c r="I9" s="261">
        <f>SUM(I10:I15)</f>
        <v>0</v>
      </c>
      <c r="J9" s="261">
        <f t="shared" si="0"/>
        <v>0</v>
      </c>
      <c r="K9" s="261">
        <f>SUM(K10:K15)</f>
        <v>0</v>
      </c>
      <c r="L9" s="261">
        <f t="shared" si="0"/>
        <v>0</v>
      </c>
      <c r="M9" s="261">
        <f t="shared" si="0"/>
        <v>0</v>
      </c>
      <c r="N9" s="261">
        <f t="shared" si="0"/>
        <v>0</v>
      </c>
      <c r="O9" s="261">
        <f t="shared" si="0"/>
        <v>0</v>
      </c>
      <c r="P9" s="261">
        <f t="shared" si="0"/>
        <v>0</v>
      </c>
      <c r="Q9" s="261">
        <f t="shared" si="0"/>
        <v>0</v>
      </c>
      <c r="R9" s="261">
        <f t="shared" si="0"/>
        <v>0</v>
      </c>
      <c r="S9" s="261">
        <f t="shared" si="0"/>
        <v>0</v>
      </c>
      <c r="T9" s="261">
        <f t="shared" si="0"/>
        <v>0</v>
      </c>
      <c r="U9" s="261">
        <f t="shared" si="0"/>
        <v>0</v>
      </c>
      <c r="V9" s="261">
        <f t="shared" si="0"/>
        <v>0</v>
      </c>
      <c r="W9" s="261">
        <f t="shared" si="0"/>
        <v>0</v>
      </c>
      <c r="X9" s="261">
        <f t="shared" si="0"/>
        <v>0</v>
      </c>
      <c r="Y9" s="261">
        <f t="shared" si="0"/>
        <v>0</v>
      </c>
      <c r="Z9" s="261">
        <f t="shared" si="0"/>
        <v>0</v>
      </c>
      <c r="AA9" s="261">
        <f t="shared" si="0"/>
        <v>0</v>
      </c>
      <c r="AB9" s="261">
        <f t="shared" si="0"/>
        <v>0</v>
      </c>
      <c r="AC9" s="261">
        <f t="shared" si="0"/>
        <v>0</v>
      </c>
      <c r="AD9" s="261">
        <f t="shared" si="0"/>
        <v>0</v>
      </c>
      <c r="AE9" s="261">
        <f t="shared" si="0"/>
        <v>0</v>
      </c>
      <c r="AF9" s="261">
        <f t="shared" si="0"/>
        <v>0</v>
      </c>
      <c r="AG9" s="261">
        <f t="shared" si="0"/>
        <v>0</v>
      </c>
      <c r="AH9" s="261">
        <f t="shared" si="0"/>
        <v>0</v>
      </c>
      <c r="AI9" s="261">
        <f t="shared" si="0"/>
        <v>0</v>
      </c>
      <c r="AJ9" s="262">
        <f>SUM(F9:AI9)</f>
        <v>0</v>
      </c>
      <c r="AK9" s="256" t="b">
        <v>0</v>
      </c>
    </row>
    <row r="10" spans="1:66" ht="13.5" customHeight="1" x14ac:dyDescent="0.2">
      <c r="A10" s="263"/>
      <c r="B10" s="264" t="s">
        <v>2</v>
      </c>
      <c r="C10" s="18" t="s">
        <v>124</v>
      </c>
      <c r="D10" s="265"/>
      <c r="E10" s="266" t="s">
        <v>58</v>
      </c>
      <c r="F10" s="24"/>
      <c r="G10" s="24">
        <f>F10</f>
        <v>0</v>
      </c>
      <c r="H10" s="24">
        <f>G10</f>
        <v>0</v>
      </c>
      <c r="I10" s="24">
        <f>H10</f>
        <v>0</v>
      </c>
      <c r="J10" s="24">
        <f>I10</f>
        <v>0</v>
      </c>
      <c r="K10" s="24">
        <f>J10</f>
        <v>0</v>
      </c>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67">
        <f t="shared" ref="AJ10:AJ22" si="1">SUM(F10:AI10)</f>
        <v>0</v>
      </c>
      <c r="AK10" s="256"/>
    </row>
    <row r="11" spans="1:66" ht="13.5" customHeight="1" x14ac:dyDescent="0.2">
      <c r="A11" s="263"/>
      <c r="B11" s="264" t="s">
        <v>4</v>
      </c>
      <c r="C11" s="18" t="s">
        <v>124</v>
      </c>
      <c r="D11" s="268"/>
      <c r="E11" s="266" t="s">
        <v>58</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67">
        <f t="shared" si="1"/>
        <v>0</v>
      </c>
      <c r="AK11" s="256"/>
    </row>
    <row r="12" spans="1:66" ht="13.5" customHeight="1" x14ac:dyDescent="0.2">
      <c r="A12" s="263"/>
      <c r="B12" s="264" t="s">
        <v>6</v>
      </c>
      <c r="C12" s="18" t="s">
        <v>124</v>
      </c>
      <c r="D12" s="265"/>
      <c r="E12" s="266" t="s">
        <v>58</v>
      </c>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67">
        <f t="shared" si="1"/>
        <v>0</v>
      </c>
      <c r="AK12" s="256"/>
    </row>
    <row r="13" spans="1:66" ht="13.5" customHeight="1" x14ac:dyDescent="0.2">
      <c r="A13" s="263"/>
      <c r="B13" s="264" t="s">
        <v>8</v>
      </c>
      <c r="C13" s="18" t="s">
        <v>124</v>
      </c>
      <c r="D13" s="265"/>
      <c r="E13" s="266" t="s">
        <v>58</v>
      </c>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67">
        <f t="shared" si="1"/>
        <v>0</v>
      </c>
      <c r="AK13" s="256"/>
    </row>
    <row r="14" spans="1:66" ht="13.5" customHeight="1" x14ac:dyDescent="0.2">
      <c r="A14" s="263"/>
      <c r="B14" s="264" t="s">
        <v>9</v>
      </c>
      <c r="C14" s="18" t="s">
        <v>124</v>
      </c>
      <c r="D14" s="265"/>
      <c r="E14" s="266" t="s">
        <v>58</v>
      </c>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67">
        <f t="shared" si="1"/>
        <v>0</v>
      </c>
      <c r="AK14" s="256"/>
    </row>
    <row r="15" spans="1:66" ht="13.5" customHeight="1" x14ac:dyDescent="0.2">
      <c r="A15" s="263"/>
      <c r="B15" s="264" t="s">
        <v>50</v>
      </c>
      <c r="C15" s="18" t="s">
        <v>124</v>
      </c>
      <c r="D15" s="265"/>
      <c r="E15" s="266" t="s">
        <v>58</v>
      </c>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67">
        <f t="shared" si="1"/>
        <v>0</v>
      </c>
      <c r="AK15" s="256"/>
    </row>
    <row r="16" spans="1:66" ht="13.5" customHeight="1" x14ac:dyDescent="0.2">
      <c r="A16" s="263"/>
      <c r="B16" s="269">
        <v>2</v>
      </c>
      <c r="C16" s="270" t="s">
        <v>125</v>
      </c>
      <c r="D16" s="265"/>
      <c r="E16" s="271" t="s">
        <v>58</v>
      </c>
      <c r="F16" s="272">
        <f>SUM(F17:F22)</f>
        <v>0</v>
      </c>
      <c r="G16" s="272">
        <f t="shared" ref="G16:AI16" si="2">SUM(G17:G22)</f>
        <v>0</v>
      </c>
      <c r="H16" s="272">
        <f t="shared" si="2"/>
        <v>0</v>
      </c>
      <c r="I16" s="272">
        <f t="shared" si="2"/>
        <v>0</v>
      </c>
      <c r="J16" s="272">
        <f t="shared" si="2"/>
        <v>0</v>
      </c>
      <c r="K16" s="272">
        <f t="shared" si="2"/>
        <v>0</v>
      </c>
      <c r="L16" s="272">
        <f t="shared" si="2"/>
        <v>0</v>
      </c>
      <c r="M16" s="272">
        <f t="shared" si="2"/>
        <v>0</v>
      </c>
      <c r="N16" s="272">
        <f t="shared" si="2"/>
        <v>0</v>
      </c>
      <c r="O16" s="272">
        <f t="shared" si="2"/>
        <v>0</v>
      </c>
      <c r="P16" s="272">
        <f t="shared" si="2"/>
        <v>0</v>
      </c>
      <c r="Q16" s="272">
        <f t="shared" si="2"/>
        <v>0</v>
      </c>
      <c r="R16" s="272">
        <f t="shared" si="2"/>
        <v>0</v>
      </c>
      <c r="S16" s="272">
        <f t="shared" si="2"/>
        <v>0</v>
      </c>
      <c r="T16" s="272">
        <f t="shared" si="2"/>
        <v>0</v>
      </c>
      <c r="U16" s="272">
        <f t="shared" si="2"/>
        <v>0</v>
      </c>
      <c r="V16" s="272">
        <f t="shared" si="2"/>
        <v>0</v>
      </c>
      <c r="W16" s="272">
        <f t="shared" si="2"/>
        <v>0</v>
      </c>
      <c r="X16" s="272">
        <f t="shared" si="2"/>
        <v>0</v>
      </c>
      <c r="Y16" s="272">
        <f t="shared" si="2"/>
        <v>0</v>
      </c>
      <c r="Z16" s="272">
        <f t="shared" si="2"/>
        <v>0</v>
      </c>
      <c r="AA16" s="272">
        <f t="shared" si="2"/>
        <v>0</v>
      </c>
      <c r="AB16" s="272">
        <f t="shared" si="2"/>
        <v>0</v>
      </c>
      <c r="AC16" s="272">
        <f t="shared" si="2"/>
        <v>0</v>
      </c>
      <c r="AD16" s="272">
        <f t="shared" si="2"/>
        <v>0</v>
      </c>
      <c r="AE16" s="272">
        <f t="shared" si="2"/>
        <v>0</v>
      </c>
      <c r="AF16" s="272">
        <f t="shared" si="2"/>
        <v>0</v>
      </c>
      <c r="AG16" s="272">
        <f t="shared" si="2"/>
        <v>0</v>
      </c>
      <c r="AH16" s="272">
        <f t="shared" si="2"/>
        <v>0</v>
      </c>
      <c r="AI16" s="272">
        <f t="shared" si="2"/>
        <v>0</v>
      </c>
      <c r="AJ16" s="267">
        <f t="shared" si="1"/>
        <v>0</v>
      </c>
      <c r="AK16" s="273"/>
    </row>
    <row r="17" spans="1:38" ht="13.5" customHeight="1" x14ac:dyDescent="0.2">
      <c r="A17" s="263"/>
      <c r="B17" s="264" t="s">
        <v>65</v>
      </c>
      <c r="C17" s="18" t="s">
        <v>126</v>
      </c>
      <c r="D17" s="268"/>
      <c r="E17" s="266" t="s">
        <v>58</v>
      </c>
      <c r="F17" s="26">
        <f>'2. DL invest.n.pl.BEZ pr.'!E17</f>
        <v>0</v>
      </c>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7">
        <f t="shared" si="1"/>
        <v>0</v>
      </c>
      <c r="AK17" s="256"/>
    </row>
    <row r="18" spans="1:38" ht="13.5" customHeight="1" x14ac:dyDescent="0.2">
      <c r="A18" s="263"/>
      <c r="B18" s="264" t="s">
        <v>67</v>
      </c>
      <c r="C18" s="18" t="s">
        <v>126</v>
      </c>
      <c r="D18" s="268"/>
      <c r="E18" s="266" t="s">
        <v>58</v>
      </c>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7">
        <f t="shared" si="1"/>
        <v>0</v>
      </c>
      <c r="AK18" s="256"/>
    </row>
    <row r="19" spans="1:38" ht="15.75" customHeight="1" x14ac:dyDescent="0.2">
      <c r="A19" s="263"/>
      <c r="B19" s="264" t="s">
        <v>116</v>
      </c>
      <c r="C19" s="18" t="s">
        <v>126</v>
      </c>
      <c r="D19" s="268"/>
      <c r="E19" s="266" t="s">
        <v>58</v>
      </c>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7">
        <f t="shared" si="1"/>
        <v>0</v>
      </c>
      <c r="AK19" s="256"/>
    </row>
    <row r="20" spans="1:38" ht="15.75" customHeight="1" x14ac:dyDescent="0.2">
      <c r="A20" s="263"/>
      <c r="B20" s="264" t="s">
        <v>117</v>
      </c>
      <c r="C20" s="18" t="s">
        <v>126</v>
      </c>
      <c r="D20" s="268"/>
      <c r="E20" s="266" t="s">
        <v>58</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7">
        <f t="shared" si="1"/>
        <v>0</v>
      </c>
      <c r="AK20" s="256"/>
    </row>
    <row r="21" spans="1:38" ht="15.75" customHeight="1" x14ac:dyDescent="0.2">
      <c r="A21" s="263"/>
      <c r="B21" s="264" t="s">
        <v>118</v>
      </c>
      <c r="C21" s="18" t="s">
        <v>126</v>
      </c>
      <c r="D21" s="268"/>
      <c r="E21" s="266" t="s">
        <v>58</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7">
        <f t="shared" si="1"/>
        <v>0</v>
      </c>
      <c r="AK21" s="256"/>
    </row>
    <row r="22" spans="1:38" s="277" customFormat="1" ht="15.75" customHeight="1" x14ac:dyDescent="0.2">
      <c r="A22" s="274"/>
      <c r="B22" s="264" t="s">
        <v>127</v>
      </c>
      <c r="C22" s="18" t="s">
        <v>126</v>
      </c>
      <c r="D22" s="275"/>
      <c r="E22" s="266" t="s">
        <v>58</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7">
        <f t="shared" si="1"/>
        <v>0</v>
      </c>
      <c r="AK22" s="276"/>
    </row>
    <row r="23" spans="1:38" ht="13.5" customHeight="1" x14ac:dyDescent="0.2">
      <c r="A23" s="263"/>
      <c r="B23" s="271">
        <v>3</v>
      </c>
      <c r="C23" s="265" t="s">
        <v>128</v>
      </c>
      <c r="D23" s="265"/>
      <c r="E23" s="271" t="s">
        <v>58</v>
      </c>
      <c r="F23" s="272">
        <f t="shared" ref="F23:N23" si="3">F24+F27</f>
        <v>-975497</v>
      </c>
      <c r="G23" s="272">
        <f t="shared" si="3"/>
        <v>-1392368</v>
      </c>
      <c r="H23" s="272">
        <f t="shared" si="3"/>
        <v>-1387368</v>
      </c>
      <c r="I23" s="272">
        <f t="shared" si="3"/>
        <v>-1387399</v>
      </c>
      <c r="J23" s="272">
        <f t="shared" si="3"/>
        <v>-1382368</v>
      </c>
      <c r="K23" s="272">
        <f t="shared" si="3"/>
        <v>0</v>
      </c>
      <c r="L23" s="272">
        <f t="shared" si="3"/>
        <v>0</v>
      </c>
      <c r="M23" s="272">
        <f t="shared" si="3"/>
        <v>0</v>
      </c>
      <c r="N23" s="272">
        <f t="shared" si="3"/>
        <v>0</v>
      </c>
      <c r="O23" s="278"/>
      <c r="P23" s="278"/>
      <c r="Q23" s="278"/>
      <c r="R23" s="278"/>
      <c r="S23" s="278"/>
      <c r="T23" s="278"/>
      <c r="U23" s="278"/>
      <c r="V23" s="278"/>
      <c r="W23" s="278"/>
      <c r="X23" s="278"/>
      <c r="Y23" s="278"/>
      <c r="Z23" s="278"/>
      <c r="AA23" s="278"/>
      <c r="AB23" s="278"/>
      <c r="AC23" s="278"/>
      <c r="AD23" s="278"/>
      <c r="AE23" s="278"/>
      <c r="AF23" s="278"/>
      <c r="AG23" s="278"/>
      <c r="AH23" s="278"/>
      <c r="AI23" s="278"/>
      <c r="AJ23" s="267">
        <f t="shared" ref="AJ23:AJ29" si="4">SUM(F23:AI23)</f>
        <v>-6525000</v>
      </c>
      <c r="AK23" s="279"/>
      <c r="AL23" s="280"/>
    </row>
    <row r="24" spans="1:38" s="285" customFormat="1" ht="13.5" customHeight="1" x14ac:dyDescent="0.2">
      <c r="A24" s="281"/>
      <c r="B24" s="282" t="s">
        <v>90</v>
      </c>
      <c r="C24" s="265" t="s">
        <v>129</v>
      </c>
      <c r="D24" s="283"/>
      <c r="E24" s="271" t="s">
        <v>58</v>
      </c>
      <c r="F24" s="272">
        <f>SUM(F25:F25)</f>
        <v>-925497</v>
      </c>
      <c r="G24" s="272">
        <f>SUM(G25:G25)</f>
        <v>-1332368</v>
      </c>
      <c r="H24" s="272">
        <f>SUM(H25:H25)</f>
        <v>-1332368</v>
      </c>
      <c r="I24" s="272">
        <f t="shared" ref="I24:N24" si="5">SUM(I25:I25)</f>
        <v>-1332368</v>
      </c>
      <c r="J24" s="272">
        <f t="shared" si="5"/>
        <v>-1332368</v>
      </c>
      <c r="K24" s="272">
        <f t="shared" si="5"/>
        <v>0</v>
      </c>
      <c r="L24" s="272">
        <f t="shared" si="5"/>
        <v>0</v>
      </c>
      <c r="M24" s="272">
        <f t="shared" si="5"/>
        <v>0</v>
      </c>
      <c r="N24" s="272">
        <f t="shared" si="5"/>
        <v>0</v>
      </c>
      <c r="O24" s="278"/>
      <c r="P24" s="278"/>
      <c r="Q24" s="278"/>
      <c r="R24" s="278"/>
      <c r="S24" s="278"/>
      <c r="T24" s="278"/>
      <c r="U24" s="278"/>
      <c r="V24" s="278"/>
      <c r="W24" s="278"/>
      <c r="X24" s="278"/>
      <c r="Y24" s="278"/>
      <c r="Z24" s="278"/>
      <c r="AA24" s="278"/>
      <c r="AB24" s="278"/>
      <c r="AC24" s="278"/>
      <c r="AD24" s="278"/>
      <c r="AE24" s="278"/>
      <c r="AF24" s="278"/>
      <c r="AG24" s="278"/>
      <c r="AH24" s="278"/>
      <c r="AI24" s="278"/>
      <c r="AJ24" s="267">
        <f t="shared" si="4"/>
        <v>-6254969</v>
      </c>
      <c r="AK24" s="284"/>
    </row>
    <row r="25" spans="1:38" ht="13.5" customHeight="1" x14ac:dyDescent="0.2">
      <c r="A25" s="263"/>
      <c r="B25" s="264" t="s">
        <v>130</v>
      </c>
      <c r="C25" s="268" t="s">
        <v>340</v>
      </c>
      <c r="D25" s="268"/>
      <c r="E25" s="286" t="s">
        <v>58</v>
      </c>
      <c r="F25" s="287">
        <f>-SUM('1.1.A. Iesniedzējs:1.3.2. Partneris-kom.-2'!H38,'1.1.A. Iesniedzējs:1.3.2. Partneris-kom.-2'!I38)</f>
        <v>-925497</v>
      </c>
      <c r="G25" s="287">
        <f>-SUM('1.1.A. Iesniedzējs:1.3.2. Partneris-kom.-2'!J38,'1.1.A. Iesniedzējs:1.3.2. Partneris-kom.-2'!K38)</f>
        <v>-1332368</v>
      </c>
      <c r="H25" s="287">
        <f>-SUM('1.1.A. Iesniedzējs:1.3.2. Partneris-kom.-2'!L38,'1.1.A. Iesniedzējs:1.3.2. Partneris-kom.-2'!M38)</f>
        <v>-1332368</v>
      </c>
      <c r="I25" s="287">
        <f>-SUM('1.1.A. Iesniedzējs:1.3.2. Partneris-kom.-2'!N38,'1.1.A. Iesniedzējs:1.3.2. Partneris-kom.-2'!O38)</f>
        <v>-1332368</v>
      </c>
      <c r="J25" s="287">
        <f>-SUM('1.1.A. Iesniedzējs:1.3.2. Partneris-kom.-2'!P38,'1.1.A. Iesniedzējs:1.3.2. Partneris-kom.-2'!Q38)</f>
        <v>-1332368</v>
      </c>
      <c r="K25" s="287">
        <f>-SUM('1.1.A. Iesniedzējs:1.3.2. Partneris-kom.-2'!R38,'1.1.A. Iesniedzējs:1.3.2. Partneris-kom.-2'!S38)</f>
        <v>0</v>
      </c>
      <c r="L25" s="287">
        <f>-SUM('1.1.A. Iesniedzējs:1.3.2. Partneris-kom.-2'!T38,'1.1.A. Iesniedzējs:1.3.2. Partneris-kom.-2'!U38)</f>
        <v>0</v>
      </c>
      <c r="M25" s="287">
        <f>-SUM('1.1.A. Iesniedzējs:1.3.2. Partneris-kom.-2'!V38,'1.1.A. Iesniedzējs:1.3.2. Partneris-kom.-2'!W38)</f>
        <v>0</v>
      </c>
      <c r="N25" s="287">
        <f>-SUM('1.1.A. Iesniedzējs:1.3.2. Partneris-kom.-2'!X38,'1.1.A. Iesniedzējs:1.3.2. Partneris-kom.-2'!Y38)</f>
        <v>0</v>
      </c>
      <c r="O25" s="278"/>
      <c r="P25" s="278"/>
      <c r="Q25" s="278"/>
      <c r="R25" s="278"/>
      <c r="S25" s="278"/>
      <c r="T25" s="278"/>
      <c r="U25" s="278"/>
      <c r="V25" s="278"/>
      <c r="W25" s="278"/>
      <c r="X25" s="278"/>
      <c r="Y25" s="278"/>
      <c r="Z25" s="278"/>
      <c r="AA25" s="278"/>
      <c r="AB25" s="278"/>
      <c r="AC25" s="278"/>
      <c r="AD25" s="278"/>
      <c r="AE25" s="278"/>
      <c r="AF25" s="278"/>
      <c r="AG25" s="278"/>
      <c r="AH25" s="278"/>
      <c r="AI25" s="278"/>
      <c r="AJ25" s="288">
        <f t="shared" si="4"/>
        <v>-6254969</v>
      </c>
      <c r="AK25" s="289"/>
    </row>
    <row r="26" spans="1:38" ht="13.5" customHeight="1" x14ac:dyDescent="0.2">
      <c r="A26" s="263"/>
      <c r="B26" s="264" t="s">
        <v>422</v>
      </c>
      <c r="C26" s="268" t="s">
        <v>423</v>
      </c>
      <c r="D26" s="268"/>
      <c r="E26" s="286" t="s">
        <v>58</v>
      </c>
      <c r="F26" s="287">
        <f>-SUM('1.1.A. Iesniedzējs:1.3.2. Partneris-kom.-2'!H36)+SUM('1.1.A. Iesniedzējs:1.3.2. Partneris-kom.-2'!H35)</f>
        <v>-925497</v>
      </c>
      <c r="G26" s="287">
        <f>-SUM('1.1.A. Iesniedzējs:1.3.2. Partneris-kom.-2'!J36)+SUM('1.1.A. Iesniedzējs:1.3.2. Partneris-kom.-2'!J35)</f>
        <v>-1332368</v>
      </c>
      <c r="H26" s="287">
        <f>-SUM('1.1.A. Iesniedzējs:1.3.2. Partneris-kom.-2'!L36)+SUM('1.1.A. Iesniedzējs:1.3.2. Partneris-kom.-2'!L35)</f>
        <v>-1332368</v>
      </c>
      <c r="I26" s="287">
        <f>-SUM('1.1.A. Iesniedzējs:1.3.2. Partneris-kom.-2'!N36)+SUM('1.1.A. Iesniedzējs:1.3.2. Partneris-kom.-2'!N35)</f>
        <v>-1332368</v>
      </c>
      <c r="J26" s="287">
        <f>-SUM('1.1.A. Iesniedzējs:1.3.2. Partneris-kom.-2'!P36)+SUM('1.1.A. Iesniedzējs:1.3.2. Partneris-kom.-2'!P35)</f>
        <v>-1332368</v>
      </c>
      <c r="K26" s="287">
        <f>-SUM('1.1.A. Iesniedzējs:1.3.2. Partneris-kom.-2'!R36)+SUM('1.1.A. Iesniedzējs:1.3.2. Partneris-kom.-2'!R35)</f>
        <v>0</v>
      </c>
      <c r="L26" s="287">
        <f>-SUM('1.1.A. Iesniedzējs:1.3.2. Partneris-kom.-2'!T36)+SUM('1.1.A. Iesniedzējs:1.3.2. Partneris-kom.-2'!T35)</f>
        <v>0</v>
      </c>
      <c r="M26" s="287">
        <f>-SUM('1.1.A. Iesniedzējs:1.3.2. Partneris-kom.-2'!V36)+SUM('1.1.A. Iesniedzējs:1.3.2. Partneris-kom.-2'!V35)</f>
        <v>0</v>
      </c>
      <c r="N26" s="287">
        <f>-SUM('1.1.A. Iesniedzējs:1.3.2. Partneris-kom.-2'!X36)+SUM('1.1.A. Iesniedzējs:1.3.2. Partneris-kom.-2'!X35)</f>
        <v>0</v>
      </c>
      <c r="O26" s="278"/>
      <c r="P26" s="278"/>
      <c r="Q26" s="278"/>
      <c r="R26" s="278"/>
      <c r="S26" s="278"/>
      <c r="T26" s="278"/>
      <c r="U26" s="278"/>
      <c r="V26" s="278"/>
      <c r="W26" s="278"/>
      <c r="X26" s="278"/>
      <c r="Y26" s="278"/>
      <c r="Z26" s="278"/>
      <c r="AA26" s="278"/>
      <c r="AB26" s="278"/>
      <c r="AC26" s="278"/>
      <c r="AD26" s="278"/>
      <c r="AE26" s="278"/>
      <c r="AF26" s="278"/>
      <c r="AG26" s="278"/>
      <c r="AH26" s="278"/>
      <c r="AI26" s="278"/>
      <c r="AJ26" s="288"/>
      <c r="AK26" s="289"/>
    </row>
    <row r="27" spans="1:38" s="285" customFormat="1" ht="13.5" customHeight="1" x14ac:dyDescent="0.2">
      <c r="A27" s="281"/>
      <c r="B27" s="282" t="s">
        <v>91</v>
      </c>
      <c r="C27" s="265" t="s">
        <v>131</v>
      </c>
      <c r="D27" s="283"/>
      <c r="E27" s="271" t="s">
        <v>58</v>
      </c>
      <c r="F27" s="272">
        <f>F28</f>
        <v>-50000</v>
      </c>
      <c r="G27" s="272">
        <f t="shared" ref="G27:N27" si="6">G28</f>
        <v>-60000</v>
      </c>
      <c r="H27" s="272">
        <f t="shared" si="6"/>
        <v>-55000</v>
      </c>
      <c r="I27" s="272">
        <f t="shared" si="6"/>
        <v>-55031</v>
      </c>
      <c r="J27" s="272">
        <f t="shared" si="6"/>
        <v>-50000</v>
      </c>
      <c r="K27" s="272">
        <f t="shared" si="6"/>
        <v>0</v>
      </c>
      <c r="L27" s="272">
        <f t="shared" si="6"/>
        <v>0</v>
      </c>
      <c r="M27" s="272">
        <f t="shared" si="6"/>
        <v>0</v>
      </c>
      <c r="N27" s="272">
        <f t="shared" si="6"/>
        <v>0</v>
      </c>
      <c r="O27" s="278"/>
      <c r="P27" s="278"/>
      <c r="Q27" s="278"/>
      <c r="R27" s="278"/>
      <c r="S27" s="278"/>
      <c r="T27" s="278"/>
      <c r="U27" s="278"/>
      <c r="V27" s="278"/>
      <c r="W27" s="278"/>
      <c r="X27" s="278"/>
      <c r="Y27" s="278"/>
      <c r="Z27" s="278"/>
      <c r="AA27" s="278"/>
      <c r="AB27" s="278"/>
      <c r="AC27" s="278"/>
      <c r="AD27" s="278"/>
      <c r="AE27" s="278"/>
      <c r="AF27" s="278"/>
      <c r="AG27" s="278"/>
      <c r="AH27" s="278"/>
      <c r="AI27" s="278"/>
      <c r="AJ27" s="267">
        <f t="shared" si="4"/>
        <v>-270031</v>
      </c>
      <c r="AK27" s="284"/>
    </row>
    <row r="28" spans="1:38" ht="13.5" customHeight="1" x14ac:dyDescent="0.2">
      <c r="A28" s="263"/>
      <c r="B28" s="264" t="s">
        <v>132</v>
      </c>
      <c r="C28" s="268" t="s">
        <v>133</v>
      </c>
      <c r="D28" s="268"/>
      <c r="E28" s="286" t="s">
        <v>58</v>
      </c>
      <c r="F28" s="287">
        <f>-SUM('1.1.A. Iesniedzējs:1.3.2. Partneris-kom.-2'!H35,'1.1.A. Iesniedzējs:1.3.2. Partneris-kom.-2'!I35)</f>
        <v>-50000</v>
      </c>
      <c r="G28" s="287">
        <f>-SUM('1.1.A. Iesniedzējs:1.3.2. Partneris-kom.-2'!J35,'1.1.A. Iesniedzējs:1.3.2. Partneris-kom.-2'!K35)</f>
        <v>-60000</v>
      </c>
      <c r="H28" s="287">
        <f>-SUM('1.1.A. Iesniedzējs:1.3.2. Partneris-kom.-2'!L35,'1.1.A. Iesniedzējs:1.3.2. Partneris-kom.-2'!M35)</f>
        <v>-55000</v>
      </c>
      <c r="I28" s="287">
        <f>-SUM('1.1.A. Iesniedzējs:1.3.2. Partneris-kom.-2'!N35,'1.1.A. Iesniedzējs:1.3.2. Partneris-kom.-2'!O35)</f>
        <v>-55031</v>
      </c>
      <c r="J28" s="287">
        <f>-SUM('1.1.A. Iesniedzējs:1.3.2. Partneris-kom.-2'!P35,'1.1.A. Iesniedzējs:1.3.2. Partneris-kom.-2'!Q35)</f>
        <v>-50000</v>
      </c>
      <c r="K28" s="287">
        <f>-SUM('1.1.A. Iesniedzējs:1.3.2. Partneris-kom.-2'!R35,'1.1.A. Iesniedzējs:1.3.2. Partneris-kom.-2'!S35)</f>
        <v>0</v>
      </c>
      <c r="L28" s="287">
        <f>-SUM('1.1.A. Iesniedzējs:1.3.2. Partneris-kom.-2'!T35,'1.1.A. Iesniedzējs:1.3.2. Partneris-kom.-2'!U35)</f>
        <v>0</v>
      </c>
      <c r="M28" s="287">
        <f>-SUM('1.1.A. Iesniedzējs:1.3.2. Partneris-kom.-2'!V35,'1.1.A. Iesniedzējs:1.3.2. Partneris-kom.-2'!W35)</f>
        <v>0</v>
      </c>
      <c r="N28" s="287">
        <f>-SUM('1.1.A. Iesniedzējs:1.3.2. Partneris-kom.-2'!X35,'1.1.A. Iesniedzējs:1.3.2. Partneris-kom.-2'!Y35)</f>
        <v>0</v>
      </c>
      <c r="O28" s="278"/>
      <c r="P28" s="278"/>
      <c r="Q28" s="278"/>
      <c r="R28" s="278"/>
      <c r="S28" s="278"/>
      <c r="T28" s="278"/>
      <c r="U28" s="278"/>
      <c r="V28" s="278"/>
      <c r="W28" s="278"/>
      <c r="X28" s="278"/>
      <c r="Y28" s="278"/>
      <c r="Z28" s="278"/>
      <c r="AA28" s="278"/>
      <c r="AB28" s="278"/>
      <c r="AC28" s="278"/>
      <c r="AD28" s="278"/>
      <c r="AE28" s="278"/>
      <c r="AF28" s="278"/>
      <c r="AG28" s="278"/>
      <c r="AH28" s="278"/>
      <c r="AI28" s="278"/>
      <c r="AJ28" s="288">
        <f t="shared" si="4"/>
        <v>-270031</v>
      </c>
      <c r="AK28" s="289"/>
    </row>
    <row r="29" spans="1:38" ht="13.5" customHeight="1" x14ac:dyDescent="0.2">
      <c r="A29" s="263"/>
      <c r="B29" s="290">
        <v>4</v>
      </c>
      <c r="C29" s="265" t="s">
        <v>134</v>
      </c>
      <c r="D29" s="265"/>
      <c r="E29" s="271" t="s">
        <v>58</v>
      </c>
      <c r="F29" s="278"/>
      <c r="G29" s="272">
        <f>G30</f>
        <v>0</v>
      </c>
      <c r="H29" s="272">
        <f>H30</f>
        <v>0</v>
      </c>
      <c r="I29" s="272">
        <f>I30</f>
        <v>0</v>
      </c>
      <c r="J29" s="272">
        <f>J30</f>
        <v>0</v>
      </c>
      <c r="K29" s="272">
        <f t="shared" ref="K29:AA29" si="7">K30</f>
        <v>0</v>
      </c>
      <c r="L29" s="272">
        <f t="shared" si="7"/>
        <v>0</v>
      </c>
      <c r="M29" s="272">
        <f t="shared" si="7"/>
        <v>0</v>
      </c>
      <c r="N29" s="272">
        <f t="shared" si="7"/>
        <v>0</v>
      </c>
      <c r="O29" s="272">
        <f t="shared" si="7"/>
        <v>0</v>
      </c>
      <c r="P29" s="272">
        <f t="shared" si="7"/>
        <v>0</v>
      </c>
      <c r="Q29" s="272">
        <f t="shared" si="7"/>
        <v>0</v>
      </c>
      <c r="R29" s="272">
        <f t="shared" si="7"/>
        <v>0</v>
      </c>
      <c r="S29" s="272">
        <f t="shared" si="7"/>
        <v>0</v>
      </c>
      <c r="T29" s="272">
        <f t="shared" si="7"/>
        <v>0</v>
      </c>
      <c r="U29" s="272">
        <f t="shared" si="7"/>
        <v>0</v>
      </c>
      <c r="V29" s="272">
        <f t="shared" si="7"/>
        <v>0</v>
      </c>
      <c r="W29" s="272">
        <f t="shared" si="7"/>
        <v>0</v>
      </c>
      <c r="X29" s="272">
        <f t="shared" si="7"/>
        <v>0</v>
      </c>
      <c r="Y29" s="272">
        <f t="shared" si="7"/>
        <v>0</v>
      </c>
      <c r="Z29" s="272">
        <f t="shared" si="7"/>
        <v>0</v>
      </c>
      <c r="AA29" s="272">
        <f t="shared" si="7"/>
        <v>0</v>
      </c>
      <c r="AB29" s="272">
        <f>AB30</f>
        <v>0</v>
      </c>
      <c r="AC29" s="272">
        <f t="shared" ref="AC29:AI29" si="8">AC30</f>
        <v>0</v>
      </c>
      <c r="AD29" s="272">
        <f t="shared" si="8"/>
        <v>0</v>
      </c>
      <c r="AE29" s="272">
        <f t="shared" si="8"/>
        <v>0</v>
      </c>
      <c r="AF29" s="272">
        <f t="shared" si="8"/>
        <v>0</v>
      </c>
      <c r="AG29" s="272">
        <f t="shared" si="8"/>
        <v>0</v>
      </c>
      <c r="AH29" s="272">
        <f t="shared" si="8"/>
        <v>0</v>
      </c>
      <c r="AI29" s="272">
        <f t="shared" si="8"/>
        <v>0</v>
      </c>
      <c r="AJ29" s="267">
        <f t="shared" si="4"/>
        <v>0</v>
      </c>
      <c r="AK29" s="289"/>
    </row>
    <row r="30" spans="1:38" ht="13.5" customHeight="1" x14ac:dyDescent="0.2">
      <c r="A30" s="263"/>
      <c r="B30" s="291" t="s">
        <v>135</v>
      </c>
      <c r="C30" s="292" t="s">
        <v>136</v>
      </c>
      <c r="D30" s="265"/>
      <c r="E30" s="266" t="s">
        <v>58</v>
      </c>
      <c r="F30" s="278"/>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67">
        <f>SUM(F30:AH30)</f>
        <v>0</v>
      </c>
      <c r="AK30" s="289"/>
    </row>
    <row r="31" spans="1:38" s="300" customFormat="1" ht="13.5" customHeight="1" thickBot="1" x14ac:dyDescent="0.25">
      <c r="A31" s="293"/>
      <c r="B31" s="294">
        <v>5</v>
      </c>
      <c r="C31" s="295" t="s">
        <v>119</v>
      </c>
      <c r="D31" s="295"/>
      <c r="E31" s="296" t="s">
        <v>58</v>
      </c>
      <c r="F31" s="297">
        <f t="shared" ref="F31:AI31" si="9">SUM(F9,,F16,F23,F29)</f>
        <v>-975497</v>
      </c>
      <c r="G31" s="297">
        <f>SUM(G9,,G16,G23,G29)</f>
        <v>-1392368</v>
      </c>
      <c r="H31" s="297">
        <f t="shared" si="9"/>
        <v>-1387368</v>
      </c>
      <c r="I31" s="297">
        <f t="shared" si="9"/>
        <v>-1387399</v>
      </c>
      <c r="J31" s="297">
        <f t="shared" si="9"/>
        <v>-1382368</v>
      </c>
      <c r="K31" s="297">
        <f t="shared" si="9"/>
        <v>0</v>
      </c>
      <c r="L31" s="297">
        <f t="shared" si="9"/>
        <v>0</v>
      </c>
      <c r="M31" s="297">
        <f t="shared" si="9"/>
        <v>0</v>
      </c>
      <c r="N31" s="297">
        <f t="shared" si="9"/>
        <v>0</v>
      </c>
      <c r="O31" s="297">
        <f t="shared" si="9"/>
        <v>0</v>
      </c>
      <c r="P31" s="297">
        <f t="shared" si="9"/>
        <v>0</v>
      </c>
      <c r="Q31" s="297">
        <f t="shared" si="9"/>
        <v>0</v>
      </c>
      <c r="R31" s="297">
        <f t="shared" si="9"/>
        <v>0</v>
      </c>
      <c r="S31" s="297">
        <f t="shared" si="9"/>
        <v>0</v>
      </c>
      <c r="T31" s="297">
        <f t="shared" si="9"/>
        <v>0</v>
      </c>
      <c r="U31" s="297">
        <f t="shared" si="9"/>
        <v>0</v>
      </c>
      <c r="V31" s="297">
        <f t="shared" si="9"/>
        <v>0</v>
      </c>
      <c r="W31" s="297">
        <f t="shared" si="9"/>
        <v>0</v>
      </c>
      <c r="X31" s="297">
        <f t="shared" si="9"/>
        <v>0</v>
      </c>
      <c r="Y31" s="297">
        <f t="shared" si="9"/>
        <v>0</v>
      </c>
      <c r="Z31" s="297">
        <f t="shared" si="9"/>
        <v>0</v>
      </c>
      <c r="AA31" s="297">
        <f t="shared" si="9"/>
        <v>0</v>
      </c>
      <c r="AB31" s="297">
        <f t="shared" si="9"/>
        <v>0</v>
      </c>
      <c r="AC31" s="297">
        <f t="shared" si="9"/>
        <v>0</v>
      </c>
      <c r="AD31" s="297">
        <f t="shared" si="9"/>
        <v>0</v>
      </c>
      <c r="AE31" s="297">
        <f t="shared" si="9"/>
        <v>0</v>
      </c>
      <c r="AF31" s="297">
        <f t="shared" si="9"/>
        <v>0</v>
      </c>
      <c r="AG31" s="297">
        <f t="shared" si="9"/>
        <v>0</v>
      </c>
      <c r="AH31" s="297">
        <f t="shared" si="9"/>
        <v>0</v>
      </c>
      <c r="AI31" s="297">
        <f t="shared" si="9"/>
        <v>0</v>
      </c>
      <c r="AJ31" s="298">
        <f>SUM(F31:AI31)</f>
        <v>-6525000</v>
      </c>
      <c r="AK31" s="299"/>
    </row>
    <row r="32" spans="1:38" x14ac:dyDescent="0.2">
      <c r="AK32" s="256"/>
    </row>
    <row r="33" spans="1:36" x14ac:dyDescent="0.2">
      <c r="A33" s="253"/>
      <c r="B33" s="253"/>
      <c r="C33" s="253"/>
      <c r="D33" s="253"/>
      <c r="E33" s="253"/>
      <c r="F33" s="254"/>
      <c r="G33" s="254"/>
      <c r="H33" s="254"/>
      <c r="I33" s="254"/>
      <c r="J33" s="254"/>
      <c r="K33" s="254"/>
      <c r="L33" s="254"/>
      <c r="M33" s="254"/>
      <c r="N33" s="254"/>
      <c r="O33" s="254"/>
      <c r="P33" s="254"/>
      <c r="Q33" s="254"/>
      <c r="R33" s="254"/>
      <c r="S33" s="254"/>
      <c r="T33" s="254"/>
      <c r="U33" s="254"/>
      <c r="V33" s="254"/>
      <c r="W33" s="254"/>
      <c r="X33" s="254"/>
      <c r="Y33" s="254"/>
      <c r="Z33" s="254"/>
      <c r="AA33" s="254"/>
      <c r="AB33" s="254"/>
      <c r="AC33" s="254"/>
      <c r="AD33" s="254"/>
      <c r="AE33" s="254"/>
      <c r="AF33" s="254"/>
      <c r="AG33" s="254"/>
      <c r="AH33" s="254"/>
      <c r="AI33" s="254"/>
      <c r="AJ33" s="255"/>
    </row>
    <row r="34" spans="1:36" x14ac:dyDescent="0.2">
      <c r="A34" s="3"/>
      <c r="B34" s="3"/>
      <c r="C34" s="3"/>
      <c r="D34" s="301"/>
      <c r="E34" s="3"/>
      <c r="F34" s="302"/>
      <c r="G34" s="3"/>
      <c r="H34" s="3"/>
      <c r="I34" s="3"/>
      <c r="J34" s="3"/>
      <c r="K34" s="3"/>
      <c r="L34" s="3"/>
      <c r="M34" s="3"/>
      <c r="N34" s="3"/>
      <c r="O34" s="3"/>
      <c r="P34" s="3"/>
      <c r="Q34" s="3"/>
      <c r="R34" s="3"/>
      <c r="S34" s="3"/>
      <c r="T34" s="3"/>
      <c r="U34" s="3"/>
      <c r="V34" s="3"/>
      <c r="W34" s="3"/>
      <c r="X34" s="3"/>
      <c r="Y34" s="3"/>
      <c r="Z34" s="3"/>
      <c r="AA34" s="3"/>
      <c r="AB34" s="3"/>
      <c r="AC34" s="3"/>
      <c r="AD34" s="3"/>
      <c r="AE34" s="3"/>
      <c r="AF34" s="3"/>
    </row>
    <row r="35" spans="1:36" x14ac:dyDescent="0.2">
      <c r="A35" s="3"/>
      <c r="B35" s="3"/>
      <c r="C35" s="303" t="s">
        <v>120</v>
      </c>
      <c r="D35" s="301"/>
      <c r="E35" s="3"/>
      <c r="F35" s="302"/>
      <c r="G35" s="3"/>
      <c r="H35" s="3"/>
      <c r="I35" s="3"/>
      <c r="J35" s="3"/>
      <c r="K35" s="3"/>
      <c r="L35" s="3"/>
      <c r="M35" s="3"/>
      <c r="N35" s="3"/>
      <c r="O35" s="3"/>
      <c r="P35" s="3"/>
      <c r="Q35" s="3"/>
      <c r="R35" s="3"/>
      <c r="S35" s="3"/>
      <c r="T35" s="3"/>
      <c r="U35" s="3"/>
      <c r="V35" s="3"/>
      <c r="W35" s="3"/>
      <c r="X35" s="3"/>
      <c r="Y35" s="3"/>
      <c r="Z35" s="3"/>
      <c r="AA35" s="3"/>
      <c r="AB35" s="3"/>
      <c r="AC35" s="3"/>
      <c r="AD35" s="3"/>
      <c r="AE35" s="3"/>
      <c r="AF35" s="3"/>
    </row>
    <row r="36" spans="1:36" x14ac:dyDescent="0.2">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row>
    <row r="37" spans="1:36" x14ac:dyDescent="0.2">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1:36" ht="15.75" x14ac:dyDescent="0.25">
      <c r="A38" s="3"/>
      <c r="B38" s="3"/>
      <c r="C38" s="587" t="s">
        <v>469</v>
      </c>
      <c r="D38" s="3"/>
      <c r="E38" s="3"/>
      <c r="F38" s="3"/>
      <c r="G38" s="304"/>
      <c r="H38" s="3"/>
      <c r="I38" s="3"/>
      <c r="J38" s="3"/>
      <c r="K38" s="3"/>
      <c r="L38" s="3"/>
      <c r="M38" s="3"/>
      <c r="N38" s="3"/>
      <c r="O38" s="3"/>
      <c r="P38" s="3"/>
      <c r="Q38" s="3"/>
      <c r="R38" s="3"/>
      <c r="S38" s="3"/>
      <c r="T38" s="3"/>
      <c r="U38" s="3"/>
      <c r="V38" s="3"/>
      <c r="W38" s="3"/>
      <c r="X38" s="3"/>
      <c r="Y38" s="3"/>
      <c r="Z38" s="3"/>
      <c r="AA38" s="3"/>
      <c r="AB38" s="3"/>
      <c r="AC38" s="3"/>
      <c r="AD38" s="3"/>
      <c r="AE38" s="3"/>
      <c r="AF38" s="3"/>
    </row>
    <row r="39" spans="1:36" x14ac:dyDescent="0.2">
      <c r="A39" s="3"/>
      <c r="B39" s="3"/>
      <c r="C39" s="587" t="s">
        <v>470</v>
      </c>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1:36" x14ac:dyDescent="0.2">
      <c r="A40" s="3"/>
      <c r="B40" s="3"/>
      <c r="C40" s="3"/>
      <c r="D40" s="3"/>
      <c r="E40" s="3"/>
      <c r="F40" s="3"/>
      <c r="G40" s="3"/>
      <c r="H40" s="3"/>
      <c r="I40" s="3"/>
      <c r="J40" s="3"/>
      <c r="K40" s="3"/>
      <c r="L40" s="3"/>
      <c r="M40" s="305"/>
      <c r="N40" s="3"/>
      <c r="O40" s="3"/>
      <c r="P40" s="3"/>
      <c r="Q40" s="3"/>
      <c r="R40" s="3"/>
      <c r="S40" s="3"/>
      <c r="T40" s="3"/>
      <c r="U40" s="3"/>
      <c r="V40" s="3"/>
      <c r="W40" s="3"/>
      <c r="X40" s="3"/>
      <c r="Y40" s="3"/>
      <c r="Z40" s="3"/>
      <c r="AA40" s="3"/>
      <c r="AB40" s="3"/>
      <c r="AC40" s="3"/>
      <c r="AD40" s="3"/>
      <c r="AE40" s="3"/>
      <c r="AF40" s="3"/>
    </row>
    <row r="41" spans="1:36" x14ac:dyDescent="0.2">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1:36" x14ac:dyDescent="0.2">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1:36" x14ac:dyDescent="0.2">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1:36" x14ac:dyDescent="0.2">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1:36" x14ac:dyDescent="0.2">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row>
    <row r="46" spans="1:36" x14ac:dyDescent="0.2">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row>
    <row r="47" spans="1:36" x14ac:dyDescent="0.2">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row>
    <row r="48" spans="1:36" x14ac:dyDescent="0.2">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row>
    <row r="49" spans="1:32" x14ac:dyDescent="0.2">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row>
    <row r="50" spans="1:32" x14ac:dyDescent="0.2">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row>
    <row r="51" spans="1:32" x14ac:dyDescent="0.2">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row>
  </sheetData>
  <sheetProtection formatCells="0" formatColumns="0" formatRows="0" insertColumns="0" insertRows="0" insertHyperlinks="0" deleteColumns="0" deleteRows="0" sort="0" autoFilter="0" pivotTables="0"/>
  <mergeCells count="2">
    <mergeCell ref="A1:D1"/>
    <mergeCell ref="A2:K2"/>
  </mergeCells>
  <conditionalFormatting sqref="F17:AI22">
    <cfRule type="cellIs" dxfId="83" priority="1" operator="greaterThan">
      <formula>0</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dimension ref="A1:BM40"/>
  <sheetViews>
    <sheetView zoomScale="85" zoomScaleNormal="85" zoomScaleSheetLayoutView="130" workbookViewId="0">
      <pane xSplit="4" ySplit="6" topLeftCell="E7" activePane="bottomRight" state="frozen"/>
      <selection pane="topRight" activeCell="E1" sqref="E1"/>
      <selection pane="bottomLeft" activeCell="A7" sqref="A7"/>
      <selection pane="bottomRight" activeCell="B30" sqref="B30"/>
    </sheetView>
  </sheetViews>
  <sheetFormatPr defaultColWidth="9.140625" defaultRowHeight="12.75" x14ac:dyDescent="0.2"/>
  <cols>
    <col min="1" max="1" width="2.28515625" style="237" customWidth="1"/>
    <col min="2" max="2" width="4.140625" style="237" customWidth="1"/>
    <col min="3" max="3" width="39.140625" style="237" customWidth="1"/>
    <col min="4" max="4" width="4.7109375" style="237" bestFit="1" customWidth="1"/>
    <col min="5" max="35" width="14" style="237" customWidth="1"/>
    <col min="36" max="36" width="9.140625" style="237" customWidth="1"/>
    <col min="37" max="16384" width="9.140625" style="237"/>
  </cols>
  <sheetData>
    <row r="1" spans="1:65" s="1" customFormat="1" ht="26.25" x14ac:dyDescent="0.25">
      <c r="A1" s="642" t="s">
        <v>152</v>
      </c>
      <c r="B1" s="642"/>
      <c r="C1" s="642"/>
      <c r="D1" s="231"/>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68" customFormat="1" ht="21" x14ac:dyDescent="0.35">
      <c r="A2" s="329" t="s">
        <v>153</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row>
    <row r="3" spans="1:65" x14ac:dyDescent="0.2">
      <c r="A3" s="330"/>
      <c r="B3" s="331"/>
      <c r="C3" s="234"/>
      <c r="D3" s="332"/>
      <c r="E3" s="333">
        <f>'3. DL invest.n.pl.AR pr.'!F4</f>
        <v>1</v>
      </c>
      <c r="F3" s="333">
        <f>'3. DL invest.n.pl.AR pr.'!G4</f>
        <v>2</v>
      </c>
      <c r="G3" s="333">
        <f>'3. DL invest.n.pl.AR pr.'!H4</f>
        <v>3</v>
      </c>
      <c r="H3" s="333">
        <f>'3. DL invest.n.pl.AR pr.'!I4</f>
        <v>4</v>
      </c>
      <c r="I3" s="333">
        <f>'3. DL invest.n.pl.AR pr.'!J4</f>
        <v>5</v>
      </c>
      <c r="J3" s="333">
        <f>'3. DL invest.n.pl.AR pr.'!K4</f>
        <v>6</v>
      </c>
      <c r="K3" s="333">
        <f>'3. DL invest.n.pl.AR pr.'!L4</f>
        <v>7</v>
      </c>
      <c r="L3" s="333">
        <f>'3. DL invest.n.pl.AR pr.'!M4</f>
        <v>8</v>
      </c>
      <c r="M3" s="333">
        <f>'3. DL invest.n.pl.AR pr.'!N4</f>
        <v>9</v>
      </c>
      <c r="N3" s="333">
        <f>'3. DL invest.n.pl.AR pr.'!O4</f>
        <v>10</v>
      </c>
      <c r="O3" s="333">
        <f>'3. DL invest.n.pl.AR pr.'!P4</f>
        <v>11</v>
      </c>
      <c r="P3" s="333">
        <f>'3. DL invest.n.pl.AR pr.'!Q4</f>
        <v>12</v>
      </c>
      <c r="Q3" s="333">
        <f>'3. DL invest.n.pl.AR pr.'!R4</f>
        <v>13</v>
      </c>
      <c r="R3" s="333">
        <f>'3. DL invest.n.pl.AR pr.'!S4</f>
        <v>14</v>
      </c>
      <c r="S3" s="333">
        <f>'3. DL invest.n.pl.AR pr.'!T4</f>
        <v>15</v>
      </c>
      <c r="T3" s="333">
        <f>'3. DL invest.n.pl.AR pr.'!U4</f>
        <v>16</v>
      </c>
      <c r="U3" s="333">
        <f>'3. DL invest.n.pl.AR pr.'!V4</f>
        <v>17</v>
      </c>
      <c r="V3" s="333">
        <f>'3. DL invest.n.pl.AR pr.'!W4</f>
        <v>18</v>
      </c>
      <c r="W3" s="333">
        <f>'3. DL invest.n.pl.AR pr.'!X4</f>
        <v>19</v>
      </c>
      <c r="X3" s="333">
        <f>'3. DL invest.n.pl.AR pr.'!Y4</f>
        <v>20</v>
      </c>
      <c r="Y3" s="333">
        <f>'3. DL invest.n.pl.AR pr.'!Z4</f>
        <v>21</v>
      </c>
      <c r="Z3" s="333">
        <f>'3. DL invest.n.pl.AR pr.'!AA4</f>
        <v>22</v>
      </c>
      <c r="AA3" s="333">
        <f>'3. DL invest.n.pl.AR pr.'!AB4</f>
        <v>23</v>
      </c>
      <c r="AB3" s="333">
        <f>'3. DL invest.n.pl.AR pr.'!AC4</f>
        <v>24</v>
      </c>
      <c r="AC3" s="333">
        <f>'3. DL invest.n.pl.AR pr.'!AD4</f>
        <v>25</v>
      </c>
      <c r="AD3" s="333">
        <f>'3. DL invest.n.pl.AR pr.'!AE4</f>
        <v>26</v>
      </c>
      <c r="AE3" s="333">
        <f>'3. DL invest.n.pl.AR pr.'!AF4</f>
        <v>27</v>
      </c>
      <c r="AF3" s="333">
        <f>'3. DL invest.n.pl.AR pr.'!AG4</f>
        <v>28</v>
      </c>
      <c r="AG3" s="333">
        <f>'3. DL invest.n.pl.AR pr.'!AH4</f>
        <v>29</v>
      </c>
      <c r="AH3" s="333">
        <f>'3. DL invest.n.pl.AR pr.'!AI4</f>
        <v>30</v>
      </c>
      <c r="AI3" s="236"/>
    </row>
    <row r="4" spans="1:65" x14ac:dyDescent="0.2">
      <c r="A4" s="308"/>
      <c r="B4" s="245"/>
      <c r="C4" s="245"/>
      <c r="D4" s="246" t="s">
        <v>112</v>
      </c>
      <c r="E4" s="334">
        <f>'3. DL invest.n.pl.AR pr.'!F5</f>
        <v>2024</v>
      </c>
      <c r="F4" s="334">
        <f>'3. DL invest.n.pl.AR pr.'!G5</f>
        <v>2025</v>
      </c>
      <c r="G4" s="334">
        <f>'3. DL invest.n.pl.AR pr.'!H5</f>
        <v>2026</v>
      </c>
      <c r="H4" s="334">
        <f>'3. DL invest.n.pl.AR pr.'!I5</f>
        <v>2027</v>
      </c>
      <c r="I4" s="334">
        <f>'3. DL invest.n.pl.AR pr.'!J5</f>
        <v>2028</v>
      </c>
      <c r="J4" s="334">
        <f>'3. DL invest.n.pl.AR pr.'!K5</f>
        <v>2029</v>
      </c>
      <c r="K4" s="334">
        <f>'3. DL invest.n.pl.AR pr.'!L5</f>
        <v>2030</v>
      </c>
      <c r="L4" s="334">
        <f>'3. DL invest.n.pl.AR pr.'!M5</f>
        <v>2031</v>
      </c>
      <c r="M4" s="334">
        <f>'3. DL invest.n.pl.AR pr.'!N5</f>
        <v>2032</v>
      </c>
      <c r="N4" s="334">
        <f>'3. DL invest.n.pl.AR pr.'!O5</f>
        <v>2033</v>
      </c>
      <c r="O4" s="334">
        <f>'3. DL invest.n.pl.AR pr.'!P5</f>
        <v>2034</v>
      </c>
      <c r="P4" s="334">
        <f>'3. DL invest.n.pl.AR pr.'!Q5</f>
        <v>2035</v>
      </c>
      <c r="Q4" s="334">
        <f>'3. DL invest.n.pl.AR pr.'!R5</f>
        <v>2036</v>
      </c>
      <c r="R4" s="334">
        <f>'3. DL invest.n.pl.AR pr.'!S5</f>
        <v>2037</v>
      </c>
      <c r="S4" s="334">
        <f>'3. DL invest.n.pl.AR pr.'!T5</f>
        <v>2038</v>
      </c>
      <c r="T4" s="334">
        <f>'3. DL invest.n.pl.AR pr.'!U5</f>
        <v>2039</v>
      </c>
      <c r="U4" s="334">
        <f>'3. DL invest.n.pl.AR pr.'!V5</f>
        <v>2040</v>
      </c>
      <c r="V4" s="334">
        <f>'3. DL invest.n.pl.AR pr.'!W5</f>
        <v>2041</v>
      </c>
      <c r="W4" s="334">
        <f>'3. DL invest.n.pl.AR pr.'!X5</f>
        <v>2042</v>
      </c>
      <c r="X4" s="334">
        <f>'3. DL invest.n.pl.AR pr.'!Y5</f>
        <v>2043</v>
      </c>
      <c r="Y4" s="334">
        <f>'3. DL invest.n.pl.AR pr.'!Z5</f>
        <v>2044</v>
      </c>
      <c r="Z4" s="334">
        <f>'3. DL invest.n.pl.AR pr.'!AA5</f>
        <v>2045</v>
      </c>
      <c r="AA4" s="334">
        <f>'3. DL invest.n.pl.AR pr.'!AB5</f>
        <v>2046</v>
      </c>
      <c r="AB4" s="334">
        <f>'3. DL invest.n.pl.AR pr.'!AC5</f>
        <v>2047</v>
      </c>
      <c r="AC4" s="334">
        <f>'3. DL invest.n.pl.AR pr.'!AD5</f>
        <v>2048</v>
      </c>
      <c r="AD4" s="334">
        <f>'3. DL invest.n.pl.AR pr.'!AE5</f>
        <v>2049</v>
      </c>
      <c r="AE4" s="334">
        <f>'3. DL invest.n.pl.AR pr.'!AF5</f>
        <v>2050</v>
      </c>
      <c r="AF4" s="334">
        <f>'3. DL invest.n.pl.AR pr.'!AG5</f>
        <v>2051</v>
      </c>
      <c r="AG4" s="334">
        <f>'3. DL invest.n.pl.AR pr.'!AH5</f>
        <v>2052</v>
      </c>
      <c r="AH4" s="334">
        <f>'3. DL invest.n.pl.AR pr.'!AI5</f>
        <v>2053</v>
      </c>
      <c r="AI4" s="248" t="s">
        <v>113</v>
      </c>
    </row>
    <row r="5" spans="1:65" x14ac:dyDescent="0.2">
      <c r="A5" s="268"/>
      <c r="B5" s="268"/>
      <c r="C5" s="268"/>
      <c r="D5" s="309"/>
      <c r="E5" s="310"/>
      <c r="F5" s="310"/>
      <c r="G5" s="310"/>
      <c r="H5" s="310"/>
      <c r="I5" s="310"/>
      <c r="J5" s="310"/>
      <c r="K5" s="310"/>
      <c r="L5" s="310"/>
      <c r="M5" s="310"/>
      <c r="N5" s="310"/>
      <c r="O5" s="310"/>
      <c r="P5" s="310"/>
      <c r="Q5" s="310"/>
      <c r="R5" s="310"/>
      <c r="S5" s="310"/>
      <c r="T5" s="310"/>
      <c r="U5" s="310"/>
      <c r="V5" s="310"/>
      <c r="W5" s="310"/>
      <c r="X5" s="310"/>
      <c r="Y5" s="310"/>
      <c r="Z5" s="310"/>
      <c r="AA5" s="310"/>
      <c r="AB5" s="310"/>
      <c r="AC5" s="310"/>
      <c r="AD5" s="310"/>
      <c r="AE5" s="310"/>
      <c r="AF5" s="310"/>
      <c r="AG5" s="310"/>
      <c r="AH5" s="310"/>
      <c r="AI5" s="310"/>
    </row>
    <row r="6" spans="1:65" x14ac:dyDescent="0.2">
      <c r="A6" s="311"/>
      <c r="B6" s="312" t="s">
        <v>114</v>
      </c>
      <c r="C6" s="312"/>
      <c r="D6" s="312"/>
      <c r="E6" s="313"/>
      <c r="F6" s="313"/>
      <c r="G6" s="313"/>
      <c r="H6" s="313"/>
      <c r="I6" s="313"/>
      <c r="J6" s="313"/>
      <c r="K6" s="313"/>
      <c r="L6" s="313"/>
      <c r="M6" s="313"/>
      <c r="N6" s="313"/>
      <c r="O6" s="313"/>
      <c r="P6" s="313"/>
      <c r="Q6" s="313"/>
      <c r="R6" s="313"/>
      <c r="S6" s="313"/>
      <c r="T6" s="313"/>
      <c r="U6" s="313"/>
      <c r="V6" s="313"/>
      <c r="W6" s="313"/>
      <c r="X6" s="313"/>
      <c r="Y6" s="313"/>
      <c r="Z6" s="313"/>
      <c r="AA6" s="313"/>
      <c r="AB6" s="313"/>
      <c r="AC6" s="313"/>
      <c r="AD6" s="313"/>
      <c r="AE6" s="313"/>
      <c r="AF6" s="313"/>
      <c r="AG6" s="313"/>
      <c r="AH6" s="313"/>
      <c r="AI6" s="314"/>
    </row>
    <row r="7" spans="1:65" x14ac:dyDescent="0.2">
      <c r="A7" s="239" t="s">
        <v>154</v>
      </c>
      <c r="B7" s="239"/>
      <c r="C7" s="239"/>
      <c r="D7" s="335"/>
      <c r="E7" s="336">
        <f t="shared" ref="E7:AH7" si="0">SUM(E8:E17)</f>
        <v>975497</v>
      </c>
      <c r="F7" s="337">
        <f t="shared" si="0"/>
        <v>1392368</v>
      </c>
      <c r="G7" s="337">
        <f t="shared" si="0"/>
        <v>1387368</v>
      </c>
      <c r="H7" s="337">
        <f t="shared" si="0"/>
        <v>1387399</v>
      </c>
      <c r="I7" s="337">
        <f t="shared" si="0"/>
        <v>1382368</v>
      </c>
      <c r="J7" s="337">
        <f t="shared" si="0"/>
        <v>0</v>
      </c>
      <c r="K7" s="337">
        <f t="shared" si="0"/>
        <v>0</v>
      </c>
      <c r="L7" s="337">
        <f t="shared" si="0"/>
        <v>0</v>
      </c>
      <c r="M7" s="337">
        <f t="shared" si="0"/>
        <v>0</v>
      </c>
      <c r="N7" s="337">
        <f t="shared" si="0"/>
        <v>0</v>
      </c>
      <c r="O7" s="337">
        <f t="shared" si="0"/>
        <v>0</v>
      </c>
      <c r="P7" s="337">
        <f t="shared" si="0"/>
        <v>0</v>
      </c>
      <c r="Q7" s="337">
        <f t="shared" si="0"/>
        <v>0</v>
      </c>
      <c r="R7" s="337">
        <f t="shared" si="0"/>
        <v>0</v>
      </c>
      <c r="S7" s="337">
        <f t="shared" si="0"/>
        <v>0</v>
      </c>
      <c r="T7" s="337">
        <f t="shared" si="0"/>
        <v>0</v>
      </c>
      <c r="U7" s="337">
        <f t="shared" si="0"/>
        <v>0</v>
      </c>
      <c r="V7" s="337">
        <f t="shared" si="0"/>
        <v>0</v>
      </c>
      <c r="W7" s="337">
        <f t="shared" si="0"/>
        <v>0</v>
      </c>
      <c r="X7" s="337">
        <f t="shared" si="0"/>
        <v>0</v>
      </c>
      <c r="Y7" s="337">
        <f t="shared" si="0"/>
        <v>0</v>
      </c>
      <c r="Z7" s="337">
        <f t="shared" si="0"/>
        <v>0</v>
      </c>
      <c r="AA7" s="337">
        <f t="shared" si="0"/>
        <v>0</v>
      </c>
      <c r="AB7" s="337">
        <f t="shared" si="0"/>
        <v>0</v>
      </c>
      <c r="AC7" s="337">
        <f t="shared" si="0"/>
        <v>0</v>
      </c>
      <c r="AD7" s="337">
        <f t="shared" si="0"/>
        <v>0</v>
      </c>
      <c r="AE7" s="337">
        <f t="shared" si="0"/>
        <v>0</v>
      </c>
      <c r="AF7" s="337">
        <f t="shared" si="0"/>
        <v>0</v>
      </c>
      <c r="AG7" s="337">
        <f t="shared" si="0"/>
        <v>0</v>
      </c>
      <c r="AH7" s="338">
        <f t="shared" si="0"/>
        <v>0</v>
      </c>
      <c r="AI7" s="339">
        <f t="shared" ref="AI7:AI22" si="1">SUM(E7:AH7)</f>
        <v>6525000</v>
      </c>
      <c r="AL7" s="340"/>
    </row>
    <row r="8" spans="1:65" x14ac:dyDescent="0.2">
      <c r="A8" s="268"/>
      <c r="B8" s="341" t="s">
        <v>2</v>
      </c>
      <c r="C8" s="268" t="s">
        <v>155</v>
      </c>
      <c r="D8" s="342" t="s">
        <v>58</v>
      </c>
      <c r="E8" s="343">
        <f>'3. DL invest.n.pl.AR pr.'!F9</f>
        <v>0</v>
      </c>
      <c r="F8" s="344">
        <f>'3. DL invest.n.pl.AR pr.'!G9</f>
        <v>0</v>
      </c>
      <c r="G8" s="344">
        <f>'3. DL invest.n.pl.AR pr.'!H9</f>
        <v>0</v>
      </c>
      <c r="H8" s="344">
        <f>'3. DL invest.n.pl.AR pr.'!I9</f>
        <v>0</v>
      </c>
      <c r="I8" s="344">
        <f>'3. DL invest.n.pl.AR pr.'!J9</f>
        <v>0</v>
      </c>
      <c r="J8" s="344">
        <f>'3. DL invest.n.pl.AR pr.'!K9</f>
        <v>0</v>
      </c>
      <c r="K8" s="344">
        <f>'3. DL invest.n.pl.AR pr.'!L9</f>
        <v>0</v>
      </c>
      <c r="L8" s="344">
        <f>'3. DL invest.n.pl.AR pr.'!M9</f>
        <v>0</v>
      </c>
      <c r="M8" s="344">
        <f>'3. DL invest.n.pl.AR pr.'!N9</f>
        <v>0</v>
      </c>
      <c r="N8" s="344">
        <f>'3. DL invest.n.pl.AR pr.'!O9</f>
        <v>0</v>
      </c>
      <c r="O8" s="344">
        <f>'3. DL invest.n.pl.AR pr.'!P9</f>
        <v>0</v>
      </c>
      <c r="P8" s="344">
        <f>'3. DL invest.n.pl.AR pr.'!Q9</f>
        <v>0</v>
      </c>
      <c r="Q8" s="344">
        <f>'3. DL invest.n.pl.AR pr.'!R9</f>
        <v>0</v>
      </c>
      <c r="R8" s="344">
        <f>'3. DL invest.n.pl.AR pr.'!S9</f>
        <v>0</v>
      </c>
      <c r="S8" s="344">
        <f>'3. DL invest.n.pl.AR pr.'!T9</f>
        <v>0</v>
      </c>
      <c r="T8" s="344">
        <f>'3. DL invest.n.pl.AR pr.'!U9</f>
        <v>0</v>
      </c>
      <c r="U8" s="344">
        <f>'3. DL invest.n.pl.AR pr.'!V9</f>
        <v>0</v>
      </c>
      <c r="V8" s="344">
        <f>'3. DL invest.n.pl.AR pr.'!W9</f>
        <v>0</v>
      </c>
      <c r="W8" s="344">
        <f>'3. DL invest.n.pl.AR pr.'!X9</f>
        <v>0</v>
      </c>
      <c r="X8" s="344">
        <f>'3. DL invest.n.pl.AR pr.'!Y9</f>
        <v>0</v>
      </c>
      <c r="Y8" s="344">
        <f>'3. DL invest.n.pl.AR pr.'!Z9</f>
        <v>0</v>
      </c>
      <c r="Z8" s="344">
        <f>'3. DL invest.n.pl.AR pr.'!AA9</f>
        <v>0</v>
      </c>
      <c r="AA8" s="344">
        <f>'3. DL invest.n.pl.AR pr.'!AB9</f>
        <v>0</v>
      </c>
      <c r="AB8" s="344">
        <f>'3. DL invest.n.pl.AR pr.'!AC9</f>
        <v>0</v>
      </c>
      <c r="AC8" s="344">
        <f>'3. DL invest.n.pl.AR pr.'!AD9</f>
        <v>0</v>
      </c>
      <c r="AD8" s="344">
        <f>'3. DL invest.n.pl.AR pr.'!AE9</f>
        <v>0</v>
      </c>
      <c r="AE8" s="344">
        <f>'3. DL invest.n.pl.AR pr.'!AF9</f>
        <v>0</v>
      </c>
      <c r="AF8" s="344">
        <f>'3. DL invest.n.pl.AR pr.'!AG9</f>
        <v>0</v>
      </c>
      <c r="AG8" s="344">
        <f>'3. DL invest.n.pl.AR pr.'!AH9</f>
        <v>0</v>
      </c>
      <c r="AH8" s="344">
        <f>'3. DL invest.n.pl.AR pr.'!AI9</f>
        <v>0</v>
      </c>
      <c r="AI8" s="345">
        <f t="shared" si="1"/>
        <v>0</v>
      </c>
      <c r="AL8" s="280"/>
      <c r="AM8" s="280"/>
    </row>
    <row r="9" spans="1:65" x14ac:dyDescent="0.2">
      <c r="A9" s="268"/>
      <c r="B9" s="346" t="s">
        <v>4</v>
      </c>
      <c r="C9" s="268" t="s">
        <v>156</v>
      </c>
      <c r="D9" s="342" t="s">
        <v>58</v>
      </c>
      <c r="E9" s="33"/>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45">
        <f>SUM(E9:AH9)</f>
        <v>0</v>
      </c>
      <c r="AL9" s="280"/>
      <c r="AM9" s="280"/>
    </row>
    <row r="10" spans="1:65" x14ac:dyDescent="0.2">
      <c r="A10" s="268"/>
      <c r="B10" s="341" t="s">
        <v>6</v>
      </c>
      <c r="C10" s="268" t="s">
        <v>354</v>
      </c>
      <c r="D10" s="342" t="s">
        <v>58</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345">
        <f>SUM(E10:AH10)</f>
        <v>0</v>
      </c>
      <c r="AL10" s="280"/>
      <c r="AM10" s="280"/>
    </row>
    <row r="11" spans="1:65" x14ac:dyDescent="0.2">
      <c r="A11" s="268"/>
      <c r="B11" s="341" t="s">
        <v>8</v>
      </c>
      <c r="C11" s="268" t="s">
        <v>158</v>
      </c>
      <c r="D11" s="342" t="s">
        <v>58</v>
      </c>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345">
        <f>SUM(E11:AH11)</f>
        <v>0</v>
      </c>
      <c r="AM11" s="280"/>
    </row>
    <row r="12" spans="1:65" x14ac:dyDescent="0.2">
      <c r="A12" s="268"/>
      <c r="B12" s="341" t="s">
        <v>9</v>
      </c>
      <c r="C12" s="268" t="s">
        <v>159</v>
      </c>
      <c r="D12" s="342" t="s">
        <v>58</v>
      </c>
      <c r="E12" s="343">
        <f>'9. DL PIV 2.pielikums'!B5</f>
        <v>829172.45</v>
      </c>
      <c r="F12" s="344">
        <f>'9. DL PIV 2.pielikums'!D5</f>
        <v>1183512.8</v>
      </c>
      <c r="G12" s="344">
        <f>'9. DL PIV 2.pielikums'!F5</f>
        <v>1179262.8</v>
      </c>
      <c r="H12" s="344">
        <f>'9. DL PIV 2.pielikums'!H5</f>
        <v>1179289.1499999999</v>
      </c>
      <c r="I12" s="344">
        <f>'9. DL PIV 2.pielikums'!J5</f>
        <v>1175012.8</v>
      </c>
      <c r="J12" s="344">
        <f>'9. DL PIV 2.pielikums'!L5</f>
        <v>0</v>
      </c>
      <c r="K12" s="344">
        <f>'9. DL PIV 2.pielikums'!N5</f>
        <v>0</v>
      </c>
      <c r="L12" s="344">
        <f>'9. DL PIV 2.pielikums'!P5</f>
        <v>0</v>
      </c>
      <c r="M12" s="344">
        <f>'9. DL PIV 2.pielikums'!R5</f>
        <v>0</v>
      </c>
      <c r="N12" s="347"/>
      <c r="O12" s="347"/>
      <c r="P12" s="347"/>
      <c r="Q12" s="347"/>
      <c r="R12" s="347"/>
      <c r="S12" s="347"/>
      <c r="T12" s="347"/>
      <c r="U12" s="347"/>
      <c r="V12" s="347"/>
      <c r="W12" s="347"/>
      <c r="X12" s="347"/>
      <c r="Y12" s="347"/>
      <c r="Z12" s="347"/>
      <c r="AA12" s="347"/>
      <c r="AB12" s="347"/>
      <c r="AC12" s="347"/>
      <c r="AD12" s="347"/>
      <c r="AE12" s="347"/>
      <c r="AF12" s="347"/>
      <c r="AG12" s="347"/>
      <c r="AH12" s="348"/>
      <c r="AI12" s="345">
        <f t="shared" si="1"/>
        <v>5546249.9999999991</v>
      </c>
      <c r="AM12" s="280"/>
    </row>
    <row r="13" spans="1:65" ht="15" customHeight="1" x14ac:dyDescent="0.2">
      <c r="A13" s="268"/>
      <c r="B13" s="341" t="s">
        <v>50</v>
      </c>
      <c r="C13" s="268" t="s">
        <v>327</v>
      </c>
      <c r="D13" s="342" t="s">
        <v>58</v>
      </c>
      <c r="E13" s="343">
        <f>'9. DL PIV 2.pielikums'!B6</f>
        <v>146324.55000000005</v>
      </c>
      <c r="F13" s="344">
        <f>'9. DL PIV 2.pielikums'!D6</f>
        <v>208855.19999999995</v>
      </c>
      <c r="G13" s="344">
        <f>'9. DL PIV 2.pielikums'!F6</f>
        <v>208105.19999999995</v>
      </c>
      <c r="H13" s="344">
        <f>'9. DL PIV 2.pielikums'!H6</f>
        <v>208109.85000000009</v>
      </c>
      <c r="I13" s="344">
        <f>'9. DL PIV 2.pielikums'!J6</f>
        <v>207355.19999999995</v>
      </c>
      <c r="J13" s="344">
        <f>'9. DL PIV 2.pielikums'!L6</f>
        <v>0</v>
      </c>
      <c r="K13" s="344">
        <f>'9. DL PIV 2.pielikums'!N6</f>
        <v>0</v>
      </c>
      <c r="L13" s="344">
        <f>'9. DL PIV 2.pielikums'!P6</f>
        <v>0</v>
      </c>
      <c r="M13" s="344">
        <f>'9. DL PIV 2.pielikums'!R6</f>
        <v>0</v>
      </c>
      <c r="N13" s="344"/>
      <c r="O13" s="344"/>
      <c r="P13" s="344"/>
      <c r="Q13" s="344"/>
      <c r="R13" s="344"/>
      <c r="S13" s="344"/>
      <c r="T13" s="344"/>
      <c r="U13" s="344"/>
      <c r="V13" s="344"/>
      <c r="W13" s="344"/>
      <c r="X13" s="344"/>
      <c r="Y13" s="344"/>
      <c r="Z13" s="344"/>
      <c r="AA13" s="344"/>
      <c r="AB13" s="344"/>
      <c r="AC13" s="344"/>
      <c r="AD13" s="344"/>
      <c r="AE13" s="344"/>
      <c r="AF13" s="344"/>
      <c r="AG13" s="344"/>
      <c r="AH13" s="344"/>
      <c r="AI13" s="345"/>
      <c r="AM13" s="280"/>
    </row>
    <row r="14" spans="1:65" x14ac:dyDescent="0.2">
      <c r="A14" s="268"/>
      <c r="B14" s="341" t="s">
        <v>11</v>
      </c>
      <c r="C14" s="268" t="s">
        <v>226</v>
      </c>
      <c r="D14" s="342" t="s">
        <v>58</v>
      </c>
      <c r="E14" s="343">
        <f>'9. DL PIV 2.pielikums'!B7</f>
        <v>0</v>
      </c>
      <c r="F14" s="344">
        <f>'9. DL PIV 2.pielikums'!D7</f>
        <v>0</v>
      </c>
      <c r="G14" s="344">
        <f>'9. DL PIV 2.pielikums'!F7</f>
        <v>0</v>
      </c>
      <c r="H14" s="344">
        <f>'9. DL PIV 2.pielikums'!H7</f>
        <v>0</v>
      </c>
      <c r="I14" s="344">
        <f>'9. DL PIV 2.pielikums'!J7</f>
        <v>0</v>
      </c>
      <c r="J14" s="344">
        <f>'9. DL PIV 2.pielikums'!L7</f>
        <v>0</v>
      </c>
      <c r="K14" s="344">
        <f>'9. DL PIV 2.pielikums'!N7</f>
        <v>0</v>
      </c>
      <c r="L14" s="344">
        <f>'9. DL PIV 2.pielikums'!P7</f>
        <v>0</v>
      </c>
      <c r="M14" s="344">
        <f>'9. DL PIV 2.pielikums'!R7</f>
        <v>0</v>
      </c>
      <c r="N14" s="344"/>
      <c r="O14" s="344"/>
      <c r="P14" s="344"/>
      <c r="Q14" s="344"/>
      <c r="R14" s="344"/>
      <c r="S14" s="344"/>
      <c r="T14" s="344"/>
      <c r="U14" s="344"/>
      <c r="V14" s="344"/>
      <c r="W14" s="344"/>
      <c r="X14" s="344"/>
      <c r="Y14" s="344"/>
      <c r="Z14" s="344"/>
      <c r="AA14" s="344"/>
      <c r="AB14" s="344"/>
      <c r="AC14" s="344"/>
      <c r="AD14" s="344"/>
      <c r="AE14" s="344"/>
      <c r="AF14" s="344"/>
      <c r="AG14" s="344"/>
      <c r="AH14" s="344"/>
      <c r="AI14" s="345"/>
      <c r="AM14" s="280"/>
    </row>
    <row r="15" spans="1:65" x14ac:dyDescent="0.2">
      <c r="A15" s="268"/>
      <c r="B15" s="341" t="s">
        <v>12</v>
      </c>
      <c r="C15" s="268" t="s">
        <v>344</v>
      </c>
      <c r="D15" s="342" t="s">
        <v>58</v>
      </c>
      <c r="E15" s="541">
        <f>'9. DL PIV 2.pielikums'!B8</f>
        <v>0</v>
      </c>
      <c r="F15" s="542">
        <f>'9. DL PIV 2.pielikums'!D8</f>
        <v>0</v>
      </c>
      <c r="G15" s="542">
        <f>'9. DL PIV 2.pielikums'!F8</f>
        <v>0</v>
      </c>
      <c r="H15" s="542">
        <f>'9. DL PIV 2.pielikums'!H8</f>
        <v>0</v>
      </c>
      <c r="I15" s="542">
        <f>'9. DL PIV 2.pielikums'!J8</f>
        <v>0</v>
      </c>
      <c r="J15" s="542">
        <f>'9. DL PIV 2.pielikums'!L8</f>
        <v>0</v>
      </c>
      <c r="K15" s="542">
        <f>'9. DL PIV 2.pielikums'!N8</f>
        <v>0</v>
      </c>
      <c r="L15" s="542">
        <f>'9. DL PIV 2.pielikums'!P8</f>
        <v>0</v>
      </c>
      <c r="M15" s="542">
        <f>'9. DL PIV 2.pielikums'!R8</f>
        <v>0</v>
      </c>
      <c r="N15" s="344"/>
      <c r="O15" s="344"/>
      <c r="P15" s="344"/>
      <c r="Q15" s="344"/>
      <c r="R15" s="344"/>
      <c r="S15" s="344"/>
      <c r="T15" s="344"/>
      <c r="U15" s="344"/>
      <c r="V15" s="344"/>
      <c r="W15" s="344"/>
      <c r="X15" s="344"/>
      <c r="Y15" s="344"/>
      <c r="Z15" s="344"/>
      <c r="AA15" s="344"/>
      <c r="AB15" s="344"/>
      <c r="AC15" s="344"/>
      <c r="AD15" s="344"/>
      <c r="AE15" s="344"/>
      <c r="AF15" s="344"/>
      <c r="AG15" s="344"/>
      <c r="AH15" s="344"/>
      <c r="AI15" s="345"/>
      <c r="AM15" s="280"/>
    </row>
    <row r="16" spans="1:65" x14ac:dyDescent="0.2">
      <c r="A16" s="268"/>
      <c r="B16" s="341" t="s">
        <v>108</v>
      </c>
      <c r="C16" s="268" t="s">
        <v>227</v>
      </c>
      <c r="D16" s="342" t="s">
        <v>58</v>
      </c>
      <c r="E16" s="541">
        <f>'9. DL PIV 2.pielikums'!B9</f>
        <v>0</v>
      </c>
      <c r="F16" s="542">
        <f>'9. DL PIV 2.pielikums'!D9</f>
        <v>0</v>
      </c>
      <c r="G16" s="542">
        <f>'9. DL PIV 2.pielikums'!F9</f>
        <v>0</v>
      </c>
      <c r="H16" s="542">
        <f>'9. DL PIV 2.pielikums'!H9</f>
        <v>0</v>
      </c>
      <c r="I16" s="542">
        <f>'9. DL PIV 2.pielikums'!J9</f>
        <v>0</v>
      </c>
      <c r="J16" s="542">
        <f>'9. DL PIV 2.pielikums'!L9</f>
        <v>0</v>
      </c>
      <c r="K16" s="542">
        <f>'9. DL PIV 2.pielikums'!N9</f>
        <v>0</v>
      </c>
      <c r="L16" s="542">
        <f>'9. DL PIV 2.pielikums'!P9</f>
        <v>0</v>
      </c>
      <c r="M16" s="542">
        <f>'9. DL PIV 2.pielikums'!R9</f>
        <v>0</v>
      </c>
      <c r="N16" s="344"/>
      <c r="O16" s="344"/>
      <c r="P16" s="344"/>
      <c r="Q16" s="344"/>
      <c r="R16" s="344"/>
      <c r="S16" s="344"/>
      <c r="T16" s="344"/>
      <c r="U16" s="344"/>
      <c r="V16" s="344"/>
      <c r="W16" s="344"/>
      <c r="X16" s="344"/>
      <c r="Y16" s="344"/>
      <c r="Z16" s="344"/>
      <c r="AA16" s="344"/>
      <c r="AB16" s="344"/>
      <c r="AC16" s="344"/>
      <c r="AD16" s="344"/>
      <c r="AE16" s="344"/>
      <c r="AF16" s="344"/>
      <c r="AG16" s="344"/>
      <c r="AH16" s="344"/>
      <c r="AI16" s="345"/>
      <c r="AM16" s="280"/>
    </row>
    <row r="17" spans="1:39" x14ac:dyDescent="0.2">
      <c r="A17" s="268"/>
      <c r="B17" s="341" t="s">
        <v>138</v>
      </c>
      <c r="C17" s="349" t="s">
        <v>136</v>
      </c>
      <c r="D17" s="342" t="s">
        <v>58</v>
      </c>
      <c r="E17" s="343">
        <f>'3. DL invest.n.pl.AR pr.'!F30</f>
        <v>0</v>
      </c>
      <c r="F17" s="344">
        <f>'3. DL invest.n.pl.AR pr.'!G30</f>
        <v>0</v>
      </c>
      <c r="G17" s="344">
        <f>'3. DL invest.n.pl.AR pr.'!H30</f>
        <v>0</v>
      </c>
      <c r="H17" s="344">
        <f>'3. DL invest.n.pl.AR pr.'!I30</f>
        <v>0</v>
      </c>
      <c r="I17" s="344">
        <f>'3. DL invest.n.pl.AR pr.'!J30</f>
        <v>0</v>
      </c>
      <c r="J17" s="344">
        <f>'3. DL invest.n.pl.AR pr.'!K30</f>
        <v>0</v>
      </c>
      <c r="K17" s="344">
        <f>'3. DL invest.n.pl.AR pr.'!L30</f>
        <v>0</v>
      </c>
      <c r="L17" s="344">
        <f>'3. DL invest.n.pl.AR pr.'!M30</f>
        <v>0</v>
      </c>
      <c r="M17" s="344">
        <f>'3. DL invest.n.pl.AR pr.'!N30</f>
        <v>0</v>
      </c>
      <c r="N17" s="344">
        <f>'3. DL invest.n.pl.AR pr.'!O30</f>
        <v>0</v>
      </c>
      <c r="O17" s="344">
        <f>'3. DL invest.n.pl.AR pr.'!P30</f>
        <v>0</v>
      </c>
      <c r="P17" s="344">
        <f>'3. DL invest.n.pl.AR pr.'!Q30</f>
        <v>0</v>
      </c>
      <c r="Q17" s="344">
        <f>'3. DL invest.n.pl.AR pr.'!R30</f>
        <v>0</v>
      </c>
      <c r="R17" s="344">
        <f>'3. DL invest.n.pl.AR pr.'!S30</f>
        <v>0</v>
      </c>
      <c r="S17" s="344">
        <f>'3. DL invest.n.pl.AR pr.'!T30</f>
        <v>0</v>
      </c>
      <c r="T17" s="344">
        <f>'3. DL invest.n.pl.AR pr.'!U30</f>
        <v>0</v>
      </c>
      <c r="U17" s="344">
        <f>'3. DL invest.n.pl.AR pr.'!V30</f>
        <v>0</v>
      </c>
      <c r="V17" s="344">
        <f>'3. DL invest.n.pl.AR pr.'!W30</f>
        <v>0</v>
      </c>
      <c r="W17" s="344">
        <f>'3. DL invest.n.pl.AR pr.'!X30</f>
        <v>0</v>
      </c>
      <c r="X17" s="344">
        <f>'3. DL invest.n.pl.AR pr.'!Y30</f>
        <v>0</v>
      </c>
      <c r="Y17" s="344">
        <f>'3. DL invest.n.pl.AR pr.'!Z30</f>
        <v>0</v>
      </c>
      <c r="Z17" s="344">
        <f>'3. DL invest.n.pl.AR pr.'!AA30</f>
        <v>0</v>
      </c>
      <c r="AA17" s="344">
        <f>'3. DL invest.n.pl.AR pr.'!AB30</f>
        <v>0</v>
      </c>
      <c r="AB17" s="344">
        <f>'3. DL invest.n.pl.AR pr.'!AC30</f>
        <v>0</v>
      </c>
      <c r="AC17" s="344">
        <f>'3. DL invest.n.pl.AR pr.'!AD30</f>
        <v>0</v>
      </c>
      <c r="AD17" s="344">
        <f>'3. DL invest.n.pl.AR pr.'!AE30</f>
        <v>0</v>
      </c>
      <c r="AE17" s="344">
        <f>'3. DL invest.n.pl.AR pr.'!AF30</f>
        <v>0</v>
      </c>
      <c r="AF17" s="344">
        <f>'3. DL invest.n.pl.AR pr.'!AG30</f>
        <v>0</v>
      </c>
      <c r="AG17" s="344">
        <f>'3. DL invest.n.pl.AR pr.'!AH30</f>
        <v>0</v>
      </c>
      <c r="AH17" s="344">
        <f>'3. DL invest.n.pl.AR pr.'!AI30</f>
        <v>0</v>
      </c>
      <c r="AI17" s="345">
        <f t="shared" si="1"/>
        <v>0</v>
      </c>
      <c r="AM17" s="350"/>
    </row>
    <row r="18" spans="1:39" x14ac:dyDescent="0.2">
      <c r="A18" s="239" t="s">
        <v>160</v>
      </c>
      <c r="B18" s="239"/>
      <c r="C18" s="239"/>
      <c r="D18" s="335"/>
      <c r="E18" s="336">
        <f>SUM(E19:E23)</f>
        <v>-975497</v>
      </c>
      <c r="F18" s="337">
        <f t="shared" ref="F18:AH18" si="2">SUM(F19:F23)</f>
        <v>-1392368</v>
      </c>
      <c r="G18" s="337">
        <f t="shared" si="2"/>
        <v>-1387368</v>
      </c>
      <c r="H18" s="337">
        <f t="shared" si="2"/>
        <v>-1387399</v>
      </c>
      <c r="I18" s="337">
        <f t="shared" si="2"/>
        <v>-1382368</v>
      </c>
      <c r="J18" s="337">
        <f t="shared" si="2"/>
        <v>0</v>
      </c>
      <c r="K18" s="337">
        <f t="shared" si="2"/>
        <v>0</v>
      </c>
      <c r="L18" s="337">
        <f t="shared" si="2"/>
        <v>0</v>
      </c>
      <c r="M18" s="337">
        <f t="shared" si="2"/>
        <v>0</v>
      </c>
      <c r="N18" s="337">
        <f t="shared" si="2"/>
        <v>0</v>
      </c>
      <c r="O18" s="337">
        <f t="shared" si="2"/>
        <v>0</v>
      </c>
      <c r="P18" s="337">
        <f t="shared" si="2"/>
        <v>0</v>
      </c>
      <c r="Q18" s="337">
        <f t="shared" si="2"/>
        <v>0</v>
      </c>
      <c r="R18" s="337">
        <f t="shared" si="2"/>
        <v>0</v>
      </c>
      <c r="S18" s="337">
        <f t="shared" si="2"/>
        <v>0</v>
      </c>
      <c r="T18" s="337">
        <f t="shared" si="2"/>
        <v>0</v>
      </c>
      <c r="U18" s="337">
        <f t="shared" si="2"/>
        <v>0</v>
      </c>
      <c r="V18" s="337">
        <f t="shared" si="2"/>
        <v>0</v>
      </c>
      <c r="W18" s="337">
        <f t="shared" si="2"/>
        <v>0</v>
      </c>
      <c r="X18" s="337">
        <f t="shared" si="2"/>
        <v>0</v>
      </c>
      <c r="Y18" s="337">
        <f t="shared" si="2"/>
        <v>0</v>
      </c>
      <c r="Z18" s="337">
        <f t="shared" si="2"/>
        <v>0</v>
      </c>
      <c r="AA18" s="337">
        <f t="shared" si="2"/>
        <v>0</v>
      </c>
      <c r="AB18" s="337">
        <f t="shared" si="2"/>
        <v>0</v>
      </c>
      <c r="AC18" s="337">
        <f t="shared" si="2"/>
        <v>0</v>
      </c>
      <c r="AD18" s="337">
        <f t="shared" si="2"/>
        <v>0</v>
      </c>
      <c r="AE18" s="337">
        <f t="shared" si="2"/>
        <v>0</v>
      </c>
      <c r="AF18" s="337">
        <f t="shared" si="2"/>
        <v>0</v>
      </c>
      <c r="AG18" s="337">
        <f t="shared" si="2"/>
        <v>0</v>
      </c>
      <c r="AH18" s="338">
        <f t="shared" si="2"/>
        <v>0</v>
      </c>
      <c r="AI18" s="339">
        <f t="shared" si="1"/>
        <v>-6525000</v>
      </c>
    </row>
    <row r="19" spans="1:39" x14ac:dyDescent="0.2">
      <c r="A19" s="268"/>
      <c r="B19" s="341" t="s">
        <v>65</v>
      </c>
      <c r="C19" s="268" t="s">
        <v>161</v>
      </c>
      <c r="D19" s="342" t="s">
        <v>58</v>
      </c>
      <c r="E19" s="343">
        <f>'3. DL invest.n.pl.AR pr.'!F16</f>
        <v>0</v>
      </c>
      <c r="F19" s="344">
        <f>'3. DL invest.n.pl.AR pr.'!G16</f>
        <v>0</v>
      </c>
      <c r="G19" s="344">
        <f>'3. DL invest.n.pl.AR pr.'!H16</f>
        <v>0</v>
      </c>
      <c r="H19" s="344">
        <f>'3. DL invest.n.pl.AR pr.'!I16</f>
        <v>0</v>
      </c>
      <c r="I19" s="344">
        <f>'3. DL invest.n.pl.AR pr.'!J16</f>
        <v>0</v>
      </c>
      <c r="J19" s="344">
        <f>'3. DL invest.n.pl.AR pr.'!K16</f>
        <v>0</v>
      </c>
      <c r="K19" s="344">
        <f>'3. DL invest.n.pl.AR pr.'!L16</f>
        <v>0</v>
      </c>
      <c r="L19" s="344">
        <f>'3. DL invest.n.pl.AR pr.'!M16</f>
        <v>0</v>
      </c>
      <c r="M19" s="344">
        <f>'3. DL invest.n.pl.AR pr.'!N16</f>
        <v>0</v>
      </c>
      <c r="N19" s="344">
        <f>'3. DL invest.n.pl.AR pr.'!O16</f>
        <v>0</v>
      </c>
      <c r="O19" s="344">
        <f>'3. DL invest.n.pl.AR pr.'!P16</f>
        <v>0</v>
      </c>
      <c r="P19" s="344">
        <f>'3. DL invest.n.pl.AR pr.'!Q16</f>
        <v>0</v>
      </c>
      <c r="Q19" s="344">
        <f>'3. DL invest.n.pl.AR pr.'!R16</f>
        <v>0</v>
      </c>
      <c r="R19" s="344">
        <f>'3. DL invest.n.pl.AR pr.'!S16</f>
        <v>0</v>
      </c>
      <c r="S19" s="344">
        <f>'3. DL invest.n.pl.AR pr.'!T16</f>
        <v>0</v>
      </c>
      <c r="T19" s="344">
        <f>'3. DL invest.n.pl.AR pr.'!U16</f>
        <v>0</v>
      </c>
      <c r="U19" s="344">
        <f>'3. DL invest.n.pl.AR pr.'!V16</f>
        <v>0</v>
      </c>
      <c r="V19" s="344">
        <f>'3. DL invest.n.pl.AR pr.'!W16</f>
        <v>0</v>
      </c>
      <c r="W19" s="344">
        <f>'3. DL invest.n.pl.AR pr.'!X16</f>
        <v>0</v>
      </c>
      <c r="X19" s="344">
        <f>'3. DL invest.n.pl.AR pr.'!Y16</f>
        <v>0</v>
      </c>
      <c r="Y19" s="344">
        <f>'3. DL invest.n.pl.AR pr.'!Z16</f>
        <v>0</v>
      </c>
      <c r="Z19" s="344">
        <f>'3. DL invest.n.pl.AR pr.'!AA16</f>
        <v>0</v>
      </c>
      <c r="AA19" s="344">
        <f>'3. DL invest.n.pl.AR pr.'!AB16</f>
        <v>0</v>
      </c>
      <c r="AB19" s="344">
        <f>'3. DL invest.n.pl.AR pr.'!AC16</f>
        <v>0</v>
      </c>
      <c r="AC19" s="344">
        <f>'3. DL invest.n.pl.AR pr.'!AD16</f>
        <v>0</v>
      </c>
      <c r="AD19" s="344">
        <f>'3. DL invest.n.pl.AR pr.'!AE16</f>
        <v>0</v>
      </c>
      <c r="AE19" s="344">
        <f>'3. DL invest.n.pl.AR pr.'!AF16</f>
        <v>0</v>
      </c>
      <c r="AF19" s="344">
        <f>'3. DL invest.n.pl.AR pr.'!AG16</f>
        <v>0</v>
      </c>
      <c r="AG19" s="344">
        <f>'3. DL invest.n.pl.AR pr.'!AH16</f>
        <v>0</v>
      </c>
      <c r="AH19" s="344">
        <f>'3. DL invest.n.pl.AR pr.'!AI16</f>
        <v>0</v>
      </c>
      <c r="AI19" s="345">
        <f t="shared" si="1"/>
        <v>0</v>
      </c>
    </row>
    <row r="20" spans="1:39" x14ac:dyDescent="0.2">
      <c r="A20" s="268"/>
      <c r="B20" s="341" t="s">
        <v>67</v>
      </c>
      <c r="C20" s="268" t="s">
        <v>162</v>
      </c>
      <c r="D20" s="342" t="s">
        <v>58</v>
      </c>
      <c r="E20" s="343">
        <f>'3. DL invest.n.pl.AR pr.'!F25+'3. DL invest.n.pl.AR pr.'!F28</f>
        <v>-975497</v>
      </c>
      <c r="F20" s="344">
        <f>'3. DL invest.n.pl.AR pr.'!G25+'3. DL invest.n.pl.AR pr.'!G28</f>
        <v>-1392368</v>
      </c>
      <c r="G20" s="344">
        <f>'3. DL invest.n.pl.AR pr.'!H25+'3. DL invest.n.pl.AR pr.'!H28</f>
        <v>-1387368</v>
      </c>
      <c r="H20" s="344">
        <f>'3. DL invest.n.pl.AR pr.'!I25+'3. DL invest.n.pl.AR pr.'!I28</f>
        <v>-1387399</v>
      </c>
      <c r="I20" s="344">
        <f>'3. DL invest.n.pl.AR pr.'!J25+'3. DL invest.n.pl.AR pr.'!J28</f>
        <v>-1382368</v>
      </c>
      <c r="J20" s="344">
        <f>'3. DL invest.n.pl.AR pr.'!K25+'3. DL invest.n.pl.AR pr.'!K28</f>
        <v>0</v>
      </c>
      <c r="K20" s="344">
        <f>'3. DL invest.n.pl.AR pr.'!L25+'3. DL invest.n.pl.AR pr.'!L28</f>
        <v>0</v>
      </c>
      <c r="L20" s="344">
        <f>'3. DL invest.n.pl.AR pr.'!M25+'3. DL invest.n.pl.AR pr.'!M28</f>
        <v>0</v>
      </c>
      <c r="M20" s="344">
        <f>'3. DL invest.n.pl.AR pr.'!N25+'3. DL invest.n.pl.AR pr.'!N28</f>
        <v>0</v>
      </c>
      <c r="N20" s="344">
        <f>'3. DL invest.n.pl.AR pr.'!O25+'3. DL invest.n.pl.AR pr.'!O28</f>
        <v>0</v>
      </c>
      <c r="O20" s="344">
        <f>'3. DL invest.n.pl.AR pr.'!P25+'3. DL invest.n.pl.AR pr.'!P28</f>
        <v>0</v>
      </c>
      <c r="P20" s="344">
        <f>'3. DL invest.n.pl.AR pr.'!Q25+'3. DL invest.n.pl.AR pr.'!Q28</f>
        <v>0</v>
      </c>
      <c r="Q20" s="344">
        <f>'3. DL invest.n.pl.AR pr.'!R25+'3. DL invest.n.pl.AR pr.'!R28</f>
        <v>0</v>
      </c>
      <c r="R20" s="344">
        <f>'3. DL invest.n.pl.AR pr.'!S25+'3. DL invest.n.pl.AR pr.'!S28</f>
        <v>0</v>
      </c>
      <c r="S20" s="344">
        <f>'3. DL invest.n.pl.AR pr.'!T25+'3. DL invest.n.pl.AR pr.'!T28</f>
        <v>0</v>
      </c>
      <c r="T20" s="344">
        <f>'3. DL invest.n.pl.AR pr.'!U25+'3. DL invest.n.pl.AR pr.'!U28</f>
        <v>0</v>
      </c>
      <c r="U20" s="344">
        <f>'3. DL invest.n.pl.AR pr.'!V25+'3. DL invest.n.pl.AR pr.'!V28</f>
        <v>0</v>
      </c>
      <c r="V20" s="344">
        <f>'3. DL invest.n.pl.AR pr.'!W25+'3. DL invest.n.pl.AR pr.'!W28</f>
        <v>0</v>
      </c>
      <c r="W20" s="344">
        <f>'3. DL invest.n.pl.AR pr.'!X25+'3. DL invest.n.pl.AR pr.'!X28</f>
        <v>0</v>
      </c>
      <c r="X20" s="344">
        <f>'3. DL invest.n.pl.AR pr.'!Y25+'3. DL invest.n.pl.AR pr.'!Y28</f>
        <v>0</v>
      </c>
      <c r="Y20" s="344">
        <f>'3. DL invest.n.pl.AR pr.'!Z25+'3. DL invest.n.pl.AR pr.'!Z28</f>
        <v>0</v>
      </c>
      <c r="Z20" s="344">
        <f>'3. DL invest.n.pl.AR pr.'!AA25+'3. DL invest.n.pl.AR pr.'!AA28</f>
        <v>0</v>
      </c>
      <c r="AA20" s="344">
        <f>'3. DL invest.n.pl.AR pr.'!AB25+'3. DL invest.n.pl.AR pr.'!AB28</f>
        <v>0</v>
      </c>
      <c r="AB20" s="344">
        <f>'3. DL invest.n.pl.AR pr.'!AC25+'3. DL invest.n.pl.AR pr.'!AC28</f>
        <v>0</v>
      </c>
      <c r="AC20" s="344">
        <f>'3. DL invest.n.pl.AR pr.'!AD25+'3. DL invest.n.pl.AR pr.'!AD28</f>
        <v>0</v>
      </c>
      <c r="AD20" s="344">
        <f>'3. DL invest.n.pl.AR pr.'!AE25+'3. DL invest.n.pl.AR pr.'!AE28</f>
        <v>0</v>
      </c>
      <c r="AE20" s="344">
        <f>'3. DL invest.n.pl.AR pr.'!AF25+'3. DL invest.n.pl.AR pr.'!AF28</f>
        <v>0</v>
      </c>
      <c r="AF20" s="344">
        <f>'3. DL invest.n.pl.AR pr.'!AG25+'3. DL invest.n.pl.AR pr.'!AG28</f>
        <v>0</v>
      </c>
      <c r="AG20" s="344">
        <f>'3. DL invest.n.pl.AR pr.'!AH25+'3. DL invest.n.pl.AR pr.'!AH28</f>
        <v>0</v>
      </c>
      <c r="AH20" s="351">
        <f>'3. DL invest.n.pl.AR pr.'!AI25+'3. DL invest.n.pl.AR pr.'!AI28</f>
        <v>0</v>
      </c>
      <c r="AI20" s="345">
        <f t="shared" si="1"/>
        <v>-6525000</v>
      </c>
    </row>
    <row r="21" spans="1:39" x14ac:dyDescent="0.2">
      <c r="A21" s="268"/>
      <c r="B21" s="341" t="s">
        <v>116</v>
      </c>
      <c r="C21" s="268" t="s">
        <v>163</v>
      </c>
      <c r="D21" s="342" t="s">
        <v>58</v>
      </c>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345">
        <f t="shared" si="1"/>
        <v>0</v>
      </c>
    </row>
    <row r="22" spans="1:39" x14ac:dyDescent="0.2">
      <c r="A22" s="268"/>
      <c r="B22" s="341" t="s">
        <v>117</v>
      </c>
      <c r="C22" s="268" t="s">
        <v>164</v>
      </c>
      <c r="D22" s="342" t="s">
        <v>58</v>
      </c>
      <c r="E22" s="24"/>
      <c r="F22" s="24">
        <f>-Pieņēmumi!E88</f>
        <v>0</v>
      </c>
      <c r="G22" s="24">
        <f>-Pieņēmumi!F88</f>
        <v>0</v>
      </c>
      <c r="H22" s="24">
        <f>-Pieņēmumi!G88</f>
        <v>0</v>
      </c>
      <c r="I22" s="24">
        <f>-Pieņēmumi!H88</f>
        <v>0</v>
      </c>
      <c r="J22" s="24">
        <f>-Pieņēmumi!I88</f>
        <v>0</v>
      </c>
      <c r="K22" s="24">
        <f>-Pieņēmumi!J88</f>
        <v>0</v>
      </c>
      <c r="L22" s="24">
        <f>-Pieņēmumi!K88</f>
        <v>0</v>
      </c>
      <c r="M22" s="24">
        <f>-Pieņēmumi!L88</f>
        <v>0</v>
      </c>
      <c r="N22" s="24">
        <f>-Pieņēmumi!M88</f>
        <v>0</v>
      </c>
      <c r="O22" s="24">
        <f>-Pieņēmumi!P88</f>
        <v>0</v>
      </c>
      <c r="P22" s="24">
        <f>-Pieņēmumi!Q88</f>
        <v>0</v>
      </c>
      <c r="Q22" s="24">
        <f>-Pieņēmumi!R88</f>
        <v>0</v>
      </c>
      <c r="R22" s="24">
        <f>-Pieņēmumi!S88</f>
        <v>0</v>
      </c>
      <c r="S22" s="24">
        <f>-Pieņēmumi!T88</f>
        <v>0</v>
      </c>
      <c r="T22" s="24">
        <f>-Pieņēmumi!U88</f>
        <v>0</v>
      </c>
      <c r="U22" s="24">
        <f>-Pieņēmumi!V88</f>
        <v>0</v>
      </c>
      <c r="V22" s="24">
        <f>-Pieņēmumi!W88</f>
        <v>0</v>
      </c>
      <c r="W22" s="24">
        <f>-Pieņēmumi!X88</f>
        <v>0</v>
      </c>
      <c r="X22" s="24">
        <f>-Pieņēmumi!Y88</f>
        <v>0</v>
      </c>
      <c r="Y22" s="24">
        <f>-Pieņēmumi!Z88</f>
        <v>0</v>
      </c>
      <c r="Z22" s="24">
        <f>-Pieņēmumi!AA88</f>
        <v>0</v>
      </c>
      <c r="AA22" s="24">
        <f>-Pieņēmumi!AB88</f>
        <v>0</v>
      </c>
      <c r="AB22" s="24">
        <f>-Pieņēmumi!AC88</f>
        <v>0</v>
      </c>
      <c r="AC22" s="24">
        <f>-Pieņēmumi!AD88</f>
        <v>0</v>
      </c>
      <c r="AD22" s="24">
        <f>-Pieņēmumi!AE88</f>
        <v>0</v>
      </c>
      <c r="AE22" s="24">
        <f>-Pieņēmumi!AF88</f>
        <v>0</v>
      </c>
      <c r="AF22" s="24">
        <f>-Pieņēmumi!AG88</f>
        <v>0</v>
      </c>
      <c r="AG22" s="24">
        <f>-Pieņēmumi!AH88</f>
        <v>0</v>
      </c>
      <c r="AH22" s="24">
        <f>-Pieņēmumi!AI88</f>
        <v>0</v>
      </c>
      <c r="AI22" s="345">
        <f t="shared" si="1"/>
        <v>0</v>
      </c>
    </row>
    <row r="23" spans="1:39" x14ac:dyDescent="0.2">
      <c r="A23" s="268"/>
      <c r="B23" s="341" t="s">
        <v>118</v>
      </c>
      <c r="C23" s="268" t="s">
        <v>165</v>
      </c>
      <c r="D23" s="342" t="s">
        <v>58</v>
      </c>
      <c r="E23" s="24"/>
      <c r="F23" s="24">
        <f>-Pieņēmumi!E89</f>
        <v>0</v>
      </c>
      <c r="G23" s="24">
        <f>-Pieņēmumi!F89</f>
        <v>0</v>
      </c>
      <c r="H23" s="24">
        <f>-Pieņēmumi!G89</f>
        <v>0</v>
      </c>
      <c r="I23" s="24">
        <f>-Pieņēmumi!H89</f>
        <v>0</v>
      </c>
      <c r="J23" s="24">
        <f>-Pieņēmumi!I89</f>
        <v>0</v>
      </c>
      <c r="K23" s="24">
        <f>-Pieņēmumi!J89</f>
        <v>0</v>
      </c>
      <c r="L23" s="24">
        <f>-Pieņēmumi!K89</f>
        <v>0</v>
      </c>
      <c r="M23" s="24">
        <f>-Pieņēmumi!L89</f>
        <v>0</v>
      </c>
      <c r="N23" s="24">
        <f>-Pieņēmumi!M89</f>
        <v>0</v>
      </c>
      <c r="O23" s="24">
        <f>-Pieņēmumi!P89</f>
        <v>0</v>
      </c>
      <c r="P23" s="24">
        <f>-Pieņēmumi!Q89</f>
        <v>0</v>
      </c>
      <c r="Q23" s="24">
        <f>-Pieņēmumi!R89</f>
        <v>0</v>
      </c>
      <c r="R23" s="24">
        <f>-Pieņēmumi!S89</f>
        <v>0</v>
      </c>
      <c r="S23" s="24">
        <f>-Pieņēmumi!T89</f>
        <v>0</v>
      </c>
      <c r="T23" s="24">
        <f>-Pieņēmumi!U89</f>
        <v>0</v>
      </c>
      <c r="U23" s="24">
        <f>-Pieņēmumi!V89</f>
        <v>0</v>
      </c>
      <c r="V23" s="24">
        <f>-Pieņēmumi!W89</f>
        <v>0</v>
      </c>
      <c r="W23" s="24">
        <f>-Pieņēmumi!X89</f>
        <v>0</v>
      </c>
      <c r="X23" s="24">
        <f>-Pieņēmumi!Y89</f>
        <v>0</v>
      </c>
      <c r="Y23" s="24">
        <f>-Pieņēmumi!Z89</f>
        <v>0</v>
      </c>
      <c r="Z23" s="24">
        <f>-Pieņēmumi!AA89</f>
        <v>0</v>
      </c>
      <c r="AA23" s="24">
        <f>-Pieņēmumi!AB89</f>
        <v>0</v>
      </c>
      <c r="AB23" s="24">
        <f>-Pieņēmumi!AC89</f>
        <v>0</v>
      </c>
      <c r="AC23" s="24">
        <f>-Pieņēmumi!AD89</f>
        <v>0</v>
      </c>
      <c r="AD23" s="24">
        <f>-Pieņēmumi!AE89</f>
        <v>0</v>
      </c>
      <c r="AE23" s="24">
        <f>-Pieņēmumi!AF89</f>
        <v>0</v>
      </c>
      <c r="AF23" s="24">
        <f>-Pieņēmumi!AG89</f>
        <v>0</v>
      </c>
      <c r="AG23" s="24">
        <f>-Pieņēmumi!AH89</f>
        <v>0</v>
      </c>
      <c r="AH23" s="24">
        <f>-Pieņēmumi!AI89</f>
        <v>0</v>
      </c>
      <c r="AI23" s="345">
        <f>SUM(E23:AH23)</f>
        <v>0</v>
      </c>
    </row>
    <row r="24" spans="1:39" x14ac:dyDescent="0.2">
      <c r="A24" s="352">
        <v>3</v>
      </c>
      <c r="B24" s="321"/>
      <c r="C24" s="265" t="s">
        <v>119</v>
      </c>
      <c r="D24" s="353" t="s">
        <v>58</v>
      </c>
      <c r="E24" s="354">
        <f t="shared" ref="E24:AG24" si="3">SUM(E7,E18)</f>
        <v>0</v>
      </c>
      <c r="F24" s="272">
        <f t="shared" si="3"/>
        <v>0</v>
      </c>
      <c r="G24" s="272">
        <f t="shared" si="3"/>
        <v>0</v>
      </c>
      <c r="H24" s="272">
        <f t="shared" si="3"/>
        <v>0</v>
      </c>
      <c r="I24" s="272">
        <f t="shared" si="3"/>
        <v>0</v>
      </c>
      <c r="J24" s="272">
        <f t="shared" si="3"/>
        <v>0</v>
      </c>
      <c r="K24" s="272">
        <f t="shared" si="3"/>
        <v>0</v>
      </c>
      <c r="L24" s="272">
        <f t="shared" si="3"/>
        <v>0</v>
      </c>
      <c r="M24" s="272">
        <f t="shared" si="3"/>
        <v>0</v>
      </c>
      <c r="N24" s="272">
        <f t="shared" si="3"/>
        <v>0</v>
      </c>
      <c r="O24" s="272">
        <f t="shared" si="3"/>
        <v>0</v>
      </c>
      <c r="P24" s="272">
        <f t="shared" si="3"/>
        <v>0</v>
      </c>
      <c r="Q24" s="272">
        <f t="shared" si="3"/>
        <v>0</v>
      </c>
      <c r="R24" s="272">
        <f t="shared" si="3"/>
        <v>0</v>
      </c>
      <c r="S24" s="272">
        <f t="shared" si="3"/>
        <v>0</v>
      </c>
      <c r="T24" s="272">
        <f t="shared" si="3"/>
        <v>0</v>
      </c>
      <c r="U24" s="272">
        <f t="shared" si="3"/>
        <v>0</v>
      </c>
      <c r="V24" s="272">
        <f t="shared" si="3"/>
        <v>0</v>
      </c>
      <c r="W24" s="272">
        <f t="shared" si="3"/>
        <v>0</v>
      </c>
      <c r="X24" s="272">
        <f t="shared" si="3"/>
        <v>0</v>
      </c>
      <c r="Y24" s="272">
        <f t="shared" si="3"/>
        <v>0</v>
      </c>
      <c r="Z24" s="272">
        <f t="shared" si="3"/>
        <v>0</v>
      </c>
      <c r="AA24" s="272">
        <f t="shared" si="3"/>
        <v>0</v>
      </c>
      <c r="AB24" s="272">
        <f t="shared" si="3"/>
        <v>0</v>
      </c>
      <c r="AC24" s="272">
        <f t="shared" si="3"/>
        <v>0</v>
      </c>
      <c r="AD24" s="272">
        <f t="shared" si="3"/>
        <v>0</v>
      </c>
      <c r="AE24" s="272">
        <f t="shared" si="3"/>
        <v>0</v>
      </c>
      <c r="AF24" s="272">
        <f t="shared" si="3"/>
        <v>0</v>
      </c>
      <c r="AG24" s="272">
        <f t="shared" si="3"/>
        <v>0</v>
      </c>
      <c r="AH24" s="355">
        <f>SUM(AH7,AH18)</f>
        <v>0</v>
      </c>
      <c r="AI24" s="356">
        <f>SUM(AI7,AI18)</f>
        <v>0</v>
      </c>
    </row>
    <row r="25" spans="1:39" x14ac:dyDescent="0.2">
      <c r="A25" s="352">
        <v>4</v>
      </c>
      <c r="B25" s="321"/>
      <c r="C25" s="265" t="s">
        <v>346</v>
      </c>
      <c r="D25" s="353" t="s">
        <v>58</v>
      </c>
      <c r="E25" s="354">
        <f>E24</f>
        <v>0</v>
      </c>
      <c r="F25" s="272">
        <f>E25+F24</f>
        <v>0</v>
      </c>
      <c r="G25" s="272">
        <f t="shared" ref="G25:AG25" si="4">F25+G24</f>
        <v>0</v>
      </c>
      <c r="H25" s="272">
        <f t="shared" si="4"/>
        <v>0</v>
      </c>
      <c r="I25" s="272">
        <f t="shared" si="4"/>
        <v>0</v>
      </c>
      <c r="J25" s="272">
        <f t="shared" si="4"/>
        <v>0</v>
      </c>
      <c r="K25" s="272">
        <f t="shared" si="4"/>
        <v>0</v>
      </c>
      <c r="L25" s="272">
        <f t="shared" si="4"/>
        <v>0</v>
      </c>
      <c r="M25" s="272">
        <f t="shared" si="4"/>
        <v>0</v>
      </c>
      <c r="N25" s="272">
        <f t="shared" si="4"/>
        <v>0</v>
      </c>
      <c r="O25" s="272">
        <f t="shared" si="4"/>
        <v>0</v>
      </c>
      <c r="P25" s="272">
        <f t="shared" si="4"/>
        <v>0</v>
      </c>
      <c r="Q25" s="272">
        <f t="shared" si="4"/>
        <v>0</v>
      </c>
      <c r="R25" s="272">
        <f t="shared" si="4"/>
        <v>0</v>
      </c>
      <c r="S25" s="272">
        <f t="shared" si="4"/>
        <v>0</v>
      </c>
      <c r="T25" s="272">
        <f t="shared" si="4"/>
        <v>0</v>
      </c>
      <c r="U25" s="272">
        <f t="shared" si="4"/>
        <v>0</v>
      </c>
      <c r="V25" s="272">
        <f t="shared" si="4"/>
        <v>0</v>
      </c>
      <c r="W25" s="272">
        <f t="shared" si="4"/>
        <v>0</v>
      </c>
      <c r="X25" s="272">
        <f t="shared" si="4"/>
        <v>0</v>
      </c>
      <c r="Y25" s="272">
        <f t="shared" si="4"/>
        <v>0</v>
      </c>
      <c r="Z25" s="272">
        <f t="shared" si="4"/>
        <v>0</v>
      </c>
      <c r="AA25" s="272">
        <f t="shared" si="4"/>
        <v>0</v>
      </c>
      <c r="AB25" s="272">
        <f t="shared" si="4"/>
        <v>0</v>
      </c>
      <c r="AC25" s="272">
        <f t="shared" si="4"/>
        <v>0</v>
      </c>
      <c r="AD25" s="272">
        <f t="shared" si="4"/>
        <v>0</v>
      </c>
      <c r="AE25" s="272">
        <f t="shared" si="4"/>
        <v>0</v>
      </c>
      <c r="AF25" s="272">
        <f t="shared" si="4"/>
        <v>0</v>
      </c>
      <c r="AG25" s="272">
        <f t="shared" si="4"/>
        <v>0</v>
      </c>
      <c r="AH25" s="272">
        <f>AG25+AH24</f>
        <v>0</v>
      </c>
      <c r="AI25" s="356">
        <f>AH25+AI24</f>
        <v>0</v>
      </c>
    </row>
    <row r="26" spans="1:39" x14ac:dyDescent="0.2">
      <c r="A26" s="357"/>
      <c r="B26" s="357"/>
      <c r="C26" s="357"/>
      <c r="D26" s="357"/>
      <c r="E26" s="358"/>
      <c r="F26" s="358"/>
      <c r="G26" s="358"/>
      <c r="H26" s="358"/>
      <c r="I26" s="358"/>
      <c r="J26" s="358"/>
      <c r="K26" s="358"/>
      <c r="L26" s="358"/>
      <c r="M26" s="358"/>
      <c r="N26" s="358"/>
      <c r="O26" s="358"/>
      <c r="P26" s="358"/>
      <c r="Q26" s="358"/>
      <c r="R26" s="358"/>
      <c r="S26" s="358"/>
      <c r="T26" s="358"/>
      <c r="U26" s="358"/>
      <c r="V26" s="358"/>
      <c r="W26" s="358"/>
      <c r="X26" s="358"/>
      <c r="Y26" s="358"/>
      <c r="Z26" s="358"/>
      <c r="AA26" s="358"/>
      <c r="AB26" s="358"/>
      <c r="AC26" s="358"/>
      <c r="AD26" s="358"/>
      <c r="AE26" s="358"/>
      <c r="AF26" s="358"/>
      <c r="AG26" s="358"/>
      <c r="AH26" s="358"/>
      <c r="AI26" s="359"/>
    </row>
    <row r="27" spans="1:39" x14ac:dyDescent="0.2">
      <c r="D27" s="349"/>
    </row>
    <row r="28" spans="1:39" x14ac:dyDescent="0.2">
      <c r="B28" s="3"/>
      <c r="C28" s="3"/>
      <c r="D28" s="30"/>
      <c r="E28" s="360"/>
      <c r="F28" s="3"/>
      <c r="G28" s="3"/>
      <c r="H28" s="3"/>
      <c r="I28" s="3"/>
      <c r="J28" s="3"/>
    </row>
    <row r="29" spans="1:39" x14ac:dyDescent="0.2">
      <c r="B29" s="3"/>
      <c r="C29" s="5"/>
      <c r="D29" s="30"/>
      <c r="E29" s="3"/>
      <c r="F29" s="3"/>
      <c r="G29" s="3"/>
      <c r="H29" s="3"/>
      <c r="I29" s="3"/>
      <c r="J29" s="3"/>
    </row>
    <row r="30" spans="1:39" x14ac:dyDescent="0.2">
      <c r="B30" s="3"/>
      <c r="C30" s="3"/>
      <c r="D30" s="30"/>
      <c r="E30" s="3"/>
      <c r="F30" s="305"/>
      <c r="G30" s="3"/>
      <c r="H30" s="3"/>
      <c r="I30" s="3"/>
      <c r="J30" s="3"/>
    </row>
    <row r="31" spans="1:39" x14ac:dyDescent="0.2">
      <c r="B31" s="3"/>
      <c r="C31" s="3"/>
      <c r="D31" s="30"/>
      <c r="E31" s="3"/>
      <c r="F31" s="3"/>
      <c r="G31" s="3"/>
      <c r="H31" s="3"/>
      <c r="I31" s="3"/>
      <c r="J31" s="3"/>
    </row>
    <row r="32" spans="1:39" x14ac:dyDescent="0.2">
      <c r="B32" s="3"/>
      <c r="C32" s="3"/>
      <c r="D32" s="30"/>
      <c r="E32" s="3"/>
      <c r="F32" s="3"/>
      <c r="G32" s="3"/>
      <c r="H32" s="3"/>
      <c r="I32" s="3"/>
      <c r="J32" s="3"/>
    </row>
    <row r="33" spans="2:10" x14ac:dyDescent="0.2">
      <c r="B33" s="3"/>
      <c r="C33" s="3"/>
      <c r="D33" s="30"/>
      <c r="E33" s="3"/>
      <c r="F33" s="3"/>
      <c r="G33" s="3"/>
      <c r="H33" s="3"/>
      <c r="I33" s="3"/>
      <c r="J33" s="3"/>
    </row>
    <row r="34" spans="2:10" x14ac:dyDescent="0.2">
      <c r="B34" s="361"/>
      <c r="C34" s="3"/>
      <c r="D34" s="30"/>
      <c r="E34" s="3"/>
      <c r="F34" s="3"/>
      <c r="G34" s="3"/>
      <c r="H34" s="3"/>
      <c r="I34" s="3"/>
      <c r="J34" s="3"/>
    </row>
    <row r="35" spans="2:10" x14ac:dyDescent="0.2">
      <c r="B35" s="362"/>
      <c r="C35" s="3"/>
      <c r="D35" s="30"/>
      <c r="E35" s="3"/>
      <c r="F35" s="3"/>
      <c r="G35" s="3"/>
      <c r="H35" s="3"/>
      <c r="I35" s="3"/>
      <c r="J35" s="3"/>
    </row>
    <row r="36" spans="2:10" x14ac:dyDescent="0.2">
      <c r="B36" s="32"/>
      <c r="C36" s="3"/>
      <c r="D36" s="30"/>
      <c r="E36" s="3"/>
      <c r="F36" s="3"/>
      <c r="G36" s="3"/>
      <c r="H36" s="3"/>
      <c r="I36" s="3"/>
      <c r="J36" s="3"/>
    </row>
    <row r="37" spans="2:10" x14ac:dyDescent="0.2">
      <c r="B37" s="3"/>
      <c r="C37" s="3"/>
      <c r="D37" s="30"/>
      <c r="E37" s="3"/>
      <c r="F37" s="3"/>
      <c r="G37" s="3"/>
      <c r="H37" s="3"/>
      <c r="I37" s="3"/>
      <c r="J37" s="3"/>
    </row>
    <row r="38" spans="2:10" x14ac:dyDescent="0.2">
      <c r="C38" s="3"/>
      <c r="D38" s="30"/>
      <c r="E38" s="3"/>
      <c r="F38" s="3"/>
      <c r="G38" s="3"/>
      <c r="H38" s="3"/>
      <c r="I38" s="3"/>
      <c r="J38" s="3"/>
    </row>
    <row r="39" spans="2:10" x14ac:dyDescent="0.2">
      <c r="C39" s="3"/>
      <c r="D39" s="30"/>
      <c r="E39" s="3"/>
      <c r="F39" s="3"/>
      <c r="G39" s="3"/>
      <c r="H39" s="3"/>
      <c r="I39" s="3"/>
      <c r="J39" s="3"/>
    </row>
    <row r="40" spans="2:10" x14ac:dyDescent="0.2">
      <c r="C40" s="3"/>
      <c r="D40" s="30"/>
      <c r="E40" s="3"/>
      <c r="F40" s="3"/>
      <c r="G40" s="3"/>
      <c r="H40" s="3"/>
      <c r="I40" s="3"/>
      <c r="J40" s="3"/>
    </row>
  </sheetData>
  <sheetProtection formatCells="0" formatColumns="0" formatRows="0" insertColumns="0" insertRows="0" insertHyperlinks="0" deleteColumns="0" deleteRows="0" sort="0" autoFilter="0" pivotTables="0"/>
  <mergeCells count="1">
    <mergeCell ref="A1:C1"/>
  </mergeCells>
  <conditionalFormatting sqref="E25:AH25">
    <cfRule type="cellIs" dxfId="82"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dimension ref="A1:CB302"/>
  <sheetViews>
    <sheetView zoomScale="90" zoomScaleNormal="90" workbookViewId="0">
      <pane xSplit="3" ySplit="7" topLeftCell="D8" activePane="bottomRight" state="frozen"/>
      <selection pane="topRight" activeCell="D1" sqref="D1"/>
      <selection pane="bottomLeft" activeCell="A6" sqref="A6"/>
      <selection pane="bottomRight" activeCell="D10" sqref="D10"/>
    </sheetView>
  </sheetViews>
  <sheetFormatPr defaultColWidth="9.140625" defaultRowHeight="12.75" x14ac:dyDescent="0.2"/>
  <cols>
    <col min="1" max="1" width="6.42578125" style="4" customWidth="1"/>
    <col min="2" max="2" width="48.5703125" style="4" customWidth="1"/>
    <col min="3" max="3" width="7.140625" style="4" customWidth="1"/>
    <col min="4" max="35" width="13.85546875" style="4" customWidth="1"/>
    <col min="36" max="36" width="9.140625" style="3"/>
    <col min="37" max="65" width="9.140625" style="3" hidden="1" customWidth="1"/>
    <col min="66" max="66" width="2.7109375" style="3" hidden="1" customWidth="1"/>
    <col min="67" max="80" width="9.140625" style="3"/>
    <col min="81" max="16384" width="9.140625" style="4"/>
  </cols>
  <sheetData>
    <row r="1" spans="1:80" s="1" customFormat="1" ht="27" customHeight="1" x14ac:dyDescent="0.25">
      <c r="A1" s="625" t="s">
        <v>166</v>
      </c>
      <c r="B1" s="625"/>
      <c r="C1" s="625"/>
      <c r="D1" s="363"/>
      <c r="E1" s="363"/>
      <c r="F1" s="2"/>
      <c r="G1" s="15"/>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4.95" customHeight="1" x14ac:dyDescent="0.25">
      <c r="A2" s="644" t="s">
        <v>196</v>
      </c>
      <c r="B2" s="644"/>
      <c r="C2" s="644"/>
      <c r="D2" s="644"/>
      <c r="E2" s="644"/>
      <c r="F2" s="644"/>
      <c r="G2" s="644"/>
      <c r="H2" s="644"/>
      <c r="I2" s="644"/>
      <c r="J2" s="644"/>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x14ac:dyDescent="0.2">
      <c r="B3" s="44" t="s">
        <v>185</v>
      </c>
      <c r="C3" s="398">
        <v>0.05</v>
      </c>
    </row>
    <row r="4" spans="1:80" s="3" customFormat="1" x14ac:dyDescent="0.2"/>
    <row r="5" spans="1:80" s="237" customFormat="1" ht="15.75" x14ac:dyDescent="0.25">
      <c r="A5" s="364"/>
      <c r="B5" s="240"/>
      <c r="C5" s="240"/>
      <c r="D5" s="365" t="s">
        <v>199</v>
      </c>
      <c r="E5" s="366"/>
      <c r="F5" s="242">
        <f>'4.DL Finansiālā ilgtspēja'!E3</f>
        <v>1</v>
      </c>
      <c r="G5" s="242">
        <f>'4.DL Finansiālā ilgtspēja'!F3</f>
        <v>2</v>
      </c>
      <c r="H5" s="242">
        <f>'4.DL Finansiālā ilgtspēja'!G3</f>
        <v>3</v>
      </c>
      <c r="I5" s="242">
        <f>'4.DL Finansiālā ilgtspēja'!H3</f>
        <v>4</v>
      </c>
      <c r="J5" s="242">
        <f>'4.DL Finansiālā ilgtspēja'!I3</f>
        <v>5</v>
      </c>
      <c r="K5" s="242">
        <f>'4.DL Finansiālā ilgtspēja'!J3</f>
        <v>6</v>
      </c>
      <c r="L5" s="242">
        <f>'4.DL Finansiālā ilgtspēja'!K3</f>
        <v>7</v>
      </c>
      <c r="M5" s="242">
        <f>'4.DL Finansiālā ilgtspēja'!L3</f>
        <v>8</v>
      </c>
      <c r="N5" s="242">
        <f>'4.DL Finansiālā ilgtspēja'!M3</f>
        <v>9</v>
      </c>
      <c r="O5" s="242">
        <f>'4.DL Finansiālā ilgtspēja'!N3</f>
        <v>10</v>
      </c>
      <c r="P5" s="242">
        <f>'4.DL Finansiālā ilgtspēja'!O3</f>
        <v>11</v>
      </c>
      <c r="Q5" s="242">
        <f>'4.DL Finansiālā ilgtspēja'!P3</f>
        <v>12</v>
      </c>
      <c r="R5" s="242">
        <f>'4.DL Finansiālā ilgtspēja'!Q3</f>
        <v>13</v>
      </c>
      <c r="S5" s="242">
        <f>'4.DL Finansiālā ilgtspēja'!R3</f>
        <v>14</v>
      </c>
      <c r="T5" s="242">
        <f>'4.DL Finansiālā ilgtspēja'!S3</f>
        <v>15</v>
      </c>
      <c r="U5" s="242">
        <f>'4.DL Finansiālā ilgtspēja'!T3</f>
        <v>16</v>
      </c>
      <c r="V5" s="242">
        <f>'4.DL Finansiālā ilgtspēja'!U3</f>
        <v>17</v>
      </c>
      <c r="W5" s="242">
        <f>'4.DL Finansiālā ilgtspēja'!V3</f>
        <v>18</v>
      </c>
      <c r="X5" s="242">
        <f>'4.DL Finansiālā ilgtspēja'!W3</f>
        <v>19</v>
      </c>
      <c r="Y5" s="242">
        <f>'4.DL Finansiālā ilgtspēja'!X3</f>
        <v>20</v>
      </c>
      <c r="Z5" s="242">
        <f>'4.DL Finansiālā ilgtspēja'!Y3</f>
        <v>21</v>
      </c>
      <c r="AA5" s="242">
        <f>'4.DL Finansiālā ilgtspēja'!Z3</f>
        <v>22</v>
      </c>
      <c r="AB5" s="242">
        <f>'4.DL Finansiālā ilgtspēja'!AA3</f>
        <v>23</v>
      </c>
      <c r="AC5" s="242">
        <f>'4.DL Finansiālā ilgtspēja'!AB3</f>
        <v>24</v>
      </c>
      <c r="AD5" s="242">
        <f>'4.DL Finansiālā ilgtspēja'!AC3</f>
        <v>25</v>
      </c>
      <c r="AE5" s="242">
        <f>'4.DL Finansiālā ilgtspēja'!AD3</f>
        <v>26</v>
      </c>
      <c r="AF5" s="242">
        <f>'4.DL Finansiālā ilgtspēja'!AE3</f>
        <v>27</v>
      </c>
      <c r="AG5" s="242">
        <f>'4.DL Finansiālā ilgtspēja'!AF3</f>
        <v>28</v>
      </c>
      <c r="AH5" s="242">
        <f>'4.DL Finansiālā ilgtspēja'!AG3</f>
        <v>29</v>
      </c>
      <c r="AI5" s="242">
        <f>'4.DL Finansiālā ilgtspēja'!AH3</f>
        <v>30</v>
      </c>
      <c r="AJ5" s="3"/>
      <c r="AK5" s="305">
        <f t="shared" ref="AK5:AT6" si="0">F5</f>
        <v>1</v>
      </c>
      <c r="AL5" s="305">
        <f t="shared" si="0"/>
        <v>2</v>
      </c>
      <c r="AM5" s="305">
        <f t="shared" si="0"/>
        <v>3</v>
      </c>
      <c r="AN5" s="305">
        <f t="shared" si="0"/>
        <v>4</v>
      </c>
      <c r="AO5" s="305">
        <f t="shared" si="0"/>
        <v>5</v>
      </c>
      <c r="AP5" s="305">
        <f t="shared" si="0"/>
        <v>6</v>
      </c>
      <c r="AQ5" s="305">
        <f t="shared" si="0"/>
        <v>7</v>
      </c>
      <c r="AR5" s="305">
        <f t="shared" si="0"/>
        <v>8</v>
      </c>
      <c r="AS5" s="305">
        <f t="shared" si="0"/>
        <v>9</v>
      </c>
      <c r="AT5" s="305">
        <f t="shared" si="0"/>
        <v>10</v>
      </c>
      <c r="AU5" s="305">
        <f t="shared" ref="AU5:BD6" si="1">P5</f>
        <v>11</v>
      </c>
      <c r="AV5" s="305">
        <f t="shared" si="1"/>
        <v>12</v>
      </c>
      <c r="AW5" s="305">
        <f t="shared" si="1"/>
        <v>13</v>
      </c>
      <c r="AX5" s="305">
        <f t="shared" si="1"/>
        <v>14</v>
      </c>
      <c r="AY5" s="305">
        <f t="shared" si="1"/>
        <v>15</v>
      </c>
      <c r="AZ5" s="305">
        <f t="shared" si="1"/>
        <v>16</v>
      </c>
      <c r="BA5" s="305">
        <f t="shared" si="1"/>
        <v>17</v>
      </c>
      <c r="BB5" s="305">
        <f t="shared" si="1"/>
        <v>18</v>
      </c>
      <c r="BC5" s="305">
        <f t="shared" si="1"/>
        <v>19</v>
      </c>
      <c r="BD5" s="305">
        <f t="shared" si="1"/>
        <v>20</v>
      </c>
      <c r="BE5" s="305">
        <f t="shared" ref="BE5:BN6" si="2">Z5</f>
        <v>21</v>
      </c>
      <c r="BF5" s="305">
        <f t="shared" si="2"/>
        <v>22</v>
      </c>
      <c r="BG5" s="305">
        <f t="shared" si="2"/>
        <v>23</v>
      </c>
      <c r="BH5" s="305">
        <f t="shared" si="2"/>
        <v>24</v>
      </c>
      <c r="BI5" s="305">
        <f t="shared" si="2"/>
        <v>25</v>
      </c>
      <c r="BJ5" s="305">
        <f t="shared" si="2"/>
        <v>26</v>
      </c>
      <c r="BK5" s="305">
        <f t="shared" si="2"/>
        <v>27</v>
      </c>
      <c r="BL5" s="305">
        <f t="shared" si="2"/>
        <v>28</v>
      </c>
      <c r="BM5" s="305">
        <f t="shared" si="2"/>
        <v>29</v>
      </c>
      <c r="BN5" s="305">
        <f t="shared" si="2"/>
        <v>30</v>
      </c>
      <c r="BO5" s="3"/>
      <c r="BP5" s="3"/>
      <c r="BQ5" s="3"/>
      <c r="BR5" s="3"/>
      <c r="BS5" s="3"/>
      <c r="BT5" s="3"/>
      <c r="BU5" s="3"/>
      <c r="BV5" s="3"/>
      <c r="BW5" s="3"/>
      <c r="BX5" s="3"/>
      <c r="BY5" s="3"/>
      <c r="BZ5" s="3"/>
      <c r="CA5" s="3"/>
      <c r="CB5" s="3"/>
    </row>
    <row r="6" spans="1:80" s="237" customFormat="1" x14ac:dyDescent="0.2">
      <c r="A6" s="307"/>
      <c r="B6" s="239"/>
      <c r="C6" s="239" t="s">
        <v>167</v>
      </c>
      <c r="D6" s="365" t="s">
        <v>113</v>
      </c>
      <c r="E6" s="365" t="s">
        <v>113</v>
      </c>
      <c r="F6" s="242">
        <f>'4.DL Finansiālā ilgtspēja'!E4</f>
        <v>2024</v>
      </c>
      <c r="G6" s="242">
        <f>'4.DL Finansiālā ilgtspēja'!F4</f>
        <v>2025</v>
      </c>
      <c r="H6" s="242">
        <f>'4.DL Finansiālā ilgtspēja'!G4</f>
        <v>2026</v>
      </c>
      <c r="I6" s="242">
        <f>'4.DL Finansiālā ilgtspēja'!H4</f>
        <v>2027</v>
      </c>
      <c r="J6" s="242">
        <f>'4.DL Finansiālā ilgtspēja'!I4</f>
        <v>2028</v>
      </c>
      <c r="K6" s="242">
        <f>'4.DL Finansiālā ilgtspēja'!J4</f>
        <v>2029</v>
      </c>
      <c r="L6" s="242">
        <f>'4.DL Finansiālā ilgtspēja'!K4</f>
        <v>2030</v>
      </c>
      <c r="M6" s="242">
        <f>'4.DL Finansiālā ilgtspēja'!L4</f>
        <v>2031</v>
      </c>
      <c r="N6" s="242">
        <f>'4.DL Finansiālā ilgtspēja'!M4</f>
        <v>2032</v>
      </c>
      <c r="O6" s="242">
        <f>'4.DL Finansiālā ilgtspēja'!N4</f>
        <v>2033</v>
      </c>
      <c r="P6" s="242">
        <f>'4.DL Finansiālā ilgtspēja'!O4</f>
        <v>2034</v>
      </c>
      <c r="Q6" s="242">
        <f>'4.DL Finansiālā ilgtspēja'!P4</f>
        <v>2035</v>
      </c>
      <c r="R6" s="242">
        <f>'4.DL Finansiālā ilgtspēja'!Q4</f>
        <v>2036</v>
      </c>
      <c r="S6" s="242">
        <f>'4.DL Finansiālā ilgtspēja'!R4</f>
        <v>2037</v>
      </c>
      <c r="T6" s="242">
        <f>'4.DL Finansiālā ilgtspēja'!S4</f>
        <v>2038</v>
      </c>
      <c r="U6" s="242">
        <f>'4.DL Finansiālā ilgtspēja'!T4</f>
        <v>2039</v>
      </c>
      <c r="V6" s="242">
        <f>'4.DL Finansiālā ilgtspēja'!U4</f>
        <v>2040</v>
      </c>
      <c r="W6" s="242">
        <f>'4.DL Finansiālā ilgtspēja'!V4</f>
        <v>2041</v>
      </c>
      <c r="X6" s="242">
        <f>'4.DL Finansiālā ilgtspēja'!W4</f>
        <v>2042</v>
      </c>
      <c r="Y6" s="242">
        <f>'4.DL Finansiālā ilgtspēja'!X4</f>
        <v>2043</v>
      </c>
      <c r="Z6" s="242">
        <f>'4.DL Finansiālā ilgtspēja'!Y4</f>
        <v>2044</v>
      </c>
      <c r="AA6" s="242">
        <f>'4.DL Finansiālā ilgtspēja'!Z4</f>
        <v>2045</v>
      </c>
      <c r="AB6" s="242">
        <f>'4.DL Finansiālā ilgtspēja'!AA4</f>
        <v>2046</v>
      </c>
      <c r="AC6" s="242">
        <f>'4.DL Finansiālā ilgtspēja'!AB4</f>
        <v>2047</v>
      </c>
      <c r="AD6" s="242">
        <f>'4.DL Finansiālā ilgtspēja'!AC4</f>
        <v>2048</v>
      </c>
      <c r="AE6" s="242">
        <f>'4.DL Finansiālā ilgtspēja'!AD4</f>
        <v>2049</v>
      </c>
      <c r="AF6" s="242">
        <f>'4.DL Finansiālā ilgtspēja'!AE4</f>
        <v>2050</v>
      </c>
      <c r="AG6" s="242">
        <f>'4.DL Finansiālā ilgtspēja'!AF4</f>
        <v>2051</v>
      </c>
      <c r="AH6" s="242">
        <f>'4.DL Finansiālā ilgtspēja'!AG4</f>
        <v>2052</v>
      </c>
      <c r="AI6" s="242">
        <f>'4.DL Finansiālā ilgtspēja'!AH4</f>
        <v>2053</v>
      </c>
      <c r="AJ6" s="3"/>
      <c r="AK6" s="305">
        <f t="shared" si="0"/>
        <v>2024</v>
      </c>
      <c r="AL6" s="305">
        <f t="shared" si="0"/>
        <v>2025</v>
      </c>
      <c r="AM6" s="305">
        <f t="shared" si="0"/>
        <v>2026</v>
      </c>
      <c r="AN6" s="305">
        <f t="shared" si="0"/>
        <v>2027</v>
      </c>
      <c r="AO6" s="305">
        <f t="shared" si="0"/>
        <v>2028</v>
      </c>
      <c r="AP6" s="305">
        <f t="shared" si="0"/>
        <v>2029</v>
      </c>
      <c r="AQ6" s="305">
        <f t="shared" si="0"/>
        <v>2030</v>
      </c>
      <c r="AR6" s="305">
        <f t="shared" si="0"/>
        <v>2031</v>
      </c>
      <c r="AS6" s="305">
        <f t="shared" si="0"/>
        <v>2032</v>
      </c>
      <c r="AT6" s="305">
        <f t="shared" si="0"/>
        <v>2033</v>
      </c>
      <c r="AU6" s="305">
        <f t="shared" si="1"/>
        <v>2034</v>
      </c>
      <c r="AV6" s="305">
        <f t="shared" si="1"/>
        <v>2035</v>
      </c>
      <c r="AW6" s="305">
        <f t="shared" si="1"/>
        <v>2036</v>
      </c>
      <c r="AX6" s="305">
        <f t="shared" si="1"/>
        <v>2037</v>
      </c>
      <c r="AY6" s="305">
        <f t="shared" si="1"/>
        <v>2038</v>
      </c>
      <c r="AZ6" s="305">
        <f t="shared" si="1"/>
        <v>2039</v>
      </c>
      <c r="BA6" s="305">
        <f t="shared" si="1"/>
        <v>2040</v>
      </c>
      <c r="BB6" s="305">
        <f t="shared" si="1"/>
        <v>2041</v>
      </c>
      <c r="BC6" s="305">
        <f t="shared" si="1"/>
        <v>2042</v>
      </c>
      <c r="BD6" s="305">
        <f t="shared" si="1"/>
        <v>2043</v>
      </c>
      <c r="BE6" s="305">
        <f t="shared" si="2"/>
        <v>2044</v>
      </c>
      <c r="BF6" s="305">
        <f t="shared" si="2"/>
        <v>2045</v>
      </c>
      <c r="BG6" s="305">
        <f t="shared" si="2"/>
        <v>2046</v>
      </c>
      <c r="BH6" s="305">
        <f t="shared" si="2"/>
        <v>2047</v>
      </c>
      <c r="BI6" s="305">
        <f t="shared" si="2"/>
        <v>2048</v>
      </c>
      <c r="BJ6" s="305">
        <f t="shared" si="2"/>
        <v>2049</v>
      </c>
      <c r="BK6" s="305">
        <f t="shared" si="2"/>
        <v>2050</v>
      </c>
      <c r="BL6" s="305">
        <f t="shared" si="2"/>
        <v>2051</v>
      </c>
      <c r="BM6" s="305">
        <f t="shared" si="2"/>
        <v>2052</v>
      </c>
      <c r="BN6" s="305">
        <f t="shared" si="2"/>
        <v>2053</v>
      </c>
      <c r="BO6" s="3"/>
      <c r="BP6" s="3"/>
      <c r="BQ6" s="3"/>
      <c r="BR6" s="3"/>
      <c r="BS6" s="3"/>
      <c r="BT6" s="3"/>
      <c r="BU6" s="3"/>
      <c r="BV6" s="3"/>
      <c r="BW6" s="3"/>
      <c r="BX6" s="3"/>
      <c r="BY6" s="3"/>
      <c r="BZ6" s="3"/>
      <c r="CA6" s="3"/>
      <c r="CB6" s="3"/>
    </row>
    <row r="7" spans="1:80" x14ac:dyDescent="0.2">
      <c r="A7" s="367"/>
      <c r="B7" s="368"/>
      <c r="C7" s="30"/>
      <c r="D7" s="369"/>
      <c r="E7" s="369"/>
      <c r="F7" s="368"/>
      <c r="G7" s="370"/>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K7" s="549"/>
      <c r="AL7" s="549"/>
      <c r="AM7" s="549"/>
      <c r="AN7" s="549"/>
      <c r="AO7" s="549"/>
      <c r="AP7" s="549"/>
      <c r="AQ7" s="549"/>
      <c r="AR7" s="549"/>
      <c r="AS7" s="549"/>
      <c r="AT7" s="549"/>
      <c r="AU7" s="549"/>
      <c r="AV7" s="549"/>
      <c r="AW7" s="549"/>
      <c r="AX7" s="549"/>
      <c r="AY7" s="549"/>
      <c r="AZ7" s="549"/>
      <c r="BA7" s="549"/>
      <c r="BB7" s="549"/>
      <c r="BC7" s="549"/>
      <c r="BD7" s="549"/>
      <c r="BE7" s="549"/>
      <c r="BF7" s="549"/>
      <c r="BG7" s="549"/>
      <c r="BH7" s="549"/>
      <c r="BI7" s="549"/>
      <c r="BJ7" s="549"/>
      <c r="BK7" s="549"/>
      <c r="BL7" s="549"/>
      <c r="BM7" s="549"/>
      <c r="BN7" s="549"/>
    </row>
    <row r="8" spans="1:80" s="377" customFormat="1" x14ac:dyDescent="0.2">
      <c r="A8" s="371">
        <v>1</v>
      </c>
      <c r="B8" s="372" t="s">
        <v>168</v>
      </c>
      <c r="C8" s="373" t="s">
        <v>58</v>
      </c>
      <c r="D8" s="374">
        <f>AK8+NPV($C$3,AL8:BN8)</f>
        <v>48895376.711566575</v>
      </c>
      <c r="E8" s="374">
        <f>SUM(F8:AI8)</f>
        <v>63974485</v>
      </c>
      <c r="F8" s="375">
        <f>SUM(F9:F17)</f>
        <v>974006</v>
      </c>
      <c r="G8" s="375">
        <f>SUM(G9:G17)</f>
        <v>2523561</v>
      </c>
      <c r="H8" s="375">
        <f t="shared" ref="H8:AI8" si="3">SUM(H9:H17)</f>
        <v>4073116</v>
      </c>
      <c r="I8" s="375">
        <f t="shared" si="3"/>
        <v>5622671</v>
      </c>
      <c r="J8" s="375">
        <f t="shared" si="3"/>
        <v>7172226</v>
      </c>
      <c r="K8" s="375">
        <f t="shared" si="3"/>
        <v>8721781</v>
      </c>
      <c r="L8" s="375">
        <f t="shared" si="3"/>
        <v>8721781</v>
      </c>
      <c r="M8" s="375">
        <f t="shared" si="3"/>
        <v>8721781</v>
      </c>
      <c r="N8" s="375">
        <f t="shared" si="3"/>
        <v>8721781</v>
      </c>
      <c r="O8" s="375">
        <f t="shared" si="3"/>
        <v>8721781</v>
      </c>
      <c r="P8" s="375">
        <f t="shared" si="3"/>
        <v>0</v>
      </c>
      <c r="Q8" s="375">
        <f t="shared" si="3"/>
        <v>0</v>
      </c>
      <c r="R8" s="375">
        <f t="shared" si="3"/>
        <v>0</v>
      </c>
      <c r="S8" s="375">
        <f t="shared" si="3"/>
        <v>0</v>
      </c>
      <c r="T8" s="375">
        <f t="shared" si="3"/>
        <v>0</v>
      </c>
      <c r="U8" s="375">
        <f t="shared" si="3"/>
        <v>0</v>
      </c>
      <c r="V8" s="375">
        <f t="shared" si="3"/>
        <v>0</v>
      </c>
      <c r="W8" s="375">
        <f t="shared" si="3"/>
        <v>0</v>
      </c>
      <c r="X8" s="375">
        <f t="shared" si="3"/>
        <v>0</v>
      </c>
      <c r="Y8" s="375">
        <f t="shared" si="3"/>
        <v>0</v>
      </c>
      <c r="Z8" s="375">
        <f t="shared" si="3"/>
        <v>0</v>
      </c>
      <c r="AA8" s="375">
        <f t="shared" si="3"/>
        <v>0</v>
      </c>
      <c r="AB8" s="375">
        <f t="shared" si="3"/>
        <v>0</v>
      </c>
      <c r="AC8" s="375">
        <f t="shared" si="3"/>
        <v>0</v>
      </c>
      <c r="AD8" s="375">
        <f t="shared" si="3"/>
        <v>0</v>
      </c>
      <c r="AE8" s="375">
        <f t="shared" si="3"/>
        <v>0</v>
      </c>
      <c r="AF8" s="375">
        <f t="shared" si="3"/>
        <v>0</v>
      </c>
      <c r="AG8" s="375">
        <f t="shared" si="3"/>
        <v>0</v>
      </c>
      <c r="AH8" s="375">
        <f t="shared" si="3"/>
        <v>0</v>
      </c>
      <c r="AI8" s="375">
        <f t="shared" si="3"/>
        <v>0</v>
      </c>
      <c r="AJ8" s="3"/>
      <c r="AK8" s="549">
        <f>F8</f>
        <v>974006</v>
      </c>
      <c r="AL8" s="549">
        <f t="shared" ref="AL8:AL40" si="4">G8</f>
        <v>2523561</v>
      </c>
      <c r="AM8" s="549">
        <f t="shared" ref="AM8:AM40" si="5">H8</f>
        <v>4073116</v>
      </c>
      <c r="AN8" s="549">
        <f t="shared" ref="AN8:AN40" si="6">I8</f>
        <v>5622671</v>
      </c>
      <c r="AO8" s="549">
        <f t="shared" ref="AO8:AO40" si="7">J8</f>
        <v>7172226</v>
      </c>
      <c r="AP8" s="549">
        <f t="shared" ref="AP8:AP40" si="8">K8</f>
        <v>8721781</v>
      </c>
      <c r="AQ8" s="549">
        <f t="shared" ref="AQ8:AQ40" si="9">L8</f>
        <v>8721781</v>
      </c>
      <c r="AR8" s="549">
        <f t="shared" ref="AR8:AR40" si="10">M8</f>
        <v>8721781</v>
      </c>
      <c r="AS8" s="549">
        <f t="shared" ref="AS8:AS40" si="11">N8</f>
        <v>8721781</v>
      </c>
      <c r="AT8" s="549">
        <f t="shared" ref="AT8:AT40" si="12">O8</f>
        <v>8721781</v>
      </c>
      <c r="AU8" s="549">
        <f t="shared" ref="AU8:AU40" si="13">P8</f>
        <v>0</v>
      </c>
      <c r="AV8" s="549">
        <f t="shared" ref="AV8:AV40" si="14">Q8</f>
        <v>0</v>
      </c>
      <c r="AW8" s="549">
        <f t="shared" ref="AW8:AW40" si="15">R8</f>
        <v>0</v>
      </c>
      <c r="AX8" s="549">
        <f t="shared" ref="AX8:AX40" si="16">S8</f>
        <v>0</v>
      </c>
      <c r="AY8" s="549">
        <f t="shared" ref="AY8:AY40" si="17">T8</f>
        <v>0</v>
      </c>
      <c r="AZ8" s="549">
        <f t="shared" ref="AZ8:AZ40" si="18">U8</f>
        <v>0</v>
      </c>
      <c r="BA8" s="549">
        <f t="shared" ref="BA8:BA40" si="19">V8</f>
        <v>0</v>
      </c>
      <c r="BB8" s="549">
        <f t="shared" ref="BB8:BB40" si="20">W8</f>
        <v>0</v>
      </c>
      <c r="BC8" s="549">
        <f t="shared" ref="BC8:BC40" si="21">X8</f>
        <v>0</v>
      </c>
      <c r="BD8" s="549">
        <f t="shared" ref="BD8:BD40" si="22">Y8</f>
        <v>0</v>
      </c>
      <c r="BE8" s="549">
        <f t="shared" ref="BE8:BE40" si="23">Z8</f>
        <v>0</v>
      </c>
      <c r="BF8" s="549">
        <f t="shared" ref="BF8:BF40" si="24">AA8</f>
        <v>0</v>
      </c>
      <c r="BG8" s="549">
        <f t="shared" ref="BG8:BG40" si="25">AB8</f>
        <v>0</v>
      </c>
      <c r="BH8" s="549">
        <f t="shared" ref="BH8:BH40" si="26">AC8</f>
        <v>0</v>
      </c>
      <c r="BI8" s="549">
        <f t="shared" ref="BI8:BI40" si="27">AD8</f>
        <v>0</v>
      </c>
      <c r="BJ8" s="549">
        <f t="shared" ref="BJ8:BJ40" si="28">AE8</f>
        <v>0</v>
      </c>
      <c r="BK8" s="549">
        <f t="shared" ref="BK8:BK40" si="29">AF8</f>
        <v>0</v>
      </c>
      <c r="BL8" s="549">
        <f t="shared" ref="BL8:BL40" si="30">AG8</f>
        <v>0</v>
      </c>
      <c r="BM8" s="549">
        <f t="shared" ref="BM8:BM40" si="31">AH8</f>
        <v>0</v>
      </c>
      <c r="BN8" s="549">
        <f t="shared" ref="BN8:BN40" si="32">AI8</f>
        <v>0</v>
      </c>
      <c r="BO8" s="376"/>
      <c r="BP8" s="376"/>
      <c r="BQ8" s="376"/>
      <c r="BR8" s="376"/>
      <c r="BS8" s="376"/>
      <c r="BT8" s="376"/>
      <c r="BU8" s="376"/>
      <c r="BV8" s="376"/>
      <c r="BW8" s="376"/>
      <c r="BX8" s="376"/>
      <c r="BY8" s="376"/>
      <c r="BZ8" s="376"/>
      <c r="CA8" s="376"/>
      <c r="CB8" s="376"/>
    </row>
    <row r="9" spans="1:80" x14ac:dyDescent="0.2">
      <c r="A9" s="369" t="s">
        <v>2</v>
      </c>
      <c r="B9" s="35" t="str">
        <f>'11. DL PIV 4.pielikums'!A57</f>
        <v>Projekta rezultātā nodarbināto jauniešu radītais IKP</v>
      </c>
      <c r="C9" s="34" t="s">
        <v>58</v>
      </c>
      <c r="D9" s="374">
        <f>AK9+NPV($C$3,AL9:BN9)</f>
        <v>48895376.711566575</v>
      </c>
      <c r="E9" s="374">
        <f>SUM(F9:AI9)</f>
        <v>63974485</v>
      </c>
      <c r="F9" s="43">
        <f>Pieņēmumi!C35</f>
        <v>974006</v>
      </c>
      <c r="G9" s="43">
        <f>Pieņēmumi!D35</f>
        <v>2523561</v>
      </c>
      <c r="H9" s="43">
        <f>Pieņēmumi!E35</f>
        <v>4073116</v>
      </c>
      <c r="I9" s="43">
        <f>Pieņēmumi!F35</f>
        <v>5622671</v>
      </c>
      <c r="J9" s="43">
        <f>Pieņēmumi!G35</f>
        <v>7172226</v>
      </c>
      <c r="K9" s="43">
        <f>Pieņēmumi!H35</f>
        <v>8721781</v>
      </c>
      <c r="L9" s="43">
        <f>Pieņēmumi!I35</f>
        <v>8721781</v>
      </c>
      <c r="M9" s="43">
        <f>Pieņēmumi!J35</f>
        <v>8721781</v>
      </c>
      <c r="N9" s="43">
        <f>Pieņēmumi!K35</f>
        <v>8721781</v>
      </c>
      <c r="O9" s="43">
        <f>Pieņēmumi!L35</f>
        <v>8721781</v>
      </c>
      <c r="P9" s="43">
        <f>Pieņēmumi!M35</f>
        <v>0</v>
      </c>
      <c r="Q9" s="43">
        <f>Pieņēmumi!N35</f>
        <v>0</v>
      </c>
      <c r="R9" s="43">
        <f>Pieņēmumi!O35</f>
        <v>0</v>
      </c>
      <c r="S9" s="43">
        <f>Pieņēmumi!P35</f>
        <v>0</v>
      </c>
      <c r="T9" s="43"/>
      <c r="U9" s="43"/>
      <c r="V9" s="43"/>
      <c r="W9" s="43"/>
      <c r="X9" s="43"/>
      <c r="Y9" s="43"/>
      <c r="Z9" s="43"/>
      <c r="AA9" s="43"/>
      <c r="AB9" s="43"/>
      <c r="AC9" s="43"/>
      <c r="AD9" s="43"/>
      <c r="AE9" s="43"/>
      <c r="AF9" s="43"/>
      <c r="AG9" s="43"/>
      <c r="AH9" s="43"/>
      <c r="AI9" s="43"/>
      <c r="AK9" s="549">
        <f>F9</f>
        <v>974006</v>
      </c>
      <c r="AL9" s="549">
        <f t="shared" si="4"/>
        <v>2523561</v>
      </c>
      <c r="AM9" s="549">
        <f t="shared" si="5"/>
        <v>4073116</v>
      </c>
      <c r="AN9" s="549">
        <f t="shared" si="6"/>
        <v>5622671</v>
      </c>
      <c r="AO9" s="549">
        <f t="shared" si="7"/>
        <v>7172226</v>
      </c>
      <c r="AP9" s="549">
        <f t="shared" si="8"/>
        <v>8721781</v>
      </c>
      <c r="AQ9" s="549">
        <f t="shared" si="9"/>
        <v>8721781</v>
      </c>
      <c r="AR9" s="549">
        <f t="shared" si="10"/>
        <v>8721781</v>
      </c>
      <c r="AS9" s="549">
        <f t="shared" si="11"/>
        <v>8721781</v>
      </c>
      <c r="AT9" s="549">
        <f t="shared" si="12"/>
        <v>8721781</v>
      </c>
      <c r="AU9" s="549">
        <f t="shared" si="13"/>
        <v>0</v>
      </c>
      <c r="AV9" s="549">
        <f t="shared" si="14"/>
        <v>0</v>
      </c>
      <c r="AW9" s="549">
        <f t="shared" si="15"/>
        <v>0</v>
      </c>
      <c r="AX9" s="549">
        <f t="shared" si="16"/>
        <v>0</v>
      </c>
      <c r="AY9" s="549">
        <f t="shared" si="17"/>
        <v>0</v>
      </c>
      <c r="AZ9" s="549">
        <f t="shared" si="18"/>
        <v>0</v>
      </c>
      <c r="BA9" s="549">
        <f t="shared" si="19"/>
        <v>0</v>
      </c>
      <c r="BB9" s="549">
        <f t="shared" si="20"/>
        <v>0</v>
      </c>
      <c r="BC9" s="549">
        <f t="shared" si="21"/>
        <v>0</v>
      </c>
      <c r="BD9" s="549">
        <f t="shared" si="22"/>
        <v>0</v>
      </c>
      <c r="BE9" s="549">
        <f t="shared" si="23"/>
        <v>0</v>
      </c>
      <c r="BF9" s="549">
        <f t="shared" si="24"/>
        <v>0</v>
      </c>
      <c r="BG9" s="549">
        <f t="shared" si="25"/>
        <v>0</v>
      </c>
      <c r="BH9" s="549">
        <f t="shared" si="26"/>
        <v>0</v>
      </c>
      <c r="BI9" s="549">
        <f t="shared" si="27"/>
        <v>0</v>
      </c>
      <c r="BJ9" s="549">
        <f t="shared" si="28"/>
        <v>0</v>
      </c>
      <c r="BK9" s="549">
        <f t="shared" si="29"/>
        <v>0</v>
      </c>
      <c r="BL9" s="549">
        <f t="shared" si="30"/>
        <v>0</v>
      </c>
      <c r="BM9" s="549">
        <f t="shared" si="31"/>
        <v>0</v>
      </c>
      <c r="BN9" s="549">
        <f t="shared" si="32"/>
        <v>0</v>
      </c>
    </row>
    <row r="10" spans="1:80" x14ac:dyDescent="0.2">
      <c r="A10" s="369" t="s">
        <v>4</v>
      </c>
      <c r="B10" s="35" t="s">
        <v>169</v>
      </c>
      <c r="C10" s="34" t="s">
        <v>58</v>
      </c>
      <c r="D10" s="374">
        <f t="shared" ref="D10:D41" si="33">AK10+NPV($C$3,AL10:BN10)</f>
        <v>0</v>
      </c>
      <c r="E10" s="374">
        <f t="shared" ref="E10:E17" si="34">SUM(F10:AI10)</f>
        <v>0</v>
      </c>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K10" s="549">
        <f t="shared" ref="AK10:AK40" si="35">F10</f>
        <v>0</v>
      </c>
      <c r="AL10" s="549">
        <f t="shared" si="4"/>
        <v>0</v>
      </c>
      <c r="AM10" s="549">
        <f t="shared" si="5"/>
        <v>0</v>
      </c>
      <c r="AN10" s="549">
        <f t="shared" si="6"/>
        <v>0</v>
      </c>
      <c r="AO10" s="549">
        <f t="shared" si="7"/>
        <v>0</v>
      </c>
      <c r="AP10" s="549">
        <f t="shared" si="8"/>
        <v>0</v>
      </c>
      <c r="AQ10" s="549">
        <f t="shared" si="9"/>
        <v>0</v>
      </c>
      <c r="AR10" s="549">
        <f t="shared" si="10"/>
        <v>0</v>
      </c>
      <c r="AS10" s="549">
        <f t="shared" si="11"/>
        <v>0</v>
      </c>
      <c r="AT10" s="549">
        <f t="shared" si="12"/>
        <v>0</v>
      </c>
      <c r="AU10" s="549">
        <f t="shared" si="13"/>
        <v>0</v>
      </c>
      <c r="AV10" s="549">
        <f t="shared" si="14"/>
        <v>0</v>
      </c>
      <c r="AW10" s="549">
        <f t="shared" si="15"/>
        <v>0</v>
      </c>
      <c r="AX10" s="549">
        <f t="shared" si="16"/>
        <v>0</v>
      </c>
      <c r="AY10" s="549">
        <f t="shared" si="17"/>
        <v>0</v>
      </c>
      <c r="AZ10" s="549">
        <f t="shared" si="18"/>
        <v>0</v>
      </c>
      <c r="BA10" s="549">
        <f t="shared" si="19"/>
        <v>0</v>
      </c>
      <c r="BB10" s="549">
        <f t="shared" si="20"/>
        <v>0</v>
      </c>
      <c r="BC10" s="549">
        <f t="shared" si="21"/>
        <v>0</v>
      </c>
      <c r="BD10" s="549">
        <f t="shared" si="22"/>
        <v>0</v>
      </c>
      <c r="BE10" s="549">
        <f t="shared" si="23"/>
        <v>0</v>
      </c>
      <c r="BF10" s="549">
        <f t="shared" si="24"/>
        <v>0</v>
      </c>
      <c r="BG10" s="549">
        <f t="shared" si="25"/>
        <v>0</v>
      </c>
      <c r="BH10" s="549">
        <f t="shared" si="26"/>
        <v>0</v>
      </c>
      <c r="BI10" s="549">
        <f t="shared" si="27"/>
        <v>0</v>
      </c>
      <c r="BJ10" s="549">
        <f t="shared" si="28"/>
        <v>0</v>
      </c>
      <c r="BK10" s="549">
        <f t="shared" si="29"/>
        <v>0</v>
      </c>
      <c r="BL10" s="549">
        <f t="shared" si="30"/>
        <v>0</v>
      </c>
      <c r="BM10" s="549">
        <f t="shared" si="31"/>
        <v>0</v>
      </c>
      <c r="BN10" s="549">
        <f t="shared" si="32"/>
        <v>0</v>
      </c>
    </row>
    <row r="11" spans="1:80" x14ac:dyDescent="0.2">
      <c r="A11" s="369" t="s">
        <v>6</v>
      </c>
      <c r="B11" s="35" t="s">
        <v>169</v>
      </c>
      <c r="C11" s="34" t="s">
        <v>58</v>
      </c>
      <c r="D11" s="374">
        <f t="shared" si="33"/>
        <v>0</v>
      </c>
      <c r="E11" s="374">
        <f t="shared" si="34"/>
        <v>0</v>
      </c>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K11" s="549">
        <f t="shared" si="35"/>
        <v>0</v>
      </c>
      <c r="AL11" s="549">
        <f t="shared" si="4"/>
        <v>0</v>
      </c>
      <c r="AM11" s="549">
        <f t="shared" si="5"/>
        <v>0</v>
      </c>
      <c r="AN11" s="549">
        <f t="shared" si="6"/>
        <v>0</v>
      </c>
      <c r="AO11" s="549">
        <f t="shared" si="7"/>
        <v>0</v>
      </c>
      <c r="AP11" s="549">
        <f t="shared" si="8"/>
        <v>0</v>
      </c>
      <c r="AQ11" s="549">
        <f t="shared" si="9"/>
        <v>0</v>
      </c>
      <c r="AR11" s="549">
        <f t="shared" si="10"/>
        <v>0</v>
      </c>
      <c r="AS11" s="549">
        <f t="shared" si="11"/>
        <v>0</v>
      </c>
      <c r="AT11" s="549">
        <f t="shared" si="12"/>
        <v>0</v>
      </c>
      <c r="AU11" s="549">
        <f t="shared" si="13"/>
        <v>0</v>
      </c>
      <c r="AV11" s="549">
        <f t="shared" si="14"/>
        <v>0</v>
      </c>
      <c r="AW11" s="549">
        <f t="shared" si="15"/>
        <v>0</v>
      </c>
      <c r="AX11" s="549">
        <f t="shared" si="16"/>
        <v>0</v>
      </c>
      <c r="AY11" s="549">
        <f t="shared" si="17"/>
        <v>0</v>
      </c>
      <c r="AZ11" s="549">
        <f t="shared" si="18"/>
        <v>0</v>
      </c>
      <c r="BA11" s="549">
        <f t="shared" si="19"/>
        <v>0</v>
      </c>
      <c r="BB11" s="549">
        <f t="shared" si="20"/>
        <v>0</v>
      </c>
      <c r="BC11" s="549">
        <f t="shared" si="21"/>
        <v>0</v>
      </c>
      <c r="BD11" s="549">
        <f t="shared" si="22"/>
        <v>0</v>
      </c>
      <c r="BE11" s="549">
        <f t="shared" si="23"/>
        <v>0</v>
      </c>
      <c r="BF11" s="549">
        <f t="shared" si="24"/>
        <v>0</v>
      </c>
      <c r="BG11" s="549">
        <f t="shared" si="25"/>
        <v>0</v>
      </c>
      <c r="BH11" s="549">
        <f t="shared" si="26"/>
        <v>0</v>
      </c>
      <c r="BI11" s="549">
        <f t="shared" si="27"/>
        <v>0</v>
      </c>
      <c r="BJ11" s="549">
        <f t="shared" si="28"/>
        <v>0</v>
      </c>
      <c r="BK11" s="549">
        <f t="shared" si="29"/>
        <v>0</v>
      </c>
      <c r="BL11" s="549">
        <f t="shared" si="30"/>
        <v>0</v>
      </c>
      <c r="BM11" s="549">
        <f t="shared" si="31"/>
        <v>0</v>
      </c>
      <c r="BN11" s="549">
        <f t="shared" si="32"/>
        <v>0</v>
      </c>
    </row>
    <row r="12" spans="1:80" x14ac:dyDescent="0.2">
      <c r="A12" s="369" t="s">
        <v>8</v>
      </c>
      <c r="B12" s="35" t="s">
        <v>169</v>
      </c>
      <c r="C12" s="34" t="s">
        <v>58</v>
      </c>
      <c r="D12" s="374">
        <f t="shared" si="33"/>
        <v>0</v>
      </c>
      <c r="E12" s="374">
        <f t="shared" si="34"/>
        <v>0</v>
      </c>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K12" s="549">
        <f t="shared" si="35"/>
        <v>0</v>
      </c>
      <c r="AL12" s="549">
        <f t="shared" si="4"/>
        <v>0</v>
      </c>
      <c r="AM12" s="549">
        <f t="shared" si="5"/>
        <v>0</v>
      </c>
      <c r="AN12" s="549">
        <f t="shared" si="6"/>
        <v>0</v>
      </c>
      <c r="AO12" s="549">
        <f t="shared" si="7"/>
        <v>0</v>
      </c>
      <c r="AP12" s="549">
        <f t="shared" si="8"/>
        <v>0</v>
      </c>
      <c r="AQ12" s="549">
        <f t="shared" si="9"/>
        <v>0</v>
      </c>
      <c r="AR12" s="549">
        <f t="shared" si="10"/>
        <v>0</v>
      </c>
      <c r="AS12" s="549">
        <f t="shared" si="11"/>
        <v>0</v>
      </c>
      <c r="AT12" s="549">
        <f t="shared" si="12"/>
        <v>0</v>
      </c>
      <c r="AU12" s="549">
        <f t="shared" si="13"/>
        <v>0</v>
      </c>
      <c r="AV12" s="549">
        <f t="shared" si="14"/>
        <v>0</v>
      </c>
      <c r="AW12" s="549">
        <f t="shared" si="15"/>
        <v>0</v>
      </c>
      <c r="AX12" s="549">
        <f t="shared" si="16"/>
        <v>0</v>
      </c>
      <c r="AY12" s="549">
        <f t="shared" si="17"/>
        <v>0</v>
      </c>
      <c r="AZ12" s="549">
        <f t="shared" si="18"/>
        <v>0</v>
      </c>
      <c r="BA12" s="549">
        <f t="shared" si="19"/>
        <v>0</v>
      </c>
      <c r="BB12" s="549">
        <f t="shared" si="20"/>
        <v>0</v>
      </c>
      <c r="BC12" s="549">
        <f t="shared" si="21"/>
        <v>0</v>
      </c>
      <c r="BD12" s="549">
        <f t="shared" si="22"/>
        <v>0</v>
      </c>
      <c r="BE12" s="549">
        <f t="shared" si="23"/>
        <v>0</v>
      </c>
      <c r="BF12" s="549">
        <f t="shared" si="24"/>
        <v>0</v>
      </c>
      <c r="BG12" s="549">
        <f t="shared" si="25"/>
        <v>0</v>
      </c>
      <c r="BH12" s="549">
        <f t="shared" si="26"/>
        <v>0</v>
      </c>
      <c r="BI12" s="549">
        <f t="shared" si="27"/>
        <v>0</v>
      </c>
      <c r="BJ12" s="549">
        <f t="shared" si="28"/>
        <v>0</v>
      </c>
      <c r="BK12" s="549">
        <f t="shared" si="29"/>
        <v>0</v>
      </c>
      <c r="BL12" s="549">
        <f t="shared" si="30"/>
        <v>0</v>
      </c>
      <c r="BM12" s="549">
        <f t="shared" si="31"/>
        <v>0</v>
      </c>
      <c r="BN12" s="549">
        <f t="shared" si="32"/>
        <v>0</v>
      </c>
    </row>
    <row r="13" spans="1:80" x14ac:dyDescent="0.2">
      <c r="A13" s="369" t="s">
        <v>9</v>
      </c>
      <c r="B13" s="35" t="s">
        <v>169</v>
      </c>
      <c r="C13" s="34" t="s">
        <v>58</v>
      </c>
      <c r="D13" s="374">
        <f t="shared" si="33"/>
        <v>0</v>
      </c>
      <c r="E13" s="374">
        <f t="shared" si="34"/>
        <v>0</v>
      </c>
      <c r="F13" s="36"/>
      <c r="G13" s="36"/>
      <c r="H13" s="36"/>
      <c r="I13" s="36"/>
      <c r="J13" s="36"/>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K13" s="549">
        <f t="shared" si="35"/>
        <v>0</v>
      </c>
      <c r="AL13" s="549">
        <f t="shared" si="4"/>
        <v>0</v>
      </c>
      <c r="AM13" s="549">
        <f t="shared" si="5"/>
        <v>0</v>
      </c>
      <c r="AN13" s="549">
        <f t="shared" si="6"/>
        <v>0</v>
      </c>
      <c r="AO13" s="549">
        <f t="shared" si="7"/>
        <v>0</v>
      </c>
      <c r="AP13" s="549">
        <f t="shared" si="8"/>
        <v>0</v>
      </c>
      <c r="AQ13" s="549">
        <f t="shared" si="9"/>
        <v>0</v>
      </c>
      <c r="AR13" s="549">
        <f t="shared" si="10"/>
        <v>0</v>
      </c>
      <c r="AS13" s="549">
        <f t="shared" si="11"/>
        <v>0</v>
      </c>
      <c r="AT13" s="549">
        <f t="shared" si="12"/>
        <v>0</v>
      </c>
      <c r="AU13" s="549">
        <f t="shared" si="13"/>
        <v>0</v>
      </c>
      <c r="AV13" s="549">
        <f t="shared" si="14"/>
        <v>0</v>
      </c>
      <c r="AW13" s="549">
        <f t="shared" si="15"/>
        <v>0</v>
      </c>
      <c r="AX13" s="549">
        <f t="shared" si="16"/>
        <v>0</v>
      </c>
      <c r="AY13" s="549">
        <f t="shared" si="17"/>
        <v>0</v>
      </c>
      <c r="AZ13" s="549">
        <f t="shared" si="18"/>
        <v>0</v>
      </c>
      <c r="BA13" s="549">
        <f t="shared" si="19"/>
        <v>0</v>
      </c>
      <c r="BB13" s="549">
        <f t="shared" si="20"/>
        <v>0</v>
      </c>
      <c r="BC13" s="549">
        <f t="shared" si="21"/>
        <v>0</v>
      </c>
      <c r="BD13" s="549">
        <f t="shared" si="22"/>
        <v>0</v>
      </c>
      <c r="BE13" s="549">
        <f t="shared" si="23"/>
        <v>0</v>
      </c>
      <c r="BF13" s="549">
        <f t="shared" si="24"/>
        <v>0</v>
      </c>
      <c r="BG13" s="549">
        <f t="shared" si="25"/>
        <v>0</v>
      </c>
      <c r="BH13" s="549">
        <f t="shared" si="26"/>
        <v>0</v>
      </c>
      <c r="BI13" s="549">
        <f t="shared" si="27"/>
        <v>0</v>
      </c>
      <c r="BJ13" s="549">
        <f t="shared" si="28"/>
        <v>0</v>
      </c>
      <c r="BK13" s="549">
        <f t="shared" si="29"/>
        <v>0</v>
      </c>
      <c r="BL13" s="549">
        <f t="shared" si="30"/>
        <v>0</v>
      </c>
      <c r="BM13" s="549">
        <f t="shared" si="31"/>
        <v>0</v>
      </c>
      <c r="BN13" s="549">
        <f t="shared" si="32"/>
        <v>0</v>
      </c>
    </row>
    <row r="14" spans="1:80" x14ac:dyDescent="0.2">
      <c r="A14" s="369" t="s">
        <v>50</v>
      </c>
      <c r="B14" s="35" t="s">
        <v>169</v>
      </c>
      <c r="C14" s="34" t="s">
        <v>58</v>
      </c>
      <c r="D14" s="374">
        <f t="shared" si="33"/>
        <v>0</v>
      </c>
      <c r="E14" s="374">
        <f t="shared" si="34"/>
        <v>0</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K14" s="549">
        <f t="shared" si="35"/>
        <v>0</v>
      </c>
      <c r="AL14" s="549">
        <f t="shared" si="4"/>
        <v>0</v>
      </c>
      <c r="AM14" s="549">
        <f t="shared" si="5"/>
        <v>0</v>
      </c>
      <c r="AN14" s="549">
        <f t="shared" si="6"/>
        <v>0</v>
      </c>
      <c r="AO14" s="549">
        <f t="shared" si="7"/>
        <v>0</v>
      </c>
      <c r="AP14" s="549">
        <f t="shared" si="8"/>
        <v>0</v>
      </c>
      <c r="AQ14" s="549">
        <f t="shared" si="9"/>
        <v>0</v>
      </c>
      <c r="AR14" s="549">
        <f t="shared" si="10"/>
        <v>0</v>
      </c>
      <c r="AS14" s="549">
        <f t="shared" si="11"/>
        <v>0</v>
      </c>
      <c r="AT14" s="549">
        <f t="shared" si="12"/>
        <v>0</v>
      </c>
      <c r="AU14" s="549">
        <f t="shared" si="13"/>
        <v>0</v>
      </c>
      <c r="AV14" s="549">
        <f t="shared" si="14"/>
        <v>0</v>
      </c>
      <c r="AW14" s="549">
        <f t="shared" si="15"/>
        <v>0</v>
      </c>
      <c r="AX14" s="549">
        <f t="shared" si="16"/>
        <v>0</v>
      </c>
      <c r="AY14" s="549">
        <f t="shared" si="17"/>
        <v>0</v>
      </c>
      <c r="AZ14" s="549">
        <f t="shared" si="18"/>
        <v>0</v>
      </c>
      <c r="BA14" s="549">
        <f t="shared" si="19"/>
        <v>0</v>
      </c>
      <c r="BB14" s="549">
        <f t="shared" si="20"/>
        <v>0</v>
      </c>
      <c r="BC14" s="549">
        <f t="shared" si="21"/>
        <v>0</v>
      </c>
      <c r="BD14" s="549">
        <f t="shared" si="22"/>
        <v>0</v>
      </c>
      <c r="BE14" s="549">
        <f t="shared" si="23"/>
        <v>0</v>
      </c>
      <c r="BF14" s="549">
        <f t="shared" si="24"/>
        <v>0</v>
      </c>
      <c r="BG14" s="549">
        <f t="shared" si="25"/>
        <v>0</v>
      </c>
      <c r="BH14" s="549">
        <f t="shared" si="26"/>
        <v>0</v>
      </c>
      <c r="BI14" s="549">
        <f t="shared" si="27"/>
        <v>0</v>
      </c>
      <c r="BJ14" s="549">
        <f t="shared" si="28"/>
        <v>0</v>
      </c>
      <c r="BK14" s="549">
        <f t="shared" si="29"/>
        <v>0</v>
      </c>
      <c r="BL14" s="549">
        <f t="shared" si="30"/>
        <v>0</v>
      </c>
      <c r="BM14" s="549">
        <f t="shared" si="31"/>
        <v>0</v>
      </c>
      <c r="BN14" s="549">
        <f t="shared" si="32"/>
        <v>0</v>
      </c>
    </row>
    <row r="15" spans="1:80" x14ac:dyDescent="0.2">
      <c r="A15" s="369" t="s">
        <v>11</v>
      </c>
      <c r="B15" s="35" t="s">
        <v>169</v>
      </c>
      <c r="C15" s="34" t="s">
        <v>58</v>
      </c>
      <c r="D15" s="374">
        <f t="shared" si="33"/>
        <v>0</v>
      </c>
      <c r="E15" s="374">
        <f t="shared" si="34"/>
        <v>0</v>
      </c>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K15" s="549">
        <f t="shared" si="35"/>
        <v>0</v>
      </c>
      <c r="AL15" s="549">
        <f t="shared" si="4"/>
        <v>0</v>
      </c>
      <c r="AM15" s="549">
        <f t="shared" si="5"/>
        <v>0</v>
      </c>
      <c r="AN15" s="549">
        <f t="shared" si="6"/>
        <v>0</v>
      </c>
      <c r="AO15" s="549">
        <f t="shared" si="7"/>
        <v>0</v>
      </c>
      <c r="AP15" s="549">
        <f t="shared" si="8"/>
        <v>0</v>
      </c>
      <c r="AQ15" s="549">
        <f t="shared" si="9"/>
        <v>0</v>
      </c>
      <c r="AR15" s="549">
        <f t="shared" si="10"/>
        <v>0</v>
      </c>
      <c r="AS15" s="549">
        <f t="shared" si="11"/>
        <v>0</v>
      </c>
      <c r="AT15" s="549">
        <f t="shared" si="12"/>
        <v>0</v>
      </c>
      <c r="AU15" s="549">
        <f t="shared" si="13"/>
        <v>0</v>
      </c>
      <c r="AV15" s="549">
        <f t="shared" si="14"/>
        <v>0</v>
      </c>
      <c r="AW15" s="549">
        <f t="shared" si="15"/>
        <v>0</v>
      </c>
      <c r="AX15" s="549">
        <f t="shared" si="16"/>
        <v>0</v>
      </c>
      <c r="AY15" s="549">
        <f t="shared" si="17"/>
        <v>0</v>
      </c>
      <c r="AZ15" s="549">
        <f t="shared" si="18"/>
        <v>0</v>
      </c>
      <c r="BA15" s="549">
        <f t="shared" si="19"/>
        <v>0</v>
      </c>
      <c r="BB15" s="549">
        <f t="shared" si="20"/>
        <v>0</v>
      </c>
      <c r="BC15" s="549">
        <f t="shared" si="21"/>
        <v>0</v>
      </c>
      <c r="BD15" s="549">
        <f t="shared" si="22"/>
        <v>0</v>
      </c>
      <c r="BE15" s="549">
        <f t="shared" si="23"/>
        <v>0</v>
      </c>
      <c r="BF15" s="549">
        <f t="shared" si="24"/>
        <v>0</v>
      </c>
      <c r="BG15" s="549">
        <f t="shared" si="25"/>
        <v>0</v>
      </c>
      <c r="BH15" s="549">
        <f t="shared" si="26"/>
        <v>0</v>
      </c>
      <c r="BI15" s="549">
        <f t="shared" si="27"/>
        <v>0</v>
      </c>
      <c r="BJ15" s="549">
        <f t="shared" si="28"/>
        <v>0</v>
      </c>
      <c r="BK15" s="549">
        <f t="shared" si="29"/>
        <v>0</v>
      </c>
      <c r="BL15" s="549">
        <f t="shared" si="30"/>
        <v>0</v>
      </c>
      <c r="BM15" s="549">
        <f t="shared" si="31"/>
        <v>0</v>
      </c>
      <c r="BN15" s="549">
        <f t="shared" si="32"/>
        <v>0</v>
      </c>
    </row>
    <row r="16" spans="1:80" x14ac:dyDescent="0.2">
      <c r="A16" s="369" t="s">
        <v>12</v>
      </c>
      <c r="B16" s="35" t="s">
        <v>169</v>
      </c>
      <c r="C16" s="34" t="s">
        <v>58</v>
      </c>
      <c r="D16" s="374">
        <f t="shared" si="33"/>
        <v>0</v>
      </c>
      <c r="E16" s="374">
        <f t="shared" si="34"/>
        <v>0</v>
      </c>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K16" s="549">
        <f t="shared" si="35"/>
        <v>0</v>
      </c>
      <c r="AL16" s="549">
        <f t="shared" si="4"/>
        <v>0</v>
      </c>
      <c r="AM16" s="549">
        <f t="shared" si="5"/>
        <v>0</v>
      </c>
      <c r="AN16" s="549">
        <f t="shared" si="6"/>
        <v>0</v>
      </c>
      <c r="AO16" s="549">
        <f t="shared" si="7"/>
        <v>0</v>
      </c>
      <c r="AP16" s="549">
        <f t="shared" si="8"/>
        <v>0</v>
      </c>
      <c r="AQ16" s="549">
        <f t="shared" si="9"/>
        <v>0</v>
      </c>
      <c r="AR16" s="549">
        <f t="shared" si="10"/>
        <v>0</v>
      </c>
      <c r="AS16" s="549">
        <f t="shared" si="11"/>
        <v>0</v>
      </c>
      <c r="AT16" s="549">
        <f t="shared" si="12"/>
        <v>0</v>
      </c>
      <c r="AU16" s="549">
        <f t="shared" si="13"/>
        <v>0</v>
      </c>
      <c r="AV16" s="549">
        <f t="shared" si="14"/>
        <v>0</v>
      </c>
      <c r="AW16" s="549">
        <f t="shared" si="15"/>
        <v>0</v>
      </c>
      <c r="AX16" s="549">
        <f t="shared" si="16"/>
        <v>0</v>
      </c>
      <c r="AY16" s="549">
        <f t="shared" si="17"/>
        <v>0</v>
      </c>
      <c r="AZ16" s="549">
        <f t="shared" si="18"/>
        <v>0</v>
      </c>
      <c r="BA16" s="549">
        <f t="shared" si="19"/>
        <v>0</v>
      </c>
      <c r="BB16" s="549">
        <f t="shared" si="20"/>
        <v>0</v>
      </c>
      <c r="BC16" s="549">
        <f t="shared" si="21"/>
        <v>0</v>
      </c>
      <c r="BD16" s="549">
        <f t="shared" si="22"/>
        <v>0</v>
      </c>
      <c r="BE16" s="549">
        <f t="shared" si="23"/>
        <v>0</v>
      </c>
      <c r="BF16" s="549">
        <f t="shared" si="24"/>
        <v>0</v>
      </c>
      <c r="BG16" s="549">
        <f t="shared" si="25"/>
        <v>0</v>
      </c>
      <c r="BH16" s="549">
        <f t="shared" si="26"/>
        <v>0</v>
      </c>
      <c r="BI16" s="549">
        <f t="shared" si="27"/>
        <v>0</v>
      </c>
      <c r="BJ16" s="549">
        <f t="shared" si="28"/>
        <v>0</v>
      </c>
      <c r="BK16" s="549">
        <f t="shared" si="29"/>
        <v>0</v>
      </c>
      <c r="BL16" s="549">
        <f t="shared" si="30"/>
        <v>0</v>
      </c>
      <c r="BM16" s="549">
        <f t="shared" si="31"/>
        <v>0</v>
      </c>
      <c r="BN16" s="549">
        <f t="shared" si="32"/>
        <v>0</v>
      </c>
    </row>
    <row r="17" spans="1:80" x14ac:dyDescent="0.2">
      <c r="A17" s="369" t="s">
        <v>108</v>
      </c>
      <c r="B17" s="35" t="s">
        <v>169</v>
      </c>
      <c r="C17" s="34" t="s">
        <v>58</v>
      </c>
      <c r="D17" s="374">
        <f t="shared" si="33"/>
        <v>0</v>
      </c>
      <c r="E17" s="374">
        <f t="shared" si="34"/>
        <v>0</v>
      </c>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K17" s="549">
        <f t="shared" si="35"/>
        <v>0</v>
      </c>
      <c r="AL17" s="549">
        <f t="shared" si="4"/>
        <v>0</v>
      </c>
      <c r="AM17" s="549">
        <f t="shared" si="5"/>
        <v>0</v>
      </c>
      <c r="AN17" s="549">
        <f t="shared" si="6"/>
        <v>0</v>
      </c>
      <c r="AO17" s="549">
        <f t="shared" si="7"/>
        <v>0</v>
      </c>
      <c r="AP17" s="549">
        <f t="shared" si="8"/>
        <v>0</v>
      </c>
      <c r="AQ17" s="549">
        <f t="shared" si="9"/>
        <v>0</v>
      </c>
      <c r="AR17" s="549">
        <f t="shared" si="10"/>
        <v>0</v>
      </c>
      <c r="AS17" s="549">
        <f t="shared" si="11"/>
        <v>0</v>
      </c>
      <c r="AT17" s="549">
        <f t="shared" si="12"/>
        <v>0</v>
      </c>
      <c r="AU17" s="549">
        <f t="shared" si="13"/>
        <v>0</v>
      </c>
      <c r="AV17" s="549">
        <f t="shared" si="14"/>
        <v>0</v>
      </c>
      <c r="AW17" s="549">
        <f t="shared" si="15"/>
        <v>0</v>
      </c>
      <c r="AX17" s="549">
        <f t="shared" si="16"/>
        <v>0</v>
      </c>
      <c r="AY17" s="549">
        <f t="shared" si="17"/>
        <v>0</v>
      </c>
      <c r="AZ17" s="549">
        <f t="shared" si="18"/>
        <v>0</v>
      </c>
      <c r="BA17" s="549">
        <f t="shared" si="19"/>
        <v>0</v>
      </c>
      <c r="BB17" s="549">
        <f t="shared" si="20"/>
        <v>0</v>
      </c>
      <c r="BC17" s="549">
        <f t="shared" si="21"/>
        <v>0</v>
      </c>
      <c r="BD17" s="549">
        <f t="shared" si="22"/>
        <v>0</v>
      </c>
      <c r="BE17" s="549">
        <f t="shared" si="23"/>
        <v>0</v>
      </c>
      <c r="BF17" s="549">
        <f t="shared" si="24"/>
        <v>0</v>
      </c>
      <c r="BG17" s="549">
        <f t="shared" si="25"/>
        <v>0</v>
      </c>
      <c r="BH17" s="549">
        <f t="shared" si="26"/>
        <v>0</v>
      </c>
      <c r="BI17" s="549">
        <f t="shared" si="27"/>
        <v>0</v>
      </c>
      <c r="BJ17" s="549">
        <f t="shared" si="28"/>
        <v>0</v>
      </c>
      <c r="BK17" s="549">
        <f t="shared" si="29"/>
        <v>0</v>
      </c>
      <c r="BL17" s="549">
        <f t="shared" si="30"/>
        <v>0</v>
      </c>
      <c r="BM17" s="549">
        <f t="shared" si="31"/>
        <v>0</v>
      </c>
      <c r="BN17" s="549">
        <f t="shared" si="32"/>
        <v>0</v>
      </c>
    </row>
    <row r="18" spans="1:80" s="377" customFormat="1" x14ac:dyDescent="0.2">
      <c r="A18" s="371">
        <v>2</v>
      </c>
      <c r="B18" s="372" t="s">
        <v>197</v>
      </c>
      <c r="C18" s="373" t="s">
        <v>58</v>
      </c>
      <c r="D18" s="374">
        <f t="shared" si="33"/>
        <v>0</v>
      </c>
      <c r="E18" s="374">
        <f t="shared" ref="E18:E33" si="36">SUM(F18:AI18)</f>
        <v>0</v>
      </c>
      <c r="F18" s="375">
        <f>SUM(F19:F23)</f>
        <v>0</v>
      </c>
      <c r="G18" s="375">
        <f>SUM(G19:G23)</f>
        <v>0</v>
      </c>
      <c r="H18" s="375">
        <f t="shared" ref="H18:AI18" si="37">SUM(H19:H23)</f>
        <v>0</v>
      </c>
      <c r="I18" s="375">
        <f t="shared" si="37"/>
        <v>0</v>
      </c>
      <c r="J18" s="375">
        <f t="shared" si="37"/>
        <v>0</v>
      </c>
      <c r="K18" s="375">
        <f t="shared" si="37"/>
        <v>0</v>
      </c>
      <c r="L18" s="375">
        <f t="shared" si="37"/>
        <v>0</v>
      </c>
      <c r="M18" s="375">
        <f t="shared" si="37"/>
        <v>0</v>
      </c>
      <c r="N18" s="375">
        <f t="shared" si="37"/>
        <v>0</v>
      </c>
      <c r="O18" s="375">
        <f t="shared" si="37"/>
        <v>0</v>
      </c>
      <c r="P18" s="375">
        <f t="shared" si="37"/>
        <v>0</v>
      </c>
      <c r="Q18" s="375">
        <f t="shared" si="37"/>
        <v>0</v>
      </c>
      <c r="R18" s="375">
        <f t="shared" si="37"/>
        <v>0</v>
      </c>
      <c r="S18" s="375">
        <f t="shared" si="37"/>
        <v>0</v>
      </c>
      <c r="T18" s="375">
        <f t="shared" si="37"/>
        <v>0</v>
      </c>
      <c r="U18" s="375">
        <f t="shared" si="37"/>
        <v>0</v>
      </c>
      <c r="V18" s="375">
        <f t="shared" si="37"/>
        <v>0</v>
      </c>
      <c r="W18" s="375">
        <f t="shared" si="37"/>
        <v>0</v>
      </c>
      <c r="X18" s="375">
        <f t="shared" si="37"/>
        <v>0</v>
      </c>
      <c r="Y18" s="375">
        <f t="shared" si="37"/>
        <v>0</v>
      </c>
      <c r="Z18" s="375">
        <f t="shared" si="37"/>
        <v>0</v>
      </c>
      <c r="AA18" s="375">
        <f t="shared" si="37"/>
        <v>0</v>
      </c>
      <c r="AB18" s="375">
        <f t="shared" si="37"/>
        <v>0</v>
      </c>
      <c r="AC18" s="375">
        <f t="shared" si="37"/>
        <v>0</v>
      </c>
      <c r="AD18" s="375">
        <f t="shared" si="37"/>
        <v>0</v>
      </c>
      <c r="AE18" s="375">
        <f t="shared" si="37"/>
        <v>0</v>
      </c>
      <c r="AF18" s="375">
        <f t="shared" si="37"/>
        <v>0</v>
      </c>
      <c r="AG18" s="375">
        <f t="shared" si="37"/>
        <v>0</v>
      </c>
      <c r="AH18" s="375">
        <f t="shared" si="37"/>
        <v>0</v>
      </c>
      <c r="AI18" s="375">
        <f t="shared" si="37"/>
        <v>0</v>
      </c>
      <c r="AJ18" s="3"/>
      <c r="AK18" s="549">
        <f t="shared" si="35"/>
        <v>0</v>
      </c>
      <c r="AL18" s="549">
        <f t="shared" si="4"/>
        <v>0</v>
      </c>
      <c r="AM18" s="549">
        <f t="shared" si="5"/>
        <v>0</v>
      </c>
      <c r="AN18" s="549">
        <f t="shared" si="6"/>
        <v>0</v>
      </c>
      <c r="AO18" s="549">
        <f t="shared" si="7"/>
        <v>0</v>
      </c>
      <c r="AP18" s="549">
        <f t="shared" si="8"/>
        <v>0</v>
      </c>
      <c r="AQ18" s="549">
        <f t="shared" si="9"/>
        <v>0</v>
      </c>
      <c r="AR18" s="549">
        <f t="shared" si="10"/>
        <v>0</v>
      </c>
      <c r="AS18" s="549">
        <f t="shared" si="11"/>
        <v>0</v>
      </c>
      <c r="AT18" s="549">
        <f t="shared" si="12"/>
        <v>0</v>
      </c>
      <c r="AU18" s="549">
        <f t="shared" si="13"/>
        <v>0</v>
      </c>
      <c r="AV18" s="549">
        <f t="shared" si="14"/>
        <v>0</v>
      </c>
      <c r="AW18" s="549">
        <f t="shared" si="15"/>
        <v>0</v>
      </c>
      <c r="AX18" s="549">
        <f t="shared" si="16"/>
        <v>0</v>
      </c>
      <c r="AY18" s="549">
        <f t="shared" si="17"/>
        <v>0</v>
      </c>
      <c r="AZ18" s="549">
        <f t="shared" si="18"/>
        <v>0</v>
      </c>
      <c r="BA18" s="549">
        <f t="shared" si="19"/>
        <v>0</v>
      </c>
      <c r="BB18" s="549">
        <f t="shared" si="20"/>
        <v>0</v>
      </c>
      <c r="BC18" s="549">
        <f t="shared" si="21"/>
        <v>0</v>
      </c>
      <c r="BD18" s="549">
        <f t="shared" si="22"/>
        <v>0</v>
      </c>
      <c r="BE18" s="549">
        <f t="shared" si="23"/>
        <v>0</v>
      </c>
      <c r="BF18" s="549">
        <f t="shared" si="24"/>
        <v>0</v>
      </c>
      <c r="BG18" s="549">
        <f t="shared" si="25"/>
        <v>0</v>
      </c>
      <c r="BH18" s="549">
        <f t="shared" si="26"/>
        <v>0</v>
      </c>
      <c r="BI18" s="549">
        <f t="shared" si="27"/>
        <v>0</v>
      </c>
      <c r="BJ18" s="549">
        <f t="shared" si="28"/>
        <v>0</v>
      </c>
      <c r="BK18" s="549">
        <f t="shared" si="29"/>
        <v>0</v>
      </c>
      <c r="BL18" s="549">
        <f t="shared" si="30"/>
        <v>0</v>
      </c>
      <c r="BM18" s="549">
        <f t="shared" si="31"/>
        <v>0</v>
      </c>
      <c r="BN18" s="549">
        <f t="shared" si="32"/>
        <v>0</v>
      </c>
      <c r="BO18" s="376"/>
      <c r="BP18" s="376"/>
      <c r="BQ18" s="376"/>
      <c r="BR18" s="376"/>
      <c r="BS18" s="376"/>
      <c r="BT18" s="376"/>
      <c r="BU18" s="376"/>
      <c r="BV18" s="376"/>
      <c r="BW18" s="376"/>
      <c r="BX18" s="376"/>
      <c r="BY18" s="376"/>
      <c r="BZ18" s="376"/>
      <c r="CA18" s="376"/>
      <c r="CB18" s="376"/>
    </row>
    <row r="19" spans="1:80" x14ac:dyDescent="0.2">
      <c r="A19" s="369" t="s">
        <v>65</v>
      </c>
      <c r="B19" s="35" t="s">
        <v>169</v>
      </c>
      <c r="C19" s="34" t="s">
        <v>58</v>
      </c>
      <c r="D19" s="374">
        <f t="shared" si="33"/>
        <v>0</v>
      </c>
      <c r="E19" s="374">
        <f t="shared" si="36"/>
        <v>0</v>
      </c>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3"/>
      <c r="AH19" s="43"/>
      <c r="AI19" s="43"/>
      <c r="AK19" s="549">
        <f t="shared" si="35"/>
        <v>0</v>
      </c>
      <c r="AL19" s="549">
        <f t="shared" si="4"/>
        <v>0</v>
      </c>
      <c r="AM19" s="549">
        <f t="shared" si="5"/>
        <v>0</v>
      </c>
      <c r="AN19" s="549">
        <f t="shared" si="6"/>
        <v>0</v>
      </c>
      <c r="AO19" s="549">
        <f t="shared" si="7"/>
        <v>0</v>
      </c>
      <c r="AP19" s="549">
        <f t="shared" si="8"/>
        <v>0</v>
      </c>
      <c r="AQ19" s="549">
        <f t="shared" si="9"/>
        <v>0</v>
      </c>
      <c r="AR19" s="549">
        <f t="shared" si="10"/>
        <v>0</v>
      </c>
      <c r="AS19" s="549">
        <f t="shared" si="11"/>
        <v>0</v>
      </c>
      <c r="AT19" s="549">
        <f t="shared" si="12"/>
        <v>0</v>
      </c>
      <c r="AU19" s="549">
        <f t="shared" si="13"/>
        <v>0</v>
      </c>
      <c r="AV19" s="549">
        <f t="shared" si="14"/>
        <v>0</v>
      </c>
      <c r="AW19" s="549">
        <f t="shared" si="15"/>
        <v>0</v>
      </c>
      <c r="AX19" s="549">
        <f t="shared" si="16"/>
        <v>0</v>
      </c>
      <c r="AY19" s="549">
        <f t="shared" si="17"/>
        <v>0</v>
      </c>
      <c r="AZ19" s="549">
        <f t="shared" si="18"/>
        <v>0</v>
      </c>
      <c r="BA19" s="549">
        <f t="shared" si="19"/>
        <v>0</v>
      </c>
      <c r="BB19" s="549">
        <f t="shared" si="20"/>
        <v>0</v>
      </c>
      <c r="BC19" s="549">
        <f t="shared" si="21"/>
        <v>0</v>
      </c>
      <c r="BD19" s="549">
        <f t="shared" si="22"/>
        <v>0</v>
      </c>
      <c r="BE19" s="549">
        <f t="shared" si="23"/>
        <v>0</v>
      </c>
      <c r="BF19" s="549">
        <f t="shared" si="24"/>
        <v>0</v>
      </c>
      <c r="BG19" s="549">
        <f t="shared" si="25"/>
        <v>0</v>
      </c>
      <c r="BH19" s="549">
        <f t="shared" si="26"/>
        <v>0</v>
      </c>
      <c r="BI19" s="549">
        <f t="shared" si="27"/>
        <v>0</v>
      </c>
      <c r="BJ19" s="549">
        <f t="shared" si="28"/>
        <v>0</v>
      </c>
      <c r="BK19" s="549">
        <f t="shared" si="29"/>
        <v>0</v>
      </c>
      <c r="BL19" s="549">
        <f t="shared" si="30"/>
        <v>0</v>
      </c>
      <c r="BM19" s="549">
        <f t="shared" si="31"/>
        <v>0</v>
      </c>
      <c r="BN19" s="549">
        <f t="shared" si="32"/>
        <v>0</v>
      </c>
    </row>
    <row r="20" spans="1:80" x14ac:dyDescent="0.2">
      <c r="A20" s="369" t="s">
        <v>67</v>
      </c>
      <c r="B20" s="35" t="s">
        <v>169</v>
      </c>
      <c r="C20" s="34" t="s">
        <v>58</v>
      </c>
      <c r="D20" s="374">
        <f t="shared" si="33"/>
        <v>0</v>
      </c>
      <c r="E20" s="374">
        <f t="shared" si="36"/>
        <v>0</v>
      </c>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K20" s="549">
        <f t="shared" si="35"/>
        <v>0</v>
      </c>
      <c r="AL20" s="549">
        <f t="shared" si="4"/>
        <v>0</v>
      </c>
      <c r="AM20" s="549">
        <f t="shared" si="5"/>
        <v>0</v>
      </c>
      <c r="AN20" s="549">
        <f t="shared" si="6"/>
        <v>0</v>
      </c>
      <c r="AO20" s="549">
        <f t="shared" si="7"/>
        <v>0</v>
      </c>
      <c r="AP20" s="549">
        <f t="shared" si="8"/>
        <v>0</v>
      </c>
      <c r="AQ20" s="549">
        <f t="shared" si="9"/>
        <v>0</v>
      </c>
      <c r="AR20" s="549">
        <f t="shared" si="10"/>
        <v>0</v>
      </c>
      <c r="AS20" s="549">
        <f t="shared" si="11"/>
        <v>0</v>
      </c>
      <c r="AT20" s="549">
        <f t="shared" si="12"/>
        <v>0</v>
      </c>
      <c r="AU20" s="549">
        <f t="shared" si="13"/>
        <v>0</v>
      </c>
      <c r="AV20" s="549">
        <f t="shared" si="14"/>
        <v>0</v>
      </c>
      <c r="AW20" s="549">
        <f t="shared" si="15"/>
        <v>0</v>
      </c>
      <c r="AX20" s="549">
        <f t="shared" si="16"/>
        <v>0</v>
      </c>
      <c r="AY20" s="549">
        <f t="shared" si="17"/>
        <v>0</v>
      </c>
      <c r="AZ20" s="549">
        <f t="shared" si="18"/>
        <v>0</v>
      </c>
      <c r="BA20" s="549">
        <f t="shared" si="19"/>
        <v>0</v>
      </c>
      <c r="BB20" s="549">
        <f t="shared" si="20"/>
        <v>0</v>
      </c>
      <c r="BC20" s="549">
        <f t="shared" si="21"/>
        <v>0</v>
      </c>
      <c r="BD20" s="549">
        <f t="shared" si="22"/>
        <v>0</v>
      </c>
      <c r="BE20" s="549">
        <f t="shared" si="23"/>
        <v>0</v>
      </c>
      <c r="BF20" s="549">
        <f t="shared" si="24"/>
        <v>0</v>
      </c>
      <c r="BG20" s="549">
        <f t="shared" si="25"/>
        <v>0</v>
      </c>
      <c r="BH20" s="549">
        <f t="shared" si="26"/>
        <v>0</v>
      </c>
      <c r="BI20" s="549">
        <f t="shared" si="27"/>
        <v>0</v>
      </c>
      <c r="BJ20" s="549">
        <f t="shared" si="28"/>
        <v>0</v>
      </c>
      <c r="BK20" s="549">
        <f t="shared" si="29"/>
        <v>0</v>
      </c>
      <c r="BL20" s="549">
        <f t="shared" si="30"/>
        <v>0</v>
      </c>
      <c r="BM20" s="549">
        <f t="shared" si="31"/>
        <v>0</v>
      </c>
      <c r="BN20" s="549">
        <f t="shared" si="32"/>
        <v>0</v>
      </c>
    </row>
    <row r="21" spans="1:80" x14ac:dyDescent="0.2">
      <c r="A21" s="369" t="s">
        <v>116</v>
      </c>
      <c r="B21" s="35" t="s">
        <v>169</v>
      </c>
      <c r="C21" s="34" t="s">
        <v>58</v>
      </c>
      <c r="D21" s="374">
        <f t="shared" si="33"/>
        <v>0</v>
      </c>
      <c r="E21" s="374">
        <f t="shared" si="36"/>
        <v>0</v>
      </c>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K21" s="549">
        <f t="shared" si="35"/>
        <v>0</v>
      </c>
      <c r="AL21" s="549">
        <f t="shared" si="4"/>
        <v>0</v>
      </c>
      <c r="AM21" s="549">
        <f t="shared" si="5"/>
        <v>0</v>
      </c>
      <c r="AN21" s="549">
        <f t="shared" si="6"/>
        <v>0</v>
      </c>
      <c r="AO21" s="549">
        <f t="shared" si="7"/>
        <v>0</v>
      </c>
      <c r="AP21" s="549">
        <f t="shared" si="8"/>
        <v>0</v>
      </c>
      <c r="AQ21" s="549">
        <f t="shared" si="9"/>
        <v>0</v>
      </c>
      <c r="AR21" s="549">
        <f t="shared" si="10"/>
        <v>0</v>
      </c>
      <c r="AS21" s="549">
        <f t="shared" si="11"/>
        <v>0</v>
      </c>
      <c r="AT21" s="549">
        <f t="shared" si="12"/>
        <v>0</v>
      </c>
      <c r="AU21" s="549">
        <f t="shared" si="13"/>
        <v>0</v>
      </c>
      <c r="AV21" s="549">
        <f t="shared" si="14"/>
        <v>0</v>
      </c>
      <c r="AW21" s="549">
        <f t="shared" si="15"/>
        <v>0</v>
      </c>
      <c r="AX21" s="549">
        <f t="shared" si="16"/>
        <v>0</v>
      </c>
      <c r="AY21" s="549">
        <f t="shared" si="17"/>
        <v>0</v>
      </c>
      <c r="AZ21" s="549">
        <f t="shared" si="18"/>
        <v>0</v>
      </c>
      <c r="BA21" s="549">
        <f t="shared" si="19"/>
        <v>0</v>
      </c>
      <c r="BB21" s="549">
        <f t="shared" si="20"/>
        <v>0</v>
      </c>
      <c r="BC21" s="549">
        <f t="shared" si="21"/>
        <v>0</v>
      </c>
      <c r="BD21" s="549">
        <f t="shared" si="22"/>
        <v>0</v>
      </c>
      <c r="BE21" s="549">
        <f t="shared" si="23"/>
        <v>0</v>
      </c>
      <c r="BF21" s="549">
        <f t="shared" si="24"/>
        <v>0</v>
      </c>
      <c r="BG21" s="549">
        <f t="shared" si="25"/>
        <v>0</v>
      </c>
      <c r="BH21" s="549">
        <f t="shared" si="26"/>
        <v>0</v>
      </c>
      <c r="BI21" s="549">
        <f t="shared" si="27"/>
        <v>0</v>
      </c>
      <c r="BJ21" s="549">
        <f t="shared" si="28"/>
        <v>0</v>
      </c>
      <c r="BK21" s="549">
        <f t="shared" si="29"/>
        <v>0</v>
      </c>
      <c r="BL21" s="549">
        <f t="shared" si="30"/>
        <v>0</v>
      </c>
      <c r="BM21" s="549">
        <f t="shared" si="31"/>
        <v>0</v>
      </c>
      <c r="BN21" s="549">
        <f t="shared" si="32"/>
        <v>0</v>
      </c>
    </row>
    <row r="22" spans="1:80" x14ac:dyDescent="0.2">
      <c r="A22" s="369" t="s">
        <v>117</v>
      </c>
      <c r="B22" s="35" t="s">
        <v>169</v>
      </c>
      <c r="C22" s="34" t="s">
        <v>58</v>
      </c>
      <c r="D22" s="374">
        <f t="shared" si="33"/>
        <v>0</v>
      </c>
      <c r="E22" s="374">
        <f t="shared" si="36"/>
        <v>0</v>
      </c>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K22" s="549">
        <f t="shared" si="35"/>
        <v>0</v>
      </c>
      <c r="AL22" s="549">
        <f t="shared" si="4"/>
        <v>0</v>
      </c>
      <c r="AM22" s="549">
        <f t="shared" si="5"/>
        <v>0</v>
      </c>
      <c r="AN22" s="549">
        <f t="shared" si="6"/>
        <v>0</v>
      </c>
      <c r="AO22" s="549">
        <f t="shared" si="7"/>
        <v>0</v>
      </c>
      <c r="AP22" s="549">
        <f t="shared" si="8"/>
        <v>0</v>
      </c>
      <c r="AQ22" s="549">
        <f t="shared" si="9"/>
        <v>0</v>
      </c>
      <c r="AR22" s="549">
        <f t="shared" si="10"/>
        <v>0</v>
      </c>
      <c r="AS22" s="549">
        <f t="shared" si="11"/>
        <v>0</v>
      </c>
      <c r="AT22" s="549">
        <f t="shared" si="12"/>
        <v>0</v>
      </c>
      <c r="AU22" s="549">
        <f t="shared" si="13"/>
        <v>0</v>
      </c>
      <c r="AV22" s="549">
        <f t="shared" si="14"/>
        <v>0</v>
      </c>
      <c r="AW22" s="549">
        <f t="shared" si="15"/>
        <v>0</v>
      </c>
      <c r="AX22" s="549">
        <f t="shared" si="16"/>
        <v>0</v>
      </c>
      <c r="AY22" s="549">
        <f t="shared" si="17"/>
        <v>0</v>
      </c>
      <c r="AZ22" s="549">
        <f t="shared" si="18"/>
        <v>0</v>
      </c>
      <c r="BA22" s="549">
        <f t="shared" si="19"/>
        <v>0</v>
      </c>
      <c r="BB22" s="549">
        <f t="shared" si="20"/>
        <v>0</v>
      </c>
      <c r="BC22" s="549">
        <f t="shared" si="21"/>
        <v>0</v>
      </c>
      <c r="BD22" s="549">
        <f t="shared" si="22"/>
        <v>0</v>
      </c>
      <c r="BE22" s="549">
        <f t="shared" si="23"/>
        <v>0</v>
      </c>
      <c r="BF22" s="549">
        <f t="shared" si="24"/>
        <v>0</v>
      </c>
      <c r="BG22" s="549">
        <f t="shared" si="25"/>
        <v>0</v>
      </c>
      <c r="BH22" s="549">
        <f t="shared" si="26"/>
        <v>0</v>
      </c>
      <c r="BI22" s="549">
        <f t="shared" si="27"/>
        <v>0</v>
      </c>
      <c r="BJ22" s="549">
        <f t="shared" si="28"/>
        <v>0</v>
      </c>
      <c r="BK22" s="549">
        <f t="shared" si="29"/>
        <v>0</v>
      </c>
      <c r="BL22" s="549">
        <f t="shared" si="30"/>
        <v>0</v>
      </c>
      <c r="BM22" s="549">
        <f t="shared" si="31"/>
        <v>0</v>
      </c>
      <c r="BN22" s="549">
        <f t="shared" si="32"/>
        <v>0</v>
      </c>
    </row>
    <row r="23" spans="1:80" x14ac:dyDescent="0.2">
      <c r="A23" s="369" t="s">
        <v>118</v>
      </c>
      <c r="B23" s="35" t="s">
        <v>169</v>
      </c>
      <c r="C23" s="34" t="s">
        <v>58</v>
      </c>
      <c r="D23" s="374">
        <f t="shared" si="33"/>
        <v>0</v>
      </c>
      <c r="E23" s="374">
        <f t="shared" si="36"/>
        <v>0</v>
      </c>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K23" s="549">
        <f t="shared" si="35"/>
        <v>0</v>
      </c>
      <c r="AL23" s="549">
        <f t="shared" si="4"/>
        <v>0</v>
      </c>
      <c r="AM23" s="549">
        <f t="shared" si="5"/>
        <v>0</v>
      </c>
      <c r="AN23" s="549">
        <f t="shared" si="6"/>
        <v>0</v>
      </c>
      <c r="AO23" s="549">
        <f t="shared" si="7"/>
        <v>0</v>
      </c>
      <c r="AP23" s="549">
        <f t="shared" si="8"/>
        <v>0</v>
      </c>
      <c r="AQ23" s="549">
        <f t="shared" si="9"/>
        <v>0</v>
      </c>
      <c r="AR23" s="549">
        <f t="shared" si="10"/>
        <v>0</v>
      </c>
      <c r="AS23" s="549">
        <f t="shared" si="11"/>
        <v>0</v>
      </c>
      <c r="AT23" s="549">
        <f t="shared" si="12"/>
        <v>0</v>
      </c>
      <c r="AU23" s="549">
        <f t="shared" si="13"/>
        <v>0</v>
      </c>
      <c r="AV23" s="549">
        <f t="shared" si="14"/>
        <v>0</v>
      </c>
      <c r="AW23" s="549">
        <f t="shared" si="15"/>
        <v>0</v>
      </c>
      <c r="AX23" s="549">
        <f t="shared" si="16"/>
        <v>0</v>
      </c>
      <c r="AY23" s="549">
        <f t="shared" si="17"/>
        <v>0</v>
      </c>
      <c r="AZ23" s="549">
        <f t="shared" si="18"/>
        <v>0</v>
      </c>
      <c r="BA23" s="549">
        <f t="shared" si="19"/>
        <v>0</v>
      </c>
      <c r="BB23" s="549">
        <f t="shared" si="20"/>
        <v>0</v>
      </c>
      <c r="BC23" s="549">
        <f t="shared" si="21"/>
        <v>0</v>
      </c>
      <c r="BD23" s="549">
        <f t="shared" si="22"/>
        <v>0</v>
      </c>
      <c r="BE23" s="549">
        <f t="shared" si="23"/>
        <v>0</v>
      </c>
      <c r="BF23" s="549">
        <f t="shared" si="24"/>
        <v>0</v>
      </c>
      <c r="BG23" s="549">
        <f t="shared" si="25"/>
        <v>0</v>
      </c>
      <c r="BH23" s="549">
        <f t="shared" si="26"/>
        <v>0</v>
      </c>
      <c r="BI23" s="549">
        <f t="shared" si="27"/>
        <v>0</v>
      </c>
      <c r="BJ23" s="549">
        <f t="shared" si="28"/>
        <v>0</v>
      </c>
      <c r="BK23" s="549">
        <f t="shared" si="29"/>
        <v>0</v>
      </c>
      <c r="BL23" s="549">
        <f t="shared" si="30"/>
        <v>0</v>
      </c>
      <c r="BM23" s="549">
        <f t="shared" si="31"/>
        <v>0</v>
      </c>
      <c r="BN23" s="549">
        <f t="shared" si="32"/>
        <v>0</v>
      </c>
    </row>
    <row r="24" spans="1:80" s="377" customFormat="1" x14ac:dyDescent="0.2">
      <c r="A24" s="371">
        <v>3</v>
      </c>
      <c r="B24" s="372" t="s">
        <v>170</v>
      </c>
      <c r="C24" s="373" t="s">
        <v>58</v>
      </c>
      <c r="D24" s="374">
        <f t="shared" si="33"/>
        <v>0</v>
      </c>
      <c r="E24" s="374">
        <f t="shared" si="36"/>
        <v>0</v>
      </c>
      <c r="F24" s="375">
        <f>SUM(F25:F33)</f>
        <v>0</v>
      </c>
      <c r="G24" s="375">
        <f>SUM(G25:G33)</f>
        <v>0</v>
      </c>
      <c r="H24" s="375">
        <f t="shared" ref="H24:AI24" si="38">SUM(H25:H33)</f>
        <v>0</v>
      </c>
      <c r="I24" s="375">
        <f t="shared" si="38"/>
        <v>0</v>
      </c>
      <c r="J24" s="375">
        <f t="shared" si="38"/>
        <v>0</v>
      </c>
      <c r="K24" s="375">
        <f t="shared" si="38"/>
        <v>0</v>
      </c>
      <c r="L24" s="375">
        <f t="shared" si="38"/>
        <v>0</v>
      </c>
      <c r="M24" s="375">
        <f t="shared" si="38"/>
        <v>0</v>
      </c>
      <c r="N24" s="375">
        <f>SUM(N25:N33)</f>
        <v>0</v>
      </c>
      <c r="O24" s="375">
        <f t="shared" si="38"/>
        <v>0</v>
      </c>
      <c r="P24" s="375">
        <f t="shared" si="38"/>
        <v>0</v>
      </c>
      <c r="Q24" s="375">
        <f t="shared" si="38"/>
        <v>0</v>
      </c>
      <c r="R24" s="375">
        <f t="shared" si="38"/>
        <v>0</v>
      </c>
      <c r="S24" s="375">
        <f t="shared" si="38"/>
        <v>0</v>
      </c>
      <c r="T24" s="375">
        <f t="shared" si="38"/>
        <v>0</v>
      </c>
      <c r="U24" s="375">
        <f t="shared" si="38"/>
        <v>0</v>
      </c>
      <c r="V24" s="375">
        <f t="shared" si="38"/>
        <v>0</v>
      </c>
      <c r="W24" s="375">
        <f t="shared" si="38"/>
        <v>0</v>
      </c>
      <c r="X24" s="375">
        <f t="shared" si="38"/>
        <v>0</v>
      </c>
      <c r="Y24" s="375">
        <f t="shared" si="38"/>
        <v>0</v>
      </c>
      <c r="Z24" s="375">
        <f t="shared" si="38"/>
        <v>0</v>
      </c>
      <c r="AA24" s="375">
        <f t="shared" si="38"/>
        <v>0</v>
      </c>
      <c r="AB24" s="375">
        <f t="shared" si="38"/>
        <v>0</v>
      </c>
      <c r="AC24" s="375">
        <f t="shared" si="38"/>
        <v>0</v>
      </c>
      <c r="AD24" s="375">
        <f t="shared" si="38"/>
        <v>0</v>
      </c>
      <c r="AE24" s="375">
        <f t="shared" si="38"/>
        <v>0</v>
      </c>
      <c r="AF24" s="375">
        <f t="shared" si="38"/>
        <v>0</v>
      </c>
      <c r="AG24" s="375">
        <f t="shared" si="38"/>
        <v>0</v>
      </c>
      <c r="AH24" s="375">
        <f t="shared" si="38"/>
        <v>0</v>
      </c>
      <c r="AI24" s="375">
        <f t="shared" si="38"/>
        <v>0</v>
      </c>
      <c r="AJ24" s="3"/>
      <c r="AK24" s="549">
        <f t="shared" si="35"/>
        <v>0</v>
      </c>
      <c r="AL24" s="549">
        <f t="shared" si="4"/>
        <v>0</v>
      </c>
      <c r="AM24" s="549">
        <f t="shared" si="5"/>
        <v>0</v>
      </c>
      <c r="AN24" s="549">
        <f t="shared" si="6"/>
        <v>0</v>
      </c>
      <c r="AO24" s="549">
        <f t="shared" si="7"/>
        <v>0</v>
      </c>
      <c r="AP24" s="549">
        <f t="shared" si="8"/>
        <v>0</v>
      </c>
      <c r="AQ24" s="549">
        <f t="shared" si="9"/>
        <v>0</v>
      </c>
      <c r="AR24" s="549">
        <f t="shared" si="10"/>
        <v>0</v>
      </c>
      <c r="AS24" s="549">
        <f t="shared" si="11"/>
        <v>0</v>
      </c>
      <c r="AT24" s="549">
        <f t="shared" si="12"/>
        <v>0</v>
      </c>
      <c r="AU24" s="549">
        <f t="shared" si="13"/>
        <v>0</v>
      </c>
      <c r="AV24" s="549">
        <f t="shared" si="14"/>
        <v>0</v>
      </c>
      <c r="AW24" s="549">
        <f t="shared" si="15"/>
        <v>0</v>
      </c>
      <c r="AX24" s="549">
        <f t="shared" si="16"/>
        <v>0</v>
      </c>
      <c r="AY24" s="549">
        <f t="shared" si="17"/>
        <v>0</v>
      </c>
      <c r="AZ24" s="549">
        <f t="shared" si="18"/>
        <v>0</v>
      </c>
      <c r="BA24" s="549">
        <f t="shared" si="19"/>
        <v>0</v>
      </c>
      <c r="BB24" s="549">
        <f t="shared" si="20"/>
        <v>0</v>
      </c>
      <c r="BC24" s="549">
        <f t="shared" si="21"/>
        <v>0</v>
      </c>
      <c r="BD24" s="549">
        <f t="shared" si="22"/>
        <v>0</v>
      </c>
      <c r="BE24" s="549">
        <f t="shared" si="23"/>
        <v>0</v>
      </c>
      <c r="BF24" s="549">
        <f t="shared" si="24"/>
        <v>0</v>
      </c>
      <c r="BG24" s="549">
        <f t="shared" si="25"/>
        <v>0</v>
      </c>
      <c r="BH24" s="549">
        <f t="shared" si="26"/>
        <v>0</v>
      </c>
      <c r="BI24" s="549">
        <f t="shared" si="27"/>
        <v>0</v>
      </c>
      <c r="BJ24" s="549">
        <f t="shared" si="28"/>
        <v>0</v>
      </c>
      <c r="BK24" s="549">
        <f t="shared" si="29"/>
        <v>0</v>
      </c>
      <c r="BL24" s="549">
        <f t="shared" si="30"/>
        <v>0</v>
      </c>
      <c r="BM24" s="549">
        <f t="shared" si="31"/>
        <v>0</v>
      </c>
      <c r="BN24" s="549">
        <f t="shared" si="32"/>
        <v>0</v>
      </c>
      <c r="BO24" s="376"/>
      <c r="BP24" s="376"/>
      <c r="BQ24" s="376"/>
      <c r="BR24" s="376"/>
      <c r="BS24" s="376"/>
      <c r="BT24" s="376"/>
      <c r="BU24" s="376"/>
      <c r="BV24" s="376"/>
      <c r="BW24" s="376"/>
      <c r="BX24" s="376"/>
      <c r="BY24" s="376"/>
      <c r="BZ24" s="376"/>
      <c r="CA24" s="376"/>
      <c r="CB24" s="376"/>
    </row>
    <row r="25" spans="1:80" x14ac:dyDescent="0.2">
      <c r="A25" s="369" t="s">
        <v>90</v>
      </c>
      <c r="B25" s="35" t="s">
        <v>171</v>
      </c>
      <c r="C25" s="34" t="s">
        <v>58</v>
      </c>
      <c r="D25" s="374">
        <f t="shared" si="33"/>
        <v>0</v>
      </c>
      <c r="E25" s="374">
        <f t="shared" si="36"/>
        <v>0</v>
      </c>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K25" s="549">
        <f t="shared" si="35"/>
        <v>0</v>
      </c>
      <c r="AL25" s="549">
        <f t="shared" si="4"/>
        <v>0</v>
      </c>
      <c r="AM25" s="549">
        <f t="shared" si="5"/>
        <v>0</v>
      </c>
      <c r="AN25" s="549">
        <f t="shared" si="6"/>
        <v>0</v>
      </c>
      <c r="AO25" s="549">
        <f t="shared" si="7"/>
        <v>0</v>
      </c>
      <c r="AP25" s="549">
        <f t="shared" si="8"/>
        <v>0</v>
      </c>
      <c r="AQ25" s="549">
        <f t="shared" si="9"/>
        <v>0</v>
      </c>
      <c r="AR25" s="549">
        <f t="shared" si="10"/>
        <v>0</v>
      </c>
      <c r="AS25" s="549">
        <f t="shared" si="11"/>
        <v>0</v>
      </c>
      <c r="AT25" s="549">
        <f t="shared" si="12"/>
        <v>0</v>
      </c>
      <c r="AU25" s="549">
        <f t="shared" si="13"/>
        <v>0</v>
      </c>
      <c r="AV25" s="549">
        <f t="shared" si="14"/>
        <v>0</v>
      </c>
      <c r="AW25" s="549">
        <f t="shared" si="15"/>
        <v>0</v>
      </c>
      <c r="AX25" s="549">
        <f t="shared" si="16"/>
        <v>0</v>
      </c>
      <c r="AY25" s="549">
        <f t="shared" si="17"/>
        <v>0</v>
      </c>
      <c r="AZ25" s="549">
        <f t="shared" si="18"/>
        <v>0</v>
      </c>
      <c r="BA25" s="549">
        <f t="shared" si="19"/>
        <v>0</v>
      </c>
      <c r="BB25" s="549">
        <f t="shared" si="20"/>
        <v>0</v>
      </c>
      <c r="BC25" s="549">
        <f t="shared" si="21"/>
        <v>0</v>
      </c>
      <c r="BD25" s="549">
        <f t="shared" si="22"/>
        <v>0</v>
      </c>
      <c r="BE25" s="549">
        <f t="shared" si="23"/>
        <v>0</v>
      </c>
      <c r="BF25" s="549">
        <f t="shared" si="24"/>
        <v>0</v>
      </c>
      <c r="BG25" s="549">
        <f t="shared" si="25"/>
        <v>0</v>
      </c>
      <c r="BH25" s="549">
        <f t="shared" si="26"/>
        <v>0</v>
      </c>
      <c r="BI25" s="549">
        <f t="shared" si="27"/>
        <v>0</v>
      </c>
      <c r="BJ25" s="549">
        <f t="shared" si="28"/>
        <v>0</v>
      </c>
      <c r="BK25" s="549">
        <f t="shared" si="29"/>
        <v>0</v>
      </c>
      <c r="BL25" s="549">
        <f t="shared" si="30"/>
        <v>0</v>
      </c>
      <c r="BM25" s="549">
        <f t="shared" si="31"/>
        <v>0</v>
      </c>
      <c r="BN25" s="549">
        <f t="shared" si="32"/>
        <v>0</v>
      </c>
    </row>
    <row r="26" spans="1:80" x14ac:dyDescent="0.2">
      <c r="A26" s="369" t="s">
        <v>91</v>
      </c>
      <c r="B26" s="35" t="s">
        <v>171</v>
      </c>
      <c r="C26" s="34" t="s">
        <v>58</v>
      </c>
      <c r="D26" s="374">
        <f t="shared" si="33"/>
        <v>0</v>
      </c>
      <c r="E26" s="374">
        <f t="shared" si="36"/>
        <v>0</v>
      </c>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K26" s="549">
        <f t="shared" si="35"/>
        <v>0</v>
      </c>
      <c r="AL26" s="549">
        <f t="shared" si="4"/>
        <v>0</v>
      </c>
      <c r="AM26" s="549">
        <f t="shared" si="5"/>
        <v>0</v>
      </c>
      <c r="AN26" s="549">
        <f t="shared" si="6"/>
        <v>0</v>
      </c>
      <c r="AO26" s="549">
        <f t="shared" si="7"/>
        <v>0</v>
      </c>
      <c r="AP26" s="549">
        <f t="shared" si="8"/>
        <v>0</v>
      </c>
      <c r="AQ26" s="549">
        <f t="shared" si="9"/>
        <v>0</v>
      </c>
      <c r="AR26" s="549">
        <f t="shared" si="10"/>
        <v>0</v>
      </c>
      <c r="AS26" s="549">
        <f t="shared" si="11"/>
        <v>0</v>
      </c>
      <c r="AT26" s="549">
        <f t="shared" si="12"/>
        <v>0</v>
      </c>
      <c r="AU26" s="549">
        <f t="shared" si="13"/>
        <v>0</v>
      </c>
      <c r="AV26" s="549">
        <f t="shared" si="14"/>
        <v>0</v>
      </c>
      <c r="AW26" s="549">
        <f t="shared" si="15"/>
        <v>0</v>
      </c>
      <c r="AX26" s="549">
        <f t="shared" si="16"/>
        <v>0</v>
      </c>
      <c r="AY26" s="549">
        <f t="shared" si="17"/>
        <v>0</v>
      </c>
      <c r="AZ26" s="549">
        <f t="shared" si="18"/>
        <v>0</v>
      </c>
      <c r="BA26" s="549">
        <f t="shared" si="19"/>
        <v>0</v>
      </c>
      <c r="BB26" s="549">
        <f t="shared" si="20"/>
        <v>0</v>
      </c>
      <c r="BC26" s="549">
        <f t="shared" si="21"/>
        <v>0</v>
      </c>
      <c r="BD26" s="549">
        <f t="shared" si="22"/>
        <v>0</v>
      </c>
      <c r="BE26" s="549">
        <f t="shared" si="23"/>
        <v>0</v>
      </c>
      <c r="BF26" s="549">
        <f t="shared" si="24"/>
        <v>0</v>
      </c>
      <c r="BG26" s="549">
        <f t="shared" si="25"/>
        <v>0</v>
      </c>
      <c r="BH26" s="549">
        <f t="shared" si="26"/>
        <v>0</v>
      </c>
      <c r="BI26" s="549">
        <f t="shared" si="27"/>
        <v>0</v>
      </c>
      <c r="BJ26" s="549">
        <f t="shared" si="28"/>
        <v>0</v>
      </c>
      <c r="BK26" s="549">
        <f t="shared" si="29"/>
        <v>0</v>
      </c>
      <c r="BL26" s="549">
        <f t="shared" si="30"/>
        <v>0</v>
      </c>
      <c r="BM26" s="549">
        <f t="shared" si="31"/>
        <v>0</v>
      </c>
      <c r="BN26" s="549">
        <f t="shared" si="32"/>
        <v>0</v>
      </c>
    </row>
    <row r="27" spans="1:80" x14ac:dyDescent="0.2">
      <c r="A27" s="369" t="s">
        <v>173</v>
      </c>
      <c r="B27" s="35" t="s">
        <v>171</v>
      </c>
      <c r="C27" s="34" t="s">
        <v>58</v>
      </c>
      <c r="D27" s="374">
        <f t="shared" si="33"/>
        <v>0</v>
      </c>
      <c r="E27" s="374">
        <f t="shared" si="36"/>
        <v>0</v>
      </c>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K27" s="549">
        <f t="shared" si="35"/>
        <v>0</v>
      </c>
      <c r="AL27" s="549">
        <f t="shared" si="4"/>
        <v>0</v>
      </c>
      <c r="AM27" s="549">
        <f t="shared" si="5"/>
        <v>0</v>
      </c>
      <c r="AN27" s="549">
        <f t="shared" si="6"/>
        <v>0</v>
      </c>
      <c r="AO27" s="549">
        <f t="shared" si="7"/>
        <v>0</v>
      </c>
      <c r="AP27" s="549">
        <f t="shared" si="8"/>
        <v>0</v>
      </c>
      <c r="AQ27" s="549">
        <f t="shared" si="9"/>
        <v>0</v>
      </c>
      <c r="AR27" s="549">
        <f t="shared" si="10"/>
        <v>0</v>
      </c>
      <c r="AS27" s="549">
        <f t="shared" si="11"/>
        <v>0</v>
      </c>
      <c r="AT27" s="549">
        <f t="shared" si="12"/>
        <v>0</v>
      </c>
      <c r="AU27" s="549">
        <f t="shared" si="13"/>
        <v>0</v>
      </c>
      <c r="AV27" s="549">
        <f t="shared" si="14"/>
        <v>0</v>
      </c>
      <c r="AW27" s="549">
        <f t="shared" si="15"/>
        <v>0</v>
      </c>
      <c r="AX27" s="549">
        <f t="shared" si="16"/>
        <v>0</v>
      </c>
      <c r="AY27" s="549">
        <f t="shared" si="17"/>
        <v>0</v>
      </c>
      <c r="AZ27" s="549">
        <f t="shared" si="18"/>
        <v>0</v>
      </c>
      <c r="BA27" s="549">
        <f t="shared" si="19"/>
        <v>0</v>
      </c>
      <c r="BB27" s="549">
        <f t="shared" si="20"/>
        <v>0</v>
      </c>
      <c r="BC27" s="549">
        <f t="shared" si="21"/>
        <v>0</v>
      </c>
      <c r="BD27" s="549">
        <f t="shared" si="22"/>
        <v>0</v>
      </c>
      <c r="BE27" s="549">
        <f t="shared" si="23"/>
        <v>0</v>
      </c>
      <c r="BF27" s="549">
        <f t="shared" si="24"/>
        <v>0</v>
      </c>
      <c r="BG27" s="549">
        <f t="shared" si="25"/>
        <v>0</v>
      </c>
      <c r="BH27" s="549">
        <f t="shared" si="26"/>
        <v>0</v>
      </c>
      <c r="BI27" s="549">
        <f t="shared" si="27"/>
        <v>0</v>
      </c>
      <c r="BJ27" s="549">
        <f t="shared" si="28"/>
        <v>0</v>
      </c>
      <c r="BK27" s="549">
        <f t="shared" si="29"/>
        <v>0</v>
      </c>
      <c r="BL27" s="549">
        <f t="shared" si="30"/>
        <v>0</v>
      </c>
      <c r="BM27" s="549">
        <f t="shared" si="31"/>
        <v>0</v>
      </c>
      <c r="BN27" s="549">
        <f t="shared" si="32"/>
        <v>0</v>
      </c>
    </row>
    <row r="28" spans="1:80" x14ac:dyDescent="0.2">
      <c r="A28" s="369" t="s">
        <v>186</v>
      </c>
      <c r="B28" s="35" t="s">
        <v>171</v>
      </c>
      <c r="C28" s="34" t="s">
        <v>58</v>
      </c>
      <c r="D28" s="374">
        <f t="shared" si="33"/>
        <v>0</v>
      </c>
      <c r="E28" s="374">
        <f t="shared" si="36"/>
        <v>0</v>
      </c>
      <c r="F28" s="36"/>
      <c r="G28" s="36"/>
      <c r="H28" s="36"/>
      <c r="I28" s="38"/>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K28" s="549">
        <f t="shared" si="35"/>
        <v>0</v>
      </c>
      <c r="AL28" s="549">
        <f t="shared" si="4"/>
        <v>0</v>
      </c>
      <c r="AM28" s="549">
        <f t="shared" si="5"/>
        <v>0</v>
      </c>
      <c r="AN28" s="549">
        <f t="shared" si="6"/>
        <v>0</v>
      </c>
      <c r="AO28" s="549">
        <f t="shared" si="7"/>
        <v>0</v>
      </c>
      <c r="AP28" s="549">
        <f t="shared" si="8"/>
        <v>0</v>
      </c>
      <c r="AQ28" s="549">
        <f t="shared" si="9"/>
        <v>0</v>
      </c>
      <c r="AR28" s="549">
        <f t="shared" si="10"/>
        <v>0</v>
      </c>
      <c r="AS28" s="549">
        <f t="shared" si="11"/>
        <v>0</v>
      </c>
      <c r="AT28" s="549">
        <f t="shared" si="12"/>
        <v>0</v>
      </c>
      <c r="AU28" s="549">
        <f t="shared" si="13"/>
        <v>0</v>
      </c>
      <c r="AV28" s="549">
        <f t="shared" si="14"/>
        <v>0</v>
      </c>
      <c r="AW28" s="549">
        <f t="shared" si="15"/>
        <v>0</v>
      </c>
      <c r="AX28" s="549">
        <f t="shared" si="16"/>
        <v>0</v>
      </c>
      <c r="AY28" s="549">
        <f t="shared" si="17"/>
        <v>0</v>
      </c>
      <c r="AZ28" s="549">
        <f t="shared" si="18"/>
        <v>0</v>
      </c>
      <c r="BA28" s="549">
        <f t="shared" si="19"/>
        <v>0</v>
      </c>
      <c r="BB28" s="549">
        <f t="shared" si="20"/>
        <v>0</v>
      </c>
      <c r="BC28" s="549">
        <f t="shared" si="21"/>
        <v>0</v>
      </c>
      <c r="BD28" s="549">
        <f t="shared" si="22"/>
        <v>0</v>
      </c>
      <c r="BE28" s="549">
        <f t="shared" si="23"/>
        <v>0</v>
      </c>
      <c r="BF28" s="549">
        <f t="shared" si="24"/>
        <v>0</v>
      </c>
      <c r="BG28" s="549">
        <f t="shared" si="25"/>
        <v>0</v>
      </c>
      <c r="BH28" s="549">
        <f t="shared" si="26"/>
        <v>0</v>
      </c>
      <c r="BI28" s="549">
        <f t="shared" si="27"/>
        <v>0</v>
      </c>
      <c r="BJ28" s="549">
        <f t="shared" si="28"/>
        <v>0</v>
      </c>
      <c r="BK28" s="549">
        <f t="shared" si="29"/>
        <v>0</v>
      </c>
      <c r="BL28" s="549">
        <f t="shared" si="30"/>
        <v>0</v>
      </c>
      <c r="BM28" s="549">
        <f t="shared" si="31"/>
        <v>0</v>
      </c>
      <c r="BN28" s="549">
        <f t="shared" si="32"/>
        <v>0</v>
      </c>
    </row>
    <row r="29" spans="1:80" x14ac:dyDescent="0.2">
      <c r="A29" s="369" t="s">
        <v>187</v>
      </c>
      <c r="B29" s="35" t="s">
        <v>171</v>
      </c>
      <c r="C29" s="34" t="s">
        <v>58</v>
      </c>
      <c r="D29" s="374">
        <f t="shared" si="33"/>
        <v>0</v>
      </c>
      <c r="E29" s="374">
        <f t="shared" si="36"/>
        <v>0</v>
      </c>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K29" s="549">
        <f t="shared" si="35"/>
        <v>0</v>
      </c>
      <c r="AL29" s="549">
        <f t="shared" si="4"/>
        <v>0</v>
      </c>
      <c r="AM29" s="549">
        <f t="shared" si="5"/>
        <v>0</v>
      </c>
      <c r="AN29" s="549">
        <f t="shared" si="6"/>
        <v>0</v>
      </c>
      <c r="AO29" s="549">
        <f t="shared" si="7"/>
        <v>0</v>
      </c>
      <c r="AP29" s="549">
        <f t="shared" si="8"/>
        <v>0</v>
      </c>
      <c r="AQ29" s="549">
        <f t="shared" si="9"/>
        <v>0</v>
      </c>
      <c r="AR29" s="549">
        <f t="shared" si="10"/>
        <v>0</v>
      </c>
      <c r="AS29" s="549">
        <f t="shared" si="11"/>
        <v>0</v>
      </c>
      <c r="AT29" s="549">
        <f t="shared" si="12"/>
        <v>0</v>
      </c>
      <c r="AU29" s="549">
        <f t="shared" si="13"/>
        <v>0</v>
      </c>
      <c r="AV29" s="549">
        <f t="shared" si="14"/>
        <v>0</v>
      </c>
      <c r="AW29" s="549">
        <f t="shared" si="15"/>
        <v>0</v>
      </c>
      <c r="AX29" s="549">
        <f t="shared" si="16"/>
        <v>0</v>
      </c>
      <c r="AY29" s="549">
        <f t="shared" si="17"/>
        <v>0</v>
      </c>
      <c r="AZ29" s="549">
        <f t="shared" si="18"/>
        <v>0</v>
      </c>
      <c r="BA29" s="549">
        <f t="shared" si="19"/>
        <v>0</v>
      </c>
      <c r="BB29" s="549">
        <f t="shared" si="20"/>
        <v>0</v>
      </c>
      <c r="BC29" s="549">
        <f t="shared" si="21"/>
        <v>0</v>
      </c>
      <c r="BD29" s="549">
        <f t="shared" si="22"/>
        <v>0</v>
      </c>
      <c r="BE29" s="549">
        <f t="shared" si="23"/>
        <v>0</v>
      </c>
      <c r="BF29" s="549">
        <f t="shared" si="24"/>
        <v>0</v>
      </c>
      <c r="BG29" s="549">
        <f t="shared" si="25"/>
        <v>0</v>
      </c>
      <c r="BH29" s="549">
        <f t="shared" si="26"/>
        <v>0</v>
      </c>
      <c r="BI29" s="549">
        <f t="shared" si="27"/>
        <v>0</v>
      </c>
      <c r="BJ29" s="549">
        <f t="shared" si="28"/>
        <v>0</v>
      </c>
      <c r="BK29" s="549">
        <f t="shared" si="29"/>
        <v>0</v>
      </c>
      <c r="BL29" s="549">
        <f t="shared" si="30"/>
        <v>0</v>
      </c>
      <c r="BM29" s="549">
        <f t="shared" si="31"/>
        <v>0</v>
      </c>
      <c r="BN29" s="549">
        <f t="shared" si="32"/>
        <v>0</v>
      </c>
    </row>
    <row r="30" spans="1:80" x14ac:dyDescent="0.2">
      <c r="A30" s="369" t="s">
        <v>188</v>
      </c>
      <c r="B30" s="35" t="s">
        <v>171</v>
      </c>
      <c r="C30" s="34" t="s">
        <v>58</v>
      </c>
      <c r="D30" s="374">
        <f t="shared" si="33"/>
        <v>0</v>
      </c>
      <c r="E30" s="374">
        <f t="shared" si="36"/>
        <v>0</v>
      </c>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K30" s="549">
        <f t="shared" si="35"/>
        <v>0</v>
      </c>
      <c r="AL30" s="549">
        <f t="shared" si="4"/>
        <v>0</v>
      </c>
      <c r="AM30" s="549">
        <f t="shared" si="5"/>
        <v>0</v>
      </c>
      <c r="AN30" s="549">
        <f t="shared" si="6"/>
        <v>0</v>
      </c>
      <c r="AO30" s="549">
        <f t="shared" si="7"/>
        <v>0</v>
      </c>
      <c r="AP30" s="549">
        <f t="shared" si="8"/>
        <v>0</v>
      </c>
      <c r="AQ30" s="549">
        <f t="shared" si="9"/>
        <v>0</v>
      </c>
      <c r="AR30" s="549">
        <f t="shared" si="10"/>
        <v>0</v>
      </c>
      <c r="AS30" s="549">
        <f t="shared" si="11"/>
        <v>0</v>
      </c>
      <c r="AT30" s="549">
        <f t="shared" si="12"/>
        <v>0</v>
      </c>
      <c r="AU30" s="549">
        <f t="shared" si="13"/>
        <v>0</v>
      </c>
      <c r="AV30" s="549">
        <f t="shared" si="14"/>
        <v>0</v>
      </c>
      <c r="AW30" s="549">
        <f t="shared" si="15"/>
        <v>0</v>
      </c>
      <c r="AX30" s="549">
        <f t="shared" si="16"/>
        <v>0</v>
      </c>
      <c r="AY30" s="549">
        <f t="shared" si="17"/>
        <v>0</v>
      </c>
      <c r="AZ30" s="549">
        <f t="shared" si="18"/>
        <v>0</v>
      </c>
      <c r="BA30" s="549">
        <f t="shared" si="19"/>
        <v>0</v>
      </c>
      <c r="BB30" s="549">
        <f t="shared" si="20"/>
        <v>0</v>
      </c>
      <c r="BC30" s="549">
        <f t="shared" si="21"/>
        <v>0</v>
      </c>
      <c r="BD30" s="549">
        <f t="shared" si="22"/>
        <v>0</v>
      </c>
      <c r="BE30" s="549">
        <f t="shared" si="23"/>
        <v>0</v>
      </c>
      <c r="BF30" s="549">
        <f t="shared" si="24"/>
        <v>0</v>
      </c>
      <c r="BG30" s="549">
        <f t="shared" si="25"/>
        <v>0</v>
      </c>
      <c r="BH30" s="549">
        <f t="shared" si="26"/>
        <v>0</v>
      </c>
      <c r="BI30" s="549">
        <f t="shared" si="27"/>
        <v>0</v>
      </c>
      <c r="BJ30" s="549">
        <f t="shared" si="28"/>
        <v>0</v>
      </c>
      <c r="BK30" s="549">
        <f t="shared" si="29"/>
        <v>0</v>
      </c>
      <c r="BL30" s="549">
        <f t="shared" si="30"/>
        <v>0</v>
      </c>
      <c r="BM30" s="549">
        <f t="shared" si="31"/>
        <v>0</v>
      </c>
      <c r="BN30" s="549">
        <f t="shared" si="32"/>
        <v>0</v>
      </c>
    </row>
    <row r="31" spans="1:80" x14ac:dyDescent="0.2">
      <c r="A31" s="369" t="s">
        <v>189</v>
      </c>
      <c r="B31" s="35" t="s">
        <v>171</v>
      </c>
      <c r="C31" s="34" t="s">
        <v>58</v>
      </c>
      <c r="D31" s="374">
        <f t="shared" si="33"/>
        <v>0</v>
      </c>
      <c r="E31" s="374">
        <f t="shared" si="36"/>
        <v>0</v>
      </c>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K31" s="549">
        <f t="shared" si="35"/>
        <v>0</v>
      </c>
      <c r="AL31" s="549">
        <f t="shared" si="4"/>
        <v>0</v>
      </c>
      <c r="AM31" s="549">
        <f t="shared" si="5"/>
        <v>0</v>
      </c>
      <c r="AN31" s="549">
        <f t="shared" si="6"/>
        <v>0</v>
      </c>
      <c r="AO31" s="549">
        <f t="shared" si="7"/>
        <v>0</v>
      </c>
      <c r="AP31" s="549">
        <f t="shared" si="8"/>
        <v>0</v>
      </c>
      <c r="AQ31" s="549">
        <f t="shared" si="9"/>
        <v>0</v>
      </c>
      <c r="AR31" s="549">
        <f t="shared" si="10"/>
        <v>0</v>
      </c>
      <c r="AS31" s="549">
        <f t="shared" si="11"/>
        <v>0</v>
      </c>
      <c r="AT31" s="549">
        <f t="shared" si="12"/>
        <v>0</v>
      </c>
      <c r="AU31" s="549">
        <f t="shared" si="13"/>
        <v>0</v>
      </c>
      <c r="AV31" s="549">
        <f t="shared" si="14"/>
        <v>0</v>
      </c>
      <c r="AW31" s="549">
        <f t="shared" si="15"/>
        <v>0</v>
      </c>
      <c r="AX31" s="549">
        <f t="shared" si="16"/>
        <v>0</v>
      </c>
      <c r="AY31" s="549">
        <f t="shared" si="17"/>
        <v>0</v>
      </c>
      <c r="AZ31" s="549">
        <f t="shared" si="18"/>
        <v>0</v>
      </c>
      <c r="BA31" s="549">
        <f t="shared" si="19"/>
        <v>0</v>
      </c>
      <c r="BB31" s="549">
        <f t="shared" si="20"/>
        <v>0</v>
      </c>
      <c r="BC31" s="549">
        <f t="shared" si="21"/>
        <v>0</v>
      </c>
      <c r="BD31" s="549">
        <f t="shared" si="22"/>
        <v>0</v>
      </c>
      <c r="BE31" s="549">
        <f t="shared" si="23"/>
        <v>0</v>
      </c>
      <c r="BF31" s="549">
        <f t="shared" si="24"/>
        <v>0</v>
      </c>
      <c r="BG31" s="549">
        <f t="shared" si="25"/>
        <v>0</v>
      </c>
      <c r="BH31" s="549">
        <f t="shared" si="26"/>
        <v>0</v>
      </c>
      <c r="BI31" s="549">
        <f t="shared" si="27"/>
        <v>0</v>
      </c>
      <c r="BJ31" s="549">
        <f t="shared" si="28"/>
        <v>0</v>
      </c>
      <c r="BK31" s="549">
        <f t="shared" si="29"/>
        <v>0</v>
      </c>
      <c r="BL31" s="549">
        <f t="shared" si="30"/>
        <v>0</v>
      </c>
      <c r="BM31" s="549">
        <f t="shared" si="31"/>
        <v>0</v>
      </c>
      <c r="BN31" s="549">
        <f t="shared" si="32"/>
        <v>0</v>
      </c>
    </row>
    <row r="32" spans="1:80" x14ac:dyDescent="0.2">
      <c r="A32" s="369" t="s">
        <v>190</v>
      </c>
      <c r="B32" s="35" t="s">
        <v>171</v>
      </c>
      <c r="C32" s="34" t="s">
        <v>58</v>
      </c>
      <c r="D32" s="374">
        <f t="shared" si="33"/>
        <v>0</v>
      </c>
      <c r="E32" s="374">
        <f t="shared" si="36"/>
        <v>0</v>
      </c>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K32" s="549">
        <f t="shared" si="35"/>
        <v>0</v>
      </c>
      <c r="AL32" s="549">
        <f t="shared" si="4"/>
        <v>0</v>
      </c>
      <c r="AM32" s="549">
        <f t="shared" si="5"/>
        <v>0</v>
      </c>
      <c r="AN32" s="549">
        <f t="shared" si="6"/>
        <v>0</v>
      </c>
      <c r="AO32" s="549">
        <f t="shared" si="7"/>
        <v>0</v>
      </c>
      <c r="AP32" s="549">
        <f t="shared" si="8"/>
        <v>0</v>
      </c>
      <c r="AQ32" s="549">
        <f t="shared" si="9"/>
        <v>0</v>
      </c>
      <c r="AR32" s="549">
        <f t="shared" si="10"/>
        <v>0</v>
      </c>
      <c r="AS32" s="549">
        <f t="shared" si="11"/>
        <v>0</v>
      </c>
      <c r="AT32" s="549">
        <f t="shared" si="12"/>
        <v>0</v>
      </c>
      <c r="AU32" s="549">
        <f t="shared" si="13"/>
        <v>0</v>
      </c>
      <c r="AV32" s="549">
        <f t="shared" si="14"/>
        <v>0</v>
      </c>
      <c r="AW32" s="549">
        <f t="shared" si="15"/>
        <v>0</v>
      </c>
      <c r="AX32" s="549">
        <f t="shared" si="16"/>
        <v>0</v>
      </c>
      <c r="AY32" s="549">
        <f t="shared" si="17"/>
        <v>0</v>
      </c>
      <c r="AZ32" s="549">
        <f t="shared" si="18"/>
        <v>0</v>
      </c>
      <c r="BA32" s="549">
        <f t="shared" si="19"/>
        <v>0</v>
      </c>
      <c r="BB32" s="549">
        <f t="shared" si="20"/>
        <v>0</v>
      </c>
      <c r="BC32" s="549">
        <f t="shared" si="21"/>
        <v>0</v>
      </c>
      <c r="BD32" s="549">
        <f t="shared" si="22"/>
        <v>0</v>
      </c>
      <c r="BE32" s="549">
        <f t="shared" si="23"/>
        <v>0</v>
      </c>
      <c r="BF32" s="549">
        <f t="shared" si="24"/>
        <v>0</v>
      </c>
      <c r="BG32" s="549">
        <f t="shared" si="25"/>
        <v>0</v>
      </c>
      <c r="BH32" s="549">
        <f t="shared" si="26"/>
        <v>0</v>
      </c>
      <c r="BI32" s="549">
        <f t="shared" si="27"/>
        <v>0</v>
      </c>
      <c r="BJ32" s="549">
        <f t="shared" si="28"/>
        <v>0</v>
      </c>
      <c r="BK32" s="549">
        <f t="shared" si="29"/>
        <v>0</v>
      </c>
      <c r="BL32" s="549">
        <f t="shared" si="30"/>
        <v>0</v>
      </c>
      <c r="BM32" s="549">
        <f t="shared" si="31"/>
        <v>0</v>
      </c>
      <c r="BN32" s="549">
        <f t="shared" si="32"/>
        <v>0</v>
      </c>
    </row>
    <row r="33" spans="1:80" x14ac:dyDescent="0.2">
      <c r="A33" s="369" t="s">
        <v>198</v>
      </c>
      <c r="B33" s="35" t="s">
        <v>171</v>
      </c>
      <c r="C33" s="34" t="s">
        <v>58</v>
      </c>
      <c r="D33" s="374">
        <f t="shared" si="33"/>
        <v>0</v>
      </c>
      <c r="E33" s="374">
        <f t="shared" si="36"/>
        <v>0</v>
      </c>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K33" s="549">
        <f t="shared" si="35"/>
        <v>0</v>
      </c>
      <c r="AL33" s="549">
        <f t="shared" si="4"/>
        <v>0</v>
      </c>
      <c r="AM33" s="549">
        <f t="shared" si="5"/>
        <v>0</v>
      </c>
      <c r="AN33" s="549">
        <f t="shared" si="6"/>
        <v>0</v>
      </c>
      <c r="AO33" s="549">
        <f t="shared" si="7"/>
        <v>0</v>
      </c>
      <c r="AP33" s="549">
        <f t="shared" si="8"/>
        <v>0</v>
      </c>
      <c r="AQ33" s="549">
        <f t="shared" si="9"/>
        <v>0</v>
      </c>
      <c r="AR33" s="549">
        <f t="shared" si="10"/>
        <v>0</v>
      </c>
      <c r="AS33" s="549">
        <f t="shared" si="11"/>
        <v>0</v>
      </c>
      <c r="AT33" s="549">
        <f t="shared" si="12"/>
        <v>0</v>
      </c>
      <c r="AU33" s="549">
        <f t="shared" si="13"/>
        <v>0</v>
      </c>
      <c r="AV33" s="549">
        <f t="shared" si="14"/>
        <v>0</v>
      </c>
      <c r="AW33" s="549">
        <f t="shared" si="15"/>
        <v>0</v>
      </c>
      <c r="AX33" s="549">
        <f t="shared" si="16"/>
        <v>0</v>
      </c>
      <c r="AY33" s="549">
        <f t="shared" si="17"/>
        <v>0</v>
      </c>
      <c r="AZ33" s="549">
        <f t="shared" si="18"/>
        <v>0</v>
      </c>
      <c r="BA33" s="549">
        <f t="shared" si="19"/>
        <v>0</v>
      </c>
      <c r="BB33" s="549">
        <f t="shared" si="20"/>
        <v>0</v>
      </c>
      <c r="BC33" s="549">
        <f t="shared" si="21"/>
        <v>0</v>
      </c>
      <c r="BD33" s="549">
        <f t="shared" si="22"/>
        <v>0</v>
      </c>
      <c r="BE33" s="549">
        <f t="shared" si="23"/>
        <v>0</v>
      </c>
      <c r="BF33" s="549">
        <f t="shared" si="24"/>
        <v>0</v>
      </c>
      <c r="BG33" s="549">
        <f t="shared" si="25"/>
        <v>0</v>
      </c>
      <c r="BH33" s="549">
        <f t="shared" si="26"/>
        <v>0</v>
      </c>
      <c r="BI33" s="549">
        <f t="shared" si="27"/>
        <v>0</v>
      </c>
      <c r="BJ33" s="549">
        <f t="shared" si="28"/>
        <v>0</v>
      </c>
      <c r="BK33" s="549">
        <f t="shared" si="29"/>
        <v>0</v>
      </c>
      <c r="BL33" s="549">
        <f t="shared" si="30"/>
        <v>0</v>
      </c>
      <c r="BM33" s="549">
        <f t="shared" si="31"/>
        <v>0</v>
      </c>
      <c r="BN33" s="549">
        <f t="shared" si="32"/>
        <v>0</v>
      </c>
    </row>
    <row r="34" spans="1:80" s="377" customFormat="1" x14ac:dyDescent="0.2">
      <c r="A34" s="371">
        <v>4</v>
      </c>
      <c r="B34" s="372" t="s">
        <v>200</v>
      </c>
      <c r="C34" s="373" t="s">
        <v>58</v>
      </c>
      <c r="D34" s="374">
        <f t="shared" si="33"/>
        <v>-5895710.4304122254</v>
      </c>
      <c r="E34" s="374">
        <f t="shared" ref="E34:E42" si="39">SUM(F34:AI34)</f>
        <v>-6525000</v>
      </c>
      <c r="F34" s="375">
        <f>SUM(F35:F38)</f>
        <v>-975497</v>
      </c>
      <c r="G34" s="375">
        <f t="shared" ref="G34:AI34" si="40">SUM(G35:G38)</f>
        <v>-1392368</v>
      </c>
      <c r="H34" s="375">
        <f t="shared" si="40"/>
        <v>-1387368</v>
      </c>
      <c r="I34" s="375">
        <f t="shared" si="40"/>
        <v>-1387399</v>
      </c>
      <c r="J34" s="375">
        <f t="shared" si="40"/>
        <v>-1382368</v>
      </c>
      <c r="K34" s="375">
        <f t="shared" si="40"/>
        <v>0</v>
      </c>
      <c r="L34" s="375">
        <f t="shared" si="40"/>
        <v>0</v>
      </c>
      <c r="M34" s="375">
        <f t="shared" si="40"/>
        <v>0</v>
      </c>
      <c r="N34" s="375">
        <f t="shared" si="40"/>
        <v>0</v>
      </c>
      <c r="O34" s="375">
        <f t="shared" si="40"/>
        <v>0</v>
      </c>
      <c r="P34" s="375">
        <f t="shared" si="40"/>
        <v>0</v>
      </c>
      <c r="Q34" s="375">
        <f t="shared" si="40"/>
        <v>0</v>
      </c>
      <c r="R34" s="375">
        <f t="shared" si="40"/>
        <v>0</v>
      </c>
      <c r="S34" s="375">
        <f t="shared" si="40"/>
        <v>0</v>
      </c>
      <c r="T34" s="375">
        <f t="shared" si="40"/>
        <v>0</v>
      </c>
      <c r="U34" s="375">
        <f t="shared" si="40"/>
        <v>0</v>
      </c>
      <c r="V34" s="375">
        <f t="shared" si="40"/>
        <v>0</v>
      </c>
      <c r="W34" s="375">
        <f t="shared" si="40"/>
        <v>0</v>
      </c>
      <c r="X34" s="375">
        <f t="shared" si="40"/>
        <v>0</v>
      </c>
      <c r="Y34" s="375">
        <f t="shared" si="40"/>
        <v>0</v>
      </c>
      <c r="Z34" s="375">
        <f t="shared" si="40"/>
        <v>0</v>
      </c>
      <c r="AA34" s="375">
        <f t="shared" si="40"/>
        <v>0</v>
      </c>
      <c r="AB34" s="375">
        <f t="shared" si="40"/>
        <v>0</v>
      </c>
      <c r="AC34" s="375">
        <f t="shared" si="40"/>
        <v>0</v>
      </c>
      <c r="AD34" s="375">
        <f t="shared" si="40"/>
        <v>0</v>
      </c>
      <c r="AE34" s="375">
        <f t="shared" si="40"/>
        <v>0</v>
      </c>
      <c r="AF34" s="375">
        <f t="shared" si="40"/>
        <v>0</v>
      </c>
      <c r="AG34" s="375">
        <f t="shared" si="40"/>
        <v>0</v>
      </c>
      <c r="AH34" s="375">
        <f t="shared" si="40"/>
        <v>0</v>
      </c>
      <c r="AI34" s="375">
        <f t="shared" si="40"/>
        <v>0</v>
      </c>
      <c r="AJ34" s="3"/>
      <c r="AK34" s="549">
        <f t="shared" si="35"/>
        <v>-975497</v>
      </c>
      <c r="AL34" s="549">
        <f t="shared" si="4"/>
        <v>-1392368</v>
      </c>
      <c r="AM34" s="549">
        <f t="shared" si="5"/>
        <v>-1387368</v>
      </c>
      <c r="AN34" s="549">
        <f t="shared" si="6"/>
        <v>-1387399</v>
      </c>
      <c r="AO34" s="549">
        <f t="shared" si="7"/>
        <v>-1382368</v>
      </c>
      <c r="AP34" s="549">
        <f t="shared" si="8"/>
        <v>0</v>
      </c>
      <c r="AQ34" s="549">
        <f t="shared" si="9"/>
        <v>0</v>
      </c>
      <c r="AR34" s="549">
        <f t="shared" si="10"/>
        <v>0</v>
      </c>
      <c r="AS34" s="549">
        <f t="shared" si="11"/>
        <v>0</v>
      </c>
      <c r="AT34" s="549">
        <f t="shared" si="12"/>
        <v>0</v>
      </c>
      <c r="AU34" s="549">
        <f t="shared" si="13"/>
        <v>0</v>
      </c>
      <c r="AV34" s="549">
        <f t="shared" si="14"/>
        <v>0</v>
      </c>
      <c r="AW34" s="549">
        <f t="shared" si="15"/>
        <v>0</v>
      </c>
      <c r="AX34" s="549">
        <f t="shared" si="16"/>
        <v>0</v>
      </c>
      <c r="AY34" s="549">
        <f t="shared" si="17"/>
        <v>0</v>
      </c>
      <c r="AZ34" s="549">
        <f t="shared" si="18"/>
        <v>0</v>
      </c>
      <c r="BA34" s="549">
        <f t="shared" si="19"/>
        <v>0</v>
      </c>
      <c r="BB34" s="549">
        <f t="shared" si="20"/>
        <v>0</v>
      </c>
      <c r="BC34" s="549">
        <f t="shared" si="21"/>
        <v>0</v>
      </c>
      <c r="BD34" s="549">
        <f t="shared" si="22"/>
        <v>0</v>
      </c>
      <c r="BE34" s="549">
        <f t="shared" si="23"/>
        <v>0</v>
      </c>
      <c r="BF34" s="549">
        <f t="shared" si="24"/>
        <v>0</v>
      </c>
      <c r="BG34" s="549">
        <f t="shared" si="25"/>
        <v>0</v>
      </c>
      <c r="BH34" s="549">
        <f t="shared" si="26"/>
        <v>0</v>
      </c>
      <c r="BI34" s="549">
        <f t="shared" si="27"/>
        <v>0</v>
      </c>
      <c r="BJ34" s="549">
        <f t="shared" si="28"/>
        <v>0</v>
      </c>
      <c r="BK34" s="549">
        <f t="shared" si="29"/>
        <v>0</v>
      </c>
      <c r="BL34" s="549">
        <f t="shared" si="30"/>
        <v>0</v>
      </c>
      <c r="BM34" s="549">
        <f t="shared" si="31"/>
        <v>0</v>
      </c>
      <c r="BN34" s="549">
        <f t="shared" si="32"/>
        <v>0</v>
      </c>
      <c r="BO34" s="376"/>
      <c r="BP34" s="376"/>
      <c r="BQ34" s="376"/>
      <c r="BR34" s="376"/>
      <c r="BS34" s="376"/>
      <c r="BT34" s="376"/>
      <c r="BU34" s="376"/>
      <c r="BV34" s="376"/>
      <c r="BW34" s="376"/>
      <c r="BX34" s="376"/>
      <c r="BY34" s="376"/>
      <c r="BZ34" s="376"/>
      <c r="CA34" s="376"/>
      <c r="CB34" s="376"/>
    </row>
    <row r="35" spans="1:80" x14ac:dyDescent="0.2">
      <c r="A35" s="369" t="s">
        <v>135</v>
      </c>
      <c r="B35" s="3" t="s">
        <v>128</v>
      </c>
      <c r="C35" s="34" t="s">
        <v>58</v>
      </c>
      <c r="D35" s="374">
        <f t="shared" si="33"/>
        <v>-5895710.4304122254</v>
      </c>
      <c r="E35" s="374">
        <f t="shared" si="39"/>
        <v>-6525000</v>
      </c>
      <c r="F35" s="378">
        <f>'3. DL invest.n.pl.AR pr.'!F25+'3. DL invest.n.pl.AR pr.'!F28</f>
        <v>-975497</v>
      </c>
      <c r="G35" s="378">
        <f>'3. DL invest.n.pl.AR pr.'!G25+'3. DL invest.n.pl.AR pr.'!G28</f>
        <v>-1392368</v>
      </c>
      <c r="H35" s="378">
        <f>'3. DL invest.n.pl.AR pr.'!H25+'3. DL invest.n.pl.AR pr.'!H28</f>
        <v>-1387368</v>
      </c>
      <c r="I35" s="378">
        <f>'3. DL invest.n.pl.AR pr.'!I25+'3. DL invest.n.pl.AR pr.'!I28</f>
        <v>-1387399</v>
      </c>
      <c r="J35" s="378">
        <f>'3. DL invest.n.pl.AR pr.'!J25+'3. DL invest.n.pl.AR pr.'!J28</f>
        <v>-1382368</v>
      </c>
      <c r="K35" s="378">
        <f>'3. DL invest.n.pl.AR pr.'!K25+'3. DL invest.n.pl.AR pr.'!K28</f>
        <v>0</v>
      </c>
      <c r="L35" s="378">
        <f>'3. DL invest.n.pl.AR pr.'!L25+'3. DL invest.n.pl.AR pr.'!L28</f>
        <v>0</v>
      </c>
      <c r="M35" s="378">
        <f>'3. DL invest.n.pl.AR pr.'!M25+'3. DL invest.n.pl.AR pr.'!M28</f>
        <v>0</v>
      </c>
      <c r="N35" s="378">
        <f>'3. DL invest.n.pl.AR pr.'!N25+'3. DL invest.n.pl.AR pr.'!N28</f>
        <v>0</v>
      </c>
      <c r="O35" s="378">
        <f>'3. DL invest.n.pl.AR pr.'!O25+'3. DL invest.n.pl.AR pr.'!O28</f>
        <v>0</v>
      </c>
      <c r="P35" s="378">
        <f>'3. DL invest.n.pl.AR pr.'!P25+'3. DL invest.n.pl.AR pr.'!P28</f>
        <v>0</v>
      </c>
      <c r="Q35" s="378">
        <f>'3. DL invest.n.pl.AR pr.'!Q25+'3. DL invest.n.pl.AR pr.'!Q28</f>
        <v>0</v>
      </c>
      <c r="R35" s="378">
        <f>'3. DL invest.n.pl.AR pr.'!R25+'3. DL invest.n.pl.AR pr.'!R28</f>
        <v>0</v>
      </c>
      <c r="S35" s="378">
        <f>'3. DL invest.n.pl.AR pr.'!S25+'3. DL invest.n.pl.AR pr.'!S28</f>
        <v>0</v>
      </c>
      <c r="T35" s="378">
        <f>'3. DL invest.n.pl.AR pr.'!T25+'3. DL invest.n.pl.AR pr.'!T28</f>
        <v>0</v>
      </c>
      <c r="U35" s="378">
        <f>'3. DL invest.n.pl.AR pr.'!U25+'3. DL invest.n.pl.AR pr.'!U28</f>
        <v>0</v>
      </c>
      <c r="V35" s="378">
        <f>'3. DL invest.n.pl.AR pr.'!V25+'3. DL invest.n.pl.AR pr.'!V28</f>
        <v>0</v>
      </c>
      <c r="W35" s="378">
        <f>'3. DL invest.n.pl.AR pr.'!W25+'3. DL invest.n.pl.AR pr.'!W28</f>
        <v>0</v>
      </c>
      <c r="X35" s="378">
        <f>'3. DL invest.n.pl.AR pr.'!X25+'3. DL invest.n.pl.AR pr.'!X28</f>
        <v>0</v>
      </c>
      <c r="Y35" s="378">
        <f>'3. DL invest.n.pl.AR pr.'!Y25+'3. DL invest.n.pl.AR pr.'!Y28</f>
        <v>0</v>
      </c>
      <c r="Z35" s="378">
        <f>'3. DL invest.n.pl.AR pr.'!Z25+'3. DL invest.n.pl.AR pr.'!Z28</f>
        <v>0</v>
      </c>
      <c r="AA35" s="378">
        <f>'3. DL invest.n.pl.AR pr.'!AA25+'3. DL invest.n.pl.AR pr.'!AA28</f>
        <v>0</v>
      </c>
      <c r="AB35" s="378">
        <f>'3. DL invest.n.pl.AR pr.'!AB25+'3. DL invest.n.pl.AR pr.'!AB28</f>
        <v>0</v>
      </c>
      <c r="AC35" s="378">
        <f>'3. DL invest.n.pl.AR pr.'!AC25+'3. DL invest.n.pl.AR pr.'!AC28</f>
        <v>0</v>
      </c>
      <c r="AD35" s="378">
        <f>'3. DL invest.n.pl.AR pr.'!AD25+'3. DL invest.n.pl.AR pr.'!AD28</f>
        <v>0</v>
      </c>
      <c r="AE35" s="378">
        <f>'3. DL invest.n.pl.AR pr.'!AE25+'3. DL invest.n.pl.AR pr.'!AE28</f>
        <v>0</v>
      </c>
      <c r="AF35" s="378">
        <f>'3. DL invest.n.pl.AR pr.'!AF25+'3. DL invest.n.pl.AR pr.'!AF28</f>
        <v>0</v>
      </c>
      <c r="AG35" s="378">
        <f>'3. DL invest.n.pl.AR pr.'!AG25+'3. DL invest.n.pl.AR pr.'!AG28</f>
        <v>0</v>
      </c>
      <c r="AH35" s="378">
        <f>'3. DL invest.n.pl.AR pr.'!AH25+'3. DL invest.n.pl.AR pr.'!AH28</f>
        <v>0</v>
      </c>
      <c r="AI35" s="378">
        <f>'3. DL invest.n.pl.AR pr.'!AI25+'3. DL invest.n.pl.AR pr.'!AI28</f>
        <v>0</v>
      </c>
      <c r="AK35" s="549">
        <f t="shared" si="35"/>
        <v>-975497</v>
      </c>
      <c r="AL35" s="549">
        <f t="shared" si="4"/>
        <v>-1392368</v>
      </c>
      <c r="AM35" s="549">
        <f t="shared" si="5"/>
        <v>-1387368</v>
      </c>
      <c r="AN35" s="549">
        <f t="shared" si="6"/>
        <v>-1387399</v>
      </c>
      <c r="AO35" s="549">
        <f t="shared" si="7"/>
        <v>-1382368</v>
      </c>
      <c r="AP35" s="549">
        <f t="shared" si="8"/>
        <v>0</v>
      </c>
      <c r="AQ35" s="549">
        <f t="shared" si="9"/>
        <v>0</v>
      </c>
      <c r="AR35" s="549">
        <f t="shared" si="10"/>
        <v>0</v>
      </c>
      <c r="AS35" s="549">
        <f t="shared" si="11"/>
        <v>0</v>
      </c>
      <c r="AT35" s="549">
        <f t="shared" si="12"/>
        <v>0</v>
      </c>
      <c r="AU35" s="549">
        <f t="shared" si="13"/>
        <v>0</v>
      </c>
      <c r="AV35" s="549">
        <f t="shared" si="14"/>
        <v>0</v>
      </c>
      <c r="AW35" s="549">
        <f t="shared" si="15"/>
        <v>0</v>
      </c>
      <c r="AX35" s="549">
        <f t="shared" si="16"/>
        <v>0</v>
      </c>
      <c r="AY35" s="549">
        <f t="shared" si="17"/>
        <v>0</v>
      </c>
      <c r="AZ35" s="549">
        <f t="shared" si="18"/>
        <v>0</v>
      </c>
      <c r="BA35" s="549">
        <f t="shared" si="19"/>
        <v>0</v>
      </c>
      <c r="BB35" s="549">
        <f t="shared" si="20"/>
        <v>0</v>
      </c>
      <c r="BC35" s="549">
        <f t="shared" si="21"/>
        <v>0</v>
      </c>
      <c r="BD35" s="549">
        <f t="shared" si="22"/>
        <v>0</v>
      </c>
      <c r="BE35" s="549">
        <f t="shared" si="23"/>
        <v>0</v>
      </c>
      <c r="BF35" s="549">
        <f t="shared" si="24"/>
        <v>0</v>
      </c>
      <c r="BG35" s="549">
        <f t="shared" si="25"/>
        <v>0</v>
      </c>
      <c r="BH35" s="549">
        <f t="shared" si="26"/>
        <v>0</v>
      </c>
      <c r="BI35" s="549">
        <f t="shared" si="27"/>
        <v>0</v>
      </c>
      <c r="BJ35" s="549">
        <f t="shared" si="28"/>
        <v>0</v>
      </c>
      <c r="BK35" s="549">
        <f t="shared" si="29"/>
        <v>0</v>
      </c>
      <c r="BL35" s="549">
        <f t="shared" si="30"/>
        <v>0</v>
      </c>
      <c r="BM35" s="549">
        <f t="shared" si="31"/>
        <v>0</v>
      </c>
      <c r="BN35" s="549">
        <f t="shared" si="32"/>
        <v>0</v>
      </c>
    </row>
    <row r="36" spans="1:80" x14ac:dyDescent="0.2">
      <c r="A36" s="369" t="s">
        <v>174</v>
      </c>
      <c r="B36" s="3" t="s">
        <v>204</v>
      </c>
      <c r="C36" s="34" t="s">
        <v>58</v>
      </c>
      <c r="D36" s="374">
        <f t="shared" si="33"/>
        <v>0</v>
      </c>
      <c r="E36" s="374">
        <f t="shared" si="39"/>
        <v>0</v>
      </c>
      <c r="F36" s="378">
        <f>'3. DL invest.n.pl.AR pr.'!F16-'2. DL invest.n.pl.BEZ pr.'!E16</f>
        <v>0</v>
      </c>
      <c r="G36" s="378">
        <f>'3. DL invest.n.pl.AR pr.'!G16-'2. DL invest.n.pl.BEZ pr.'!F16</f>
        <v>0</v>
      </c>
      <c r="H36" s="378">
        <f>'3. DL invest.n.pl.AR pr.'!H16-'2. DL invest.n.pl.BEZ pr.'!G16</f>
        <v>0</v>
      </c>
      <c r="I36" s="378">
        <f>'3. DL invest.n.pl.AR pr.'!I16-'2. DL invest.n.pl.BEZ pr.'!H16</f>
        <v>0</v>
      </c>
      <c r="J36" s="378">
        <f>'3. DL invest.n.pl.AR pr.'!J16-'2. DL invest.n.pl.BEZ pr.'!I16</f>
        <v>0</v>
      </c>
      <c r="K36" s="378">
        <f>'3. DL invest.n.pl.AR pr.'!K16-'2. DL invest.n.pl.BEZ pr.'!J16</f>
        <v>0</v>
      </c>
      <c r="L36" s="378">
        <f>'3. DL invest.n.pl.AR pr.'!L16-'2. DL invest.n.pl.BEZ pr.'!K16</f>
        <v>0</v>
      </c>
      <c r="M36" s="378">
        <f>'3. DL invest.n.pl.AR pr.'!M16-'2. DL invest.n.pl.BEZ pr.'!L16</f>
        <v>0</v>
      </c>
      <c r="N36" s="378">
        <f>'3. DL invest.n.pl.AR pr.'!N16-'2. DL invest.n.pl.BEZ pr.'!M16</f>
        <v>0</v>
      </c>
      <c r="O36" s="378">
        <f>'3. DL invest.n.pl.AR pr.'!O16-'2. DL invest.n.pl.BEZ pr.'!N16</f>
        <v>0</v>
      </c>
      <c r="P36" s="378">
        <f>'3. DL invest.n.pl.AR pr.'!P16-'2. DL invest.n.pl.BEZ pr.'!O16</f>
        <v>0</v>
      </c>
      <c r="Q36" s="378">
        <f>'3. DL invest.n.pl.AR pr.'!Q16-'2. DL invest.n.pl.BEZ pr.'!P16</f>
        <v>0</v>
      </c>
      <c r="R36" s="378">
        <f>'3. DL invest.n.pl.AR pr.'!R16-'2. DL invest.n.pl.BEZ pr.'!Q16</f>
        <v>0</v>
      </c>
      <c r="S36" s="378">
        <f>'3. DL invest.n.pl.AR pr.'!S16-'2. DL invest.n.pl.BEZ pr.'!R16</f>
        <v>0</v>
      </c>
      <c r="T36" s="378">
        <f>'3. DL invest.n.pl.AR pr.'!T16-'2. DL invest.n.pl.BEZ pr.'!S16</f>
        <v>0</v>
      </c>
      <c r="U36" s="378">
        <f>'3. DL invest.n.pl.AR pr.'!U16-'2. DL invest.n.pl.BEZ pr.'!T16</f>
        <v>0</v>
      </c>
      <c r="V36" s="378">
        <f>'3. DL invest.n.pl.AR pr.'!V16-'2. DL invest.n.pl.BEZ pr.'!U16</f>
        <v>0</v>
      </c>
      <c r="W36" s="378">
        <f>'3. DL invest.n.pl.AR pr.'!W16-'2. DL invest.n.pl.BEZ pr.'!V16</f>
        <v>0</v>
      </c>
      <c r="X36" s="378">
        <f>'3. DL invest.n.pl.AR pr.'!X16-'2. DL invest.n.pl.BEZ pr.'!W16</f>
        <v>0</v>
      </c>
      <c r="Y36" s="378">
        <f>'3. DL invest.n.pl.AR pr.'!Y16-'2. DL invest.n.pl.BEZ pr.'!X16</f>
        <v>0</v>
      </c>
      <c r="Z36" s="378">
        <f>'3. DL invest.n.pl.AR pr.'!Z16-'2. DL invest.n.pl.BEZ pr.'!Y16</f>
        <v>0</v>
      </c>
      <c r="AA36" s="378">
        <f>'3. DL invest.n.pl.AR pr.'!AA16-'2. DL invest.n.pl.BEZ pr.'!Z16</f>
        <v>0</v>
      </c>
      <c r="AB36" s="378">
        <f>'3. DL invest.n.pl.AR pr.'!AB16-'2. DL invest.n.pl.BEZ pr.'!AA16</f>
        <v>0</v>
      </c>
      <c r="AC36" s="378">
        <f>'3. DL invest.n.pl.AR pr.'!AC16-'2. DL invest.n.pl.BEZ pr.'!AB16</f>
        <v>0</v>
      </c>
      <c r="AD36" s="378">
        <f>'3. DL invest.n.pl.AR pr.'!AD16-'2. DL invest.n.pl.BEZ pr.'!AC16</f>
        <v>0</v>
      </c>
      <c r="AE36" s="378">
        <f>'3. DL invest.n.pl.AR pr.'!AE16-'2. DL invest.n.pl.BEZ pr.'!AD16</f>
        <v>0</v>
      </c>
      <c r="AF36" s="378">
        <f>'3. DL invest.n.pl.AR pr.'!AF16-'2. DL invest.n.pl.BEZ pr.'!AE16</f>
        <v>0</v>
      </c>
      <c r="AG36" s="378">
        <f>'3. DL invest.n.pl.AR pr.'!AG16-'2. DL invest.n.pl.BEZ pr.'!AF16</f>
        <v>0</v>
      </c>
      <c r="AH36" s="378">
        <f>'3. DL invest.n.pl.AR pr.'!AH16-'2. DL invest.n.pl.BEZ pr.'!AG16</f>
        <v>0</v>
      </c>
      <c r="AI36" s="378">
        <f>'3. DL invest.n.pl.AR pr.'!AI16-'2. DL invest.n.pl.BEZ pr.'!AH16</f>
        <v>0</v>
      </c>
      <c r="AK36" s="549">
        <f t="shared" si="35"/>
        <v>0</v>
      </c>
      <c r="AL36" s="549">
        <f t="shared" si="4"/>
        <v>0</v>
      </c>
      <c r="AM36" s="549">
        <f t="shared" si="5"/>
        <v>0</v>
      </c>
      <c r="AN36" s="549">
        <f t="shared" si="6"/>
        <v>0</v>
      </c>
      <c r="AO36" s="549">
        <f t="shared" si="7"/>
        <v>0</v>
      </c>
      <c r="AP36" s="549">
        <f t="shared" si="8"/>
        <v>0</v>
      </c>
      <c r="AQ36" s="549">
        <f t="shared" si="9"/>
        <v>0</v>
      </c>
      <c r="AR36" s="549">
        <f t="shared" si="10"/>
        <v>0</v>
      </c>
      <c r="AS36" s="549">
        <f t="shared" si="11"/>
        <v>0</v>
      </c>
      <c r="AT36" s="549">
        <f t="shared" si="12"/>
        <v>0</v>
      </c>
      <c r="AU36" s="549">
        <f t="shared" si="13"/>
        <v>0</v>
      </c>
      <c r="AV36" s="549">
        <f t="shared" si="14"/>
        <v>0</v>
      </c>
      <c r="AW36" s="549">
        <f t="shared" si="15"/>
        <v>0</v>
      </c>
      <c r="AX36" s="549">
        <f t="shared" si="16"/>
        <v>0</v>
      </c>
      <c r="AY36" s="549">
        <f t="shared" si="17"/>
        <v>0</v>
      </c>
      <c r="AZ36" s="549">
        <f t="shared" si="18"/>
        <v>0</v>
      </c>
      <c r="BA36" s="549">
        <f t="shared" si="19"/>
        <v>0</v>
      </c>
      <c r="BB36" s="549">
        <f t="shared" si="20"/>
        <v>0</v>
      </c>
      <c r="BC36" s="549">
        <f t="shared" si="21"/>
        <v>0</v>
      </c>
      <c r="BD36" s="549">
        <f t="shared" si="22"/>
        <v>0</v>
      </c>
      <c r="BE36" s="549">
        <f t="shared" si="23"/>
        <v>0</v>
      </c>
      <c r="BF36" s="549">
        <f t="shared" si="24"/>
        <v>0</v>
      </c>
      <c r="BG36" s="549">
        <f t="shared" si="25"/>
        <v>0</v>
      </c>
      <c r="BH36" s="549">
        <f t="shared" si="26"/>
        <v>0</v>
      </c>
      <c r="BI36" s="549">
        <f t="shared" si="27"/>
        <v>0</v>
      </c>
      <c r="BJ36" s="549">
        <f t="shared" si="28"/>
        <v>0</v>
      </c>
      <c r="BK36" s="549">
        <f t="shared" si="29"/>
        <v>0</v>
      </c>
      <c r="BL36" s="549">
        <f t="shared" si="30"/>
        <v>0</v>
      </c>
      <c r="BM36" s="549">
        <f t="shared" si="31"/>
        <v>0</v>
      </c>
      <c r="BN36" s="549">
        <f t="shared" si="32"/>
        <v>0</v>
      </c>
    </row>
    <row r="37" spans="1:80" x14ac:dyDescent="0.2">
      <c r="A37" s="379" t="s">
        <v>175</v>
      </c>
      <c r="B37" s="3" t="s">
        <v>134</v>
      </c>
      <c r="C37" s="380" t="s">
        <v>58</v>
      </c>
      <c r="D37" s="374">
        <f t="shared" si="33"/>
        <v>0</v>
      </c>
      <c r="E37" s="374">
        <f t="shared" si="39"/>
        <v>0</v>
      </c>
      <c r="F37" s="381">
        <f>'3. DL invest.n.pl.AR pr.'!F30</f>
        <v>0</v>
      </c>
      <c r="G37" s="381">
        <f>'3. DL invest.n.pl.AR pr.'!G30</f>
        <v>0</v>
      </c>
      <c r="H37" s="381">
        <f>'3. DL invest.n.pl.AR pr.'!H30</f>
        <v>0</v>
      </c>
      <c r="I37" s="381">
        <f>'3. DL invest.n.pl.AR pr.'!I30</f>
        <v>0</v>
      </c>
      <c r="J37" s="381">
        <f>'3. DL invest.n.pl.AR pr.'!J30</f>
        <v>0</v>
      </c>
      <c r="K37" s="381">
        <f>'3. DL invest.n.pl.AR pr.'!K30</f>
        <v>0</v>
      </c>
      <c r="L37" s="381">
        <f>'3. DL invest.n.pl.AR pr.'!L30</f>
        <v>0</v>
      </c>
      <c r="M37" s="381">
        <f>'3. DL invest.n.pl.AR pr.'!M30</f>
        <v>0</v>
      </c>
      <c r="N37" s="381">
        <f>'3. DL invest.n.pl.AR pr.'!N30</f>
        <v>0</v>
      </c>
      <c r="O37" s="381">
        <f>'3. DL invest.n.pl.AR pr.'!O30</f>
        <v>0</v>
      </c>
      <c r="P37" s="381">
        <f>'3. DL invest.n.pl.AR pr.'!P30</f>
        <v>0</v>
      </c>
      <c r="Q37" s="381">
        <f>'3. DL invest.n.pl.AR pr.'!Q30</f>
        <v>0</v>
      </c>
      <c r="R37" s="381">
        <f>'3. DL invest.n.pl.AR pr.'!R30</f>
        <v>0</v>
      </c>
      <c r="S37" s="381">
        <f>'3. DL invest.n.pl.AR pr.'!S30</f>
        <v>0</v>
      </c>
      <c r="T37" s="381">
        <f>'3. DL invest.n.pl.AR pr.'!T30</f>
        <v>0</v>
      </c>
      <c r="U37" s="381">
        <f>'3. DL invest.n.pl.AR pr.'!U30</f>
        <v>0</v>
      </c>
      <c r="V37" s="381">
        <f>'3. DL invest.n.pl.AR pr.'!V30</f>
        <v>0</v>
      </c>
      <c r="W37" s="381">
        <f>'3. DL invest.n.pl.AR pr.'!W30</f>
        <v>0</v>
      </c>
      <c r="X37" s="381">
        <f>'3. DL invest.n.pl.AR pr.'!X30</f>
        <v>0</v>
      </c>
      <c r="Y37" s="381">
        <f>'3. DL invest.n.pl.AR pr.'!Y30</f>
        <v>0</v>
      </c>
      <c r="Z37" s="381">
        <f>'3. DL invest.n.pl.AR pr.'!Z30</f>
        <v>0</v>
      </c>
      <c r="AA37" s="381">
        <f>'3. DL invest.n.pl.AR pr.'!AA30</f>
        <v>0</v>
      </c>
      <c r="AB37" s="381">
        <f>'3. DL invest.n.pl.AR pr.'!AB30</f>
        <v>0</v>
      </c>
      <c r="AC37" s="381">
        <f>'3. DL invest.n.pl.AR pr.'!AC30</f>
        <v>0</v>
      </c>
      <c r="AD37" s="381">
        <f>'3. DL invest.n.pl.AR pr.'!AD30</f>
        <v>0</v>
      </c>
      <c r="AE37" s="381">
        <f>'3. DL invest.n.pl.AR pr.'!AE30</f>
        <v>0</v>
      </c>
      <c r="AF37" s="381">
        <f>'3. DL invest.n.pl.AR pr.'!AF30</f>
        <v>0</v>
      </c>
      <c r="AG37" s="381">
        <f>'3. DL invest.n.pl.AR pr.'!AG30</f>
        <v>0</v>
      </c>
      <c r="AH37" s="381">
        <f>'3. DL invest.n.pl.AR pr.'!AH30</f>
        <v>0</v>
      </c>
      <c r="AI37" s="381">
        <f>'3. DL invest.n.pl.AR pr.'!AI30</f>
        <v>0</v>
      </c>
      <c r="AK37" s="549">
        <f t="shared" si="35"/>
        <v>0</v>
      </c>
      <c r="AL37" s="549">
        <f t="shared" si="4"/>
        <v>0</v>
      </c>
      <c r="AM37" s="549">
        <f t="shared" si="5"/>
        <v>0</v>
      </c>
      <c r="AN37" s="549">
        <f t="shared" si="6"/>
        <v>0</v>
      </c>
      <c r="AO37" s="549">
        <f t="shared" si="7"/>
        <v>0</v>
      </c>
      <c r="AP37" s="549">
        <f t="shared" si="8"/>
        <v>0</v>
      </c>
      <c r="AQ37" s="549">
        <f t="shared" si="9"/>
        <v>0</v>
      </c>
      <c r="AR37" s="549">
        <f t="shared" si="10"/>
        <v>0</v>
      </c>
      <c r="AS37" s="549">
        <f t="shared" si="11"/>
        <v>0</v>
      </c>
      <c r="AT37" s="549">
        <f t="shared" si="12"/>
        <v>0</v>
      </c>
      <c r="AU37" s="549">
        <f t="shared" si="13"/>
        <v>0</v>
      </c>
      <c r="AV37" s="549">
        <f t="shared" si="14"/>
        <v>0</v>
      </c>
      <c r="AW37" s="549">
        <f t="shared" si="15"/>
        <v>0</v>
      </c>
      <c r="AX37" s="549">
        <f t="shared" si="16"/>
        <v>0</v>
      </c>
      <c r="AY37" s="549">
        <f t="shared" si="17"/>
        <v>0</v>
      </c>
      <c r="AZ37" s="549">
        <f t="shared" si="18"/>
        <v>0</v>
      </c>
      <c r="BA37" s="549">
        <f t="shared" si="19"/>
        <v>0</v>
      </c>
      <c r="BB37" s="549">
        <f t="shared" si="20"/>
        <v>0</v>
      </c>
      <c r="BC37" s="549">
        <f t="shared" si="21"/>
        <v>0</v>
      </c>
      <c r="BD37" s="549">
        <f t="shared" si="22"/>
        <v>0</v>
      </c>
      <c r="BE37" s="549">
        <f t="shared" si="23"/>
        <v>0</v>
      </c>
      <c r="BF37" s="549">
        <f t="shared" si="24"/>
        <v>0</v>
      </c>
      <c r="BG37" s="549">
        <f t="shared" si="25"/>
        <v>0</v>
      </c>
      <c r="BH37" s="549">
        <f t="shared" si="26"/>
        <v>0</v>
      </c>
      <c r="BI37" s="549">
        <f t="shared" si="27"/>
        <v>0</v>
      </c>
      <c r="BJ37" s="549">
        <f t="shared" si="28"/>
        <v>0</v>
      </c>
      <c r="BK37" s="549">
        <f t="shared" si="29"/>
        <v>0</v>
      </c>
      <c r="BL37" s="549">
        <f t="shared" si="30"/>
        <v>0</v>
      </c>
      <c r="BM37" s="549">
        <f t="shared" si="31"/>
        <v>0</v>
      </c>
      <c r="BN37" s="549">
        <f t="shared" si="32"/>
        <v>0</v>
      </c>
    </row>
    <row r="38" spans="1:80" s="377" customFormat="1" x14ac:dyDescent="0.2">
      <c r="A38" s="371">
        <v>5</v>
      </c>
      <c r="B38" s="372" t="s">
        <v>172</v>
      </c>
      <c r="C38" s="373" t="s">
        <v>58</v>
      </c>
      <c r="D38" s="374">
        <f t="shared" si="33"/>
        <v>0</v>
      </c>
      <c r="E38" s="374">
        <f t="shared" si="39"/>
        <v>0</v>
      </c>
      <c r="F38" s="375">
        <f>SUM(F39:F41)</f>
        <v>0</v>
      </c>
      <c r="G38" s="375">
        <f t="shared" ref="G38:AI38" si="41">SUM(G39:G41)</f>
        <v>0</v>
      </c>
      <c r="H38" s="375">
        <f t="shared" si="41"/>
        <v>0</v>
      </c>
      <c r="I38" s="375">
        <f t="shared" si="41"/>
        <v>0</v>
      </c>
      <c r="J38" s="375">
        <f t="shared" si="41"/>
        <v>0</v>
      </c>
      <c r="K38" s="375">
        <f t="shared" si="41"/>
        <v>0</v>
      </c>
      <c r="L38" s="375">
        <f t="shared" si="41"/>
        <v>0</v>
      </c>
      <c r="M38" s="375">
        <f t="shared" si="41"/>
        <v>0</v>
      </c>
      <c r="N38" s="375">
        <f t="shared" si="41"/>
        <v>0</v>
      </c>
      <c r="O38" s="375">
        <f t="shared" si="41"/>
        <v>0</v>
      </c>
      <c r="P38" s="375">
        <f t="shared" si="41"/>
        <v>0</v>
      </c>
      <c r="Q38" s="375">
        <f t="shared" si="41"/>
        <v>0</v>
      </c>
      <c r="R38" s="375">
        <f t="shared" si="41"/>
        <v>0</v>
      </c>
      <c r="S38" s="375">
        <f t="shared" si="41"/>
        <v>0</v>
      </c>
      <c r="T38" s="375">
        <f t="shared" si="41"/>
        <v>0</v>
      </c>
      <c r="U38" s="375">
        <f t="shared" si="41"/>
        <v>0</v>
      </c>
      <c r="V38" s="375">
        <f t="shared" si="41"/>
        <v>0</v>
      </c>
      <c r="W38" s="375">
        <f t="shared" si="41"/>
        <v>0</v>
      </c>
      <c r="X38" s="375">
        <f t="shared" si="41"/>
        <v>0</v>
      </c>
      <c r="Y38" s="375">
        <f t="shared" si="41"/>
        <v>0</v>
      </c>
      <c r="Z38" s="375">
        <f t="shared" si="41"/>
        <v>0</v>
      </c>
      <c r="AA38" s="375">
        <f t="shared" si="41"/>
        <v>0</v>
      </c>
      <c r="AB38" s="375">
        <f t="shared" si="41"/>
        <v>0</v>
      </c>
      <c r="AC38" s="375">
        <f t="shared" si="41"/>
        <v>0</v>
      </c>
      <c r="AD38" s="375">
        <f t="shared" si="41"/>
        <v>0</v>
      </c>
      <c r="AE38" s="375">
        <f t="shared" si="41"/>
        <v>0</v>
      </c>
      <c r="AF38" s="375">
        <f t="shared" si="41"/>
        <v>0</v>
      </c>
      <c r="AG38" s="375">
        <f t="shared" si="41"/>
        <v>0</v>
      </c>
      <c r="AH38" s="375">
        <f t="shared" si="41"/>
        <v>0</v>
      </c>
      <c r="AI38" s="375">
        <f t="shared" si="41"/>
        <v>0</v>
      </c>
      <c r="AJ38" s="3"/>
      <c r="AK38" s="549">
        <f t="shared" si="35"/>
        <v>0</v>
      </c>
      <c r="AL38" s="549">
        <f t="shared" si="4"/>
        <v>0</v>
      </c>
      <c r="AM38" s="549">
        <f t="shared" si="5"/>
        <v>0</v>
      </c>
      <c r="AN38" s="549">
        <f t="shared" si="6"/>
        <v>0</v>
      </c>
      <c r="AO38" s="549">
        <f t="shared" si="7"/>
        <v>0</v>
      </c>
      <c r="AP38" s="549">
        <f t="shared" si="8"/>
        <v>0</v>
      </c>
      <c r="AQ38" s="549">
        <f t="shared" si="9"/>
        <v>0</v>
      </c>
      <c r="AR38" s="549">
        <f t="shared" si="10"/>
        <v>0</v>
      </c>
      <c r="AS38" s="549">
        <f t="shared" si="11"/>
        <v>0</v>
      </c>
      <c r="AT38" s="549">
        <f t="shared" si="12"/>
        <v>0</v>
      </c>
      <c r="AU38" s="549">
        <f t="shared" si="13"/>
        <v>0</v>
      </c>
      <c r="AV38" s="549">
        <f t="shared" si="14"/>
        <v>0</v>
      </c>
      <c r="AW38" s="549">
        <f t="shared" si="15"/>
        <v>0</v>
      </c>
      <c r="AX38" s="549">
        <f t="shared" si="16"/>
        <v>0</v>
      </c>
      <c r="AY38" s="549">
        <f t="shared" si="17"/>
        <v>0</v>
      </c>
      <c r="AZ38" s="549">
        <f t="shared" si="18"/>
        <v>0</v>
      </c>
      <c r="BA38" s="549">
        <f t="shared" si="19"/>
        <v>0</v>
      </c>
      <c r="BB38" s="549">
        <f t="shared" si="20"/>
        <v>0</v>
      </c>
      <c r="BC38" s="549">
        <f t="shared" si="21"/>
        <v>0</v>
      </c>
      <c r="BD38" s="549">
        <f t="shared" si="22"/>
        <v>0</v>
      </c>
      <c r="BE38" s="549">
        <f t="shared" si="23"/>
        <v>0</v>
      </c>
      <c r="BF38" s="549">
        <f t="shared" si="24"/>
        <v>0</v>
      </c>
      <c r="BG38" s="549">
        <f t="shared" si="25"/>
        <v>0</v>
      </c>
      <c r="BH38" s="549">
        <f t="shared" si="26"/>
        <v>0</v>
      </c>
      <c r="BI38" s="549">
        <f t="shared" si="27"/>
        <v>0</v>
      </c>
      <c r="BJ38" s="549">
        <f t="shared" si="28"/>
        <v>0</v>
      </c>
      <c r="BK38" s="549">
        <f t="shared" si="29"/>
        <v>0</v>
      </c>
      <c r="BL38" s="549">
        <f t="shared" si="30"/>
        <v>0</v>
      </c>
      <c r="BM38" s="549">
        <f t="shared" si="31"/>
        <v>0</v>
      </c>
      <c r="BN38" s="549">
        <f t="shared" si="32"/>
        <v>0</v>
      </c>
      <c r="BO38" s="376"/>
      <c r="BP38" s="376"/>
      <c r="BQ38" s="376"/>
      <c r="BR38" s="376"/>
      <c r="BS38" s="376"/>
      <c r="BT38" s="376"/>
      <c r="BU38" s="376"/>
      <c r="BV38" s="376"/>
      <c r="BW38" s="376"/>
      <c r="BX38" s="376"/>
      <c r="BY38" s="376"/>
      <c r="BZ38" s="376"/>
      <c r="CA38" s="376"/>
      <c r="CB38" s="376"/>
    </row>
    <row r="39" spans="1:80" x14ac:dyDescent="0.2">
      <c r="A39" s="369" t="s">
        <v>201</v>
      </c>
      <c r="B39" s="3" t="s">
        <v>440</v>
      </c>
      <c r="C39" s="34" t="s">
        <v>58</v>
      </c>
      <c r="D39" s="374">
        <f t="shared" si="33"/>
        <v>0</v>
      </c>
      <c r="E39" s="374">
        <f t="shared" si="39"/>
        <v>0</v>
      </c>
      <c r="F39" s="36"/>
      <c r="G39" s="36"/>
      <c r="H39" s="36"/>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K39" s="549">
        <f t="shared" si="35"/>
        <v>0</v>
      </c>
      <c r="AL39" s="549">
        <f t="shared" si="4"/>
        <v>0</v>
      </c>
      <c r="AM39" s="549">
        <f t="shared" si="5"/>
        <v>0</v>
      </c>
      <c r="AN39" s="549">
        <f t="shared" si="6"/>
        <v>0</v>
      </c>
      <c r="AO39" s="549">
        <f t="shared" si="7"/>
        <v>0</v>
      </c>
      <c r="AP39" s="549">
        <f t="shared" si="8"/>
        <v>0</v>
      </c>
      <c r="AQ39" s="549">
        <f t="shared" si="9"/>
        <v>0</v>
      </c>
      <c r="AR39" s="549">
        <f t="shared" si="10"/>
        <v>0</v>
      </c>
      <c r="AS39" s="549">
        <f t="shared" si="11"/>
        <v>0</v>
      </c>
      <c r="AT39" s="549">
        <f t="shared" si="12"/>
        <v>0</v>
      </c>
      <c r="AU39" s="549">
        <f t="shared" si="13"/>
        <v>0</v>
      </c>
      <c r="AV39" s="549">
        <f t="shared" si="14"/>
        <v>0</v>
      </c>
      <c r="AW39" s="549">
        <f t="shared" si="15"/>
        <v>0</v>
      </c>
      <c r="AX39" s="549">
        <f t="shared" si="16"/>
        <v>0</v>
      </c>
      <c r="AY39" s="549">
        <f t="shared" si="17"/>
        <v>0</v>
      </c>
      <c r="AZ39" s="549">
        <f t="shared" si="18"/>
        <v>0</v>
      </c>
      <c r="BA39" s="549">
        <f t="shared" si="19"/>
        <v>0</v>
      </c>
      <c r="BB39" s="549">
        <f t="shared" si="20"/>
        <v>0</v>
      </c>
      <c r="BC39" s="549">
        <f t="shared" si="21"/>
        <v>0</v>
      </c>
      <c r="BD39" s="549">
        <f t="shared" si="22"/>
        <v>0</v>
      </c>
      <c r="BE39" s="549">
        <f t="shared" si="23"/>
        <v>0</v>
      </c>
      <c r="BF39" s="549">
        <f t="shared" si="24"/>
        <v>0</v>
      </c>
      <c r="BG39" s="549">
        <f t="shared" si="25"/>
        <v>0</v>
      </c>
      <c r="BH39" s="549">
        <f t="shared" si="26"/>
        <v>0</v>
      </c>
      <c r="BI39" s="549">
        <f t="shared" si="27"/>
        <v>0</v>
      </c>
      <c r="BJ39" s="549">
        <f t="shared" si="28"/>
        <v>0</v>
      </c>
      <c r="BK39" s="549">
        <f t="shared" si="29"/>
        <v>0</v>
      </c>
      <c r="BL39" s="549">
        <f t="shared" si="30"/>
        <v>0</v>
      </c>
      <c r="BM39" s="549">
        <f t="shared" si="31"/>
        <v>0</v>
      </c>
      <c r="BN39" s="549">
        <f t="shared" si="32"/>
        <v>0</v>
      </c>
    </row>
    <row r="40" spans="1:80" x14ac:dyDescent="0.2">
      <c r="A40" s="369" t="s">
        <v>202</v>
      </c>
      <c r="B40" s="3" t="s">
        <v>439</v>
      </c>
      <c r="C40" s="34" t="s">
        <v>58</v>
      </c>
      <c r="D40" s="374">
        <f t="shared" si="33"/>
        <v>0</v>
      </c>
      <c r="E40" s="374">
        <f t="shared" si="39"/>
        <v>0</v>
      </c>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K40" s="549">
        <f t="shared" si="35"/>
        <v>0</v>
      </c>
      <c r="AL40" s="549">
        <f t="shared" si="4"/>
        <v>0</v>
      </c>
      <c r="AM40" s="549">
        <f t="shared" si="5"/>
        <v>0</v>
      </c>
      <c r="AN40" s="549">
        <f t="shared" si="6"/>
        <v>0</v>
      </c>
      <c r="AO40" s="549">
        <f t="shared" si="7"/>
        <v>0</v>
      </c>
      <c r="AP40" s="549">
        <f t="shared" si="8"/>
        <v>0</v>
      </c>
      <c r="AQ40" s="549">
        <f t="shared" si="9"/>
        <v>0</v>
      </c>
      <c r="AR40" s="549">
        <f t="shared" si="10"/>
        <v>0</v>
      </c>
      <c r="AS40" s="549">
        <f t="shared" si="11"/>
        <v>0</v>
      </c>
      <c r="AT40" s="549">
        <f t="shared" si="12"/>
        <v>0</v>
      </c>
      <c r="AU40" s="549">
        <f t="shared" si="13"/>
        <v>0</v>
      </c>
      <c r="AV40" s="549">
        <f t="shared" si="14"/>
        <v>0</v>
      </c>
      <c r="AW40" s="549">
        <f t="shared" si="15"/>
        <v>0</v>
      </c>
      <c r="AX40" s="549">
        <f t="shared" si="16"/>
        <v>0</v>
      </c>
      <c r="AY40" s="549">
        <f t="shared" si="17"/>
        <v>0</v>
      </c>
      <c r="AZ40" s="549">
        <f t="shared" si="18"/>
        <v>0</v>
      </c>
      <c r="BA40" s="549">
        <f t="shared" si="19"/>
        <v>0</v>
      </c>
      <c r="BB40" s="549">
        <f t="shared" si="20"/>
        <v>0</v>
      </c>
      <c r="BC40" s="549">
        <f t="shared" si="21"/>
        <v>0</v>
      </c>
      <c r="BD40" s="549">
        <f t="shared" si="22"/>
        <v>0</v>
      </c>
      <c r="BE40" s="549">
        <f t="shared" si="23"/>
        <v>0</v>
      </c>
      <c r="BF40" s="549">
        <f t="shared" si="24"/>
        <v>0</v>
      </c>
      <c r="BG40" s="549">
        <f t="shared" si="25"/>
        <v>0</v>
      </c>
      <c r="BH40" s="549">
        <f t="shared" si="26"/>
        <v>0</v>
      </c>
      <c r="BI40" s="549">
        <f t="shared" si="27"/>
        <v>0</v>
      </c>
      <c r="BJ40" s="549">
        <f t="shared" si="28"/>
        <v>0</v>
      </c>
      <c r="BK40" s="549">
        <f t="shared" si="29"/>
        <v>0</v>
      </c>
      <c r="BL40" s="549">
        <f t="shared" si="30"/>
        <v>0</v>
      </c>
      <c r="BM40" s="549">
        <f t="shared" si="31"/>
        <v>0</v>
      </c>
      <c r="BN40" s="549">
        <f t="shared" si="32"/>
        <v>0</v>
      </c>
    </row>
    <row r="41" spans="1:80" x14ac:dyDescent="0.2">
      <c r="A41" s="379" t="s">
        <v>203</v>
      </c>
      <c r="B41" s="3" t="s">
        <v>438</v>
      </c>
      <c r="C41" s="380" t="s">
        <v>58</v>
      </c>
      <c r="D41" s="374">
        <f t="shared" si="33"/>
        <v>0</v>
      </c>
      <c r="E41" s="374">
        <f t="shared" si="39"/>
        <v>0</v>
      </c>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K41" s="549">
        <f t="shared" ref="AK41:AT42" si="42">F41</f>
        <v>0</v>
      </c>
      <c r="AL41" s="549">
        <f t="shared" si="42"/>
        <v>0</v>
      </c>
      <c r="AM41" s="549">
        <f t="shared" si="42"/>
        <v>0</v>
      </c>
      <c r="AN41" s="549">
        <f t="shared" si="42"/>
        <v>0</v>
      </c>
      <c r="AO41" s="549">
        <f t="shared" si="42"/>
        <v>0</v>
      </c>
      <c r="AP41" s="549">
        <f t="shared" si="42"/>
        <v>0</v>
      </c>
      <c r="AQ41" s="549">
        <f t="shared" si="42"/>
        <v>0</v>
      </c>
      <c r="AR41" s="549">
        <f t="shared" si="42"/>
        <v>0</v>
      </c>
      <c r="AS41" s="549">
        <f t="shared" si="42"/>
        <v>0</v>
      </c>
      <c r="AT41" s="549">
        <f t="shared" si="42"/>
        <v>0</v>
      </c>
      <c r="AU41" s="549">
        <f t="shared" ref="AU41:BD42" si="43">P41</f>
        <v>0</v>
      </c>
      <c r="AV41" s="549">
        <f t="shared" si="43"/>
        <v>0</v>
      </c>
      <c r="AW41" s="549">
        <f t="shared" si="43"/>
        <v>0</v>
      </c>
      <c r="AX41" s="549">
        <f t="shared" si="43"/>
        <v>0</v>
      </c>
      <c r="AY41" s="549">
        <f t="shared" si="43"/>
        <v>0</v>
      </c>
      <c r="AZ41" s="549">
        <f t="shared" si="43"/>
        <v>0</v>
      </c>
      <c r="BA41" s="549">
        <f t="shared" si="43"/>
        <v>0</v>
      </c>
      <c r="BB41" s="549">
        <f t="shared" si="43"/>
        <v>0</v>
      </c>
      <c r="BC41" s="549">
        <f t="shared" si="43"/>
        <v>0</v>
      </c>
      <c r="BD41" s="549">
        <f t="shared" si="43"/>
        <v>0</v>
      </c>
      <c r="BE41" s="549">
        <f t="shared" ref="BE41:BN42" si="44">Z41</f>
        <v>0</v>
      </c>
      <c r="BF41" s="549">
        <f t="shared" si="44"/>
        <v>0</v>
      </c>
      <c r="BG41" s="549">
        <f t="shared" si="44"/>
        <v>0</v>
      </c>
      <c r="BH41" s="549">
        <f t="shared" si="44"/>
        <v>0</v>
      </c>
      <c r="BI41" s="549">
        <f t="shared" si="44"/>
        <v>0</v>
      </c>
      <c r="BJ41" s="549">
        <f t="shared" si="44"/>
        <v>0</v>
      </c>
      <c r="BK41" s="549">
        <f t="shared" si="44"/>
        <v>0</v>
      </c>
      <c r="BL41" s="549">
        <f t="shared" si="44"/>
        <v>0</v>
      </c>
      <c r="BM41" s="549">
        <f t="shared" si="44"/>
        <v>0</v>
      </c>
      <c r="BN41" s="549">
        <f t="shared" si="44"/>
        <v>0</v>
      </c>
    </row>
    <row r="42" spans="1:80" x14ac:dyDescent="0.2">
      <c r="A42" s="382"/>
      <c r="B42" s="383" t="s">
        <v>119</v>
      </c>
      <c r="C42" s="382"/>
      <c r="D42" s="384">
        <f>AK42+NPV($C$3,AL42:BN42)</f>
        <v>42999666.281154357</v>
      </c>
      <c r="E42" s="384">
        <f t="shared" si="39"/>
        <v>57449485</v>
      </c>
      <c r="F42" s="385">
        <f>F8+F18+F24+F34</f>
        <v>-1491</v>
      </c>
      <c r="G42" s="385">
        <f>G8+G18+G24+G34</f>
        <v>1131193</v>
      </c>
      <c r="H42" s="385">
        <f t="shared" ref="H42:AI42" si="45">H8+H18+H24+H34</f>
        <v>2685748</v>
      </c>
      <c r="I42" s="385">
        <f t="shared" si="45"/>
        <v>4235272</v>
      </c>
      <c r="J42" s="385">
        <f t="shared" si="45"/>
        <v>5789858</v>
      </c>
      <c r="K42" s="385">
        <f t="shared" si="45"/>
        <v>8721781</v>
      </c>
      <c r="L42" s="385">
        <f t="shared" si="45"/>
        <v>8721781</v>
      </c>
      <c r="M42" s="385">
        <f t="shared" si="45"/>
        <v>8721781</v>
      </c>
      <c r="N42" s="385">
        <f t="shared" si="45"/>
        <v>8721781</v>
      </c>
      <c r="O42" s="385">
        <f t="shared" si="45"/>
        <v>8721781</v>
      </c>
      <c r="P42" s="385">
        <f t="shared" si="45"/>
        <v>0</v>
      </c>
      <c r="Q42" s="385">
        <f t="shared" si="45"/>
        <v>0</v>
      </c>
      <c r="R42" s="385">
        <f t="shared" si="45"/>
        <v>0</v>
      </c>
      <c r="S42" s="385">
        <f t="shared" si="45"/>
        <v>0</v>
      </c>
      <c r="T42" s="385">
        <f t="shared" si="45"/>
        <v>0</v>
      </c>
      <c r="U42" s="385">
        <f t="shared" si="45"/>
        <v>0</v>
      </c>
      <c r="V42" s="385">
        <f t="shared" si="45"/>
        <v>0</v>
      </c>
      <c r="W42" s="385">
        <f t="shared" si="45"/>
        <v>0</v>
      </c>
      <c r="X42" s="385">
        <f t="shared" si="45"/>
        <v>0</v>
      </c>
      <c r="Y42" s="385">
        <f t="shared" si="45"/>
        <v>0</v>
      </c>
      <c r="Z42" s="385">
        <f t="shared" si="45"/>
        <v>0</v>
      </c>
      <c r="AA42" s="385">
        <f t="shared" si="45"/>
        <v>0</v>
      </c>
      <c r="AB42" s="385">
        <f t="shared" si="45"/>
        <v>0</v>
      </c>
      <c r="AC42" s="385">
        <f t="shared" si="45"/>
        <v>0</v>
      </c>
      <c r="AD42" s="385">
        <f t="shared" si="45"/>
        <v>0</v>
      </c>
      <c r="AE42" s="385">
        <f t="shared" si="45"/>
        <v>0</v>
      </c>
      <c r="AF42" s="385">
        <f t="shared" si="45"/>
        <v>0</v>
      </c>
      <c r="AG42" s="385">
        <f t="shared" si="45"/>
        <v>0</v>
      </c>
      <c r="AH42" s="385">
        <f t="shared" si="45"/>
        <v>0</v>
      </c>
      <c r="AI42" s="385">
        <f t="shared" si="45"/>
        <v>0</v>
      </c>
      <c r="AJ42" s="386"/>
      <c r="AK42" s="549">
        <f t="shared" si="42"/>
        <v>-1491</v>
      </c>
      <c r="AL42" s="549">
        <f t="shared" si="42"/>
        <v>1131193</v>
      </c>
      <c r="AM42" s="549">
        <f t="shared" si="42"/>
        <v>2685748</v>
      </c>
      <c r="AN42" s="549">
        <f t="shared" si="42"/>
        <v>4235272</v>
      </c>
      <c r="AO42" s="549">
        <f t="shared" si="42"/>
        <v>5789858</v>
      </c>
      <c r="AP42" s="549">
        <f t="shared" si="42"/>
        <v>8721781</v>
      </c>
      <c r="AQ42" s="549">
        <f t="shared" si="42"/>
        <v>8721781</v>
      </c>
      <c r="AR42" s="549">
        <f t="shared" si="42"/>
        <v>8721781</v>
      </c>
      <c r="AS42" s="549">
        <f t="shared" si="42"/>
        <v>8721781</v>
      </c>
      <c r="AT42" s="549">
        <f t="shared" si="42"/>
        <v>8721781</v>
      </c>
      <c r="AU42" s="549">
        <f t="shared" si="43"/>
        <v>0</v>
      </c>
      <c r="AV42" s="549">
        <f t="shared" si="43"/>
        <v>0</v>
      </c>
      <c r="AW42" s="549">
        <f t="shared" si="43"/>
        <v>0</v>
      </c>
      <c r="AX42" s="549">
        <f t="shared" si="43"/>
        <v>0</v>
      </c>
      <c r="AY42" s="549">
        <f t="shared" si="43"/>
        <v>0</v>
      </c>
      <c r="AZ42" s="549">
        <f t="shared" si="43"/>
        <v>0</v>
      </c>
      <c r="BA42" s="549">
        <f t="shared" si="43"/>
        <v>0</v>
      </c>
      <c r="BB42" s="549">
        <f t="shared" si="43"/>
        <v>0</v>
      </c>
      <c r="BC42" s="549">
        <f t="shared" si="43"/>
        <v>0</v>
      </c>
      <c r="BD42" s="549">
        <f t="shared" si="43"/>
        <v>0</v>
      </c>
      <c r="BE42" s="549">
        <f t="shared" si="44"/>
        <v>0</v>
      </c>
      <c r="BF42" s="549">
        <f t="shared" si="44"/>
        <v>0</v>
      </c>
      <c r="BG42" s="549">
        <f t="shared" si="44"/>
        <v>0</v>
      </c>
      <c r="BH42" s="549">
        <f t="shared" si="44"/>
        <v>0</v>
      </c>
      <c r="BI42" s="549">
        <f t="shared" si="44"/>
        <v>0</v>
      </c>
      <c r="BJ42" s="549">
        <f t="shared" si="44"/>
        <v>0</v>
      </c>
      <c r="BK42" s="549">
        <f t="shared" si="44"/>
        <v>0</v>
      </c>
      <c r="BL42" s="549">
        <f t="shared" si="44"/>
        <v>0</v>
      </c>
      <c r="BM42" s="549">
        <f t="shared" si="44"/>
        <v>0</v>
      </c>
      <c r="BN42" s="549">
        <f t="shared" si="44"/>
        <v>0</v>
      </c>
    </row>
    <row r="43" spans="1:80" s="237" customFormat="1" x14ac:dyDescent="0.2">
      <c r="A43" s="371">
        <v>6</v>
      </c>
      <c r="B43" s="372" t="s">
        <v>191</v>
      </c>
      <c r="C43" s="372"/>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c r="AE43" s="372"/>
      <c r="AF43" s="372"/>
      <c r="AG43" s="372"/>
      <c r="AH43" s="372"/>
      <c r="AI43" s="372"/>
    </row>
    <row r="44" spans="1:80" s="237" customFormat="1" x14ac:dyDescent="0.2">
      <c r="A44" s="387" t="s">
        <v>99</v>
      </c>
      <c r="B44" s="268" t="s">
        <v>192</v>
      </c>
      <c r="C44" s="268"/>
      <c r="D44" s="388">
        <f>D42</f>
        <v>42999666.281154357</v>
      </c>
      <c r="E44" s="268"/>
      <c r="F44" s="268"/>
      <c r="G44" s="268"/>
      <c r="H44" s="268"/>
      <c r="I44" s="268"/>
      <c r="J44" s="268"/>
      <c r="K44" s="268"/>
      <c r="L44" s="268"/>
      <c r="M44" s="268"/>
      <c r="N44" s="268"/>
      <c r="O44" s="268"/>
      <c r="P44" s="268"/>
      <c r="Q44" s="268"/>
      <c r="R44" s="268"/>
      <c r="S44" s="268"/>
      <c r="T44" s="268"/>
      <c r="U44" s="268"/>
      <c r="V44" s="268"/>
      <c r="W44" s="268"/>
      <c r="X44" s="268"/>
      <c r="Y44" s="268"/>
      <c r="Z44" s="268"/>
      <c r="AA44" s="268"/>
      <c r="AB44" s="268"/>
      <c r="AC44" s="268"/>
      <c r="AD44" s="268"/>
      <c r="AE44" s="268"/>
      <c r="AF44" s="268"/>
      <c r="AG44" s="268"/>
      <c r="AH44" s="268"/>
      <c r="AI44" s="268"/>
    </row>
    <row r="45" spans="1:80" s="237" customFormat="1" x14ac:dyDescent="0.2">
      <c r="A45" s="387" t="s">
        <v>100</v>
      </c>
      <c r="B45" s="268" t="s">
        <v>193</v>
      </c>
      <c r="C45" s="268"/>
      <c r="D45" s="389">
        <f>IRR(F42:AI42)</f>
        <v>760.0525265345151</v>
      </c>
      <c r="E45" s="268"/>
      <c r="F45" s="268"/>
      <c r="G45" s="268"/>
      <c r="H45" s="268"/>
      <c r="I45" s="268"/>
      <c r="J45" s="268"/>
      <c r="K45" s="268"/>
      <c r="L45" s="268"/>
      <c r="M45" s="268"/>
      <c r="N45" s="268"/>
      <c r="O45" s="268"/>
      <c r="P45" s="268"/>
      <c r="Q45" s="268"/>
      <c r="R45" s="268"/>
      <c r="S45" s="268"/>
      <c r="T45" s="268"/>
      <c r="U45" s="268"/>
      <c r="V45" s="268"/>
      <c r="W45" s="268"/>
      <c r="X45" s="268"/>
      <c r="Y45" s="268"/>
      <c r="Z45" s="268"/>
      <c r="AA45" s="268"/>
      <c r="AB45" s="268"/>
      <c r="AC45" s="268"/>
      <c r="AD45" s="268"/>
      <c r="AE45" s="268"/>
      <c r="AF45" s="268"/>
      <c r="AG45" s="268"/>
      <c r="AH45" s="268"/>
      <c r="AI45" s="268"/>
    </row>
    <row r="46" spans="1:80" s="237" customFormat="1" x14ac:dyDescent="0.2">
      <c r="A46" s="387" t="s">
        <v>101</v>
      </c>
      <c r="B46" s="237" t="s">
        <v>194</v>
      </c>
      <c r="D46" s="390">
        <f>(D8+D18)/-(D24+D34)</f>
        <v>8.2933816524207806</v>
      </c>
    </row>
    <row r="47" spans="1:80" s="237" customFormat="1" ht="12.75" customHeight="1" x14ac:dyDescent="0.25">
      <c r="A47" s="391"/>
      <c r="B47" s="392"/>
      <c r="C47" s="391"/>
      <c r="D47" s="391"/>
      <c r="E47" s="391"/>
      <c r="F47" s="391"/>
      <c r="G47" s="391"/>
      <c r="H47" s="391"/>
      <c r="I47" s="391"/>
      <c r="J47" s="391"/>
      <c r="K47" s="391"/>
      <c r="L47" s="391"/>
      <c r="M47" s="391"/>
      <c r="N47" s="391"/>
      <c r="O47" s="391"/>
      <c r="P47" s="391"/>
      <c r="Q47" s="391"/>
      <c r="R47" s="391"/>
      <c r="S47" s="391"/>
      <c r="T47" s="391"/>
      <c r="U47" s="391"/>
      <c r="V47" s="391"/>
      <c r="W47" s="391"/>
      <c r="X47" s="391"/>
      <c r="Y47" s="391"/>
      <c r="Z47" s="391"/>
      <c r="AA47" s="391"/>
      <c r="AB47" s="391"/>
      <c r="AC47" s="391"/>
      <c r="AD47" s="391"/>
      <c r="AE47" s="391"/>
      <c r="AF47" s="391"/>
      <c r="AG47" s="391"/>
      <c r="AH47" s="391"/>
      <c r="AI47" s="391"/>
    </row>
    <row r="48" spans="1:80" s="3" customFormat="1" x14ac:dyDescent="0.2">
      <c r="A48" s="311">
        <v>7</v>
      </c>
      <c r="B48" s="312" t="s">
        <v>398</v>
      </c>
      <c r="C48" s="393"/>
      <c r="D48" s="393"/>
      <c r="E48" s="393"/>
      <c r="F48" s="394"/>
      <c r="G48" s="394"/>
      <c r="H48" s="394"/>
      <c r="I48" s="394"/>
      <c r="J48" s="394"/>
      <c r="K48" s="394"/>
      <c r="L48" s="394"/>
      <c r="M48" s="394"/>
      <c r="N48" s="394"/>
      <c r="O48" s="394"/>
      <c r="P48" s="394"/>
      <c r="Q48" s="394"/>
      <c r="R48" s="394"/>
      <c r="S48" s="394"/>
      <c r="T48" s="394"/>
      <c r="U48" s="394"/>
      <c r="V48" s="394"/>
      <c r="W48" s="394"/>
      <c r="X48" s="394"/>
      <c r="Y48" s="394"/>
      <c r="Z48" s="394"/>
      <c r="AA48" s="394"/>
      <c r="AB48" s="394"/>
      <c r="AC48" s="394"/>
      <c r="AD48" s="394"/>
      <c r="AE48" s="394"/>
      <c r="AF48" s="394"/>
      <c r="AG48" s="394"/>
      <c r="AH48" s="394"/>
      <c r="AI48" s="394"/>
    </row>
    <row r="49" spans="1:35" s="3" customFormat="1" x14ac:dyDescent="0.2">
      <c r="A49" s="369" t="s">
        <v>70</v>
      </c>
      <c r="C49" s="34"/>
      <c r="D49" s="34"/>
      <c r="E49" s="34"/>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17"/>
      <c r="AH49" s="117"/>
      <c r="AI49" s="395">
        <f>SUM(F49:AH49)</f>
        <v>0</v>
      </c>
    </row>
    <row r="50" spans="1:35" s="3" customFormat="1" x14ac:dyDescent="0.2">
      <c r="A50" s="369" t="s">
        <v>72</v>
      </c>
      <c r="C50" s="34"/>
      <c r="D50" s="34"/>
      <c r="E50" s="34"/>
      <c r="F50" s="118"/>
      <c r="G50" s="118"/>
      <c r="H50" s="118"/>
      <c r="I50" s="118"/>
      <c r="J50" s="118"/>
      <c r="K50" s="118"/>
      <c r="L50" s="118"/>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395">
        <f>SUM(F50:AH50)</f>
        <v>0</v>
      </c>
    </row>
    <row r="51" spans="1:35" s="3" customFormat="1" x14ac:dyDescent="0.2">
      <c r="A51" s="369" t="s">
        <v>74</v>
      </c>
      <c r="C51" s="34"/>
      <c r="D51" s="34"/>
      <c r="E51" s="34"/>
      <c r="F51" s="118"/>
      <c r="G51" s="118"/>
      <c r="H51" s="118"/>
      <c r="I51" s="118"/>
      <c r="J51" s="118"/>
      <c r="K51" s="118"/>
      <c r="L51" s="118"/>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395">
        <f>SUM(F51:AH51)</f>
        <v>0</v>
      </c>
    </row>
    <row r="52" spans="1:35" s="3" customFormat="1" x14ac:dyDescent="0.2">
      <c r="A52" s="379" t="s">
        <v>75</v>
      </c>
      <c r="B52" s="396"/>
      <c r="C52" s="380"/>
      <c r="D52" s="380"/>
      <c r="E52" s="380"/>
      <c r="F52" s="120"/>
      <c r="G52" s="120"/>
      <c r="H52" s="120"/>
      <c r="I52" s="120"/>
      <c r="J52" s="1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397">
        <f>SUM(F52:AH52)</f>
        <v>0</v>
      </c>
    </row>
    <row r="53" spans="1:35" s="237" customFormat="1" ht="12.75" customHeight="1" x14ac:dyDescent="0.25">
      <c r="A53" s="391"/>
      <c r="B53" s="392"/>
      <c r="C53" s="391"/>
      <c r="D53" s="391"/>
      <c r="E53" s="391"/>
      <c r="F53" s="391"/>
      <c r="G53" s="391"/>
      <c r="H53" s="391"/>
      <c r="I53" s="391"/>
      <c r="J53" s="391"/>
      <c r="K53" s="391"/>
      <c r="L53" s="391"/>
      <c r="M53" s="391"/>
      <c r="N53" s="391"/>
      <c r="O53" s="391"/>
      <c r="P53" s="391"/>
      <c r="Q53" s="391"/>
      <c r="R53" s="391"/>
      <c r="S53" s="391"/>
      <c r="T53" s="391"/>
      <c r="U53" s="391"/>
      <c r="V53" s="391"/>
      <c r="W53" s="391"/>
      <c r="X53" s="391"/>
      <c r="Y53" s="391"/>
      <c r="Z53" s="391"/>
      <c r="AA53" s="391"/>
      <c r="AB53" s="391"/>
      <c r="AC53" s="391"/>
      <c r="AD53" s="391"/>
      <c r="AE53" s="391"/>
      <c r="AF53" s="391"/>
      <c r="AG53" s="391"/>
      <c r="AH53" s="391"/>
      <c r="AI53" s="391"/>
    </row>
    <row r="54" spans="1:35" s="3" customFormat="1" x14ac:dyDescent="0.2"/>
    <row r="55" spans="1:35" s="3" customFormat="1" x14ac:dyDescent="0.2">
      <c r="A55" s="3" t="s">
        <v>436</v>
      </c>
    </row>
    <row r="56" spans="1:35" s="3" customFormat="1" x14ac:dyDescent="0.2">
      <c r="A56" s="3" t="s">
        <v>437</v>
      </c>
    </row>
    <row r="57" spans="1:35" s="3" customFormat="1" x14ac:dyDescent="0.2"/>
    <row r="58" spans="1:35" s="3" customFormat="1" x14ac:dyDescent="0.2"/>
    <row r="59" spans="1:35" s="3" customFormat="1" x14ac:dyDescent="0.2"/>
    <row r="60" spans="1:35" s="3" customFormat="1" x14ac:dyDescent="0.2"/>
    <row r="61" spans="1:35" s="3" customFormat="1" x14ac:dyDescent="0.2"/>
    <row r="62" spans="1:35" s="3" customFormat="1" x14ac:dyDescent="0.2"/>
    <row r="63" spans="1:35" s="3" customFormat="1" x14ac:dyDescent="0.2"/>
    <row r="64" spans="1:35"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sheetData>
  <sheetProtection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dimension ref="A1:AP32"/>
  <sheetViews>
    <sheetView zoomScale="90" zoomScaleNormal="90" workbookViewId="0">
      <selection activeCell="I31" sqref="I31"/>
    </sheetView>
  </sheetViews>
  <sheetFormatPr defaultColWidth="9.140625" defaultRowHeight="15" x14ac:dyDescent="0.25"/>
  <cols>
    <col min="1" max="1" width="7.42578125" customWidth="1"/>
    <col min="2" max="2" width="6.5703125" customWidth="1"/>
    <col min="4" max="4" width="45.42578125" customWidth="1"/>
    <col min="6" max="7" width="14.140625" customWidth="1"/>
    <col min="8" max="37" width="14.28515625" customWidth="1"/>
  </cols>
  <sheetData>
    <row r="1" spans="1:37" ht="26.25" x14ac:dyDescent="0.25">
      <c r="A1" s="645" t="s">
        <v>195</v>
      </c>
      <c r="B1" s="645"/>
      <c r="C1" s="645"/>
      <c r="D1" s="645"/>
      <c r="E1" s="645"/>
      <c r="F1" s="645"/>
      <c r="G1" s="645"/>
      <c r="H1" s="645"/>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row>
    <row r="2" spans="1:37" ht="15" customHeight="1" x14ac:dyDescent="0.35">
      <c r="A2" s="3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row>
    <row r="3" spans="1:37" ht="15" customHeight="1" x14ac:dyDescent="0.35">
      <c r="A3" s="329"/>
      <c r="B3" s="44" t="s">
        <v>210</v>
      </c>
      <c r="D3" s="30"/>
      <c r="E3" s="30"/>
      <c r="F3" s="398">
        <v>0.04</v>
      </c>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row>
    <row r="4" spans="1:37" ht="21" x14ac:dyDescent="0.35">
      <c r="A4" s="329" t="s">
        <v>205</v>
      </c>
      <c r="B4" s="30"/>
      <c r="C4" s="30"/>
      <c r="D4" s="30"/>
      <c r="E4" s="30"/>
      <c r="F4" s="399"/>
      <c r="G4" s="399"/>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row>
    <row r="5" spans="1:37" x14ac:dyDescent="0.25">
      <c r="A5" s="400"/>
      <c r="B5" s="234"/>
      <c r="C5" s="234"/>
      <c r="D5" s="331"/>
      <c r="E5" s="331"/>
      <c r="F5" s="365" t="s">
        <v>199</v>
      </c>
      <c r="G5" s="366"/>
      <c r="H5" s="333">
        <f>'5.DL soc.econom. analīze'!F5</f>
        <v>1</v>
      </c>
      <c r="I5" s="333">
        <f>'5.DL soc.econom. analīze'!G5</f>
        <v>2</v>
      </c>
      <c r="J5" s="333">
        <f>'5.DL soc.econom. analīze'!H5</f>
        <v>3</v>
      </c>
      <c r="K5" s="333">
        <f>'5.DL soc.econom. analīze'!I5</f>
        <v>4</v>
      </c>
      <c r="L5" s="333">
        <f>'5.DL soc.econom. analīze'!J5</f>
        <v>5</v>
      </c>
      <c r="M5" s="333">
        <f>'5.DL soc.econom. analīze'!K5</f>
        <v>6</v>
      </c>
      <c r="N5" s="333">
        <f>'5.DL soc.econom. analīze'!L5</f>
        <v>7</v>
      </c>
      <c r="O5" s="333">
        <f>'5.DL soc.econom. analīze'!M5</f>
        <v>8</v>
      </c>
      <c r="P5" s="333">
        <f>'5.DL soc.econom. analīze'!N5</f>
        <v>9</v>
      </c>
      <c r="Q5" s="333">
        <f>'5.DL soc.econom. analīze'!O5</f>
        <v>10</v>
      </c>
      <c r="R5" s="333">
        <f>'5.DL soc.econom. analīze'!P5</f>
        <v>11</v>
      </c>
      <c r="S5" s="333">
        <f>'5.DL soc.econom. analīze'!Q5</f>
        <v>12</v>
      </c>
      <c r="T5" s="333">
        <f>'5.DL soc.econom. analīze'!R5</f>
        <v>13</v>
      </c>
      <c r="U5" s="333">
        <f>'5.DL soc.econom. analīze'!S5</f>
        <v>14</v>
      </c>
      <c r="V5" s="333">
        <f>'5.DL soc.econom. analīze'!T5</f>
        <v>15</v>
      </c>
      <c r="W5" s="333">
        <f>'5.DL soc.econom. analīze'!U5</f>
        <v>16</v>
      </c>
      <c r="X5" s="333">
        <f>'5.DL soc.econom. analīze'!V5</f>
        <v>17</v>
      </c>
      <c r="Y5" s="333">
        <f>'5.DL soc.econom. analīze'!W5</f>
        <v>18</v>
      </c>
      <c r="Z5" s="333">
        <f>'5.DL soc.econom. analīze'!X5</f>
        <v>19</v>
      </c>
      <c r="AA5" s="333">
        <f>'5.DL soc.econom. analīze'!Y5</f>
        <v>20</v>
      </c>
      <c r="AB5" s="333">
        <f>'5.DL soc.econom. analīze'!Z5</f>
        <v>21</v>
      </c>
      <c r="AC5" s="333">
        <f>'5.DL soc.econom. analīze'!AA5</f>
        <v>22</v>
      </c>
      <c r="AD5" s="333">
        <f>'5.DL soc.econom. analīze'!AB5</f>
        <v>23</v>
      </c>
      <c r="AE5" s="333">
        <f>'5.DL soc.econom. analīze'!AC5</f>
        <v>24</v>
      </c>
      <c r="AF5" s="333">
        <f>'5.DL soc.econom. analīze'!AD5</f>
        <v>25</v>
      </c>
      <c r="AG5" s="333">
        <f>'5.DL soc.econom. analīze'!AE5</f>
        <v>26</v>
      </c>
      <c r="AH5" s="333">
        <f>'5.DL soc.econom. analīze'!AF5</f>
        <v>27</v>
      </c>
      <c r="AI5" s="333">
        <f>'5.DL soc.econom. analīze'!AG5</f>
        <v>28</v>
      </c>
      <c r="AJ5" s="333">
        <f>'5.DL soc.econom. analīze'!AH5</f>
        <v>29</v>
      </c>
      <c r="AK5" s="333">
        <f>'5.DL soc.econom. analīze'!AI5</f>
        <v>30</v>
      </c>
    </row>
    <row r="6" spans="1:37" x14ac:dyDescent="0.25">
      <c r="A6" s="401">
        <v>1</v>
      </c>
      <c r="B6" s="357" t="s">
        <v>114</v>
      </c>
      <c r="C6" s="357"/>
      <c r="D6" s="357"/>
      <c r="E6" s="246" t="s">
        <v>112</v>
      </c>
      <c r="F6" s="402" t="s">
        <v>113</v>
      </c>
      <c r="G6" s="402" t="s">
        <v>113</v>
      </c>
      <c r="H6" s="334">
        <f>'5.DL soc.econom. analīze'!F6</f>
        <v>2024</v>
      </c>
      <c r="I6" s="334">
        <f>'5.DL soc.econom. analīze'!G6</f>
        <v>2025</v>
      </c>
      <c r="J6" s="334">
        <f>'5.DL soc.econom. analīze'!H6</f>
        <v>2026</v>
      </c>
      <c r="K6" s="334">
        <f>'5.DL soc.econom. analīze'!I6</f>
        <v>2027</v>
      </c>
      <c r="L6" s="334">
        <f>'5.DL soc.econom. analīze'!J6</f>
        <v>2028</v>
      </c>
      <c r="M6" s="334">
        <f>'5.DL soc.econom. analīze'!K6</f>
        <v>2029</v>
      </c>
      <c r="N6" s="334">
        <f>'5.DL soc.econom. analīze'!L6</f>
        <v>2030</v>
      </c>
      <c r="O6" s="334">
        <f>'5.DL soc.econom. analīze'!M6</f>
        <v>2031</v>
      </c>
      <c r="P6" s="334">
        <f>'5.DL soc.econom. analīze'!N6</f>
        <v>2032</v>
      </c>
      <c r="Q6" s="334">
        <f>'5.DL soc.econom. analīze'!O6</f>
        <v>2033</v>
      </c>
      <c r="R6" s="334">
        <f>'5.DL soc.econom. analīze'!P6</f>
        <v>2034</v>
      </c>
      <c r="S6" s="334">
        <f>'5.DL soc.econom. analīze'!Q6</f>
        <v>2035</v>
      </c>
      <c r="T6" s="334">
        <f>'5.DL soc.econom. analīze'!R6</f>
        <v>2036</v>
      </c>
      <c r="U6" s="334">
        <f>'5.DL soc.econom. analīze'!S6</f>
        <v>2037</v>
      </c>
      <c r="V6" s="334">
        <f>'5.DL soc.econom. analīze'!T6</f>
        <v>2038</v>
      </c>
      <c r="W6" s="334">
        <f>'5.DL soc.econom. analīze'!U6</f>
        <v>2039</v>
      </c>
      <c r="X6" s="334">
        <f>'5.DL soc.econom. analīze'!V6</f>
        <v>2040</v>
      </c>
      <c r="Y6" s="334">
        <f>'5.DL soc.econom. analīze'!W6</f>
        <v>2041</v>
      </c>
      <c r="Z6" s="334">
        <f>'5.DL soc.econom. analīze'!X6</f>
        <v>2042</v>
      </c>
      <c r="AA6" s="334">
        <f>'5.DL soc.econom. analīze'!Y6</f>
        <v>2043</v>
      </c>
      <c r="AB6" s="334">
        <f>'5.DL soc.econom. analīze'!Z6</f>
        <v>2044</v>
      </c>
      <c r="AC6" s="334">
        <f>'5.DL soc.econom. analīze'!AA6</f>
        <v>2045</v>
      </c>
      <c r="AD6" s="334">
        <f>'5.DL soc.econom. analīze'!AB6</f>
        <v>2046</v>
      </c>
      <c r="AE6" s="334">
        <f>'5.DL soc.econom. analīze'!AC6</f>
        <v>2047</v>
      </c>
      <c r="AF6" s="334">
        <f>'5.DL soc.econom. analīze'!AD6</f>
        <v>2048</v>
      </c>
      <c r="AG6" s="334">
        <f>'5.DL soc.econom. analīze'!AE6</f>
        <v>2049</v>
      </c>
      <c r="AH6" s="334">
        <f>'5.DL soc.econom. analīze'!AF6</f>
        <v>2050</v>
      </c>
      <c r="AI6" s="334">
        <f>'5.DL soc.econom. analīze'!AG6</f>
        <v>2051</v>
      </c>
      <c r="AJ6" s="334">
        <f>'5.DL soc.econom. analīze'!AH6</f>
        <v>2052</v>
      </c>
      <c r="AK6" s="334">
        <f>'5.DL soc.econom. analīze'!AI6</f>
        <v>2053</v>
      </c>
    </row>
    <row r="7" spans="1:37" x14ac:dyDescent="0.25">
      <c r="A7" s="403"/>
      <c r="B7" s="404" t="s">
        <v>2</v>
      </c>
      <c r="C7" s="404" t="s">
        <v>206</v>
      </c>
      <c r="D7" s="404"/>
      <c r="E7" s="405" t="s">
        <v>58</v>
      </c>
      <c r="F7" s="374">
        <f t="shared" ref="F7:F13" si="0">H7+NPV($F$3,I7:AK7)</f>
        <v>0</v>
      </c>
      <c r="G7" s="374">
        <f>SUM(H7:AK7)</f>
        <v>0</v>
      </c>
      <c r="H7" s="406">
        <f>'3. DL invest.n.pl.AR pr.'!F9-'2. DL invest.n.pl.BEZ pr.'!E9</f>
        <v>0</v>
      </c>
      <c r="I7" s="407">
        <f>'3. DL invest.n.pl.AR pr.'!G9-'2. DL invest.n.pl.BEZ pr.'!F9</f>
        <v>0</v>
      </c>
      <c r="J7" s="407">
        <f>'3. DL invest.n.pl.AR pr.'!H9-'2. DL invest.n.pl.BEZ pr.'!G9</f>
        <v>0</v>
      </c>
      <c r="K7" s="407">
        <f>'3. DL invest.n.pl.AR pr.'!I9-'2. DL invest.n.pl.BEZ pr.'!H9</f>
        <v>0</v>
      </c>
      <c r="L7" s="407">
        <f>'3. DL invest.n.pl.AR pr.'!J9-'2. DL invest.n.pl.BEZ pr.'!I9</f>
        <v>0</v>
      </c>
      <c r="M7" s="407">
        <f>'3. DL invest.n.pl.AR pr.'!K9-'2. DL invest.n.pl.BEZ pr.'!J9</f>
        <v>0</v>
      </c>
      <c r="N7" s="407">
        <f>'3. DL invest.n.pl.AR pr.'!L9-'2. DL invest.n.pl.BEZ pr.'!K9</f>
        <v>0</v>
      </c>
      <c r="O7" s="407">
        <f>'3. DL invest.n.pl.AR pr.'!M9-'2. DL invest.n.pl.BEZ pr.'!L9</f>
        <v>0</v>
      </c>
      <c r="P7" s="407">
        <f>'3. DL invest.n.pl.AR pr.'!N9-'2. DL invest.n.pl.BEZ pr.'!M9</f>
        <v>0</v>
      </c>
      <c r="Q7" s="407">
        <f>'3. DL invest.n.pl.AR pr.'!O9-'2. DL invest.n.pl.BEZ pr.'!N9</f>
        <v>0</v>
      </c>
      <c r="R7" s="407">
        <f>'3. DL invest.n.pl.AR pr.'!P9-'2. DL invest.n.pl.BEZ pr.'!O9</f>
        <v>0</v>
      </c>
      <c r="S7" s="407">
        <f>'3. DL invest.n.pl.AR pr.'!Q9-'2. DL invest.n.pl.BEZ pr.'!P9</f>
        <v>0</v>
      </c>
      <c r="T7" s="407">
        <f>'3. DL invest.n.pl.AR pr.'!R9-'2. DL invest.n.pl.BEZ pr.'!Q9</f>
        <v>0</v>
      </c>
      <c r="U7" s="407">
        <f>'3. DL invest.n.pl.AR pr.'!S9-'2. DL invest.n.pl.BEZ pr.'!R9</f>
        <v>0</v>
      </c>
      <c r="V7" s="407">
        <f>'3. DL invest.n.pl.AR pr.'!T9-'2. DL invest.n.pl.BEZ pr.'!S9</f>
        <v>0</v>
      </c>
      <c r="W7" s="407">
        <f>'3. DL invest.n.pl.AR pr.'!U9-'2. DL invest.n.pl.BEZ pr.'!T9</f>
        <v>0</v>
      </c>
      <c r="X7" s="407">
        <f>'3. DL invest.n.pl.AR pr.'!V9-'2. DL invest.n.pl.BEZ pr.'!U9</f>
        <v>0</v>
      </c>
      <c r="Y7" s="407">
        <f>'3. DL invest.n.pl.AR pr.'!W9-'2. DL invest.n.pl.BEZ pr.'!V9</f>
        <v>0</v>
      </c>
      <c r="Z7" s="407">
        <f>'3. DL invest.n.pl.AR pr.'!X9-'2. DL invest.n.pl.BEZ pr.'!W9</f>
        <v>0</v>
      </c>
      <c r="AA7" s="407">
        <f>'3. DL invest.n.pl.AR pr.'!Y9-'2. DL invest.n.pl.BEZ pr.'!X9</f>
        <v>0</v>
      </c>
      <c r="AB7" s="407">
        <f>'3. DL invest.n.pl.AR pr.'!Z9-'2. DL invest.n.pl.BEZ pr.'!Y9</f>
        <v>0</v>
      </c>
      <c r="AC7" s="407">
        <f>'3. DL invest.n.pl.AR pr.'!AA9-'2. DL invest.n.pl.BEZ pr.'!Z9</f>
        <v>0</v>
      </c>
      <c r="AD7" s="407">
        <f>'3. DL invest.n.pl.AR pr.'!AB9-'2. DL invest.n.pl.BEZ pr.'!AA9</f>
        <v>0</v>
      </c>
      <c r="AE7" s="407">
        <f>'3. DL invest.n.pl.AR pr.'!AC9-'2. DL invest.n.pl.BEZ pr.'!AB9</f>
        <v>0</v>
      </c>
      <c r="AF7" s="407">
        <f>'3. DL invest.n.pl.AR pr.'!AD9-'2. DL invest.n.pl.BEZ pr.'!AC9</f>
        <v>0</v>
      </c>
      <c r="AG7" s="407">
        <f>'3. DL invest.n.pl.AR pr.'!AE9-'2. DL invest.n.pl.BEZ pr.'!AD9</f>
        <v>0</v>
      </c>
      <c r="AH7" s="407">
        <f>'3. DL invest.n.pl.AR pr.'!AF9-'2. DL invest.n.pl.BEZ pr.'!AE9</f>
        <v>0</v>
      </c>
      <c r="AI7" s="407">
        <f>'3. DL invest.n.pl.AR pr.'!AG9-'2. DL invest.n.pl.BEZ pr.'!AF9</f>
        <v>0</v>
      </c>
      <c r="AJ7" s="407">
        <f>'3. DL invest.n.pl.AR pr.'!AH9-'2. DL invest.n.pl.BEZ pr.'!AG9</f>
        <v>0</v>
      </c>
      <c r="AK7" s="407">
        <f>'3. DL invest.n.pl.AR pr.'!AI9-'2. DL invest.n.pl.BEZ pr.'!AH9</f>
        <v>0</v>
      </c>
    </row>
    <row r="8" spans="1:37" x14ac:dyDescent="0.25">
      <c r="A8" s="408"/>
      <c r="B8" s="30" t="s">
        <v>4</v>
      </c>
      <c r="C8" s="30" t="s">
        <v>136</v>
      </c>
      <c r="D8" s="30"/>
      <c r="E8" s="409" t="s">
        <v>58</v>
      </c>
      <c r="F8" s="374">
        <f t="shared" si="0"/>
        <v>0</v>
      </c>
      <c r="G8" s="374">
        <f t="shared" ref="G8:G13" si="1">SUM(H8:AK8)</f>
        <v>0</v>
      </c>
      <c r="H8" s="410">
        <f>'3. DL invest.n.pl.AR pr.'!F29</f>
        <v>0</v>
      </c>
      <c r="I8" s="411">
        <f>'3. DL invest.n.pl.AR pr.'!G29</f>
        <v>0</v>
      </c>
      <c r="J8" s="411">
        <f>'3. DL invest.n.pl.AR pr.'!H29</f>
        <v>0</v>
      </c>
      <c r="K8" s="411">
        <f>'3. DL invest.n.pl.AR pr.'!I29</f>
        <v>0</v>
      </c>
      <c r="L8" s="411">
        <f>'3. DL invest.n.pl.AR pr.'!J29</f>
        <v>0</v>
      </c>
      <c r="M8" s="411">
        <f>'3. DL invest.n.pl.AR pr.'!K29</f>
        <v>0</v>
      </c>
      <c r="N8" s="411">
        <f>'3. DL invest.n.pl.AR pr.'!L29</f>
        <v>0</v>
      </c>
      <c r="O8" s="411">
        <f>'3. DL invest.n.pl.AR pr.'!M29</f>
        <v>0</v>
      </c>
      <c r="P8" s="411">
        <f>'3. DL invest.n.pl.AR pr.'!N29</f>
        <v>0</v>
      </c>
      <c r="Q8" s="411">
        <f>'3. DL invest.n.pl.AR pr.'!O29</f>
        <v>0</v>
      </c>
      <c r="R8" s="411">
        <f>'3. DL invest.n.pl.AR pr.'!P29</f>
        <v>0</v>
      </c>
      <c r="S8" s="411">
        <f>'3. DL invest.n.pl.AR pr.'!Q29</f>
        <v>0</v>
      </c>
      <c r="T8" s="411">
        <f>'3. DL invest.n.pl.AR pr.'!R29</f>
        <v>0</v>
      </c>
      <c r="U8" s="411">
        <f>'3. DL invest.n.pl.AR pr.'!S29</f>
        <v>0</v>
      </c>
      <c r="V8" s="411">
        <f>'3. DL invest.n.pl.AR pr.'!T29</f>
        <v>0</v>
      </c>
      <c r="W8" s="411">
        <f>'3. DL invest.n.pl.AR pr.'!U29</f>
        <v>0</v>
      </c>
      <c r="X8" s="411">
        <f>'3. DL invest.n.pl.AR pr.'!V29</f>
        <v>0</v>
      </c>
      <c r="Y8" s="411">
        <f>'3. DL invest.n.pl.AR pr.'!W29</f>
        <v>0</v>
      </c>
      <c r="Z8" s="411">
        <f>'3. DL invest.n.pl.AR pr.'!X29</f>
        <v>0</v>
      </c>
      <c r="AA8" s="411">
        <f>'3. DL invest.n.pl.AR pr.'!Y29</f>
        <v>0</v>
      </c>
      <c r="AB8" s="411">
        <f>'3. DL invest.n.pl.AR pr.'!Z29</f>
        <v>0</v>
      </c>
      <c r="AC8" s="411">
        <f>'3. DL invest.n.pl.AR pr.'!AA29</f>
        <v>0</v>
      </c>
      <c r="AD8" s="411">
        <f>'3. DL invest.n.pl.AR pr.'!AB29</f>
        <v>0</v>
      </c>
      <c r="AE8" s="411">
        <f>'3. DL invest.n.pl.AR pr.'!AC29</f>
        <v>0</v>
      </c>
      <c r="AF8" s="411">
        <f>'3. DL invest.n.pl.AR pr.'!AD29</f>
        <v>0</v>
      </c>
      <c r="AG8" s="411">
        <f>'3. DL invest.n.pl.AR pr.'!AE29</f>
        <v>0</v>
      </c>
      <c r="AH8" s="411">
        <f>'3. DL invest.n.pl.AR pr.'!AF29</f>
        <v>0</v>
      </c>
      <c r="AI8" s="411">
        <f>'3. DL invest.n.pl.AR pr.'!AG29</f>
        <v>0</v>
      </c>
      <c r="AJ8" s="411">
        <f>'3. DL invest.n.pl.AR pr.'!AH29</f>
        <v>0</v>
      </c>
      <c r="AK8" s="411">
        <f>'3. DL invest.n.pl.AR pr.'!AI29</f>
        <v>0</v>
      </c>
    </row>
    <row r="9" spans="1:37" x14ac:dyDescent="0.25">
      <c r="A9" s="408"/>
      <c r="B9" s="30" t="s">
        <v>6</v>
      </c>
      <c r="C9" s="30" t="s">
        <v>207</v>
      </c>
      <c r="D9" s="30"/>
      <c r="E9" s="409" t="s">
        <v>58</v>
      </c>
      <c r="F9" s="374">
        <f t="shared" si="0"/>
        <v>0</v>
      </c>
      <c r="G9" s="374">
        <f t="shared" si="1"/>
        <v>0</v>
      </c>
      <c r="H9" s="410">
        <f>'3. DL invest.n.pl.AR pr.'!F16-'2. DL invest.n.pl.BEZ pr.'!E16</f>
        <v>0</v>
      </c>
      <c r="I9" s="411">
        <f>'3. DL invest.n.pl.AR pr.'!G16-'2. DL invest.n.pl.BEZ pr.'!F16</f>
        <v>0</v>
      </c>
      <c r="J9" s="411">
        <f>'3. DL invest.n.pl.AR pr.'!H16-'2. DL invest.n.pl.BEZ pr.'!G16</f>
        <v>0</v>
      </c>
      <c r="K9" s="411">
        <f>'3. DL invest.n.pl.AR pr.'!I16-'2. DL invest.n.pl.BEZ pr.'!H16</f>
        <v>0</v>
      </c>
      <c r="L9" s="411">
        <f>'3. DL invest.n.pl.AR pr.'!J16-'2. DL invest.n.pl.BEZ pr.'!I16</f>
        <v>0</v>
      </c>
      <c r="M9" s="411">
        <f>'3. DL invest.n.pl.AR pr.'!K16-'2. DL invest.n.pl.BEZ pr.'!J16</f>
        <v>0</v>
      </c>
      <c r="N9" s="411">
        <f>'3. DL invest.n.pl.AR pr.'!L16-'2. DL invest.n.pl.BEZ pr.'!K16</f>
        <v>0</v>
      </c>
      <c r="O9" s="411">
        <f>'3. DL invest.n.pl.AR pr.'!M16-'2. DL invest.n.pl.BEZ pr.'!L16</f>
        <v>0</v>
      </c>
      <c r="P9" s="411">
        <f>'3. DL invest.n.pl.AR pr.'!N16-'2. DL invest.n.pl.BEZ pr.'!M16</f>
        <v>0</v>
      </c>
      <c r="Q9" s="411">
        <f>'3. DL invest.n.pl.AR pr.'!O16-'2. DL invest.n.pl.BEZ pr.'!N16</f>
        <v>0</v>
      </c>
      <c r="R9" s="411">
        <f>'3. DL invest.n.pl.AR pr.'!P16-'2. DL invest.n.pl.BEZ pr.'!O16</f>
        <v>0</v>
      </c>
      <c r="S9" s="411">
        <f>'3. DL invest.n.pl.AR pr.'!Q16-'2. DL invest.n.pl.BEZ pr.'!P16</f>
        <v>0</v>
      </c>
      <c r="T9" s="411">
        <f>'3. DL invest.n.pl.AR pr.'!R16-'2. DL invest.n.pl.BEZ pr.'!Q16</f>
        <v>0</v>
      </c>
      <c r="U9" s="411">
        <f>'3. DL invest.n.pl.AR pr.'!S16-'2. DL invest.n.pl.BEZ pr.'!R16</f>
        <v>0</v>
      </c>
      <c r="V9" s="411">
        <f>'3. DL invest.n.pl.AR pr.'!T16-'2. DL invest.n.pl.BEZ pr.'!S16</f>
        <v>0</v>
      </c>
      <c r="W9" s="411">
        <f>'3. DL invest.n.pl.AR pr.'!U16-'2. DL invest.n.pl.BEZ pr.'!T16</f>
        <v>0</v>
      </c>
      <c r="X9" s="411">
        <f>'3. DL invest.n.pl.AR pr.'!V16-'2. DL invest.n.pl.BEZ pr.'!U16</f>
        <v>0</v>
      </c>
      <c r="Y9" s="411">
        <f>'3. DL invest.n.pl.AR pr.'!W16-'2. DL invest.n.pl.BEZ pr.'!V16</f>
        <v>0</v>
      </c>
      <c r="Z9" s="411">
        <f>'3. DL invest.n.pl.AR pr.'!X16-'2. DL invest.n.pl.BEZ pr.'!W16</f>
        <v>0</v>
      </c>
      <c r="AA9" s="411">
        <f>'3. DL invest.n.pl.AR pr.'!Y16-'2. DL invest.n.pl.BEZ pr.'!X16</f>
        <v>0</v>
      </c>
      <c r="AB9" s="411">
        <f>'3. DL invest.n.pl.AR pr.'!Z16-'2. DL invest.n.pl.BEZ pr.'!Y16</f>
        <v>0</v>
      </c>
      <c r="AC9" s="411">
        <f>'3. DL invest.n.pl.AR pr.'!AA16-'2. DL invest.n.pl.BEZ pr.'!Z16</f>
        <v>0</v>
      </c>
      <c r="AD9" s="411">
        <f>'3. DL invest.n.pl.AR pr.'!AB16-'2. DL invest.n.pl.BEZ pr.'!AA16</f>
        <v>0</v>
      </c>
      <c r="AE9" s="411">
        <f>'3. DL invest.n.pl.AR pr.'!AC16-'2. DL invest.n.pl.BEZ pr.'!AB16</f>
        <v>0</v>
      </c>
      <c r="AF9" s="411">
        <f>'3. DL invest.n.pl.AR pr.'!AD16-'2. DL invest.n.pl.BEZ pr.'!AC16</f>
        <v>0</v>
      </c>
      <c r="AG9" s="411">
        <f>'3. DL invest.n.pl.AR pr.'!AE16-'2. DL invest.n.pl.BEZ pr.'!AD16</f>
        <v>0</v>
      </c>
      <c r="AH9" s="411">
        <f>'3. DL invest.n.pl.AR pr.'!AF16-'2. DL invest.n.pl.BEZ pr.'!AE16</f>
        <v>0</v>
      </c>
      <c r="AI9" s="411">
        <f>'3. DL invest.n.pl.AR pr.'!AG16-'2. DL invest.n.pl.BEZ pr.'!AF16</f>
        <v>0</v>
      </c>
      <c r="AJ9" s="411">
        <f>'3. DL invest.n.pl.AR pr.'!AH16-'2. DL invest.n.pl.BEZ pr.'!AG16</f>
        <v>0</v>
      </c>
      <c r="AK9" s="411">
        <f>'3. DL invest.n.pl.AR pr.'!AI16-'2. DL invest.n.pl.BEZ pr.'!AH16</f>
        <v>0</v>
      </c>
    </row>
    <row r="10" spans="1:37" x14ac:dyDescent="0.25">
      <c r="A10" s="408"/>
      <c r="B10" s="30" t="s">
        <v>8</v>
      </c>
      <c r="C10" s="30" t="s">
        <v>163</v>
      </c>
      <c r="D10" s="30"/>
      <c r="E10" s="409" t="s">
        <v>58</v>
      </c>
      <c r="F10" s="374">
        <f t="shared" si="0"/>
        <v>0</v>
      </c>
      <c r="G10" s="374">
        <f t="shared" si="1"/>
        <v>0</v>
      </c>
      <c r="H10" s="410">
        <f>'4.DL Finansiālā ilgtspēja'!E21</f>
        <v>0</v>
      </c>
      <c r="I10" s="411">
        <f>'4.DL Finansiālā ilgtspēja'!F21</f>
        <v>0</v>
      </c>
      <c r="J10" s="411">
        <f>'4.DL Finansiālā ilgtspēja'!G21</f>
        <v>0</v>
      </c>
      <c r="K10" s="411">
        <f>'4.DL Finansiālā ilgtspēja'!H21</f>
        <v>0</v>
      </c>
      <c r="L10" s="411">
        <f>'4.DL Finansiālā ilgtspēja'!I21</f>
        <v>0</v>
      </c>
      <c r="M10" s="411">
        <f>'4.DL Finansiālā ilgtspēja'!J21</f>
        <v>0</v>
      </c>
      <c r="N10" s="411">
        <f>'4.DL Finansiālā ilgtspēja'!K21</f>
        <v>0</v>
      </c>
      <c r="O10" s="411">
        <f>'4.DL Finansiālā ilgtspēja'!L21</f>
        <v>0</v>
      </c>
      <c r="P10" s="411">
        <f>'4.DL Finansiālā ilgtspēja'!M21</f>
        <v>0</v>
      </c>
      <c r="Q10" s="411">
        <f>'4.DL Finansiālā ilgtspēja'!N21</f>
        <v>0</v>
      </c>
      <c r="R10" s="411">
        <f>'4.DL Finansiālā ilgtspēja'!O21</f>
        <v>0</v>
      </c>
      <c r="S10" s="411">
        <f>'4.DL Finansiālā ilgtspēja'!P21</f>
        <v>0</v>
      </c>
      <c r="T10" s="411">
        <f>'4.DL Finansiālā ilgtspēja'!Q21</f>
        <v>0</v>
      </c>
      <c r="U10" s="411">
        <f>'4.DL Finansiālā ilgtspēja'!R21</f>
        <v>0</v>
      </c>
      <c r="V10" s="411">
        <f>'4.DL Finansiālā ilgtspēja'!S21</f>
        <v>0</v>
      </c>
      <c r="W10" s="411">
        <f>'4.DL Finansiālā ilgtspēja'!T21</f>
        <v>0</v>
      </c>
      <c r="X10" s="411">
        <f>'4.DL Finansiālā ilgtspēja'!U21</f>
        <v>0</v>
      </c>
      <c r="Y10" s="411">
        <f>'4.DL Finansiālā ilgtspēja'!V21</f>
        <v>0</v>
      </c>
      <c r="Z10" s="411">
        <f>'4.DL Finansiālā ilgtspēja'!W21</f>
        <v>0</v>
      </c>
      <c r="AA10" s="411">
        <f>'4.DL Finansiālā ilgtspēja'!X21</f>
        <v>0</v>
      </c>
      <c r="AB10" s="411">
        <f>'4.DL Finansiālā ilgtspēja'!Y21</f>
        <v>0</v>
      </c>
      <c r="AC10" s="411">
        <f>'4.DL Finansiālā ilgtspēja'!Z21</f>
        <v>0</v>
      </c>
      <c r="AD10" s="411">
        <f>'4.DL Finansiālā ilgtspēja'!AA21</f>
        <v>0</v>
      </c>
      <c r="AE10" s="411">
        <f>'4.DL Finansiālā ilgtspēja'!AB21</f>
        <v>0</v>
      </c>
      <c r="AF10" s="411">
        <f>'4.DL Finansiālā ilgtspēja'!AC21</f>
        <v>0</v>
      </c>
      <c r="AG10" s="411">
        <f>'4.DL Finansiālā ilgtspēja'!AD21</f>
        <v>0</v>
      </c>
      <c r="AH10" s="411">
        <f>'4.DL Finansiālā ilgtspēja'!AE21</f>
        <v>0</v>
      </c>
      <c r="AI10" s="411">
        <f>'4.DL Finansiālā ilgtspēja'!AF21</f>
        <v>0</v>
      </c>
      <c r="AJ10" s="411">
        <f>'4.DL Finansiālā ilgtspēja'!AG21</f>
        <v>0</v>
      </c>
      <c r="AK10" s="411">
        <f>'4.DL Finansiālā ilgtspēja'!AH21</f>
        <v>0</v>
      </c>
    </row>
    <row r="11" spans="1:37" x14ac:dyDescent="0.25">
      <c r="A11" s="408"/>
      <c r="B11" s="30" t="s">
        <v>9</v>
      </c>
      <c r="C11" s="30" t="s">
        <v>208</v>
      </c>
      <c r="D11" s="30"/>
      <c r="E11" s="409" t="s">
        <v>58</v>
      </c>
      <c r="F11" s="374">
        <f t="shared" si="0"/>
        <v>0</v>
      </c>
      <c r="G11" s="374">
        <f t="shared" si="1"/>
        <v>0</v>
      </c>
      <c r="H11" s="410">
        <f>'4.DL Finansiālā ilgtspēja'!E22+'4.DL Finansiālā ilgtspēja'!E23</f>
        <v>0</v>
      </c>
      <c r="I11" s="411">
        <f>'4.DL Finansiālā ilgtspēja'!F22+'4.DL Finansiālā ilgtspēja'!F23</f>
        <v>0</v>
      </c>
      <c r="J11" s="411">
        <f>'4.DL Finansiālā ilgtspēja'!G22+'4.DL Finansiālā ilgtspēja'!G23</f>
        <v>0</v>
      </c>
      <c r="K11" s="411">
        <f>'4.DL Finansiālā ilgtspēja'!H22+'4.DL Finansiālā ilgtspēja'!H23</f>
        <v>0</v>
      </c>
      <c r="L11" s="411">
        <f>'4.DL Finansiālā ilgtspēja'!I22+'4.DL Finansiālā ilgtspēja'!I23</f>
        <v>0</v>
      </c>
      <c r="M11" s="411">
        <f>'4.DL Finansiālā ilgtspēja'!J22+'4.DL Finansiālā ilgtspēja'!J23</f>
        <v>0</v>
      </c>
      <c r="N11" s="411">
        <f>'4.DL Finansiālā ilgtspēja'!K22+'4.DL Finansiālā ilgtspēja'!K23</f>
        <v>0</v>
      </c>
      <c r="O11" s="411">
        <f>'4.DL Finansiālā ilgtspēja'!L22+'4.DL Finansiālā ilgtspēja'!L23</f>
        <v>0</v>
      </c>
      <c r="P11" s="411">
        <f>'4.DL Finansiālā ilgtspēja'!M22+'4.DL Finansiālā ilgtspēja'!M23</f>
        <v>0</v>
      </c>
      <c r="Q11" s="411">
        <f>'4.DL Finansiālā ilgtspēja'!N22+'4.DL Finansiālā ilgtspēja'!N23</f>
        <v>0</v>
      </c>
      <c r="R11" s="411">
        <f>'4.DL Finansiālā ilgtspēja'!O22+'4.DL Finansiālā ilgtspēja'!O23</f>
        <v>0</v>
      </c>
      <c r="S11" s="411">
        <f>'4.DL Finansiālā ilgtspēja'!P22+'4.DL Finansiālā ilgtspēja'!P23</f>
        <v>0</v>
      </c>
      <c r="T11" s="411">
        <f>'4.DL Finansiālā ilgtspēja'!Q22+'4.DL Finansiālā ilgtspēja'!Q23</f>
        <v>0</v>
      </c>
      <c r="U11" s="411">
        <f>'4.DL Finansiālā ilgtspēja'!R22+'4.DL Finansiālā ilgtspēja'!R23</f>
        <v>0</v>
      </c>
      <c r="V11" s="411">
        <f>'4.DL Finansiālā ilgtspēja'!S22+'4.DL Finansiālā ilgtspēja'!S23</f>
        <v>0</v>
      </c>
      <c r="W11" s="411">
        <f>'4.DL Finansiālā ilgtspēja'!T22+'4.DL Finansiālā ilgtspēja'!T23</f>
        <v>0</v>
      </c>
      <c r="X11" s="411">
        <f>'4.DL Finansiālā ilgtspēja'!U22+'4.DL Finansiālā ilgtspēja'!U23</f>
        <v>0</v>
      </c>
      <c r="Y11" s="411">
        <f>'4.DL Finansiālā ilgtspēja'!V22+'4.DL Finansiālā ilgtspēja'!V23</f>
        <v>0</v>
      </c>
      <c r="Z11" s="411">
        <f>'4.DL Finansiālā ilgtspēja'!W22+'4.DL Finansiālā ilgtspēja'!W23</f>
        <v>0</v>
      </c>
      <c r="AA11" s="411">
        <f>'4.DL Finansiālā ilgtspēja'!X22+'4.DL Finansiālā ilgtspēja'!X23</f>
        <v>0</v>
      </c>
      <c r="AB11" s="411">
        <f>'4.DL Finansiālā ilgtspēja'!Y22+'4.DL Finansiālā ilgtspēja'!Y23</f>
        <v>0</v>
      </c>
      <c r="AC11" s="411">
        <f>'4.DL Finansiālā ilgtspēja'!Z22+'4.DL Finansiālā ilgtspēja'!Z23</f>
        <v>0</v>
      </c>
      <c r="AD11" s="411">
        <f>'4.DL Finansiālā ilgtspēja'!AA22+'4.DL Finansiālā ilgtspēja'!AA23</f>
        <v>0</v>
      </c>
      <c r="AE11" s="411">
        <f>'4.DL Finansiālā ilgtspēja'!AB22+'4.DL Finansiālā ilgtspēja'!AB23</f>
        <v>0</v>
      </c>
      <c r="AF11" s="411">
        <f>'4.DL Finansiālā ilgtspēja'!AC22+'4.DL Finansiālā ilgtspēja'!AC23</f>
        <v>0</v>
      </c>
      <c r="AG11" s="411">
        <f>'4.DL Finansiālā ilgtspēja'!AD22+'4.DL Finansiālā ilgtspēja'!AD23</f>
        <v>0</v>
      </c>
      <c r="AH11" s="411">
        <f>'4.DL Finansiālā ilgtspēja'!AE22+'4.DL Finansiālā ilgtspēja'!AE23</f>
        <v>0</v>
      </c>
      <c r="AI11" s="411">
        <f>'4.DL Finansiālā ilgtspēja'!AF22+'4.DL Finansiālā ilgtspēja'!AF23</f>
        <v>0</v>
      </c>
      <c r="AJ11" s="411">
        <f>'4.DL Finansiālā ilgtspēja'!AG22+'4.DL Finansiālā ilgtspēja'!AG23</f>
        <v>0</v>
      </c>
      <c r="AK11" s="411">
        <f>'4.DL Finansiālā ilgtspēja'!AH22+'4.DL Finansiālā ilgtspēja'!AH23</f>
        <v>0</v>
      </c>
    </row>
    <row r="12" spans="1:37" x14ac:dyDescent="0.25">
      <c r="A12" s="408"/>
      <c r="B12" s="30" t="s">
        <v>50</v>
      </c>
      <c r="C12" s="30" t="s">
        <v>209</v>
      </c>
      <c r="D12" s="30"/>
      <c r="E12" s="409" t="s">
        <v>58</v>
      </c>
      <c r="F12" s="374">
        <f t="shared" si="0"/>
        <v>-901808.80615896662</v>
      </c>
      <c r="G12" s="374">
        <f t="shared" si="1"/>
        <v>-978750</v>
      </c>
      <c r="H12" s="410">
        <f>-('9. DL PIV 2.pielikums'!B6+'9. DL PIV 2.pielikums'!B7+'9. DL PIV 2.pielikums'!B8+'9. DL PIV 2.pielikums'!B9+'9. DL PIV 2.pielikums'!B11+'12. AL budžets kopā'!H36)</f>
        <v>-146324.55000000005</v>
      </c>
      <c r="I12" s="411">
        <f>-('9. DL PIV 2.pielikums'!D6+'9. DL PIV 2.pielikums'!D7+'9. DL PIV 2.pielikums'!D8+'9. DL PIV 2.pielikums'!D9+'9. DL PIV 2.pielikums'!D11+'12. AL budžets kopā'!J36)</f>
        <v>-208855.19999999995</v>
      </c>
      <c r="J12" s="411">
        <f>-('9. DL PIV 2.pielikums'!F6+'9. DL PIV 2.pielikums'!F7+'9. DL PIV 2.pielikums'!F8+'9. DL PIV 2.pielikums'!F9+'9. DL PIV 2.pielikums'!F11+'12. AL budžets kopā'!L36)</f>
        <v>-208105.19999999995</v>
      </c>
      <c r="K12" s="411">
        <f>-('9. DL PIV 2.pielikums'!H6+'9. DL PIV 2.pielikums'!H7+'9. DL PIV 2.pielikums'!H8+'9. DL PIV 2.pielikums'!H9+'9. DL PIV 2.pielikums'!H11+'12. AL budžets kopā'!N36)</f>
        <v>-208109.85000000009</v>
      </c>
      <c r="L12" s="411">
        <f>-('9. DL PIV 2.pielikums'!J6+'9. DL PIV 2.pielikums'!J7+'9. DL PIV 2.pielikums'!J8+'9. DL PIV 2.pielikums'!J9+'9. DL PIV 2.pielikums'!J11+'12. AL budžets kopā'!P36)</f>
        <v>-207355.19999999995</v>
      </c>
      <c r="M12" s="553">
        <f>-('9. DL PIV 2.pielikums'!L6+'9. DL PIV 2.pielikums'!L7+'9. DL PIV 2.pielikums'!L8+'9. DL PIV 2.pielikums'!L9+'9. DL PIV 2.pielikums'!L11)</f>
        <v>0</v>
      </c>
      <c r="N12" s="553">
        <f>'9. DL PIV 2.pielikums'!N6+'9. DL PIV 2.pielikums'!N7+'9. DL PIV 2.pielikums'!N8+'9. DL PIV 2.pielikums'!N9+'9. DL PIV 2.pielikums'!N11</f>
        <v>0</v>
      </c>
      <c r="O12" s="553">
        <f>-('9. DL PIV 2.pielikums'!P6+'9. DL PIV 2.pielikums'!P7+'9. DL PIV 2.pielikums'!P8+'9. DL PIV 2.pielikums'!P9+'9. DL PIV 2.pielikums'!P11)</f>
        <v>0</v>
      </c>
      <c r="P12" s="553">
        <f>-('9. DL PIV 2.pielikums'!R6+'9. DL PIV 2.pielikums'!R7+'9. DL PIV 2.pielikums'!R8+'9. DL PIV 2.pielikums'!R9+'9. DL PIV 2.pielikums'!R11)</f>
        <v>0</v>
      </c>
      <c r="Q12" s="411"/>
      <c r="R12" s="411"/>
      <c r="S12" s="411"/>
      <c r="T12" s="411"/>
      <c r="U12" s="411"/>
      <c r="V12" s="411"/>
      <c r="W12" s="411"/>
      <c r="X12" s="411"/>
      <c r="Y12" s="411"/>
      <c r="Z12" s="411"/>
      <c r="AA12" s="411"/>
      <c r="AB12" s="411"/>
      <c r="AC12" s="411"/>
      <c r="AD12" s="411"/>
      <c r="AE12" s="411"/>
      <c r="AF12" s="411"/>
      <c r="AG12" s="411"/>
      <c r="AH12" s="411"/>
      <c r="AI12" s="411"/>
      <c r="AJ12" s="411"/>
      <c r="AK12" s="411"/>
    </row>
    <row r="13" spans="1:37" x14ac:dyDescent="0.25">
      <c r="A13" s="408"/>
      <c r="B13" s="30" t="s">
        <v>11</v>
      </c>
      <c r="C13" s="349" t="s">
        <v>119</v>
      </c>
      <c r="D13" s="349"/>
      <c r="E13" s="409" t="s">
        <v>58</v>
      </c>
      <c r="F13" s="374">
        <f t="shared" si="0"/>
        <v>-901808.80615896662</v>
      </c>
      <c r="G13" s="374">
        <f t="shared" si="1"/>
        <v>-978750</v>
      </c>
      <c r="H13" s="412">
        <f>SUM(H7:H12)</f>
        <v>-146324.55000000005</v>
      </c>
      <c r="I13" s="413">
        <f t="shared" ref="I13:P13" si="2">SUM(I7:I12)</f>
        <v>-208855.19999999995</v>
      </c>
      <c r="J13" s="413">
        <f t="shared" si="2"/>
        <v>-208105.19999999995</v>
      </c>
      <c r="K13" s="413">
        <f t="shared" si="2"/>
        <v>-208109.85000000009</v>
      </c>
      <c r="L13" s="413">
        <f t="shared" si="2"/>
        <v>-207355.19999999995</v>
      </c>
      <c r="M13" s="413">
        <f t="shared" si="2"/>
        <v>0</v>
      </c>
      <c r="N13" s="413">
        <f t="shared" si="2"/>
        <v>0</v>
      </c>
      <c r="O13" s="413">
        <f t="shared" si="2"/>
        <v>0</v>
      </c>
      <c r="P13" s="413">
        <f t="shared" si="2"/>
        <v>0</v>
      </c>
      <c r="Q13" s="413">
        <f t="shared" ref="Q13:AK13" si="3">SUM(Q7:Q12)</f>
        <v>0</v>
      </c>
      <c r="R13" s="413">
        <f t="shared" si="3"/>
        <v>0</v>
      </c>
      <c r="S13" s="413">
        <f t="shared" si="3"/>
        <v>0</v>
      </c>
      <c r="T13" s="413">
        <f t="shared" si="3"/>
        <v>0</v>
      </c>
      <c r="U13" s="413">
        <f t="shared" si="3"/>
        <v>0</v>
      </c>
      <c r="V13" s="413">
        <f t="shared" si="3"/>
        <v>0</v>
      </c>
      <c r="W13" s="413">
        <f t="shared" si="3"/>
        <v>0</v>
      </c>
      <c r="X13" s="413">
        <f t="shared" si="3"/>
        <v>0</v>
      </c>
      <c r="Y13" s="413">
        <f t="shared" si="3"/>
        <v>0</v>
      </c>
      <c r="Z13" s="413">
        <f t="shared" si="3"/>
        <v>0</v>
      </c>
      <c r="AA13" s="413">
        <f t="shared" si="3"/>
        <v>0</v>
      </c>
      <c r="AB13" s="413">
        <f t="shared" si="3"/>
        <v>0</v>
      </c>
      <c r="AC13" s="413">
        <f t="shared" si="3"/>
        <v>0</v>
      </c>
      <c r="AD13" s="413">
        <f t="shared" si="3"/>
        <v>0</v>
      </c>
      <c r="AE13" s="413">
        <f t="shared" si="3"/>
        <v>0</v>
      </c>
      <c r="AF13" s="413">
        <f t="shared" si="3"/>
        <v>0</v>
      </c>
      <c r="AG13" s="413">
        <f t="shared" si="3"/>
        <v>0</v>
      </c>
      <c r="AH13" s="413">
        <f t="shared" si="3"/>
        <v>0</v>
      </c>
      <c r="AI13" s="413">
        <f t="shared" si="3"/>
        <v>0</v>
      </c>
      <c r="AJ13" s="413">
        <f t="shared" si="3"/>
        <v>0</v>
      </c>
      <c r="AK13" s="413">
        <f t="shared" si="3"/>
        <v>0</v>
      </c>
    </row>
    <row r="14" spans="1:37" x14ac:dyDescent="0.25">
      <c r="A14" s="30"/>
      <c r="B14" s="30"/>
      <c r="C14" s="30"/>
      <c r="D14" s="30"/>
      <c r="E14" s="34"/>
      <c r="F14" s="34"/>
      <c r="G14" s="34"/>
      <c r="H14" s="34"/>
      <c r="I14" s="414"/>
      <c r="J14" s="368"/>
      <c r="K14" s="414"/>
      <c r="L14" s="368"/>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row>
    <row r="15" spans="1:37" x14ac:dyDescent="0.25">
      <c r="A15" s="311">
        <v>2</v>
      </c>
      <c r="B15" s="312" t="s">
        <v>191</v>
      </c>
      <c r="C15" s="312"/>
      <c r="D15" s="312"/>
      <c r="E15" s="312"/>
      <c r="F15" s="312"/>
      <c r="G15" s="312"/>
      <c r="H15" s="312"/>
      <c r="I15" s="313"/>
      <c r="J15" s="313"/>
      <c r="K15" s="313"/>
      <c r="L15" s="313"/>
      <c r="M15" s="313"/>
      <c r="N15" s="313"/>
      <c r="O15" s="313"/>
      <c r="P15" s="313"/>
      <c r="Q15" s="313"/>
      <c r="R15" s="313"/>
      <c r="S15" s="313"/>
      <c r="T15" s="313"/>
      <c r="U15" s="313"/>
      <c r="V15" s="313"/>
      <c r="W15" s="313"/>
      <c r="X15" s="313"/>
      <c r="Y15" s="313"/>
      <c r="Z15" s="313"/>
      <c r="AA15" s="313"/>
      <c r="AB15" s="313"/>
      <c r="AC15" s="313"/>
      <c r="AD15" s="313"/>
      <c r="AE15" s="313"/>
      <c r="AF15" s="313"/>
      <c r="AG15" s="313"/>
      <c r="AH15" s="313"/>
      <c r="AI15" s="313"/>
      <c r="AJ15" s="313"/>
      <c r="AK15" s="313"/>
    </row>
    <row r="16" spans="1:37" x14ac:dyDescent="0.25">
      <c r="A16" s="403"/>
      <c r="B16" s="404" t="s">
        <v>65</v>
      </c>
      <c r="C16" s="404" t="s">
        <v>211</v>
      </c>
      <c r="D16" s="404"/>
      <c r="E16" s="415"/>
      <c r="F16" s="369"/>
      <c r="G16" s="369"/>
      <c r="H16" s="369"/>
      <c r="I16" s="416">
        <f>F13</f>
        <v>-901808.80615896662</v>
      </c>
      <c r="J16" s="30"/>
      <c r="K16" s="30"/>
      <c r="L16" s="30"/>
      <c r="M16" s="30"/>
      <c r="N16" s="30"/>
      <c r="O16" s="30"/>
      <c r="P16" s="417"/>
      <c r="Q16" s="30"/>
      <c r="R16" s="30"/>
      <c r="S16" s="30"/>
      <c r="T16" s="30"/>
      <c r="U16" s="30"/>
      <c r="V16" s="30"/>
      <c r="W16" s="30"/>
      <c r="X16" s="30"/>
      <c r="Y16" s="30"/>
      <c r="Z16" s="30"/>
      <c r="AA16" s="30"/>
      <c r="AB16" s="30"/>
      <c r="AC16" s="30"/>
      <c r="AD16" s="30"/>
      <c r="AE16" s="30"/>
      <c r="AF16" s="30"/>
      <c r="AG16" s="30"/>
      <c r="AH16" s="30"/>
      <c r="AI16" s="30"/>
      <c r="AJ16" s="30"/>
      <c r="AK16" s="30"/>
    </row>
    <row r="17" spans="1:42" x14ac:dyDescent="0.25">
      <c r="A17" s="418"/>
      <c r="B17" s="399" t="s">
        <v>67</v>
      </c>
      <c r="C17" s="399" t="s">
        <v>212</v>
      </c>
      <c r="D17" s="399"/>
      <c r="E17" s="379"/>
      <c r="F17" s="369"/>
      <c r="G17" s="369"/>
      <c r="H17" s="369"/>
      <c r="I17" s="419" t="e">
        <f>IRR(H13:AK13,K17)</f>
        <v>#NUM!</v>
      </c>
      <c r="J17" s="30"/>
      <c r="K17" s="45">
        <v>-0.5</v>
      </c>
      <c r="L17" s="30" t="s">
        <v>214</v>
      </c>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row>
    <row r="18" spans="1:42" x14ac:dyDescent="0.25">
      <c r="A18" s="311"/>
      <c r="B18" s="312"/>
      <c r="C18" s="312"/>
      <c r="D18" s="312"/>
      <c r="E18" s="312"/>
      <c r="F18" s="312"/>
      <c r="G18" s="312"/>
      <c r="H18" s="312"/>
      <c r="I18" s="313"/>
      <c r="J18" s="313"/>
      <c r="K18" s="313"/>
      <c r="L18" s="313"/>
      <c r="M18" s="313"/>
      <c r="N18" s="313"/>
      <c r="O18" s="313"/>
      <c r="P18" s="313"/>
      <c r="Q18" s="313"/>
      <c r="R18" s="313"/>
      <c r="S18" s="313"/>
      <c r="T18" s="313"/>
      <c r="U18" s="313"/>
      <c r="V18" s="313"/>
      <c r="W18" s="313"/>
      <c r="X18" s="313"/>
      <c r="Y18" s="313"/>
      <c r="Z18" s="313"/>
      <c r="AA18" s="313"/>
      <c r="AB18" s="313"/>
      <c r="AC18" s="313"/>
      <c r="AD18" s="313"/>
      <c r="AE18" s="313"/>
      <c r="AF18" s="313"/>
      <c r="AG18" s="313"/>
      <c r="AH18" s="313"/>
      <c r="AI18" s="313"/>
      <c r="AJ18" s="313"/>
      <c r="AK18" s="313"/>
    </row>
    <row r="19" spans="1:42" s="268" customFormat="1" ht="24.95" customHeight="1" x14ac:dyDescent="0.35">
      <c r="A19" s="646" t="s">
        <v>213</v>
      </c>
      <c r="B19" s="646"/>
      <c r="C19" s="646"/>
      <c r="D19" s="646"/>
      <c r="E19" s="646"/>
      <c r="F19" s="646"/>
      <c r="G19" s="420"/>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row>
    <row r="20" spans="1:42" s="268" customFormat="1" ht="12.75" customHeight="1" x14ac:dyDescent="0.2">
      <c r="A20" s="421"/>
      <c r="B20" s="331"/>
      <c r="C20" s="234"/>
      <c r="D20" s="240"/>
      <c r="E20" s="241"/>
      <c r="F20" s="365" t="s">
        <v>199</v>
      </c>
      <c r="G20" s="366"/>
      <c r="H20" s="333">
        <f>H5</f>
        <v>1</v>
      </c>
      <c r="I20" s="333">
        <f t="shared" ref="I20:AK20" si="4">I5</f>
        <v>2</v>
      </c>
      <c r="J20" s="333">
        <f t="shared" si="4"/>
        <v>3</v>
      </c>
      <c r="K20" s="333">
        <f t="shared" si="4"/>
        <v>4</v>
      </c>
      <c r="L20" s="333">
        <f t="shared" si="4"/>
        <v>5</v>
      </c>
      <c r="M20" s="333">
        <f t="shared" si="4"/>
        <v>6</v>
      </c>
      <c r="N20" s="333">
        <f t="shared" si="4"/>
        <v>7</v>
      </c>
      <c r="O20" s="333">
        <f t="shared" si="4"/>
        <v>8</v>
      </c>
      <c r="P20" s="333">
        <f t="shared" si="4"/>
        <v>9</v>
      </c>
      <c r="Q20" s="333">
        <f t="shared" si="4"/>
        <v>10</v>
      </c>
      <c r="R20" s="333">
        <f t="shared" si="4"/>
        <v>11</v>
      </c>
      <c r="S20" s="333">
        <f t="shared" si="4"/>
        <v>12</v>
      </c>
      <c r="T20" s="333">
        <f t="shared" si="4"/>
        <v>13</v>
      </c>
      <c r="U20" s="333">
        <f t="shared" si="4"/>
        <v>14</v>
      </c>
      <c r="V20" s="333">
        <f t="shared" si="4"/>
        <v>15</v>
      </c>
      <c r="W20" s="333">
        <f t="shared" si="4"/>
        <v>16</v>
      </c>
      <c r="X20" s="333">
        <f t="shared" si="4"/>
        <v>17</v>
      </c>
      <c r="Y20" s="333">
        <f t="shared" si="4"/>
        <v>18</v>
      </c>
      <c r="Z20" s="333">
        <f t="shared" si="4"/>
        <v>19</v>
      </c>
      <c r="AA20" s="333">
        <f t="shared" si="4"/>
        <v>20</v>
      </c>
      <c r="AB20" s="333">
        <f t="shared" si="4"/>
        <v>21</v>
      </c>
      <c r="AC20" s="333">
        <f t="shared" si="4"/>
        <v>22</v>
      </c>
      <c r="AD20" s="333">
        <f t="shared" si="4"/>
        <v>23</v>
      </c>
      <c r="AE20" s="333">
        <f t="shared" si="4"/>
        <v>24</v>
      </c>
      <c r="AF20" s="333">
        <f t="shared" si="4"/>
        <v>25</v>
      </c>
      <c r="AG20" s="333">
        <f t="shared" si="4"/>
        <v>26</v>
      </c>
      <c r="AH20" s="333">
        <f t="shared" si="4"/>
        <v>27</v>
      </c>
      <c r="AI20" s="333">
        <f t="shared" si="4"/>
        <v>28</v>
      </c>
      <c r="AJ20" s="333">
        <f t="shared" si="4"/>
        <v>29</v>
      </c>
      <c r="AK20" s="333">
        <f t="shared" si="4"/>
        <v>30</v>
      </c>
      <c r="AL20" s="30"/>
    </row>
    <row r="21" spans="1:42" s="268" customFormat="1" ht="12.75" x14ac:dyDescent="0.2">
      <c r="A21" s="401">
        <v>3</v>
      </c>
      <c r="B21" s="357" t="s">
        <v>114</v>
      </c>
      <c r="C21" s="357"/>
      <c r="D21" s="245"/>
      <c r="E21" s="246" t="s">
        <v>112</v>
      </c>
      <c r="F21" s="402" t="s">
        <v>113</v>
      </c>
      <c r="G21" s="402" t="s">
        <v>113</v>
      </c>
      <c r="H21" s="334">
        <f>H6</f>
        <v>2024</v>
      </c>
      <c r="I21" s="334">
        <f t="shared" ref="I21:AK21" si="5">I6</f>
        <v>2025</v>
      </c>
      <c r="J21" s="334">
        <f t="shared" si="5"/>
        <v>2026</v>
      </c>
      <c r="K21" s="334">
        <f t="shared" si="5"/>
        <v>2027</v>
      </c>
      <c r="L21" s="334">
        <f t="shared" si="5"/>
        <v>2028</v>
      </c>
      <c r="M21" s="334">
        <f t="shared" si="5"/>
        <v>2029</v>
      </c>
      <c r="N21" s="334">
        <f t="shared" si="5"/>
        <v>2030</v>
      </c>
      <c r="O21" s="334">
        <f t="shared" si="5"/>
        <v>2031</v>
      </c>
      <c r="P21" s="334">
        <f t="shared" si="5"/>
        <v>2032</v>
      </c>
      <c r="Q21" s="334">
        <f t="shared" si="5"/>
        <v>2033</v>
      </c>
      <c r="R21" s="334">
        <f t="shared" si="5"/>
        <v>2034</v>
      </c>
      <c r="S21" s="334">
        <f t="shared" si="5"/>
        <v>2035</v>
      </c>
      <c r="T21" s="334">
        <f t="shared" si="5"/>
        <v>2036</v>
      </c>
      <c r="U21" s="334">
        <f t="shared" si="5"/>
        <v>2037</v>
      </c>
      <c r="V21" s="334">
        <f t="shared" si="5"/>
        <v>2038</v>
      </c>
      <c r="W21" s="334">
        <f t="shared" si="5"/>
        <v>2039</v>
      </c>
      <c r="X21" s="334">
        <f t="shared" si="5"/>
        <v>2040</v>
      </c>
      <c r="Y21" s="334">
        <f t="shared" si="5"/>
        <v>2041</v>
      </c>
      <c r="Z21" s="334">
        <f t="shared" si="5"/>
        <v>2042</v>
      </c>
      <c r="AA21" s="334">
        <f t="shared" si="5"/>
        <v>2043</v>
      </c>
      <c r="AB21" s="334">
        <f t="shared" si="5"/>
        <v>2044</v>
      </c>
      <c r="AC21" s="334">
        <f t="shared" si="5"/>
        <v>2045</v>
      </c>
      <c r="AD21" s="334">
        <f t="shared" si="5"/>
        <v>2046</v>
      </c>
      <c r="AE21" s="334">
        <f t="shared" si="5"/>
        <v>2047</v>
      </c>
      <c r="AF21" s="334">
        <f t="shared" si="5"/>
        <v>2048</v>
      </c>
      <c r="AG21" s="334">
        <f t="shared" si="5"/>
        <v>2049</v>
      </c>
      <c r="AH21" s="334">
        <f t="shared" si="5"/>
        <v>2050</v>
      </c>
      <c r="AI21" s="334">
        <f t="shared" si="5"/>
        <v>2051</v>
      </c>
      <c r="AJ21" s="334">
        <f t="shared" si="5"/>
        <v>2052</v>
      </c>
      <c r="AK21" s="334">
        <f t="shared" si="5"/>
        <v>2053</v>
      </c>
      <c r="AL21" s="30"/>
      <c r="AM21" s="310"/>
      <c r="AN21" s="310"/>
      <c r="AO21" s="310"/>
      <c r="AP21" s="310"/>
    </row>
    <row r="22" spans="1:42" s="30" customFormat="1" ht="12.75" x14ac:dyDescent="0.2">
      <c r="A22" s="403"/>
      <c r="B22" s="422" t="s">
        <v>90</v>
      </c>
      <c r="C22" s="404" t="s">
        <v>155</v>
      </c>
      <c r="D22" s="404"/>
      <c r="E22" s="423" t="s">
        <v>58</v>
      </c>
      <c r="F22" s="424">
        <f t="shared" ref="F22:F27" si="6">H22+NPV($F$3,I22:AK22)</f>
        <v>0</v>
      </c>
      <c r="G22" s="374">
        <f t="shared" ref="G22:G27" si="7">SUM(H22:AK22)</f>
        <v>0</v>
      </c>
      <c r="H22" s="425">
        <f>H7</f>
        <v>0</v>
      </c>
      <c r="I22" s="425">
        <f t="shared" ref="I22:AK22" si="8">I7</f>
        <v>0</v>
      </c>
      <c r="J22" s="425">
        <f t="shared" si="8"/>
        <v>0</v>
      </c>
      <c r="K22" s="425">
        <f t="shared" si="8"/>
        <v>0</v>
      </c>
      <c r="L22" s="425">
        <f t="shared" si="8"/>
        <v>0</v>
      </c>
      <c r="M22" s="425">
        <f t="shared" si="8"/>
        <v>0</v>
      </c>
      <c r="N22" s="425">
        <f t="shared" si="8"/>
        <v>0</v>
      </c>
      <c r="O22" s="425">
        <f t="shared" si="8"/>
        <v>0</v>
      </c>
      <c r="P22" s="425">
        <f t="shared" si="8"/>
        <v>0</v>
      </c>
      <c r="Q22" s="425">
        <f t="shared" si="8"/>
        <v>0</v>
      </c>
      <c r="R22" s="425">
        <f t="shared" si="8"/>
        <v>0</v>
      </c>
      <c r="S22" s="425">
        <f t="shared" si="8"/>
        <v>0</v>
      </c>
      <c r="T22" s="425">
        <f t="shared" si="8"/>
        <v>0</v>
      </c>
      <c r="U22" s="425">
        <f t="shared" si="8"/>
        <v>0</v>
      </c>
      <c r="V22" s="425">
        <f t="shared" si="8"/>
        <v>0</v>
      </c>
      <c r="W22" s="425">
        <f t="shared" si="8"/>
        <v>0</v>
      </c>
      <c r="X22" s="425">
        <f t="shared" si="8"/>
        <v>0</v>
      </c>
      <c r="Y22" s="425">
        <f t="shared" si="8"/>
        <v>0</v>
      </c>
      <c r="Z22" s="425">
        <f t="shared" si="8"/>
        <v>0</v>
      </c>
      <c r="AA22" s="425">
        <f t="shared" si="8"/>
        <v>0</v>
      </c>
      <c r="AB22" s="425">
        <f t="shared" si="8"/>
        <v>0</v>
      </c>
      <c r="AC22" s="425">
        <f t="shared" si="8"/>
        <v>0</v>
      </c>
      <c r="AD22" s="425">
        <f t="shared" si="8"/>
        <v>0</v>
      </c>
      <c r="AE22" s="425">
        <f t="shared" si="8"/>
        <v>0</v>
      </c>
      <c r="AF22" s="425">
        <f t="shared" si="8"/>
        <v>0</v>
      </c>
      <c r="AG22" s="425">
        <f t="shared" si="8"/>
        <v>0</v>
      </c>
      <c r="AH22" s="425">
        <f t="shared" si="8"/>
        <v>0</v>
      </c>
      <c r="AI22" s="425">
        <f t="shared" si="8"/>
        <v>0</v>
      </c>
      <c r="AJ22" s="425">
        <f t="shared" si="8"/>
        <v>0</v>
      </c>
      <c r="AK22" s="425">
        <f t="shared" si="8"/>
        <v>0</v>
      </c>
      <c r="AL22" s="426" t="e">
        <v>#REF!</v>
      </c>
      <c r="AM22" s="427"/>
    </row>
    <row r="23" spans="1:42" s="30" customFormat="1" ht="12.75" x14ac:dyDescent="0.2">
      <c r="A23" s="408"/>
      <c r="B23" s="428" t="s">
        <v>91</v>
      </c>
      <c r="C23" s="30" t="s">
        <v>207</v>
      </c>
      <c r="E23" s="34" t="s">
        <v>58</v>
      </c>
      <c r="F23" s="424">
        <f t="shared" si="6"/>
        <v>0</v>
      </c>
      <c r="G23" s="374">
        <f t="shared" si="7"/>
        <v>0</v>
      </c>
      <c r="H23" s="429">
        <f>H9</f>
        <v>0</v>
      </c>
      <c r="I23" s="429">
        <f t="shared" ref="I23:AK23" si="9">I9</f>
        <v>0</v>
      </c>
      <c r="J23" s="429">
        <f t="shared" si="9"/>
        <v>0</v>
      </c>
      <c r="K23" s="429">
        <f t="shared" si="9"/>
        <v>0</v>
      </c>
      <c r="L23" s="429">
        <f t="shared" si="9"/>
        <v>0</v>
      </c>
      <c r="M23" s="429">
        <f t="shared" si="9"/>
        <v>0</v>
      </c>
      <c r="N23" s="429">
        <f t="shared" si="9"/>
        <v>0</v>
      </c>
      <c r="O23" s="429">
        <f t="shared" si="9"/>
        <v>0</v>
      </c>
      <c r="P23" s="429">
        <f t="shared" si="9"/>
        <v>0</v>
      </c>
      <c r="Q23" s="429">
        <f t="shared" si="9"/>
        <v>0</v>
      </c>
      <c r="R23" s="429">
        <f t="shared" si="9"/>
        <v>0</v>
      </c>
      <c r="S23" s="429">
        <f t="shared" si="9"/>
        <v>0</v>
      </c>
      <c r="T23" s="429">
        <f t="shared" si="9"/>
        <v>0</v>
      </c>
      <c r="U23" s="429">
        <f t="shared" si="9"/>
        <v>0</v>
      </c>
      <c r="V23" s="429">
        <f t="shared" si="9"/>
        <v>0</v>
      </c>
      <c r="W23" s="429">
        <f t="shared" si="9"/>
        <v>0</v>
      </c>
      <c r="X23" s="429">
        <f t="shared" si="9"/>
        <v>0</v>
      </c>
      <c r="Y23" s="429">
        <f t="shared" si="9"/>
        <v>0</v>
      </c>
      <c r="Z23" s="429">
        <f t="shared" si="9"/>
        <v>0</v>
      </c>
      <c r="AA23" s="429">
        <f t="shared" si="9"/>
        <v>0</v>
      </c>
      <c r="AB23" s="429">
        <f t="shared" si="9"/>
        <v>0</v>
      </c>
      <c r="AC23" s="429">
        <f t="shared" si="9"/>
        <v>0</v>
      </c>
      <c r="AD23" s="429">
        <f t="shared" si="9"/>
        <v>0</v>
      </c>
      <c r="AE23" s="429">
        <f t="shared" si="9"/>
        <v>0</v>
      </c>
      <c r="AF23" s="429">
        <f t="shared" si="9"/>
        <v>0</v>
      </c>
      <c r="AG23" s="429">
        <f t="shared" si="9"/>
        <v>0</v>
      </c>
      <c r="AH23" s="429">
        <f t="shared" si="9"/>
        <v>0</v>
      </c>
      <c r="AI23" s="429">
        <f t="shared" si="9"/>
        <v>0</v>
      </c>
      <c r="AJ23" s="429">
        <f t="shared" si="9"/>
        <v>0</v>
      </c>
      <c r="AK23" s="429">
        <f t="shared" si="9"/>
        <v>0</v>
      </c>
      <c r="AL23" s="426" t="e">
        <v>#REF!</v>
      </c>
    </row>
    <row r="24" spans="1:42" s="386" customFormat="1" ht="12.75" x14ac:dyDescent="0.2">
      <c r="A24" s="367"/>
      <c r="B24" s="428" t="s">
        <v>173</v>
      </c>
      <c r="C24" s="428" t="s">
        <v>415</v>
      </c>
      <c r="D24" s="46"/>
      <c r="E24" s="430" t="s">
        <v>58</v>
      </c>
      <c r="F24" s="424">
        <f t="shared" si="6"/>
        <v>-6012058.7077264441</v>
      </c>
      <c r="G24" s="374">
        <f t="shared" si="7"/>
        <v>-6525000</v>
      </c>
      <c r="H24" s="431">
        <f>'3. DL invest.n.pl.AR pr.'!F25+'3. DL invest.n.pl.AR pr.'!F28</f>
        <v>-975497</v>
      </c>
      <c r="I24" s="431">
        <f>'3. DL invest.n.pl.AR pr.'!G25+'3. DL invest.n.pl.AR pr.'!G28</f>
        <v>-1392368</v>
      </c>
      <c r="J24" s="431">
        <f>'3. DL invest.n.pl.AR pr.'!H25+'3. DL invest.n.pl.AR pr.'!H28</f>
        <v>-1387368</v>
      </c>
      <c r="K24" s="431">
        <f>'3. DL invest.n.pl.AR pr.'!I25+'3. DL invest.n.pl.AR pr.'!I28</f>
        <v>-1387399</v>
      </c>
      <c r="L24" s="431">
        <f>'3. DL invest.n.pl.AR pr.'!J25+'3. DL invest.n.pl.AR pr.'!J28</f>
        <v>-1382368</v>
      </c>
      <c r="M24" s="431">
        <f>'3. DL invest.n.pl.AR pr.'!K25+'3. DL invest.n.pl.AR pr.'!K28</f>
        <v>0</v>
      </c>
      <c r="N24" s="431">
        <f>'3. DL invest.n.pl.AR pr.'!L25+'3. DL invest.n.pl.AR pr.'!L28</f>
        <v>0</v>
      </c>
      <c r="O24" s="431">
        <f>'3. DL invest.n.pl.AR pr.'!M25+'3. DL invest.n.pl.AR pr.'!M28</f>
        <v>0</v>
      </c>
      <c r="P24" s="431">
        <f>'3. DL invest.n.pl.AR pr.'!N25+'3. DL invest.n.pl.AR pr.'!N28</f>
        <v>0</v>
      </c>
      <c r="Q24" s="431">
        <f>'3. DL invest.n.pl.AR pr.'!O25+'3. DL invest.n.pl.AR pr.'!O28</f>
        <v>0</v>
      </c>
      <c r="R24" s="431">
        <f>'3. DL invest.n.pl.AR pr.'!P25+'3. DL invest.n.pl.AR pr.'!P28</f>
        <v>0</v>
      </c>
      <c r="S24" s="431">
        <f>'3. DL invest.n.pl.AR pr.'!Q25+'3. DL invest.n.pl.AR pr.'!Q28</f>
        <v>0</v>
      </c>
      <c r="T24" s="431">
        <f>'3. DL invest.n.pl.AR pr.'!R25+'3. DL invest.n.pl.AR pr.'!R28</f>
        <v>0</v>
      </c>
      <c r="U24" s="431">
        <f>'3. DL invest.n.pl.AR pr.'!S25+'3. DL invest.n.pl.AR pr.'!S28</f>
        <v>0</v>
      </c>
      <c r="V24" s="431">
        <f>'3. DL invest.n.pl.AR pr.'!T25+'3. DL invest.n.pl.AR pr.'!T28</f>
        <v>0</v>
      </c>
      <c r="W24" s="431">
        <f>'3. DL invest.n.pl.AR pr.'!U25+'3. DL invest.n.pl.AR pr.'!U28</f>
        <v>0</v>
      </c>
      <c r="X24" s="431">
        <f>'3. DL invest.n.pl.AR pr.'!V25+'3. DL invest.n.pl.AR pr.'!V28</f>
        <v>0</v>
      </c>
      <c r="Y24" s="431">
        <f>'3. DL invest.n.pl.AR pr.'!W25+'3. DL invest.n.pl.AR pr.'!W28</f>
        <v>0</v>
      </c>
      <c r="Z24" s="431">
        <f>'3. DL invest.n.pl.AR pr.'!X25+'3. DL invest.n.pl.AR pr.'!X28</f>
        <v>0</v>
      </c>
      <c r="AA24" s="431">
        <f>'3. DL invest.n.pl.AR pr.'!Y25+'3. DL invest.n.pl.AR pr.'!Y28</f>
        <v>0</v>
      </c>
      <c r="AB24" s="431">
        <f>'3. DL invest.n.pl.AR pr.'!Z25+'3. DL invest.n.pl.AR pr.'!Z28</f>
        <v>0</v>
      </c>
      <c r="AC24" s="431">
        <f>'3. DL invest.n.pl.AR pr.'!AA25+'3. DL invest.n.pl.AR pr.'!AA28</f>
        <v>0</v>
      </c>
      <c r="AD24" s="431">
        <f>'3. DL invest.n.pl.AR pr.'!AB25+'3. DL invest.n.pl.AR pr.'!AB28</f>
        <v>0</v>
      </c>
      <c r="AE24" s="431">
        <f>'3. DL invest.n.pl.AR pr.'!AC25+'3. DL invest.n.pl.AR pr.'!AC28</f>
        <v>0</v>
      </c>
      <c r="AF24" s="431">
        <f>'3. DL invest.n.pl.AR pr.'!AD25+'3. DL invest.n.pl.AR pr.'!AD28</f>
        <v>0</v>
      </c>
      <c r="AG24" s="431">
        <f>'3. DL invest.n.pl.AR pr.'!AE25+'3. DL invest.n.pl.AR pr.'!AE28</f>
        <v>0</v>
      </c>
      <c r="AH24" s="431">
        <f>'3. DL invest.n.pl.AR pr.'!AF25+'3. DL invest.n.pl.AR pr.'!AF28</f>
        <v>0</v>
      </c>
      <c r="AI24" s="431">
        <f>'3. DL invest.n.pl.AR pr.'!AG25+'3. DL invest.n.pl.AR pr.'!AG28</f>
        <v>0</v>
      </c>
      <c r="AJ24" s="431">
        <f>'3. DL invest.n.pl.AR pr.'!AH25+'3. DL invest.n.pl.AR pr.'!AH28</f>
        <v>0</v>
      </c>
      <c r="AK24" s="431">
        <f>'3. DL invest.n.pl.AR pr.'!AI25+'3. DL invest.n.pl.AR pr.'!AI28</f>
        <v>0</v>
      </c>
      <c r="AM24" s="432"/>
    </row>
    <row r="25" spans="1:42" s="386" customFormat="1" ht="12.75" x14ac:dyDescent="0.2">
      <c r="A25" s="367"/>
      <c r="B25" s="428" t="s">
        <v>410</v>
      </c>
      <c r="C25" s="428" t="s">
        <v>421</v>
      </c>
      <c r="D25" s="46"/>
      <c r="E25" s="430" t="s">
        <v>58</v>
      </c>
      <c r="F25" s="424">
        <f t="shared" si="6"/>
        <v>-5761853.2401526552</v>
      </c>
      <c r="G25" s="374">
        <f t="shared" si="7"/>
        <v>-6254969</v>
      </c>
      <c r="H25" s="431">
        <f>'3. DL invest.n.pl.AR pr.'!F26</f>
        <v>-925497</v>
      </c>
      <c r="I25" s="431">
        <f>'3. DL invest.n.pl.AR pr.'!G26</f>
        <v>-1332368</v>
      </c>
      <c r="J25" s="431">
        <f>'3. DL invest.n.pl.AR pr.'!H26</f>
        <v>-1332368</v>
      </c>
      <c r="K25" s="431">
        <f>'3. DL invest.n.pl.AR pr.'!I26</f>
        <v>-1332368</v>
      </c>
      <c r="L25" s="431">
        <f>'3. DL invest.n.pl.AR pr.'!J26</f>
        <v>-1332368</v>
      </c>
      <c r="M25" s="431">
        <f>'3. DL invest.n.pl.AR pr.'!K26</f>
        <v>0</v>
      </c>
      <c r="N25" s="431">
        <f>'3. DL invest.n.pl.AR pr.'!L26</f>
        <v>0</v>
      </c>
      <c r="O25" s="431">
        <f>'3. DL invest.n.pl.AR pr.'!M26</f>
        <v>0</v>
      </c>
      <c r="P25" s="431">
        <f>'3. DL invest.n.pl.AR pr.'!N26</f>
        <v>0</v>
      </c>
      <c r="Q25" s="431">
        <f>'3. DL invest.n.pl.AR pr.'!O26</f>
        <v>0</v>
      </c>
      <c r="R25" s="431">
        <f>'3. DL invest.n.pl.AR pr.'!P26</f>
        <v>0</v>
      </c>
      <c r="S25" s="431">
        <f>'3. DL invest.n.pl.AR pr.'!Q26</f>
        <v>0</v>
      </c>
      <c r="T25" s="431">
        <f>'3. DL invest.n.pl.AR pr.'!R26</f>
        <v>0</v>
      </c>
      <c r="U25" s="431">
        <f>'3. DL invest.n.pl.AR pr.'!S26</f>
        <v>0</v>
      </c>
      <c r="V25" s="431">
        <f>'3. DL invest.n.pl.AR pr.'!T26</f>
        <v>0</v>
      </c>
      <c r="W25" s="431">
        <f>'3. DL invest.n.pl.AR pr.'!U26</f>
        <v>0</v>
      </c>
      <c r="X25" s="431">
        <f>'3. DL invest.n.pl.AR pr.'!V26</f>
        <v>0</v>
      </c>
      <c r="Y25" s="431">
        <f>'3. DL invest.n.pl.AR pr.'!W26</f>
        <v>0</v>
      </c>
      <c r="Z25" s="431">
        <f>'3. DL invest.n.pl.AR pr.'!X26</f>
        <v>0</v>
      </c>
      <c r="AA25" s="431">
        <f>'3. DL invest.n.pl.AR pr.'!Y26</f>
        <v>0</v>
      </c>
      <c r="AB25" s="431">
        <f>'3. DL invest.n.pl.AR pr.'!Z26</f>
        <v>0</v>
      </c>
      <c r="AC25" s="431">
        <f>'3. DL invest.n.pl.AR pr.'!AA26</f>
        <v>0</v>
      </c>
      <c r="AD25" s="431">
        <f>'3. DL invest.n.pl.AR pr.'!AB26</f>
        <v>0</v>
      </c>
      <c r="AE25" s="431">
        <f>'3. DL invest.n.pl.AR pr.'!AC26</f>
        <v>0</v>
      </c>
      <c r="AF25" s="431">
        <f>'3. DL invest.n.pl.AR pr.'!AD26</f>
        <v>0</v>
      </c>
      <c r="AG25" s="431">
        <f>'3. DL invest.n.pl.AR pr.'!AE26</f>
        <v>0</v>
      </c>
      <c r="AH25" s="431">
        <f>'3. DL invest.n.pl.AR pr.'!AF26</f>
        <v>0</v>
      </c>
      <c r="AI25" s="431">
        <f>'3. DL invest.n.pl.AR pr.'!AG26</f>
        <v>0</v>
      </c>
      <c r="AJ25" s="431">
        <f>'3. DL invest.n.pl.AR pr.'!AH26</f>
        <v>0</v>
      </c>
      <c r="AK25" s="431">
        <f>'3. DL invest.n.pl.AR pr.'!AI26</f>
        <v>0</v>
      </c>
      <c r="AL25" s="432"/>
      <c r="AM25" s="432"/>
    </row>
    <row r="26" spans="1:42" s="368" customFormat="1" ht="12.75" x14ac:dyDescent="0.2">
      <c r="A26" s="433"/>
      <c r="B26" s="30" t="s">
        <v>186</v>
      </c>
      <c r="C26" s="428" t="s">
        <v>136</v>
      </c>
      <c r="D26" s="428"/>
      <c r="E26" s="34" t="s">
        <v>58</v>
      </c>
      <c r="F26" s="424">
        <f t="shared" si="6"/>
        <v>0</v>
      </c>
      <c r="G26" s="374">
        <f t="shared" si="7"/>
        <v>0</v>
      </c>
      <c r="H26" s="429">
        <f t="shared" ref="H26:AK26" si="10">H8</f>
        <v>0</v>
      </c>
      <c r="I26" s="429">
        <f t="shared" si="10"/>
        <v>0</v>
      </c>
      <c r="J26" s="429">
        <f t="shared" si="10"/>
        <v>0</v>
      </c>
      <c r="K26" s="429">
        <f t="shared" si="10"/>
        <v>0</v>
      </c>
      <c r="L26" s="429">
        <f t="shared" si="10"/>
        <v>0</v>
      </c>
      <c r="M26" s="429">
        <f t="shared" si="10"/>
        <v>0</v>
      </c>
      <c r="N26" s="429">
        <f t="shared" si="10"/>
        <v>0</v>
      </c>
      <c r="O26" s="429">
        <f t="shared" si="10"/>
        <v>0</v>
      </c>
      <c r="P26" s="429">
        <f t="shared" si="10"/>
        <v>0</v>
      </c>
      <c r="Q26" s="429">
        <f t="shared" si="10"/>
        <v>0</v>
      </c>
      <c r="R26" s="429">
        <f t="shared" si="10"/>
        <v>0</v>
      </c>
      <c r="S26" s="429">
        <f t="shared" si="10"/>
        <v>0</v>
      </c>
      <c r="T26" s="429">
        <f t="shared" si="10"/>
        <v>0</v>
      </c>
      <c r="U26" s="429">
        <f t="shared" si="10"/>
        <v>0</v>
      </c>
      <c r="V26" s="429">
        <f t="shared" si="10"/>
        <v>0</v>
      </c>
      <c r="W26" s="429">
        <f t="shared" si="10"/>
        <v>0</v>
      </c>
      <c r="X26" s="429">
        <f t="shared" si="10"/>
        <v>0</v>
      </c>
      <c r="Y26" s="429">
        <f t="shared" si="10"/>
        <v>0</v>
      </c>
      <c r="Z26" s="429">
        <f t="shared" si="10"/>
        <v>0</v>
      </c>
      <c r="AA26" s="429">
        <f t="shared" si="10"/>
        <v>0</v>
      </c>
      <c r="AB26" s="429">
        <f t="shared" si="10"/>
        <v>0</v>
      </c>
      <c r="AC26" s="429">
        <f t="shared" si="10"/>
        <v>0</v>
      </c>
      <c r="AD26" s="429">
        <f t="shared" si="10"/>
        <v>0</v>
      </c>
      <c r="AE26" s="429">
        <f t="shared" si="10"/>
        <v>0</v>
      </c>
      <c r="AF26" s="429">
        <f t="shared" si="10"/>
        <v>0</v>
      </c>
      <c r="AG26" s="429">
        <f t="shared" si="10"/>
        <v>0</v>
      </c>
      <c r="AH26" s="429">
        <f t="shared" si="10"/>
        <v>0</v>
      </c>
      <c r="AI26" s="429">
        <f t="shared" si="10"/>
        <v>0</v>
      </c>
      <c r="AJ26" s="429">
        <f t="shared" si="10"/>
        <v>0</v>
      </c>
      <c r="AK26" s="429">
        <f t="shared" si="10"/>
        <v>0</v>
      </c>
      <c r="AL26" s="434"/>
    </row>
    <row r="27" spans="1:42" s="368" customFormat="1" ht="12.75" x14ac:dyDescent="0.2">
      <c r="A27" s="433"/>
      <c r="B27" s="30" t="s">
        <v>187</v>
      </c>
      <c r="C27" s="30" t="s">
        <v>119</v>
      </c>
      <c r="D27" s="30"/>
      <c r="E27" s="34" t="s">
        <v>58</v>
      </c>
      <c r="F27" s="424">
        <f t="shared" si="6"/>
        <v>-6012058.7077264441</v>
      </c>
      <c r="G27" s="374">
        <f t="shared" si="7"/>
        <v>-6525000</v>
      </c>
      <c r="H27" s="435">
        <f t="shared" ref="H27:AK27" si="11">H22+H23+H24+H26</f>
        <v>-975497</v>
      </c>
      <c r="I27" s="435">
        <f t="shared" si="11"/>
        <v>-1392368</v>
      </c>
      <c r="J27" s="435">
        <f t="shared" si="11"/>
        <v>-1387368</v>
      </c>
      <c r="K27" s="435">
        <f t="shared" si="11"/>
        <v>-1387399</v>
      </c>
      <c r="L27" s="435">
        <f t="shared" si="11"/>
        <v>-1382368</v>
      </c>
      <c r="M27" s="435">
        <f t="shared" si="11"/>
        <v>0</v>
      </c>
      <c r="N27" s="435">
        <f t="shared" si="11"/>
        <v>0</v>
      </c>
      <c r="O27" s="435">
        <f t="shared" si="11"/>
        <v>0</v>
      </c>
      <c r="P27" s="435">
        <f t="shared" si="11"/>
        <v>0</v>
      </c>
      <c r="Q27" s="435">
        <f t="shared" si="11"/>
        <v>0</v>
      </c>
      <c r="R27" s="435">
        <f t="shared" si="11"/>
        <v>0</v>
      </c>
      <c r="S27" s="435">
        <f t="shared" si="11"/>
        <v>0</v>
      </c>
      <c r="T27" s="435">
        <f t="shared" si="11"/>
        <v>0</v>
      </c>
      <c r="U27" s="435">
        <f t="shared" si="11"/>
        <v>0</v>
      </c>
      <c r="V27" s="435">
        <f t="shared" si="11"/>
        <v>0</v>
      </c>
      <c r="W27" s="435">
        <f t="shared" si="11"/>
        <v>0</v>
      </c>
      <c r="X27" s="435">
        <f t="shared" si="11"/>
        <v>0</v>
      </c>
      <c r="Y27" s="435">
        <f t="shared" si="11"/>
        <v>0</v>
      </c>
      <c r="Z27" s="435">
        <f t="shared" si="11"/>
        <v>0</v>
      </c>
      <c r="AA27" s="435">
        <f t="shared" si="11"/>
        <v>0</v>
      </c>
      <c r="AB27" s="435">
        <f t="shared" si="11"/>
        <v>0</v>
      </c>
      <c r="AC27" s="435">
        <f t="shared" si="11"/>
        <v>0</v>
      </c>
      <c r="AD27" s="435">
        <f t="shared" si="11"/>
        <v>0</v>
      </c>
      <c r="AE27" s="435">
        <f t="shared" si="11"/>
        <v>0</v>
      </c>
      <c r="AF27" s="435">
        <f t="shared" si="11"/>
        <v>0</v>
      </c>
      <c r="AG27" s="435">
        <f t="shared" si="11"/>
        <v>0</v>
      </c>
      <c r="AH27" s="435">
        <f t="shared" si="11"/>
        <v>0</v>
      </c>
      <c r="AI27" s="435">
        <f t="shared" si="11"/>
        <v>0</v>
      </c>
      <c r="AJ27" s="435">
        <f t="shared" si="11"/>
        <v>0</v>
      </c>
      <c r="AK27" s="435">
        <f t="shared" si="11"/>
        <v>0</v>
      </c>
      <c r="AL27" s="434"/>
    </row>
    <row r="28" spans="1:42" x14ac:dyDescent="0.25">
      <c r="A28" s="30"/>
      <c r="B28" s="30"/>
      <c r="C28" s="30"/>
      <c r="D28" s="30"/>
      <c r="E28" s="34"/>
      <c r="F28" s="34"/>
      <c r="G28" s="34"/>
      <c r="H28" s="34"/>
      <c r="I28" s="414"/>
      <c r="J28" s="368"/>
      <c r="K28" s="414"/>
      <c r="L28" s="368"/>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row>
    <row r="29" spans="1:42" x14ac:dyDescent="0.25">
      <c r="A29" s="311">
        <v>4</v>
      </c>
      <c r="B29" s="312" t="s">
        <v>191</v>
      </c>
      <c r="C29" s="312"/>
      <c r="D29" s="312"/>
      <c r="E29" s="312"/>
      <c r="F29" s="312"/>
      <c r="G29" s="312"/>
      <c r="H29" s="312"/>
      <c r="I29" s="313"/>
      <c r="J29" s="313"/>
      <c r="K29" s="313"/>
      <c r="L29" s="313"/>
      <c r="M29" s="313"/>
      <c r="N29" s="313"/>
      <c r="O29" s="313"/>
      <c r="P29" s="313"/>
      <c r="Q29" s="313"/>
      <c r="R29" s="313"/>
      <c r="S29" s="313"/>
      <c r="T29" s="313"/>
      <c r="U29" s="313"/>
      <c r="V29" s="313"/>
      <c r="W29" s="313"/>
      <c r="X29" s="313"/>
      <c r="Y29" s="313"/>
      <c r="Z29" s="313"/>
      <c r="AA29" s="313"/>
      <c r="AB29" s="313"/>
      <c r="AC29" s="313"/>
      <c r="AD29" s="313"/>
      <c r="AE29" s="313"/>
      <c r="AF29" s="313"/>
      <c r="AG29" s="313"/>
      <c r="AH29" s="313"/>
      <c r="AI29" s="313"/>
      <c r="AJ29" s="313"/>
      <c r="AK29" s="313"/>
    </row>
    <row r="30" spans="1:42" x14ac:dyDescent="0.25">
      <c r="A30" s="403"/>
      <c r="B30" s="404" t="s">
        <v>135</v>
      </c>
      <c r="C30" s="404" t="s">
        <v>432</v>
      </c>
      <c r="D30" s="404"/>
      <c r="E30" s="415"/>
      <c r="F30" s="369"/>
      <c r="G30" s="369"/>
      <c r="H30" s="369"/>
      <c r="I30" s="416">
        <f>F27</f>
        <v>-6012058.7077264441</v>
      </c>
      <c r="J30" s="30"/>
      <c r="K30" s="30"/>
      <c r="L30" s="30"/>
      <c r="M30" s="30"/>
      <c r="N30" s="30"/>
      <c r="O30" s="30"/>
      <c r="P30" s="417"/>
      <c r="Q30" s="30"/>
      <c r="R30" s="30"/>
      <c r="S30" s="30"/>
      <c r="T30" s="30"/>
      <c r="U30" s="30"/>
      <c r="V30" s="30"/>
      <c r="W30" s="30"/>
      <c r="X30" s="30"/>
      <c r="Y30" s="30"/>
      <c r="Z30" s="30"/>
      <c r="AA30" s="30"/>
      <c r="AB30" s="30"/>
      <c r="AC30" s="30"/>
      <c r="AD30" s="30"/>
      <c r="AE30" s="30"/>
      <c r="AF30" s="30"/>
      <c r="AG30" s="30"/>
      <c r="AH30" s="30"/>
      <c r="AI30" s="30"/>
      <c r="AJ30" s="30"/>
      <c r="AK30" s="30"/>
    </row>
    <row r="31" spans="1:42" x14ac:dyDescent="0.25">
      <c r="A31" s="418"/>
      <c r="B31" s="399" t="s">
        <v>174</v>
      </c>
      <c r="C31" s="399" t="s">
        <v>433</v>
      </c>
      <c r="D31" s="399"/>
      <c r="E31" s="379"/>
      <c r="F31" s="369"/>
      <c r="G31" s="369"/>
      <c r="H31" s="369"/>
      <c r="I31" s="419" t="e">
        <f>IRR(H27:AK27,K31)</f>
        <v>#NUM!</v>
      </c>
      <c r="J31" s="30"/>
      <c r="K31" s="45">
        <v>-0.5</v>
      </c>
      <c r="L31" s="30" t="s">
        <v>431</v>
      </c>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row>
    <row r="32" spans="1:42" x14ac:dyDescent="0.25">
      <c r="A32" s="311"/>
      <c r="B32" s="312"/>
      <c r="C32" s="312"/>
      <c r="D32" s="312"/>
      <c r="E32" s="312"/>
      <c r="F32" s="312"/>
      <c r="G32" s="312"/>
      <c r="H32" s="312"/>
      <c r="I32" s="313"/>
      <c r="J32" s="313"/>
      <c r="K32" s="313"/>
      <c r="L32" s="313"/>
      <c r="M32" s="313"/>
      <c r="N32" s="313"/>
      <c r="O32" s="313"/>
      <c r="P32" s="313"/>
      <c r="Q32" s="313"/>
      <c r="R32" s="313"/>
      <c r="S32" s="313"/>
      <c r="T32" s="313"/>
      <c r="U32" s="313"/>
      <c r="V32" s="313"/>
      <c r="W32" s="313"/>
      <c r="X32" s="313"/>
      <c r="Y32" s="313"/>
      <c r="Z32" s="313"/>
      <c r="AA32" s="313"/>
      <c r="AB32" s="313"/>
      <c r="AC32" s="313"/>
      <c r="AD32" s="313"/>
      <c r="AE32" s="313"/>
      <c r="AF32" s="313"/>
      <c r="AG32" s="313"/>
      <c r="AH32" s="313"/>
      <c r="AI32" s="313"/>
      <c r="AJ32" s="313"/>
      <c r="AK32" s="313"/>
    </row>
  </sheetData>
  <sheetProtection formatCells="0" formatColumns="0" formatRows="0" insertColumns="0" insertRows="0" insertHyperlinks="0" deleteColumns="0" deleteRows="0" sort="0" autoFilter="0" pivotTables="0"/>
  <mergeCells count="2">
    <mergeCell ref="A1:H1"/>
    <mergeCell ref="A19:F19"/>
  </mergeCell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dimension ref="A1:CC296"/>
  <sheetViews>
    <sheetView zoomScale="90" zoomScaleNormal="90" workbookViewId="0">
      <pane xSplit="3" ySplit="7" topLeftCell="D8" activePane="bottomRight" state="frozen"/>
      <selection pane="topRight" activeCell="D1" sqref="D1"/>
      <selection pane="bottomLeft" activeCell="A6" sqref="A6"/>
      <selection pane="bottomRight" activeCell="B9" sqref="B9"/>
    </sheetView>
  </sheetViews>
  <sheetFormatPr defaultColWidth="9.140625" defaultRowHeight="12.75" x14ac:dyDescent="0.2"/>
  <cols>
    <col min="1" max="1" width="6.42578125" style="4" customWidth="1"/>
    <col min="2" max="2" width="48.5703125" style="4" customWidth="1"/>
    <col min="3" max="4" width="7.140625" style="4" customWidth="1"/>
    <col min="5" max="36" width="13.85546875" style="4" customWidth="1"/>
    <col min="37" max="81" width="9.140625" style="3"/>
    <col min="82" max="16384" width="9.140625" style="4"/>
  </cols>
  <sheetData>
    <row r="1" spans="1:81" s="1" customFormat="1" ht="27" customHeight="1" x14ac:dyDescent="0.25">
      <c r="A1" s="625" t="s">
        <v>215</v>
      </c>
      <c r="B1" s="625"/>
      <c r="C1" s="625"/>
      <c r="D1" s="363"/>
      <c r="E1" s="363"/>
      <c r="F1" s="363"/>
      <c r="G1" s="2"/>
      <c r="H1" s="15"/>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4.95" customHeight="1" x14ac:dyDescent="0.25">
      <c r="A2" s="644" t="s">
        <v>216</v>
      </c>
      <c r="B2" s="644"/>
      <c r="C2" s="644"/>
      <c r="D2" s="644"/>
      <c r="E2" s="644"/>
      <c r="F2" s="644"/>
      <c r="G2" s="644"/>
      <c r="H2" s="644"/>
      <c r="I2" s="644"/>
      <c r="J2" s="644"/>
      <c r="K2" s="644"/>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x14ac:dyDescent="0.2">
      <c r="B3" s="44" t="s">
        <v>185</v>
      </c>
      <c r="C3" s="436">
        <f>'5.DL soc.econom. analīze'!C3</f>
        <v>0.05</v>
      </c>
      <c r="D3" s="436"/>
    </row>
    <row r="4" spans="1:81" s="3" customFormat="1" x14ac:dyDescent="0.2"/>
    <row r="5" spans="1:81" s="237" customFormat="1" ht="15.75" x14ac:dyDescent="0.25">
      <c r="A5" s="364"/>
      <c r="B5" s="240"/>
      <c r="C5" s="240"/>
      <c r="D5" s="240"/>
      <c r="E5" s="365" t="s">
        <v>199</v>
      </c>
      <c r="F5" s="366"/>
      <c r="G5" s="242">
        <f>'4.DL Finansiālā ilgtspēja'!E3</f>
        <v>1</v>
      </c>
      <c r="H5" s="242">
        <f>'4.DL Finansiālā ilgtspēja'!F3</f>
        <v>2</v>
      </c>
      <c r="I5" s="242">
        <f>'4.DL Finansiālā ilgtspēja'!G3</f>
        <v>3</v>
      </c>
      <c r="J5" s="242">
        <f>'4.DL Finansiālā ilgtspēja'!H3</f>
        <v>4</v>
      </c>
      <c r="K5" s="242">
        <f>'4.DL Finansiālā ilgtspēja'!I3</f>
        <v>5</v>
      </c>
      <c r="L5" s="242">
        <f>'4.DL Finansiālā ilgtspēja'!J3</f>
        <v>6</v>
      </c>
      <c r="M5" s="242">
        <f>'4.DL Finansiālā ilgtspēja'!K3</f>
        <v>7</v>
      </c>
      <c r="N5" s="242">
        <f>'4.DL Finansiālā ilgtspēja'!L3</f>
        <v>8</v>
      </c>
      <c r="O5" s="242">
        <f>'4.DL Finansiālā ilgtspēja'!M3</f>
        <v>9</v>
      </c>
      <c r="P5" s="242">
        <f>'4.DL Finansiālā ilgtspēja'!N3</f>
        <v>10</v>
      </c>
      <c r="Q5" s="242">
        <f>'4.DL Finansiālā ilgtspēja'!O3</f>
        <v>11</v>
      </c>
      <c r="R5" s="242">
        <f>'4.DL Finansiālā ilgtspēja'!P3</f>
        <v>12</v>
      </c>
      <c r="S5" s="242">
        <f>'4.DL Finansiālā ilgtspēja'!Q3</f>
        <v>13</v>
      </c>
      <c r="T5" s="242">
        <f>'4.DL Finansiālā ilgtspēja'!R3</f>
        <v>14</v>
      </c>
      <c r="U5" s="242">
        <f>'4.DL Finansiālā ilgtspēja'!S3</f>
        <v>15</v>
      </c>
      <c r="V5" s="242">
        <f>'4.DL Finansiālā ilgtspēja'!T3</f>
        <v>16</v>
      </c>
      <c r="W5" s="242">
        <f>'4.DL Finansiālā ilgtspēja'!U3</f>
        <v>17</v>
      </c>
      <c r="X5" s="242">
        <f>'4.DL Finansiālā ilgtspēja'!V3</f>
        <v>18</v>
      </c>
      <c r="Y5" s="242">
        <f>'4.DL Finansiālā ilgtspēja'!W3</f>
        <v>19</v>
      </c>
      <c r="Z5" s="242">
        <f>'4.DL Finansiālā ilgtspēja'!X3</f>
        <v>20</v>
      </c>
      <c r="AA5" s="242">
        <f>'4.DL Finansiālā ilgtspēja'!Y3</f>
        <v>21</v>
      </c>
      <c r="AB5" s="242">
        <f>'4.DL Finansiālā ilgtspēja'!Z3</f>
        <v>22</v>
      </c>
      <c r="AC5" s="242">
        <f>'4.DL Finansiālā ilgtspēja'!AA3</f>
        <v>23</v>
      </c>
      <c r="AD5" s="242">
        <f>'4.DL Finansiālā ilgtspēja'!AB3</f>
        <v>24</v>
      </c>
      <c r="AE5" s="242">
        <f>'4.DL Finansiālā ilgtspēja'!AC3</f>
        <v>25</v>
      </c>
      <c r="AF5" s="242">
        <f>'4.DL Finansiālā ilgtspēja'!AD3</f>
        <v>26</v>
      </c>
      <c r="AG5" s="242">
        <f>'4.DL Finansiālā ilgtspēja'!AE3</f>
        <v>27</v>
      </c>
      <c r="AH5" s="242">
        <f>'4.DL Finansiālā ilgtspēja'!AF3</f>
        <v>28</v>
      </c>
      <c r="AI5" s="242">
        <f>'4.DL Finansiālā ilgtspēja'!AG3</f>
        <v>29</v>
      </c>
      <c r="AJ5" s="242">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237" customFormat="1" x14ac:dyDescent="0.2">
      <c r="A6" s="307"/>
      <c r="B6" s="239"/>
      <c r="C6" s="239" t="s">
        <v>167</v>
      </c>
      <c r="D6" s="365" t="s">
        <v>217</v>
      </c>
      <c r="E6" s="365" t="s">
        <v>113</v>
      </c>
      <c r="F6" s="365" t="s">
        <v>113</v>
      </c>
      <c r="G6" s="242">
        <f>'4.DL Finansiālā ilgtspēja'!E4</f>
        <v>2024</v>
      </c>
      <c r="H6" s="242">
        <f>'4.DL Finansiālā ilgtspēja'!F4</f>
        <v>2025</v>
      </c>
      <c r="I6" s="242">
        <f>'4.DL Finansiālā ilgtspēja'!G4</f>
        <v>2026</v>
      </c>
      <c r="J6" s="242">
        <f>'4.DL Finansiālā ilgtspēja'!H4</f>
        <v>2027</v>
      </c>
      <c r="K6" s="242">
        <f>'4.DL Finansiālā ilgtspēja'!I4</f>
        <v>2028</v>
      </c>
      <c r="L6" s="242">
        <f>'4.DL Finansiālā ilgtspēja'!J4</f>
        <v>2029</v>
      </c>
      <c r="M6" s="242">
        <f>'4.DL Finansiālā ilgtspēja'!K4</f>
        <v>2030</v>
      </c>
      <c r="N6" s="242">
        <f>'4.DL Finansiālā ilgtspēja'!L4</f>
        <v>2031</v>
      </c>
      <c r="O6" s="242">
        <f>'4.DL Finansiālā ilgtspēja'!M4</f>
        <v>2032</v>
      </c>
      <c r="P6" s="242">
        <f>'4.DL Finansiālā ilgtspēja'!N4</f>
        <v>2033</v>
      </c>
      <c r="Q6" s="242">
        <f>'4.DL Finansiālā ilgtspēja'!O4</f>
        <v>2034</v>
      </c>
      <c r="R6" s="242">
        <f>'4.DL Finansiālā ilgtspēja'!P4</f>
        <v>2035</v>
      </c>
      <c r="S6" s="242">
        <f>'4.DL Finansiālā ilgtspēja'!Q4</f>
        <v>2036</v>
      </c>
      <c r="T6" s="242">
        <f>'4.DL Finansiālā ilgtspēja'!R4</f>
        <v>2037</v>
      </c>
      <c r="U6" s="242">
        <f>'4.DL Finansiālā ilgtspēja'!S4</f>
        <v>2038</v>
      </c>
      <c r="V6" s="242">
        <f>'4.DL Finansiālā ilgtspēja'!T4</f>
        <v>2039</v>
      </c>
      <c r="W6" s="242">
        <f>'4.DL Finansiālā ilgtspēja'!U4</f>
        <v>2040</v>
      </c>
      <c r="X6" s="242">
        <f>'4.DL Finansiālā ilgtspēja'!V4</f>
        <v>2041</v>
      </c>
      <c r="Y6" s="242">
        <f>'4.DL Finansiālā ilgtspēja'!W4</f>
        <v>2042</v>
      </c>
      <c r="Z6" s="242">
        <f>'4.DL Finansiālā ilgtspēja'!X4</f>
        <v>2043</v>
      </c>
      <c r="AA6" s="242">
        <f>'4.DL Finansiālā ilgtspēja'!Y4</f>
        <v>2044</v>
      </c>
      <c r="AB6" s="242">
        <f>'4.DL Finansiālā ilgtspēja'!Z4</f>
        <v>2045</v>
      </c>
      <c r="AC6" s="242">
        <f>'4.DL Finansiālā ilgtspēja'!AA4</f>
        <v>2046</v>
      </c>
      <c r="AD6" s="242">
        <f>'4.DL Finansiālā ilgtspēja'!AB4</f>
        <v>2047</v>
      </c>
      <c r="AE6" s="242">
        <f>'4.DL Finansiālā ilgtspēja'!AC4</f>
        <v>2048</v>
      </c>
      <c r="AF6" s="242">
        <f>'4.DL Finansiālā ilgtspēja'!AD4</f>
        <v>2049</v>
      </c>
      <c r="AG6" s="242">
        <f>'4.DL Finansiālā ilgtspēja'!AE4</f>
        <v>2050</v>
      </c>
      <c r="AH6" s="242">
        <f>'4.DL Finansiālā ilgtspēja'!AF4</f>
        <v>2051</v>
      </c>
      <c r="AI6" s="242">
        <f>'4.DL Finansiālā ilgtspēja'!AG4</f>
        <v>2052</v>
      </c>
      <c r="AJ6" s="242">
        <f>'4.DL Finansiālā ilgtspēja'!AH4</f>
        <v>2053</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x14ac:dyDescent="0.2">
      <c r="A7" s="367"/>
      <c r="B7" s="368"/>
      <c r="C7" s="30"/>
      <c r="D7" s="30"/>
      <c r="E7" s="369"/>
      <c r="F7" s="369"/>
      <c r="G7" s="368"/>
      <c r="H7" s="370"/>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row>
    <row r="8" spans="1:81" s="377" customFormat="1" x14ac:dyDescent="0.2">
      <c r="A8" s="371">
        <v>1</v>
      </c>
      <c r="B8" s="372" t="s">
        <v>168</v>
      </c>
      <c r="C8" s="373" t="s">
        <v>58</v>
      </c>
      <c r="D8" s="47">
        <v>0</v>
      </c>
      <c r="E8" s="374">
        <f>G8+NPV($C$3,H8:AJ8)</f>
        <v>48895376.711566575</v>
      </c>
      <c r="F8" s="374">
        <f>SUM(G8:AJ8)</f>
        <v>63974485</v>
      </c>
      <c r="G8" s="375">
        <f>SUM(G9:G17)</f>
        <v>974006</v>
      </c>
      <c r="H8" s="375">
        <f>SUM(H9:H17)</f>
        <v>2523561</v>
      </c>
      <c r="I8" s="375">
        <f t="shared" ref="I8:AJ8" si="0">SUM(I9:I17)</f>
        <v>4073116</v>
      </c>
      <c r="J8" s="375">
        <f t="shared" si="0"/>
        <v>5622671</v>
      </c>
      <c r="K8" s="375">
        <f t="shared" si="0"/>
        <v>7172226</v>
      </c>
      <c r="L8" s="375">
        <f t="shared" si="0"/>
        <v>8721781</v>
      </c>
      <c r="M8" s="375">
        <f t="shared" si="0"/>
        <v>8721781</v>
      </c>
      <c r="N8" s="375">
        <f t="shared" si="0"/>
        <v>8721781</v>
      </c>
      <c r="O8" s="375">
        <f t="shared" si="0"/>
        <v>8721781</v>
      </c>
      <c r="P8" s="375">
        <f t="shared" si="0"/>
        <v>8721781</v>
      </c>
      <c r="Q8" s="375">
        <f t="shared" si="0"/>
        <v>0</v>
      </c>
      <c r="R8" s="375">
        <f t="shared" si="0"/>
        <v>0</v>
      </c>
      <c r="S8" s="375">
        <f t="shared" si="0"/>
        <v>0</v>
      </c>
      <c r="T8" s="375">
        <f t="shared" si="0"/>
        <v>0</v>
      </c>
      <c r="U8" s="375">
        <f t="shared" si="0"/>
        <v>0</v>
      </c>
      <c r="V8" s="375">
        <f t="shared" si="0"/>
        <v>0</v>
      </c>
      <c r="W8" s="375">
        <f t="shared" si="0"/>
        <v>0</v>
      </c>
      <c r="X8" s="375">
        <f t="shared" si="0"/>
        <v>0</v>
      </c>
      <c r="Y8" s="375">
        <f t="shared" si="0"/>
        <v>0</v>
      </c>
      <c r="Z8" s="375">
        <f t="shared" si="0"/>
        <v>0</v>
      </c>
      <c r="AA8" s="375">
        <f t="shared" si="0"/>
        <v>0</v>
      </c>
      <c r="AB8" s="375">
        <f t="shared" si="0"/>
        <v>0</v>
      </c>
      <c r="AC8" s="375">
        <f t="shared" si="0"/>
        <v>0</v>
      </c>
      <c r="AD8" s="375">
        <f t="shared" si="0"/>
        <v>0</v>
      </c>
      <c r="AE8" s="375">
        <f t="shared" si="0"/>
        <v>0</v>
      </c>
      <c r="AF8" s="375">
        <f t="shared" si="0"/>
        <v>0</v>
      </c>
      <c r="AG8" s="375">
        <f t="shared" si="0"/>
        <v>0</v>
      </c>
      <c r="AH8" s="375">
        <f t="shared" si="0"/>
        <v>0</v>
      </c>
      <c r="AI8" s="375">
        <f t="shared" si="0"/>
        <v>0</v>
      </c>
      <c r="AJ8" s="375">
        <f t="shared" si="0"/>
        <v>0</v>
      </c>
      <c r="AK8" s="3"/>
      <c r="AL8" s="376"/>
      <c r="AM8" s="376"/>
      <c r="AN8" s="376"/>
      <c r="AO8" s="376"/>
      <c r="AP8" s="376"/>
      <c r="AQ8" s="376"/>
      <c r="AR8" s="376"/>
      <c r="AS8" s="376"/>
      <c r="AT8" s="376"/>
      <c r="AU8" s="376"/>
      <c r="AV8" s="376"/>
      <c r="AW8" s="376"/>
      <c r="AX8" s="376"/>
      <c r="AY8" s="376"/>
      <c r="AZ8" s="376"/>
      <c r="BA8" s="376"/>
      <c r="BB8" s="376"/>
      <c r="BC8" s="376"/>
      <c r="BD8" s="376"/>
      <c r="BE8" s="376"/>
      <c r="BF8" s="376"/>
      <c r="BG8" s="376"/>
      <c r="BH8" s="376"/>
      <c r="BI8" s="376"/>
      <c r="BJ8" s="376"/>
      <c r="BK8" s="376"/>
      <c r="BL8" s="376"/>
      <c r="BM8" s="376"/>
      <c r="BN8" s="376"/>
      <c r="BO8" s="376"/>
      <c r="BP8" s="376"/>
      <c r="BQ8" s="376"/>
      <c r="BR8" s="376"/>
      <c r="BS8" s="376"/>
      <c r="BT8" s="376"/>
      <c r="BU8" s="376"/>
      <c r="BV8" s="376"/>
      <c r="BW8" s="376"/>
      <c r="BX8" s="376"/>
      <c r="BY8" s="376"/>
      <c r="BZ8" s="376"/>
      <c r="CA8" s="376"/>
      <c r="CB8" s="376"/>
      <c r="CC8" s="376"/>
    </row>
    <row r="9" spans="1:81" x14ac:dyDescent="0.2">
      <c r="A9" s="369" t="s">
        <v>2</v>
      </c>
      <c r="B9" s="4" t="str">
        <f>'5.DL soc.econom. analīze'!B9</f>
        <v>Projekta rezultātā nodarbināto jauniešu radītais IKP</v>
      </c>
      <c r="C9" s="34" t="s">
        <v>58</v>
      </c>
      <c r="D9" s="47">
        <v>0</v>
      </c>
      <c r="E9" s="374">
        <f t="shared" ref="E9:E42" si="1">G9+NPV($C$3,H9:AJ9)</f>
        <v>48895376.711566575</v>
      </c>
      <c r="F9" s="374">
        <f>SUM(G9:AJ9)</f>
        <v>63974485</v>
      </c>
      <c r="G9" s="437">
        <f>'5.DL soc.econom. analīze'!F9*(1+'7. DL jut. analīze-Soc.'!$D9)</f>
        <v>974006</v>
      </c>
      <c r="H9" s="437">
        <f>'5.DL soc.econom. analīze'!G9*(1+'7. DL jut. analīze-Soc.'!$D9)</f>
        <v>2523561</v>
      </c>
      <c r="I9" s="437">
        <f>'5.DL soc.econom. analīze'!H9*(1+'7. DL jut. analīze-Soc.'!$D9)</f>
        <v>4073116</v>
      </c>
      <c r="J9" s="437">
        <f>'5.DL soc.econom. analīze'!I9*(1+'7. DL jut. analīze-Soc.'!$D9)</f>
        <v>5622671</v>
      </c>
      <c r="K9" s="437">
        <f>'5.DL soc.econom. analīze'!J9*(1+'7. DL jut. analīze-Soc.'!$D9)</f>
        <v>7172226</v>
      </c>
      <c r="L9" s="437">
        <f>'5.DL soc.econom. analīze'!K9*(1+'7. DL jut. analīze-Soc.'!$D9)</f>
        <v>8721781</v>
      </c>
      <c r="M9" s="437">
        <f>'5.DL soc.econom. analīze'!L9*(1+'7. DL jut. analīze-Soc.'!$D9)</f>
        <v>8721781</v>
      </c>
      <c r="N9" s="437">
        <f>'5.DL soc.econom. analīze'!M9*(1+'7. DL jut. analīze-Soc.'!$D9)</f>
        <v>8721781</v>
      </c>
      <c r="O9" s="437">
        <f>'5.DL soc.econom. analīze'!N9*(1+'7. DL jut. analīze-Soc.'!$D9)</f>
        <v>8721781</v>
      </c>
      <c r="P9" s="437">
        <f>'5.DL soc.econom. analīze'!O9*(1+'7. DL jut. analīze-Soc.'!$D9)</f>
        <v>8721781</v>
      </c>
      <c r="Q9" s="437">
        <f>'5.DL soc.econom. analīze'!P9*(1+'7. DL jut. analīze-Soc.'!$D9)</f>
        <v>0</v>
      </c>
      <c r="R9" s="437">
        <f>'5.DL soc.econom. analīze'!Q9*(1+'7. DL jut. analīze-Soc.'!$D9)</f>
        <v>0</v>
      </c>
      <c r="S9" s="437">
        <f>'5.DL soc.econom. analīze'!R9*(1+'7. DL jut. analīze-Soc.'!$D9)</f>
        <v>0</v>
      </c>
      <c r="T9" s="437">
        <f>'5.DL soc.econom. analīze'!S9*(1+'7. DL jut. analīze-Soc.'!$D9)</f>
        <v>0</v>
      </c>
      <c r="U9" s="437">
        <f>'5.DL soc.econom. analīze'!T9*(1+'7. DL jut. analīze-Soc.'!$D9)</f>
        <v>0</v>
      </c>
      <c r="V9" s="437">
        <f>'5.DL soc.econom. analīze'!U9*(1+'7. DL jut. analīze-Soc.'!$D9)</f>
        <v>0</v>
      </c>
      <c r="W9" s="437">
        <f>'5.DL soc.econom. analīze'!V9*(1+'7. DL jut. analīze-Soc.'!$D9)</f>
        <v>0</v>
      </c>
      <c r="X9" s="437">
        <f>'5.DL soc.econom. analīze'!W9*(1+'7. DL jut. analīze-Soc.'!$D9)</f>
        <v>0</v>
      </c>
      <c r="Y9" s="437">
        <f>'5.DL soc.econom. analīze'!X9*(1+'7. DL jut. analīze-Soc.'!$D9)</f>
        <v>0</v>
      </c>
      <c r="Z9" s="437">
        <f>'5.DL soc.econom. analīze'!Y9*(1+'7. DL jut. analīze-Soc.'!$D9)</f>
        <v>0</v>
      </c>
      <c r="AA9" s="437">
        <f>'5.DL soc.econom. analīze'!Z9*(1+'7. DL jut. analīze-Soc.'!$D9)</f>
        <v>0</v>
      </c>
      <c r="AB9" s="437">
        <f>'5.DL soc.econom. analīze'!AA9*(1+'7. DL jut. analīze-Soc.'!$D9)</f>
        <v>0</v>
      </c>
      <c r="AC9" s="437">
        <f>'5.DL soc.econom. analīze'!AB9*(1+'7. DL jut. analīze-Soc.'!$D9)</f>
        <v>0</v>
      </c>
      <c r="AD9" s="437">
        <f>'5.DL soc.econom. analīze'!AC9*(1+'7. DL jut. analīze-Soc.'!$D9)</f>
        <v>0</v>
      </c>
      <c r="AE9" s="437">
        <f>'5.DL soc.econom. analīze'!AD9*(1+'7. DL jut. analīze-Soc.'!$D9)</f>
        <v>0</v>
      </c>
      <c r="AF9" s="437">
        <f>'5.DL soc.econom. analīze'!AE9*(1+'7. DL jut. analīze-Soc.'!$D9)</f>
        <v>0</v>
      </c>
      <c r="AG9" s="437">
        <f>'5.DL soc.econom. analīze'!AF9*(1+'7. DL jut. analīze-Soc.'!$D9)</f>
        <v>0</v>
      </c>
      <c r="AH9" s="437">
        <f>'5.DL soc.econom. analīze'!AG9*(1+'7. DL jut. analīze-Soc.'!$D9)</f>
        <v>0</v>
      </c>
      <c r="AI9" s="437">
        <f>'5.DL soc.econom. analīze'!AH9*(1+'7. DL jut. analīze-Soc.'!$D9)</f>
        <v>0</v>
      </c>
      <c r="AJ9" s="437">
        <f>'5.DL soc.econom. analīze'!AI9*(1+'7. DL jut. analīze-Soc.'!$D9)</f>
        <v>0</v>
      </c>
    </row>
    <row r="10" spans="1:81" x14ac:dyDescent="0.2">
      <c r="A10" s="369" t="s">
        <v>4</v>
      </c>
      <c r="B10" s="4" t="str">
        <f>'5.DL soc.econom. analīze'!B10</f>
        <v>Ieguvums ...</v>
      </c>
      <c r="C10" s="34" t="s">
        <v>58</v>
      </c>
      <c r="D10" s="47">
        <v>0</v>
      </c>
      <c r="E10" s="374">
        <f t="shared" si="1"/>
        <v>0</v>
      </c>
      <c r="F10" s="374">
        <f t="shared" ref="F10:F42" si="2">SUM(G10:AJ10)</f>
        <v>0</v>
      </c>
      <c r="G10" s="437">
        <f>'5.DL soc.econom. analīze'!F10*(1+'7. DL jut. analīze-Soc.'!$D10)</f>
        <v>0</v>
      </c>
      <c r="H10" s="437">
        <f>'5.DL soc.econom. analīze'!G10*(1+'7. DL jut. analīze-Soc.'!$D10)</f>
        <v>0</v>
      </c>
      <c r="I10" s="437">
        <f>'5.DL soc.econom. analīze'!H10*(1+'7. DL jut. analīze-Soc.'!$D10)</f>
        <v>0</v>
      </c>
      <c r="J10" s="437">
        <f>'5.DL soc.econom. analīze'!I10*(1+'7. DL jut. analīze-Soc.'!$D10)</f>
        <v>0</v>
      </c>
      <c r="K10" s="437">
        <f>'5.DL soc.econom. analīze'!J10*(1+'7. DL jut. analīze-Soc.'!$D10)</f>
        <v>0</v>
      </c>
      <c r="L10" s="437">
        <f>'5.DL soc.econom. analīze'!K10*(1+'7. DL jut. analīze-Soc.'!$D10)</f>
        <v>0</v>
      </c>
      <c r="M10" s="437">
        <f>'5.DL soc.econom. analīze'!L10*(1+'7. DL jut. analīze-Soc.'!$D10)</f>
        <v>0</v>
      </c>
      <c r="N10" s="437">
        <f>'5.DL soc.econom. analīze'!M10*(1+'7. DL jut. analīze-Soc.'!$D10)</f>
        <v>0</v>
      </c>
      <c r="O10" s="437">
        <f>'5.DL soc.econom. analīze'!N10*(1+'7. DL jut. analīze-Soc.'!$D10)</f>
        <v>0</v>
      </c>
      <c r="P10" s="437">
        <f>'5.DL soc.econom. analīze'!O10*(1+'7. DL jut. analīze-Soc.'!$D10)</f>
        <v>0</v>
      </c>
      <c r="Q10" s="437">
        <f>'5.DL soc.econom. analīze'!P10*(1+'7. DL jut. analīze-Soc.'!$D10)</f>
        <v>0</v>
      </c>
      <c r="R10" s="437">
        <f>'5.DL soc.econom. analīze'!Q10*(1+'7. DL jut. analīze-Soc.'!$D10)</f>
        <v>0</v>
      </c>
      <c r="S10" s="437">
        <f>'5.DL soc.econom. analīze'!R10*(1+'7. DL jut. analīze-Soc.'!$D10)</f>
        <v>0</v>
      </c>
      <c r="T10" s="437">
        <f>'5.DL soc.econom. analīze'!S10*(1+'7. DL jut. analīze-Soc.'!$D10)</f>
        <v>0</v>
      </c>
      <c r="U10" s="437">
        <f>'5.DL soc.econom. analīze'!T10*(1+'7. DL jut. analīze-Soc.'!$D10)</f>
        <v>0</v>
      </c>
      <c r="V10" s="437">
        <f>'5.DL soc.econom. analīze'!U10*(1+'7. DL jut. analīze-Soc.'!$D10)</f>
        <v>0</v>
      </c>
      <c r="W10" s="437">
        <f>'5.DL soc.econom. analīze'!V10*(1+'7. DL jut. analīze-Soc.'!$D10)</f>
        <v>0</v>
      </c>
      <c r="X10" s="437">
        <f>'5.DL soc.econom. analīze'!W10*(1+'7. DL jut. analīze-Soc.'!$D10)</f>
        <v>0</v>
      </c>
      <c r="Y10" s="437">
        <f>'5.DL soc.econom. analīze'!X10*(1+'7. DL jut. analīze-Soc.'!$D10)</f>
        <v>0</v>
      </c>
      <c r="Z10" s="437">
        <f>'5.DL soc.econom. analīze'!Y10*(1+'7. DL jut. analīze-Soc.'!$D10)</f>
        <v>0</v>
      </c>
      <c r="AA10" s="437">
        <f>'5.DL soc.econom. analīze'!Z10*(1+'7. DL jut. analīze-Soc.'!$D10)</f>
        <v>0</v>
      </c>
      <c r="AB10" s="437">
        <f>'5.DL soc.econom. analīze'!AA10*(1+'7. DL jut. analīze-Soc.'!$D10)</f>
        <v>0</v>
      </c>
      <c r="AC10" s="437">
        <f>'5.DL soc.econom. analīze'!AB10*(1+'7. DL jut. analīze-Soc.'!$D10)</f>
        <v>0</v>
      </c>
      <c r="AD10" s="437">
        <f>'5.DL soc.econom. analīze'!AC10*(1+'7. DL jut. analīze-Soc.'!$D10)</f>
        <v>0</v>
      </c>
      <c r="AE10" s="437">
        <f>'5.DL soc.econom. analīze'!AD10*(1+'7. DL jut. analīze-Soc.'!$D10)</f>
        <v>0</v>
      </c>
      <c r="AF10" s="437">
        <f>'5.DL soc.econom. analīze'!AE10*(1+'7. DL jut. analīze-Soc.'!$D10)</f>
        <v>0</v>
      </c>
      <c r="AG10" s="437">
        <f>'5.DL soc.econom. analīze'!AF10*(1+'7. DL jut. analīze-Soc.'!$D10)</f>
        <v>0</v>
      </c>
      <c r="AH10" s="437">
        <f>'5.DL soc.econom. analīze'!AG10*(1+'7. DL jut. analīze-Soc.'!$D10)</f>
        <v>0</v>
      </c>
      <c r="AI10" s="437">
        <f>'5.DL soc.econom. analīze'!AH10*(1+'7. DL jut. analīze-Soc.'!$D10)</f>
        <v>0</v>
      </c>
      <c r="AJ10" s="437">
        <f>'5.DL soc.econom. analīze'!AI10*(1+'7. DL jut. analīze-Soc.'!$D10)</f>
        <v>0</v>
      </c>
    </row>
    <row r="11" spans="1:81" x14ac:dyDescent="0.2">
      <c r="A11" s="369" t="s">
        <v>6</v>
      </c>
      <c r="B11" s="4" t="str">
        <f>'5.DL soc.econom. analīze'!B11</f>
        <v>Ieguvums ...</v>
      </c>
      <c r="C11" s="34" t="s">
        <v>58</v>
      </c>
      <c r="D11" s="47">
        <v>0</v>
      </c>
      <c r="E11" s="374">
        <f t="shared" si="1"/>
        <v>0</v>
      </c>
      <c r="F11" s="374">
        <f t="shared" si="2"/>
        <v>0</v>
      </c>
      <c r="G11" s="437">
        <f>'5.DL soc.econom. analīze'!F11*(1+'7. DL jut. analīze-Soc.'!$D11)</f>
        <v>0</v>
      </c>
      <c r="H11" s="437">
        <f>'5.DL soc.econom. analīze'!G11*(1+'7. DL jut. analīze-Soc.'!$D11)</f>
        <v>0</v>
      </c>
      <c r="I11" s="437">
        <f>'5.DL soc.econom. analīze'!H11*(1+'7. DL jut. analīze-Soc.'!$D11)</f>
        <v>0</v>
      </c>
      <c r="J11" s="437">
        <f>'5.DL soc.econom. analīze'!I11*(1+'7. DL jut. analīze-Soc.'!$D11)</f>
        <v>0</v>
      </c>
      <c r="K11" s="437">
        <f>'5.DL soc.econom. analīze'!J11*(1+'7. DL jut. analīze-Soc.'!$D11)</f>
        <v>0</v>
      </c>
      <c r="L11" s="437">
        <f>'5.DL soc.econom. analīze'!K11*(1+'7. DL jut. analīze-Soc.'!$D11)</f>
        <v>0</v>
      </c>
      <c r="M11" s="437">
        <f>'5.DL soc.econom. analīze'!L11*(1+'7. DL jut. analīze-Soc.'!$D11)</f>
        <v>0</v>
      </c>
      <c r="N11" s="437">
        <f>'5.DL soc.econom. analīze'!M11*(1+'7. DL jut. analīze-Soc.'!$D11)</f>
        <v>0</v>
      </c>
      <c r="O11" s="437">
        <f>'5.DL soc.econom. analīze'!N11*(1+'7. DL jut. analīze-Soc.'!$D11)</f>
        <v>0</v>
      </c>
      <c r="P11" s="437">
        <f>'5.DL soc.econom. analīze'!O11*(1+'7. DL jut. analīze-Soc.'!$D11)</f>
        <v>0</v>
      </c>
      <c r="Q11" s="437">
        <f>'5.DL soc.econom. analīze'!P11*(1+'7. DL jut. analīze-Soc.'!$D11)</f>
        <v>0</v>
      </c>
      <c r="R11" s="437">
        <f>'5.DL soc.econom. analīze'!Q11*(1+'7. DL jut. analīze-Soc.'!$D11)</f>
        <v>0</v>
      </c>
      <c r="S11" s="437">
        <f>'5.DL soc.econom. analīze'!R11*(1+'7. DL jut. analīze-Soc.'!$D11)</f>
        <v>0</v>
      </c>
      <c r="T11" s="437">
        <f>'5.DL soc.econom. analīze'!S11*(1+'7. DL jut. analīze-Soc.'!$D11)</f>
        <v>0</v>
      </c>
      <c r="U11" s="437">
        <f>'5.DL soc.econom. analīze'!T11*(1+'7. DL jut. analīze-Soc.'!$D11)</f>
        <v>0</v>
      </c>
      <c r="V11" s="437">
        <f>'5.DL soc.econom. analīze'!U11*(1+'7. DL jut. analīze-Soc.'!$D11)</f>
        <v>0</v>
      </c>
      <c r="W11" s="437">
        <f>'5.DL soc.econom. analīze'!V11*(1+'7. DL jut. analīze-Soc.'!$D11)</f>
        <v>0</v>
      </c>
      <c r="X11" s="437">
        <f>'5.DL soc.econom. analīze'!W11*(1+'7. DL jut. analīze-Soc.'!$D11)</f>
        <v>0</v>
      </c>
      <c r="Y11" s="437">
        <f>'5.DL soc.econom. analīze'!X11*(1+'7. DL jut. analīze-Soc.'!$D11)</f>
        <v>0</v>
      </c>
      <c r="Z11" s="437">
        <f>'5.DL soc.econom. analīze'!Y11*(1+'7. DL jut. analīze-Soc.'!$D11)</f>
        <v>0</v>
      </c>
      <c r="AA11" s="437">
        <f>'5.DL soc.econom. analīze'!Z11*(1+'7. DL jut. analīze-Soc.'!$D11)</f>
        <v>0</v>
      </c>
      <c r="AB11" s="437">
        <f>'5.DL soc.econom. analīze'!AA11*(1+'7. DL jut. analīze-Soc.'!$D11)</f>
        <v>0</v>
      </c>
      <c r="AC11" s="437">
        <f>'5.DL soc.econom. analīze'!AB11*(1+'7. DL jut. analīze-Soc.'!$D11)</f>
        <v>0</v>
      </c>
      <c r="AD11" s="437">
        <f>'5.DL soc.econom. analīze'!AC11*(1+'7. DL jut. analīze-Soc.'!$D11)</f>
        <v>0</v>
      </c>
      <c r="AE11" s="437">
        <f>'5.DL soc.econom. analīze'!AD11*(1+'7. DL jut. analīze-Soc.'!$D11)</f>
        <v>0</v>
      </c>
      <c r="AF11" s="437">
        <f>'5.DL soc.econom. analīze'!AE11*(1+'7. DL jut. analīze-Soc.'!$D11)</f>
        <v>0</v>
      </c>
      <c r="AG11" s="437">
        <f>'5.DL soc.econom. analīze'!AF11*(1+'7. DL jut. analīze-Soc.'!$D11)</f>
        <v>0</v>
      </c>
      <c r="AH11" s="437">
        <f>'5.DL soc.econom. analīze'!AG11*(1+'7. DL jut. analīze-Soc.'!$D11)</f>
        <v>0</v>
      </c>
      <c r="AI11" s="437">
        <f>'5.DL soc.econom. analīze'!AH11*(1+'7. DL jut. analīze-Soc.'!$D11)</f>
        <v>0</v>
      </c>
      <c r="AJ11" s="437">
        <f>'5.DL soc.econom. analīze'!AI11*(1+'7. DL jut. analīze-Soc.'!$D11)</f>
        <v>0</v>
      </c>
    </row>
    <row r="12" spans="1:81" x14ac:dyDescent="0.2">
      <c r="A12" s="369" t="s">
        <v>8</v>
      </c>
      <c r="B12" s="4" t="str">
        <f>'5.DL soc.econom. analīze'!B12</f>
        <v>Ieguvums ...</v>
      </c>
      <c r="C12" s="34" t="s">
        <v>58</v>
      </c>
      <c r="D12" s="47">
        <v>0</v>
      </c>
      <c r="E12" s="374">
        <f t="shared" si="1"/>
        <v>0</v>
      </c>
      <c r="F12" s="374">
        <f t="shared" si="2"/>
        <v>0</v>
      </c>
      <c r="G12" s="437">
        <f>'5.DL soc.econom. analīze'!F12*(1+'7. DL jut. analīze-Soc.'!$D12)</f>
        <v>0</v>
      </c>
      <c r="H12" s="437">
        <f>'5.DL soc.econom. analīze'!G12*(1+'7. DL jut. analīze-Soc.'!$D12)</f>
        <v>0</v>
      </c>
      <c r="I12" s="437">
        <f>'5.DL soc.econom. analīze'!H12*(1+'7. DL jut. analīze-Soc.'!$D12)</f>
        <v>0</v>
      </c>
      <c r="J12" s="437">
        <f>'5.DL soc.econom. analīze'!I12*(1+'7. DL jut. analīze-Soc.'!$D12)</f>
        <v>0</v>
      </c>
      <c r="K12" s="437">
        <f>'5.DL soc.econom. analīze'!J12*(1+'7. DL jut. analīze-Soc.'!$D12)</f>
        <v>0</v>
      </c>
      <c r="L12" s="437">
        <f>'5.DL soc.econom. analīze'!K12*(1+'7. DL jut. analīze-Soc.'!$D12)</f>
        <v>0</v>
      </c>
      <c r="M12" s="437">
        <f>'5.DL soc.econom. analīze'!L12*(1+'7. DL jut. analīze-Soc.'!$D12)</f>
        <v>0</v>
      </c>
      <c r="N12" s="437">
        <f>'5.DL soc.econom. analīze'!M12*(1+'7. DL jut. analīze-Soc.'!$D12)</f>
        <v>0</v>
      </c>
      <c r="O12" s="437">
        <f>'5.DL soc.econom. analīze'!N12*(1+'7. DL jut. analīze-Soc.'!$D12)</f>
        <v>0</v>
      </c>
      <c r="P12" s="437">
        <f>'5.DL soc.econom. analīze'!O12*(1+'7. DL jut. analīze-Soc.'!$D12)</f>
        <v>0</v>
      </c>
      <c r="Q12" s="437">
        <f>'5.DL soc.econom. analīze'!P12*(1+'7. DL jut. analīze-Soc.'!$D12)</f>
        <v>0</v>
      </c>
      <c r="R12" s="437">
        <f>'5.DL soc.econom. analīze'!Q12*(1+'7. DL jut. analīze-Soc.'!$D12)</f>
        <v>0</v>
      </c>
      <c r="S12" s="437">
        <f>'5.DL soc.econom. analīze'!R12*(1+'7. DL jut. analīze-Soc.'!$D12)</f>
        <v>0</v>
      </c>
      <c r="T12" s="437">
        <f>'5.DL soc.econom. analīze'!S12*(1+'7. DL jut. analīze-Soc.'!$D12)</f>
        <v>0</v>
      </c>
      <c r="U12" s="437">
        <f>'5.DL soc.econom. analīze'!T12*(1+'7. DL jut. analīze-Soc.'!$D12)</f>
        <v>0</v>
      </c>
      <c r="V12" s="437">
        <f>'5.DL soc.econom. analīze'!U12*(1+'7. DL jut. analīze-Soc.'!$D12)</f>
        <v>0</v>
      </c>
      <c r="W12" s="437">
        <f>'5.DL soc.econom. analīze'!V12*(1+'7. DL jut. analīze-Soc.'!$D12)</f>
        <v>0</v>
      </c>
      <c r="X12" s="437">
        <f>'5.DL soc.econom. analīze'!W12*(1+'7. DL jut. analīze-Soc.'!$D12)</f>
        <v>0</v>
      </c>
      <c r="Y12" s="437">
        <f>'5.DL soc.econom. analīze'!X12*(1+'7. DL jut. analīze-Soc.'!$D12)</f>
        <v>0</v>
      </c>
      <c r="Z12" s="437">
        <f>'5.DL soc.econom. analīze'!Y12*(1+'7. DL jut. analīze-Soc.'!$D12)</f>
        <v>0</v>
      </c>
      <c r="AA12" s="437">
        <f>'5.DL soc.econom. analīze'!Z12*(1+'7. DL jut. analīze-Soc.'!$D12)</f>
        <v>0</v>
      </c>
      <c r="AB12" s="437">
        <f>'5.DL soc.econom. analīze'!AA12*(1+'7. DL jut. analīze-Soc.'!$D12)</f>
        <v>0</v>
      </c>
      <c r="AC12" s="437">
        <f>'5.DL soc.econom. analīze'!AB12*(1+'7. DL jut. analīze-Soc.'!$D12)</f>
        <v>0</v>
      </c>
      <c r="AD12" s="437">
        <f>'5.DL soc.econom. analīze'!AC12*(1+'7. DL jut. analīze-Soc.'!$D12)</f>
        <v>0</v>
      </c>
      <c r="AE12" s="437">
        <f>'5.DL soc.econom. analīze'!AD12*(1+'7. DL jut. analīze-Soc.'!$D12)</f>
        <v>0</v>
      </c>
      <c r="AF12" s="437">
        <f>'5.DL soc.econom. analīze'!AE12*(1+'7. DL jut. analīze-Soc.'!$D12)</f>
        <v>0</v>
      </c>
      <c r="AG12" s="437">
        <f>'5.DL soc.econom. analīze'!AF12*(1+'7. DL jut. analīze-Soc.'!$D12)</f>
        <v>0</v>
      </c>
      <c r="AH12" s="437">
        <f>'5.DL soc.econom. analīze'!AG12*(1+'7. DL jut. analīze-Soc.'!$D12)</f>
        <v>0</v>
      </c>
      <c r="AI12" s="437">
        <f>'5.DL soc.econom. analīze'!AH12*(1+'7. DL jut. analīze-Soc.'!$D12)</f>
        <v>0</v>
      </c>
      <c r="AJ12" s="437">
        <f>'5.DL soc.econom. analīze'!AI12*(1+'7. DL jut. analīze-Soc.'!$D12)</f>
        <v>0</v>
      </c>
    </row>
    <row r="13" spans="1:81" x14ac:dyDescent="0.2">
      <c r="A13" s="369" t="s">
        <v>9</v>
      </c>
      <c r="B13" s="4" t="str">
        <f>'5.DL soc.econom. analīze'!B13</f>
        <v>Ieguvums ...</v>
      </c>
      <c r="C13" s="34" t="s">
        <v>58</v>
      </c>
      <c r="D13" s="47">
        <v>0</v>
      </c>
      <c r="E13" s="374">
        <f t="shared" si="1"/>
        <v>0</v>
      </c>
      <c r="F13" s="374">
        <f t="shared" si="2"/>
        <v>0</v>
      </c>
      <c r="G13" s="437">
        <f>'5.DL soc.econom. analīze'!F13*(1+'7. DL jut. analīze-Soc.'!$D13)</f>
        <v>0</v>
      </c>
      <c r="H13" s="437">
        <f>'5.DL soc.econom. analīze'!G13*(1+'7. DL jut. analīze-Soc.'!$D13)</f>
        <v>0</v>
      </c>
      <c r="I13" s="437">
        <f>'5.DL soc.econom. analīze'!H13*(1+'7. DL jut. analīze-Soc.'!$D13)</f>
        <v>0</v>
      </c>
      <c r="J13" s="437">
        <f>'5.DL soc.econom. analīze'!I13*(1+'7. DL jut. analīze-Soc.'!$D13)</f>
        <v>0</v>
      </c>
      <c r="K13" s="437">
        <f>'5.DL soc.econom. analīze'!J13*(1+'7. DL jut. analīze-Soc.'!$D13)</f>
        <v>0</v>
      </c>
      <c r="L13" s="437">
        <f>'5.DL soc.econom. analīze'!K13*(1+'7. DL jut. analīze-Soc.'!$D13)</f>
        <v>0</v>
      </c>
      <c r="M13" s="437">
        <f>'5.DL soc.econom. analīze'!L13*(1+'7. DL jut. analīze-Soc.'!$D13)</f>
        <v>0</v>
      </c>
      <c r="N13" s="437">
        <f>'5.DL soc.econom. analīze'!M13*(1+'7. DL jut. analīze-Soc.'!$D13)</f>
        <v>0</v>
      </c>
      <c r="O13" s="437">
        <f>'5.DL soc.econom. analīze'!N13*(1+'7. DL jut. analīze-Soc.'!$D13)</f>
        <v>0</v>
      </c>
      <c r="P13" s="437">
        <f>'5.DL soc.econom. analīze'!O13*(1+'7. DL jut. analīze-Soc.'!$D13)</f>
        <v>0</v>
      </c>
      <c r="Q13" s="437">
        <f>'5.DL soc.econom. analīze'!P13*(1+'7. DL jut. analīze-Soc.'!$D13)</f>
        <v>0</v>
      </c>
      <c r="R13" s="437">
        <f>'5.DL soc.econom. analīze'!Q13*(1+'7. DL jut. analīze-Soc.'!$D13)</f>
        <v>0</v>
      </c>
      <c r="S13" s="437">
        <f>'5.DL soc.econom. analīze'!R13*(1+'7. DL jut. analīze-Soc.'!$D13)</f>
        <v>0</v>
      </c>
      <c r="T13" s="437">
        <f>'5.DL soc.econom. analīze'!S13*(1+'7. DL jut. analīze-Soc.'!$D13)</f>
        <v>0</v>
      </c>
      <c r="U13" s="437">
        <f>'5.DL soc.econom. analīze'!T13*(1+'7. DL jut. analīze-Soc.'!$D13)</f>
        <v>0</v>
      </c>
      <c r="V13" s="437">
        <f>'5.DL soc.econom. analīze'!U13*(1+'7. DL jut. analīze-Soc.'!$D13)</f>
        <v>0</v>
      </c>
      <c r="W13" s="437">
        <f>'5.DL soc.econom. analīze'!V13*(1+'7. DL jut. analīze-Soc.'!$D13)</f>
        <v>0</v>
      </c>
      <c r="X13" s="437">
        <f>'5.DL soc.econom. analīze'!W13*(1+'7. DL jut. analīze-Soc.'!$D13)</f>
        <v>0</v>
      </c>
      <c r="Y13" s="437">
        <f>'5.DL soc.econom. analīze'!X13*(1+'7. DL jut. analīze-Soc.'!$D13)</f>
        <v>0</v>
      </c>
      <c r="Z13" s="437">
        <f>'5.DL soc.econom. analīze'!Y13*(1+'7. DL jut. analīze-Soc.'!$D13)</f>
        <v>0</v>
      </c>
      <c r="AA13" s="437">
        <f>'5.DL soc.econom. analīze'!Z13*(1+'7. DL jut. analīze-Soc.'!$D13)</f>
        <v>0</v>
      </c>
      <c r="AB13" s="437">
        <f>'5.DL soc.econom. analīze'!AA13*(1+'7. DL jut. analīze-Soc.'!$D13)</f>
        <v>0</v>
      </c>
      <c r="AC13" s="437">
        <f>'5.DL soc.econom. analīze'!AB13*(1+'7. DL jut. analīze-Soc.'!$D13)</f>
        <v>0</v>
      </c>
      <c r="AD13" s="437">
        <f>'5.DL soc.econom. analīze'!AC13*(1+'7. DL jut. analīze-Soc.'!$D13)</f>
        <v>0</v>
      </c>
      <c r="AE13" s="437">
        <f>'5.DL soc.econom. analīze'!AD13*(1+'7. DL jut. analīze-Soc.'!$D13)</f>
        <v>0</v>
      </c>
      <c r="AF13" s="437">
        <f>'5.DL soc.econom. analīze'!AE13*(1+'7. DL jut. analīze-Soc.'!$D13)</f>
        <v>0</v>
      </c>
      <c r="AG13" s="437">
        <f>'5.DL soc.econom. analīze'!AF13*(1+'7. DL jut. analīze-Soc.'!$D13)</f>
        <v>0</v>
      </c>
      <c r="AH13" s="437">
        <f>'5.DL soc.econom. analīze'!AG13*(1+'7. DL jut. analīze-Soc.'!$D13)</f>
        <v>0</v>
      </c>
      <c r="AI13" s="437">
        <f>'5.DL soc.econom. analīze'!AH13*(1+'7. DL jut. analīze-Soc.'!$D13)</f>
        <v>0</v>
      </c>
      <c r="AJ13" s="437">
        <f>'5.DL soc.econom. analīze'!AI13*(1+'7. DL jut. analīze-Soc.'!$D13)</f>
        <v>0</v>
      </c>
    </row>
    <row r="14" spans="1:81" x14ac:dyDescent="0.2">
      <c r="A14" s="369" t="s">
        <v>50</v>
      </c>
      <c r="B14" s="4" t="str">
        <f>'5.DL soc.econom. analīze'!B14</f>
        <v>Ieguvums ...</v>
      </c>
      <c r="C14" s="34" t="s">
        <v>58</v>
      </c>
      <c r="D14" s="47">
        <v>0</v>
      </c>
      <c r="E14" s="374">
        <f t="shared" si="1"/>
        <v>0</v>
      </c>
      <c r="F14" s="374">
        <f t="shared" si="2"/>
        <v>0</v>
      </c>
      <c r="G14" s="437">
        <f>'5.DL soc.econom. analīze'!F14*(1+'7. DL jut. analīze-Soc.'!$D14)</f>
        <v>0</v>
      </c>
      <c r="H14" s="437">
        <f>'5.DL soc.econom. analīze'!G14*(1+'7. DL jut. analīze-Soc.'!$D14)</f>
        <v>0</v>
      </c>
      <c r="I14" s="437">
        <f>'5.DL soc.econom. analīze'!H14*(1+'7. DL jut. analīze-Soc.'!$D14)</f>
        <v>0</v>
      </c>
      <c r="J14" s="437">
        <f>'5.DL soc.econom. analīze'!I14*(1+'7. DL jut. analīze-Soc.'!$D14)</f>
        <v>0</v>
      </c>
      <c r="K14" s="437">
        <f>'5.DL soc.econom. analīze'!J14*(1+'7. DL jut. analīze-Soc.'!$D14)</f>
        <v>0</v>
      </c>
      <c r="L14" s="437">
        <f>'5.DL soc.econom. analīze'!K14*(1+'7. DL jut. analīze-Soc.'!$D14)</f>
        <v>0</v>
      </c>
      <c r="M14" s="437">
        <f>'5.DL soc.econom. analīze'!L14*(1+'7. DL jut. analīze-Soc.'!$D14)</f>
        <v>0</v>
      </c>
      <c r="N14" s="437">
        <f>'5.DL soc.econom. analīze'!M14*(1+'7. DL jut. analīze-Soc.'!$D14)</f>
        <v>0</v>
      </c>
      <c r="O14" s="437">
        <f>'5.DL soc.econom. analīze'!N14*(1+'7. DL jut. analīze-Soc.'!$D14)</f>
        <v>0</v>
      </c>
      <c r="P14" s="437">
        <f>'5.DL soc.econom. analīze'!O14*(1+'7. DL jut. analīze-Soc.'!$D14)</f>
        <v>0</v>
      </c>
      <c r="Q14" s="437">
        <f>'5.DL soc.econom. analīze'!P14*(1+'7. DL jut. analīze-Soc.'!$D14)</f>
        <v>0</v>
      </c>
      <c r="R14" s="437">
        <f>'5.DL soc.econom. analīze'!Q14*(1+'7. DL jut. analīze-Soc.'!$D14)</f>
        <v>0</v>
      </c>
      <c r="S14" s="437">
        <f>'5.DL soc.econom. analīze'!R14*(1+'7. DL jut. analīze-Soc.'!$D14)</f>
        <v>0</v>
      </c>
      <c r="T14" s="437">
        <f>'5.DL soc.econom. analīze'!S14*(1+'7. DL jut. analīze-Soc.'!$D14)</f>
        <v>0</v>
      </c>
      <c r="U14" s="437">
        <f>'5.DL soc.econom. analīze'!T14*(1+'7. DL jut. analīze-Soc.'!$D14)</f>
        <v>0</v>
      </c>
      <c r="V14" s="437">
        <f>'5.DL soc.econom. analīze'!U14*(1+'7. DL jut. analīze-Soc.'!$D14)</f>
        <v>0</v>
      </c>
      <c r="W14" s="437">
        <f>'5.DL soc.econom. analīze'!V14*(1+'7. DL jut. analīze-Soc.'!$D14)</f>
        <v>0</v>
      </c>
      <c r="X14" s="437">
        <f>'5.DL soc.econom. analīze'!W14*(1+'7. DL jut. analīze-Soc.'!$D14)</f>
        <v>0</v>
      </c>
      <c r="Y14" s="437">
        <f>'5.DL soc.econom. analīze'!X14*(1+'7. DL jut. analīze-Soc.'!$D14)</f>
        <v>0</v>
      </c>
      <c r="Z14" s="437">
        <f>'5.DL soc.econom. analīze'!Y14*(1+'7. DL jut. analīze-Soc.'!$D14)</f>
        <v>0</v>
      </c>
      <c r="AA14" s="437">
        <f>'5.DL soc.econom. analīze'!Z14*(1+'7. DL jut. analīze-Soc.'!$D14)</f>
        <v>0</v>
      </c>
      <c r="AB14" s="437">
        <f>'5.DL soc.econom. analīze'!AA14*(1+'7. DL jut. analīze-Soc.'!$D14)</f>
        <v>0</v>
      </c>
      <c r="AC14" s="437">
        <f>'5.DL soc.econom. analīze'!AB14*(1+'7. DL jut. analīze-Soc.'!$D14)</f>
        <v>0</v>
      </c>
      <c r="AD14" s="437">
        <f>'5.DL soc.econom. analīze'!AC14*(1+'7. DL jut. analīze-Soc.'!$D14)</f>
        <v>0</v>
      </c>
      <c r="AE14" s="437">
        <f>'5.DL soc.econom. analīze'!AD14*(1+'7. DL jut. analīze-Soc.'!$D14)</f>
        <v>0</v>
      </c>
      <c r="AF14" s="437">
        <f>'5.DL soc.econom. analīze'!AE14*(1+'7. DL jut. analīze-Soc.'!$D14)</f>
        <v>0</v>
      </c>
      <c r="AG14" s="437">
        <f>'5.DL soc.econom. analīze'!AF14*(1+'7. DL jut. analīze-Soc.'!$D14)</f>
        <v>0</v>
      </c>
      <c r="AH14" s="437">
        <f>'5.DL soc.econom. analīze'!AG14*(1+'7. DL jut. analīze-Soc.'!$D14)</f>
        <v>0</v>
      </c>
      <c r="AI14" s="437">
        <f>'5.DL soc.econom. analīze'!AH14*(1+'7. DL jut. analīze-Soc.'!$D14)</f>
        <v>0</v>
      </c>
      <c r="AJ14" s="437">
        <f>'5.DL soc.econom. analīze'!AI14*(1+'7. DL jut. analīze-Soc.'!$D14)</f>
        <v>0</v>
      </c>
    </row>
    <row r="15" spans="1:81" x14ac:dyDescent="0.2">
      <c r="A15" s="369" t="s">
        <v>11</v>
      </c>
      <c r="B15" s="4" t="str">
        <f>'5.DL soc.econom. analīze'!B15</f>
        <v>Ieguvums ...</v>
      </c>
      <c r="C15" s="34" t="s">
        <v>58</v>
      </c>
      <c r="D15" s="47">
        <v>0</v>
      </c>
      <c r="E15" s="374">
        <f t="shared" si="1"/>
        <v>0</v>
      </c>
      <c r="F15" s="374">
        <f t="shared" si="2"/>
        <v>0</v>
      </c>
      <c r="G15" s="437">
        <f>'5.DL soc.econom. analīze'!F15*(1+'7. DL jut. analīze-Soc.'!$D15)</f>
        <v>0</v>
      </c>
      <c r="H15" s="437">
        <f>'5.DL soc.econom. analīze'!G15*(1+'7. DL jut. analīze-Soc.'!$D15)</f>
        <v>0</v>
      </c>
      <c r="I15" s="437">
        <f>'5.DL soc.econom. analīze'!H15*(1+'7. DL jut. analīze-Soc.'!$D15)</f>
        <v>0</v>
      </c>
      <c r="J15" s="437">
        <f>'5.DL soc.econom. analīze'!I15*(1+'7. DL jut. analīze-Soc.'!$D15)</f>
        <v>0</v>
      </c>
      <c r="K15" s="437">
        <f>'5.DL soc.econom. analīze'!J15*(1+'7. DL jut. analīze-Soc.'!$D15)</f>
        <v>0</v>
      </c>
      <c r="L15" s="437">
        <f>'5.DL soc.econom. analīze'!K15*(1+'7. DL jut. analīze-Soc.'!$D15)</f>
        <v>0</v>
      </c>
      <c r="M15" s="437">
        <f>'5.DL soc.econom. analīze'!L15*(1+'7. DL jut. analīze-Soc.'!$D15)</f>
        <v>0</v>
      </c>
      <c r="N15" s="437">
        <f>'5.DL soc.econom. analīze'!M15*(1+'7. DL jut. analīze-Soc.'!$D15)</f>
        <v>0</v>
      </c>
      <c r="O15" s="437">
        <f>'5.DL soc.econom. analīze'!N15*(1+'7. DL jut. analīze-Soc.'!$D15)</f>
        <v>0</v>
      </c>
      <c r="P15" s="437">
        <f>'5.DL soc.econom. analīze'!O15*(1+'7. DL jut. analīze-Soc.'!$D15)</f>
        <v>0</v>
      </c>
      <c r="Q15" s="437">
        <f>'5.DL soc.econom. analīze'!P15*(1+'7. DL jut. analīze-Soc.'!$D15)</f>
        <v>0</v>
      </c>
      <c r="R15" s="437">
        <f>'5.DL soc.econom. analīze'!Q15*(1+'7. DL jut. analīze-Soc.'!$D15)</f>
        <v>0</v>
      </c>
      <c r="S15" s="437">
        <f>'5.DL soc.econom. analīze'!R15*(1+'7. DL jut. analīze-Soc.'!$D15)</f>
        <v>0</v>
      </c>
      <c r="T15" s="437">
        <f>'5.DL soc.econom. analīze'!S15*(1+'7. DL jut. analīze-Soc.'!$D15)</f>
        <v>0</v>
      </c>
      <c r="U15" s="437">
        <f>'5.DL soc.econom. analīze'!T15*(1+'7. DL jut. analīze-Soc.'!$D15)</f>
        <v>0</v>
      </c>
      <c r="V15" s="437">
        <f>'5.DL soc.econom. analīze'!U15*(1+'7. DL jut. analīze-Soc.'!$D15)</f>
        <v>0</v>
      </c>
      <c r="W15" s="437">
        <f>'5.DL soc.econom. analīze'!V15*(1+'7. DL jut. analīze-Soc.'!$D15)</f>
        <v>0</v>
      </c>
      <c r="X15" s="437">
        <f>'5.DL soc.econom. analīze'!W15*(1+'7. DL jut. analīze-Soc.'!$D15)</f>
        <v>0</v>
      </c>
      <c r="Y15" s="437">
        <f>'5.DL soc.econom. analīze'!X15*(1+'7. DL jut. analīze-Soc.'!$D15)</f>
        <v>0</v>
      </c>
      <c r="Z15" s="437">
        <f>'5.DL soc.econom. analīze'!Y15*(1+'7. DL jut. analīze-Soc.'!$D15)</f>
        <v>0</v>
      </c>
      <c r="AA15" s="437">
        <f>'5.DL soc.econom. analīze'!Z15*(1+'7. DL jut. analīze-Soc.'!$D15)</f>
        <v>0</v>
      </c>
      <c r="AB15" s="437">
        <f>'5.DL soc.econom. analīze'!AA15*(1+'7. DL jut. analīze-Soc.'!$D15)</f>
        <v>0</v>
      </c>
      <c r="AC15" s="437">
        <f>'5.DL soc.econom. analīze'!AB15*(1+'7. DL jut. analīze-Soc.'!$D15)</f>
        <v>0</v>
      </c>
      <c r="AD15" s="437">
        <f>'5.DL soc.econom. analīze'!AC15*(1+'7. DL jut. analīze-Soc.'!$D15)</f>
        <v>0</v>
      </c>
      <c r="AE15" s="437">
        <f>'5.DL soc.econom. analīze'!AD15*(1+'7. DL jut. analīze-Soc.'!$D15)</f>
        <v>0</v>
      </c>
      <c r="AF15" s="437">
        <f>'5.DL soc.econom. analīze'!AE15*(1+'7. DL jut. analīze-Soc.'!$D15)</f>
        <v>0</v>
      </c>
      <c r="AG15" s="437">
        <f>'5.DL soc.econom. analīze'!AF15*(1+'7. DL jut. analīze-Soc.'!$D15)</f>
        <v>0</v>
      </c>
      <c r="AH15" s="437">
        <f>'5.DL soc.econom. analīze'!AG15*(1+'7. DL jut. analīze-Soc.'!$D15)</f>
        <v>0</v>
      </c>
      <c r="AI15" s="437">
        <f>'5.DL soc.econom. analīze'!AH15*(1+'7. DL jut. analīze-Soc.'!$D15)</f>
        <v>0</v>
      </c>
      <c r="AJ15" s="437">
        <f>'5.DL soc.econom. analīze'!AI15*(1+'7. DL jut. analīze-Soc.'!$D15)</f>
        <v>0</v>
      </c>
    </row>
    <row r="16" spans="1:81" x14ac:dyDescent="0.2">
      <c r="A16" s="369" t="s">
        <v>12</v>
      </c>
      <c r="B16" s="4" t="str">
        <f>'5.DL soc.econom. analīze'!B16</f>
        <v>Ieguvums ...</v>
      </c>
      <c r="C16" s="34" t="s">
        <v>58</v>
      </c>
      <c r="D16" s="47">
        <v>0</v>
      </c>
      <c r="E16" s="374">
        <f t="shared" si="1"/>
        <v>0</v>
      </c>
      <c r="F16" s="374">
        <f t="shared" si="2"/>
        <v>0</v>
      </c>
      <c r="G16" s="437">
        <f>'5.DL soc.econom. analīze'!F16*(1+'7. DL jut. analīze-Soc.'!$D16)</f>
        <v>0</v>
      </c>
      <c r="H16" s="437">
        <f>'5.DL soc.econom. analīze'!G16*(1+'7. DL jut. analīze-Soc.'!$D16)</f>
        <v>0</v>
      </c>
      <c r="I16" s="437">
        <f>'5.DL soc.econom. analīze'!H16*(1+'7. DL jut. analīze-Soc.'!$D16)</f>
        <v>0</v>
      </c>
      <c r="J16" s="437">
        <f>'5.DL soc.econom. analīze'!I16*(1+'7. DL jut. analīze-Soc.'!$D16)</f>
        <v>0</v>
      </c>
      <c r="K16" s="437">
        <f>'5.DL soc.econom. analīze'!J16*(1+'7. DL jut. analīze-Soc.'!$D16)</f>
        <v>0</v>
      </c>
      <c r="L16" s="437">
        <f>'5.DL soc.econom. analīze'!K16*(1+'7. DL jut. analīze-Soc.'!$D16)</f>
        <v>0</v>
      </c>
      <c r="M16" s="437">
        <f>'5.DL soc.econom. analīze'!L16*(1+'7. DL jut. analīze-Soc.'!$D16)</f>
        <v>0</v>
      </c>
      <c r="N16" s="437">
        <f>'5.DL soc.econom. analīze'!M16*(1+'7. DL jut. analīze-Soc.'!$D16)</f>
        <v>0</v>
      </c>
      <c r="O16" s="437">
        <f>'5.DL soc.econom. analīze'!N16*(1+'7. DL jut. analīze-Soc.'!$D16)</f>
        <v>0</v>
      </c>
      <c r="P16" s="437">
        <f>'5.DL soc.econom. analīze'!O16*(1+'7. DL jut. analīze-Soc.'!$D16)</f>
        <v>0</v>
      </c>
      <c r="Q16" s="437">
        <f>'5.DL soc.econom. analīze'!P16*(1+'7. DL jut. analīze-Soc.'!$D16)</f>
        <v>0</v>
      </c>
      <c r="R16" s="437">
        <f>'5.DL soc.econom. analīze'!Q16*(1+'7. DL jut. analīze-Soc.'!$D16)</f>
        <v>0</v>
      </c>
      <c r="S16" s="437">
        <f>'5.DL soc.econom. analīze'!R16*(1+'7. DL jut. analīze-Soc.'!$D16)</f>
        <v>0</v>
      </c>
      <c r="T16" s="437">
        <f>'5.DL soc.econom. analīze'!S16*(1+'7. DL jut. analīze-Soc.'!$D16)</f>
        <v>0</v>
      </c>
      <c r="U16" s="437">
        <f>'5.DL soc.econom. analīze'!T16*(1+'7. DL jut. analīze-Soc.'!$D16)</f>
        <v>0</v>
      </c>
      <c r="V16" s="437">
        <f>'5.DL soc.econom. analīze'!U16*(1+'7. DL jut. analīze-Soc.'!$D16)</f>
        <v>0</v>
      </c>
      <c r="W16" s="437">
        <f>'5.DL soc.econom. analīze'!V16*(1+'7. DL jut. analīze-Soc.'!$D16)</f>
        <v>0</v>
      </c>
      <c r="X16" s="437">
        <f>'5.DL soc.econom. analīze'!W16*(1+'7. DL jut. analīze-Soc.'!$D16)</f>
        <v>0</v>
      </c>
      <c r="Y16" s="437">
        <f>'5.DL soc.econom. analīze'!X16*(1+'7. DL jut. analīze-Soc.'!$D16)</f>
        <v>0</v>
      </c>
      <c r="Z16" s="437">
        <f>'5.DL soc.econom. analīze'!Y16*(1+'7. DL jut. analīze-Soc.'!$D16)</f>
        <v>0</v>
      </c>
      <c r="AA16" s="437">
        <f>'5.DL soc.econom. analīze'!Z16*(1+'7. DL jut. analīze-Soc.'!$D16)</f>
        <v>0</v>
      </c>
      <c r="AB16" s="437">
        <f>'5.DL soc.econom. analīze'!AA16*(1+'7. DL jut. analīze-Soc.'!$D16)</f>
        <v>0</v>
      </c>
      <c r="AC16" s="437">
        <f>'5.DL soc.econom. analīze'!AB16*(1+'7. DL jut. analīze-Soc.'!$D16)</f>
        <v>0</v>
      </c>
      <c r="AD16" s="437">
        <f>'5.DL soc.econom. analīze'!AC16*(1+'7. DL jut. analīze-Soc.'!$D16)</f>
        <v>0</v>
      </c>
      <c r="AE16" s="437">
        <f>'5.DL soc.econom. analīze'!AD16*(1+'7. DL jut. analīze-Soc.'!$D16)</f>
        <v>0</v>
      </c>
      <c r="AF16" s="437">
        <f>'5.DL soc.econom. analīze'!AE16*(1+'7. DL jut. analīze-Soc.'!$D16)</f>
        <v>0</v>
      </c>
      <c r="AG16" s="437">
        <f>'5.DL soc.econom. analīze'!AF16*(1+'7. DL jut. analīze-Soc.'!$D16)</f>
        <v>0</v>
      </c>
      <c r="AH16" s="437">
        <f>'5.DL soc.econom. analīze'!AG16*(1+'7. DL jut. analīze-Soc.'!$D16)</f>
        <v>0</v>
      </c>
      <c r="AI16" s="437">
        <f>'5.DL soc.econom. analīze'!AH16*(1+'7. DL jut. analīze-Soc.'!$D16)</f>
        <v>0</v>
      </c>
      <c r="AJ16" s="437">
        <f>'5.DL soc.econom. analīze'!AI16*(1+'7. DL jut. analīze-Soc.'!$D16)</f>
        <v>0</v>
      </c>
    </row>
    <row r="17" spans="1:81" x14ac:dyDescent="0.2">
      <c r="A17" s="369" t="s">
        <v>108</v>
      </c>
      <c r="B17" s="4" t="str">
        <f>'5.DL soc.econom. analīze'!B17</f>
        <v>Ieguvums ...</v>
      </c>
      <c r="C17" s="34" t="s">
        <v>58</v>
      </c>
      <c r="D17" s="47">
        <v>0</v>
      </c>
      <c r="E17" s="374">
        <f t="shared" si="1"/>
        <v>0</v>
      </c>
      <c r="F17" s="374">
        <f t="shared" si="2"/>
        <v>0</v>
      </c>
      <c r="G17" s="437">
        <f>'5.DL soc.econom. analīze'!F17*(1+'7. DL jut. analīze-Soc.'!$D17)</f>
        <v>0</v>
      </c>
      <c r="H17" s="437">
        <f>'5.DL soc.econom. analīze'!G17*(1+'7. DL jut. analīze-Soc.'!$D17)</f>
        <v>0</v>
      </c>
      <c r="I17" s="437">
        <f>'5.DL soc.econom. analīze'!H17*(1+'7. DL jut. analīze-Soc.'!$D17)</f>
        <v>0</v>
      </c>
      <c r="J17" s="437">
        <f>'5.DL soc.econom. analīze'!I17*(1+'7. DL jut. analīze-Soc.'!$D17)</f>
        <v>0</v>
      </c>
      <c r="K17" s="437">
        <f>'5.DL soc.econom. analīze'!J17*(1+'7. DL jut. analīze-Soc.'!$D17)</f>
        <v>0</v>
      </c>
      <c r="L17" s="437">
        <f>'5.DL soc.econom. analīze'!K17*(1+'7. DL jut. analīze-Soc.'!$D17)</f>
        <v>0</v>
      </c>
      <c r="M17" s="437">
        <f>'5.DL soc.econom. analīze'!L17*(1+'7. DL jut. analīze-Soc.'!$D17)</f>
        <v>0</v>
      </c>
      <c r="N17" s="437">
        <f>'5.DL soc.econom. analīze'!M17*(1+'7. DL jut. analīze-Soc.'!$D17)</f>
        <v>0</v>
      </c>
      <c r="O17" s="437">
        <f>'5.DL soc.econom. analīze'!N17*(1+'7. DL jut. analīze-Soc.'!$D17)</f>
        <v>0</v>
      </c>
      <c r="P17" s="437">
        <f>'5.DL soc.econom. analīze'!O17*(1+'7. DL jut. analīze-Soc.'!$D17)</f>
        <v>0</v>
      </c>
      <c r="Q17" s="437">
        <f>'5.DL soc.econom. analīze'!P17*(1+'7. DL jut. analīze-Soc.'!$D17)</f>
        <v>0</v>
      </c>
      <c r="R17" s="437">
        <f>'5.DL soc.econom. analīze'!Q17*(1+'7. DL jut. analīze-Soc.'!$D17)</f>
        <v>0</v>
      </c>
      <c r="S17" s="437">
        <f>'5.DL soc.econom. analīze'!R17*(1+'7. DL jut. analīze-Soc.'!$D17)</f>
        <v>0</v>
      </c>
      <c r="T17" s="437">
        <f>'5.DL soc.econom. analīze'!S17*(1+'7. DL jut. analīze-Soc.'!$D17)</f>
        <v>0</v>
      </c>
      <c r="U17" s="437">
        <f>'5.DL soc.econom. analīze'!T17*(1+'7. DL jut. analīze-Soc.'!$D17)</f>
        <v>0</v>
      </c>
      <c r="V17" s="437">
        <f>'5.DL soc.econom. analīze'!U17*(1+'7. DL jut. analīze-Soc.'!$D17)</f>
        <v>0</v>
      </c>
      <c r="W17" s="437">
        <f>'5.DL soc.econom. analīze'!V17*(1+'7. DL jut. analīze-Soc.'!$D17)</f>
        <v>0</v>
      </c>
      <c r="X17" s="437">
        <f>'5.DL soc.econom. analīze'!W17*(1+'7. DL jut. analīze-Soc.'!$D17)</f>
        <v>0</v>
      </c>
      <c r="Y17" s="437">
        <f>'5.DL soc.econom. analīze'!X17*(1+'7. DL jut. analīze-Soc.'!$D17)</f>
        <v>0</v>
      </c>
      <c r="Z17" s="437">
        <f>'5.DL soc.econom. analīze'!Y17*(1+'7. DL jut. analīze-Soc.'!$D17)</f>
        <v>0</v>
      </c>
      <c r="AA17" s="437">
        <f>'5.DL soc.econom. analīze'!Z17*(1+'7. DL jut. analīze-Soc.'!$D17)</f>
        <v>0</v>
      </c>
      <c r="AB17" s="437">
        <f>'5.DL soc.econom. analīze'!AA17*(1+'7. DL jut. analīze-Soc.'!$D17)</f>
        <v>0</v>
      </c>
      <c r="AC17" s="437">
        <f>'5.DL soc.econom. analīze'!AB17*(1+'7. DL jut. analīze-Soc.'!$D17)</f>
        <v>0</v>
      </c>
      <c r="AD17" s="437">
        <f>'5.DL soc.econom. analīze'!AC17*(1+'7. DL jut. analīze-Soc.'!$D17)</f>
        <v>0</v>
      </c>
      <c r="AE17" s="437">
        <f>'5.DL soc.econom. analīze'!AD17*(1+'7. DL jut. analīze-Soc.'!$D17)</f>
        <v>0</v>
      </c>
      <c r="AF17" s="437">
        <f>'5.DL soc.econom. analīze'!AE17*(1+'7. DL jut. analīze-Soc.'!$D17)</f>
        <v>0</v>
      </c>
      <c r="AG17" s="437">
        <f>'5.DL soc.econom. analīze'!AF17*(1+'7. DL jut. analīze-Soc.'!$D17)</f>
        <v>0</v>
      </c>
      <c r="AH17" s="437">
        <f>'5.DL soc.econom. analīze'!AG17*(1+'7. DL jut. analīze-Soc.'!$D17)</f>
        <v>0</v>
      </c>
      <c r="AI17" s="437">
        <f>'5.DL soc.econom. analīze'!AH17*(1+'7. DL jut. analīze-Soc.'!$D17)</f>
        <v>0</v>
      </c>
      <c r="AJ17" s="437">
        <f>'5.DL soc.econom. analīze'!AI17*(1+'7. DL jut. analīze-Soc.'!$D17)</f>
        <v>0</v>
      </c>
    </row>
    <row r="18" spans="1:81" s="377" customFormat="1" x14ac:dyDescent="0.2">
      <c r="A18" s="371">
        <v>2</v>
      </c>
      <c r="B18" s="372" t="s">
        <v>197</v>
      </c>
      <c r="C18" s="373" t="s">
        <v>58</v>
      </c>
      <c r="D18" s="47">
        <v>0</v>
      </c>
      <c r="E18" s="374">
        <f t="shared" si="1"/>
        <v>0</v>
      </c>
      <c r="F18" s="374">
        <f t="shared" si="2"/>
        <v>0</v>
      </c>
      <c r="G18" s="375">
        <f>SUM(G19:G23)</f>
        <v>0</v>
      </c>
      <c r="H18" s="375">
        <f>SUM(H19:H23)</f>
        <v>0</v>
      </c>
      <c r="I18" s="375">
        <f t="shared" ref="I18:AJ18" si="3">SUM(I19:I23)</f>
        <v>0</v>
      </c>
      <c r="J18" s="375">
        <f t="shared" si="3"/>
        <v>0</v>
      </c>
      <c r="K18" s="375">
        <f t="shared" si="3"/>
        <v>0</v>
      </c>
      <c r="L18" s="375">
        <f t="shared" si="3"/>
        <v>0</v>
      </c>
      <c r="M18" s="375">
        <f t="shared" si="3"/>
        <v>0</v>
      </c>
      <c r="N18" s="375">
        <f t="shared" si="3"/>
        <v>0</v>
      </c>
      <c r="O18" s="375">
        <f t="shared" si="3"/>
        <v>0</v>
      </c>
      <c r="P18" s="375">
        <f t="shared" si="3"/>
        <v>0</v>
      </c>
      <c r="Q18" s="375">
        <f t="shared" si="3"/>
        <v>0</v>
      </c>
      <c r="R18" s="375">
        <f t="shared" si="3"/>
        <v>0</v>
      </c>
      <c r="S18" s="375">
        <f t="shared" si="3"/>
        <v>0</v>
      </c>
      <c r="T18" s="375">
        <f t="shared" si="3"/>
        <v>0</v>
      </c>
      <c r="U18" s="375">
        <f t="shared" si="3"/>
        <v>0</v>
      </c>
      <c r="V18" s="375">
        <f t="shared" si="3"/>
        <v>0</v>
      </c>
      <c r="W18" s="375">
        <f t="shared" si="3"/>
        <v>0</v>
      </c>
      <c r="X18" s="375">
        <f t="shared" si="3"/>
        <v>0</v>
      </c>
      <c r="Y18" s="375">
        <f t="shared" si="3"/>
        <v>0</v>
      </c>
      <c r="Z18" s="375">
        <f t="shared" si="3"/>
        <v>0</v>
      </c>
      <c r="AA18" s="375">
        <f t="shared" si="3"/>
        <v>0</v>
      </c>
      <c r="AB18" s="375">
        <f t="shared" si="3"/>
        <v>0</v>
      </c>
      <c r="AC18" s="375">
        <f t="shared" si="3"/>
        <v>0</v>
      </c>
      <c r="AD18" s="375">
        <f t="shared" si="3"/>
        <v>0</v>
      </c>
      <c r="AE18" s="375">
        <f t="shared" si="3"/>
        <v>0</v>
      </c>
      <c r="AF18" s="375">
        <f t="shared" si="3"/>
        <v>0</v>
      </c>
      <c r="AG18" s="375">
        <f t="shared" si="3"/>
        <v>0</v>
      </c>
      <c r="AH18" s="375">
        <f t="shared" si="3"/>
        <v>0</v>
      </c>
      <c r="AI18" s="375">
        <f t="shared" si="3"/>
        <v>0</v>
      </c>
      <c r="AJ18" s="375">
        <f t="shared" si="3"/>
        <v>0</v>
      </c>
      <c r="AK18" s="3"/>
      <c r="AL18" s="376"/>
      <c r="AM18" s="376"/>
      <c r="AN18" s="376"/>
      <c r="AO18" s="376"/>
      <c r="AP18" s="376"/>
      <c r="AQ18" s="376"/>
      <c r="AR18" s="376"/>
      <c r="AS18" s="376"/>
      <c r="AT18" s="376"/>
      <c r="AU18" s="376"/>
      <c r="AV18" s="376"/>
      <c r="AW18" s="376"/>
      <c r="AX18" s="376"/>
      <c r="AY18" s="376"/>
      <c r="AZ18" s="376"/>
      <c r="BA18" s="376"/>
      <c r="BB18" s="376"/>
      <c r="BC18" s="376"/>
      <c r="BD18" s="376"/>
      <c r="BE18" s="376"/>
      <c r="BF18" s="376"/>
      <c r="BG18" s="376"/>
      <c r="BH18" s="376"/>
      <c r="BI18" s="376"/>
      <c r="BJ18" s="376"/>
      <c r="BK18" s="376"/>
      <c r="BL18" s="376"/>
      <c r="BM18" s="376"/>
      <c r="BN18" s="376"/>
      <c r="BO18" s="376"/>
      <c r="BP18" s="376"/>
      <c r="BQ18" s="376"/>
      <c r="BR18" s="376"/>
      <c r="BS18" s="376"/>
      <c r="BT18" s="376"/>
      <c r="BU18" s="376"/>
      <c r="BV18" s="376"/>
      <c r="BW18" s="376"/>
      <c r="BX18" s="376"/>
      <c r="BY18" s="376"/>
      <c r="BZ18" s="376"/>
      <c r="CA18" s="376"/>
      <c r="CB18" s="376"/>
      <c r="CC18" s="376"/>
    </row>
    <row r="19" spans="1:81" x14ac:dyDescent="0.2">
      <c r="A19" s="369" t="s">
        <v>65</v>
      </c>
      <c r="B19" s="4" t="str">
        <f>'5.DL soc.econom. analīze'!B19</f>
        <v>Ieguvums ...</v>
      </c>
      <c r="C19" s="34" t="s">
        <v>58</v>
      </c>
      <c r="D19" s="47">
        <v>0</v>
      </c>
      <c r="E19" s="374">
        <f t="shared" si="1"/>
        <v>0</v>
      </c>
      <c r="F19" s="374">
        <f t="shared" si="2"/>
        <v>0</v>
      </c>
      <c r="G19" s="437">
        <f>'5.DL soc.econom. analīze'!F19*(1+'7. DL jut. analīze-Soc.'!$D19)</f>
        <v>0</v>
      </c>
      <c r="H19" s="437">
        <f>'5.DL soc.econom. analīze'!G19*(1+'7. DL jut. analīze-Soc.'!$D19)</f>
        <v>0</v>
      </c>
      <c r="I19" s="437">
        <f>'5.DL soc.econom. analīze'!H19*(1+'7. DL jut. analīze-Soc.'!$D19)</f>
        <v>0</v>
      </c>
      <c r="J19" s="437">
        <f>'5.DL soc.econom. analīze'!I19*(1+'7. DL jut. analīze-Soc.'!$D19)</f>
        <v>0</v>
      </c>
      <c r="K19" s="437">
        <f>'5.DL soc.econom. analīze'!J19*(1+'7. DL jut. analīze-Soc.'!$D19)</f>
        <v>0</v>
      </c>
      <c r="L19" s="437">
        <f>'5.DL soc.econom. analīze'!K19*(1+'7. DL jut. analīze-Soc.'!$D19)</f>
        <v>0</v>
      </c>
      <c r="M19" s="437">
        <f>'5.DL soc.econom. analīze'!L19*(1+'7. DL jut. analīze-Soc.'!$D19)</f>
        <v>0</v>
      </c>
      <c r="N19" s="437">
        <f>'5.DL soc.econom. analīze'!M19*(1+'7. DL jut. analīze-Soc.'!$D19)</f>
        <v>0</v>
      </c>
      <c r="O19" s="437">
        <f>'5.DL soc.econom. analīze'!N19*(1+'7. DL jut. analīze-Soc.'!$D19)</f>
        <v>0</v>
      </c>
      <c r="P19" s="437">
        <f>'5.DL soc.econom. analīze'!O19*(1+'7. DL jut. analīze-Soc.'!$D19)</f>
        <v>0</v>
      </c>
      <c r="Q19" s="437">
        <f>'5.DL soc.econom. analīze'!P19*(1+'7. DL jut. analīze-Soc.'!$D19)</f>
        <v>0</v>
      </c>
      <c r="R19" s="437">
        <f>'5.DL soc.econom. analīze'!Q19*(1+'7. DL jut. analīze-Soc.'!$D19)</f>
        <v>0</v>
      </c>
      <c r="S19" s="437">
        <f>'5.DL soc.econom. analīze'!R19*(1+'7. DL jut. analīze-Soc.'!$D19)</f>
        <v>0</v>
      </c>
      <c r="T19" s="437">
        <f>'5.DL soc.econom. analīze'!S19*(1+'7. DL jut. analīze-Soc.'!$D19)</f>
        <v>0</v>
      </c>
      <c r="U19" s="437">
        <f>'5.DL soc.econom. analīze'!T19*(1+'7. DL jut. analīze-Soc.'!$D19)</f>
        <v>0</v>
      </c>
      <c r="V19" s="437">
        <f>'5.DL soc.econom. analīze'!U19*(1+'7. DL jut. analīze-Soc.'!$D19)</f>
        <v>0</v>
      </c>
      <c r="W19" s="437">
        <f>'5.DL soc.econom. analīze'!V19*(1+'7. DL jut. analīze-Soc.'!$D19)</f>
        <v>0</v>
      </c>
      <c r="X19" s="437">
        <f>'5.DL soc.econom. analīze'!W19*(1+'7. DL jut. analīze-Soc.'!$D19)</f>
        <v>0</v>
      </c>
      <c r="Y19" s="437">
        <f>'5.DL soc.econom. analīze'!X19*(1+'7. DL jut. analīze-Soc.'!$D19)</f>
        <v>0</v>
      </c>
      <c r="Z19" s="437">
        <f>'5.DL soc.econom. analīze'!Y19*(1+'7. DL jut. analīze-Soc.'!$D19)</f>
        <v>0</v>
      </c>
      <c r="AA19" s="437">
        <f>'5.DL soc.econom. analīze'!Z19*(1+'7. DL jut. analīze-Soc.'!$D19)</f>
        <v>0</v>
      </c>
      <c r="AB19" s="437">
        <f>'5.DL soc.econom. analīze'!AA19*(1+'7. DL jut. analīze-Soc.'!$D19)</f>
        <v>0</v>
      </c>
      <c r="AC19" s="437">
        <f>'5.DL soc.econom. analīze'!AB19*(1+'7. DL jut. analīze-Soc.'!$D19)</f>
        <v>0</v>
      </c>
      <c r="AD19" s="437">
        <f>'5.DL soc.econom. analīze'!AC19*(1+'7. DL jut. analīze-Soc.'!$D19)</f>
        <v>0</v>
      </c>
      <c r="AE19" s="437">
        <f>'5.DL soc.econom. analīze'!AD19*(1+'7. DL jut. analīze-Soc.'!$D19)</f>
        <v>0</v>
      </c>
      <c r="AF19" s="437">
        <f>'5.DL soc.econom. analīze'!AE19*(1+'7. DL jut. analīze-Soc.'!$D19)</f>
        <v>0</v>
      </c>
      <c r="AG19" s="437">
        <f>'5.DL soc.econom. analīze'!AF19*(1+'7. DL jut. analīze-Soc.'!$D19)</f>
        <v>0</v>
      </c>
      <c r="AH19" s="437">
        <f>'5.DL soc.econom. analīze'!AG19*(1+'7. DL jut. analīze-Soc.'!$D19)</f>
        <v>0</v>
      </c>
      <c r="AI19" s="437">
        <f>'5.DL soc.econom. analīze'!AH19*(1+'7. DL jut. analīze-Soc.'!$D19)</f>
        <v>0</v>
      </c>
      <c r="AJ19" s="437">
        <f>'5.DL soc.econom. analīze'!AI19*(1+'7. DL jut. analīze-Soc.'!$D19)</f>
        <v>0</v>
      </c>
    </row>
    <row r="20" spans="1:81" x14ac:dyDescent="0.2">
      <c r="A20" s="369" t="s">
        <v>67</v>
      </c>
      <c r="B20" s="4" t="str">
        <f>'5.DL soc.econom. analīze'!B20</f>
        <v>Ieguvums ...</v>
      </c>
      <c r="C20" s="34" t="s">
        <v>58</v>
      </c>
      <c r="D20" s="47">
        <v>0</v>
      </c>
      <c r="E20" s="374">
        <f t="shared" si="1"/>
        <v>0</v>
      </c>
      <c r="F20" s="374">
        <f t="shared" si="2"/>
        <v>0</v>
      </c>
      <c r="G20" s="437">
        <f>'5.DL soc.econom. analīze'!F20*(1+'7. DL jut. analīze-Soc.'!$D20)</f>
        <v>0</v>
      </c>
      <c r="H20" s="437">
        <f>'5.DL soc.econom. analīze'!G20*(1+'7. DL jut. analīze-Soc.'!$D20)</f>
        <v>0</v>
      </c>
      <c r="I20" s="437">
        <f>'5.DL soc.econom. analīze'!H20*(1+'7. DL jut. analīze-Soc.'!$D20)</f>
        <v>0</v>
      </c>
      <c r="J20" s="437">
        <f>'5.DL soc.econom. analīze'!I20*(1+'7. DL jut. analīze-Soc.'!$D20)</f>
        <v>0</v>
      </c>
      <c r="K20" s="437">
        <f>'5.DL soc.econom. analīze'!J20*(1+'7. DL jut. analīze-Soc.'!$D20)</f>
        <v>0</v>
      </c>
      <c r="L20" s="437">
        <f>'5.DL soc.econom. analīze'!K20*(1+'7. DL jut. analīze-Soc.'!$D20)</f>
        <v>0</v>
      </c>
      <c r="M20" s="437">
        <f>'5.DL soc.econom. analīze'!L20*(1+'7. DL jut. analīze-Soc.'!$D20)</f>
        <v>0</v>
      </c>
      <c r="N20" s="437">
        <f>'5.DL soc.econom. analīze'!M20*(1+'7. DL jut. analīze-Soc.'!$D20)</f>
        <v>0</v>
      </c>
      <c r="O20" s="437">
        <f>'5.DL soc.econom. analīze'!N20*(1+'7. DL jut. analīze-Soc.'!$D20)</f>
        <v>0</v>
      </c>
      <c r="P20" s="437">
        <f>'5.DL soc.econom. analīze'!O20*(1+'7. DL jut. analīze-Soc.'!$D20)</f>
        <v>0</v>
      </c>
      <c r="Q20" s="437">
        <f>'5.DL soc.econom. analīze'!P20*(1+'7. DL jut. analīze-Soc.'!$D20)</f>
        <v>0</v>
      </c>
      <c r="R20" s="437">
        <f>'5.DL soc.econom. analīze'!Q20*(1+'7. DL jut. analīze-Soc.'!$D20)</f>
        <v>0</v>
      </c>
      <c r="S20" s="437">
        <f>'5.DL soc.econom. analīze'!R20*(1+'7. DL jut. analīze-Soc.'!$D20)</f>
        <v>0</v>
      </c>
      <c r="T20" s="437">
        <f>'5.DL soc.econom. analīze'!S20*(1+'7. DL jut. analīze-Soc.'!$D20)</f>
        <v>0</v>
      </c>
      <c r="U20" s="437">
        <f>'5.DL soc.econom. analīze'!T20*(1+'7. DL jut. analīze-Soc.'!$D20)</f>
        <v>0</v>
      </c>
      <c r="V20" s="437">
        <f>'5.DL soc.econom. analīze'!U20*(1+'7. DL jut. analīze-Soc.'!$D20)</f>
        <v>0</v>
      </c>
      <c r="W20" s="437">
        <f>'5.DL soc.econom. analīze'!V20*(1+'7. DL jut. analīze-Soc.'!$D20)</f>
        <v>0</v>
      </c>
      <c r="X20" s="437">
        <f>'5.DL soc.econom. analīze'!W20*(1+'7. DL jut. analīze-Soc.'!$D20)</f>
        <v>0</v>
      </c>
      <c r="Y20" s="437">
        <f>'5.DL soc.econom. analīze'!X20*(1+'7. DL jut. analīze-Soc.'!$D20)</f>
        <v>0</v>
      </c>
      <c r="Z20" s="437">
        <f>'5.DL soc.econom. analīze'!Y20*(1+'7. DL jut. analīze-Soc.'!$D20)</f>
        <v>0</v>
      </c>
      <c r="AA20" s="437">
        <f>'5.DL soc.econom. analīze'!Z20*(1+'7. DL jut. analīze-Soc.'!$D20)</f>
        <v>0</v>
      </c>
      <c r="AB20" s="437">
        <f>'5.DL soc.econom. analīze'!AA20*(1+'7. DL jut. analīze-Soc.'!$D20)</f>
        <v>0</v>
      </c>
      <c r="AC20" s="437">
        <f>'5.DL soc.econom. analīze'!AB20*(1+'7. DL jut. analīze-Soc.'!$D20)</f>
        <v>0</v>
      </c>
      <c r="AD20" s="437">
        <f>'5.DL soc.econom. analīze'!AC20*(1+'7. DL jut. analīze-Soc.'!$D20)</f>
        <v>0</v>
      </c>
      <c r="AE20" s="437">
        <f>'5.DL soc.econom. analīze'!AD20*(1+'7. DL jut. analīze-Soc.'!$D20)</f>
        <v>0</v>
      </c>
      <c r="AF20" s="437">
        <f>'5.DL soc.econom. analīze'!AE20*(1+'7. DL jut. analīze-Soc.'!$D20)</f>
        <v>0</v>
      </c>
      <c r="AG20" s="437">
        <f>'5.DL soc.econom. analīze'!AF20*(1+'7. DL jut. analīze-Soc.'!$D20)</f>
        <v>0</v>
      </c>
      <c r="AH20" s="437">
        <f>'5.DL soc.econom. analīze'!AG20*(1+'7. DL jut. analīze-Soc.'!$D20)</f>
        <v>0</v>
      </c>
      <c r="AI20" s="437">
        <f>'5.DL soc.econom. analīze'!AH20*(1+'7. DL jut. analīze-Soc.'!$D20)</f>
        <v>0</v>
      </c>
      <c r="AJ20" s="437">
        <f>'5.DL soc.econom. analīze'!AI20*(1+'7. DL jut. analīze-Soc.'!$D20)</f>
        <v>0</v>
      </c>
    </row>
    <row r="21" spans="1:81" x14ac:dyDescent="0.2">
      <c r="A21" s="369" t="s">
        <v>116</v>
      </c>
      <c r="B21" s="4" t="str">
        <f>'5.DL soc.econom. analīze'!B21</f>
        <v>Ieguvums ...</v>
      </c>
      <c r="C21" s="34" t="s">
        <v>58</v>
      </c>
      <c r="D21" s="47">
        <v>0</v>
      </c>
      <c r="E21" s="374">
        <f t="shared" si="1"/>
        <v>0</v>
      </c>
      <c r="F21" s="374">
        <f t="shared" si="2"/>
        <v>0</v>
      </c>
      <c r="G21" s="437">
        <f>'5.DL soc.econom. analīze'!F21*(1+'7. DL jut. analīze-Soc.'!$D21)</f>
        <v>0</v>
      </c>
      <c r="H21" s="437">
        <f>'5.DL soc.econom. analīze'!G21*(1+'7. DL jut. analīze-Soc.'!$D21)</f>
        <v>0</v>
      </c>
      <c r="I21" s="437">
        <f>'5.DL soc.econom. analīze'!H21*(1+'7. DL jut. analīze-Soc.'!$D21)</f>
        <v>0</v>
      </c>
      <c r="J21" s="437">
        <f>'5.DL soc.econom. analīze'!I21*(1+'7. DL jut. analīze-Soc.'!$D21)</f>
        <v>0</v>
      </c>
      <c r="K21" s="437">
        <f>'5.DL soc.econom. analīze'!J21*(1+'7. DL jut. analīze-Soc.'!$D21)</f>
        <v>0</v>
      </c>
      <c r="L21" s="437">
        <f>'5.DL soc.econom. analīze'!K21*(1+'7. DL jut. analīze-Soc.'!$D21)</f>
        <v>0</v>
      </c>
      <c r="M21" s="437">
        <f>'5.DL soc.econom. analīze'!L21*(1+'7. DL jut. analīze-Soc.'!$D21)</f>
        <v>0</v>
      </c>
      <c r="N21" s="437">
        <f>'5.DL soc.econom. analīze'!M21*(1+'7. DL jut. analīze-Soc.'!$D21)</f>
        <v>0</v>
      </c>
      <c r="O21" s="437">
        <f>'5.DL soc.econom. analīze'!N21*(1+'7. DL jut. analīze-Soc.'!$D21)</f>
        <v>0</v>
      </c>
      <c r="P21" s="437">
        <f>'5.DL soc.econom. analīze'!O21*(1+'7. DL jut. analīze-Soc.'!$D21)</f>
        <v>0</v>
      </c>
      <c r="Q21" s="437">
        <f>'5.DL soc.econom. analīze'!P21*(1+'7. DL jut. analīze-Soc.'!$D21)</f>
        <v>0</v>
      </c>
      <c r="R21" s="437">
        <f>'5.DL soc.econom. analīze'!Q21*(1+'7. DL jut. analīze-Soc.'!$D21)</f>
        <v>0</v>
      </c>
      <c r="S21" s="437">
        <f>'5.DL soc.econom. analīze'!R21*(1+'7. DL jut. analīze-Soc.'!$D21)</f>
        <v>0</v>
      </c>
      <c r="T21" s="437">
        <f>'5.DL soc.econom. analīze'!S21*(1+'7. DL jut. analīze-Soc.'!$D21)</f>
        <v>0</v>
      </c>
      <c r="U21" s="437">
        <f>'5.DL soc.econom. analīze'!T21*(1+'7. DL jut. analīze-Soc.'!$D21)</f>
        <v>0</v>
      </c>
      <c r="V21" s="437">
        <f>'5.DL soc.econom. analīze'!U21*(1+'7. DL jut. analīze-Soc.'!$D21)</f>
        <v>0</v>
      </c>
      <c r="W21" s="437">
        <f>'5.DL soc.econom. analīze'!V21*(1+'7. DL jut. analīze-Soc.'!$D21)</f>
        <v>0</v>
      </c>
      <c r="X21" s="437">
        <f>'5.DL soc.econom. analīze'!W21*(1+'7. DL jut. analīze-Soc.'!$D21)</f>
        <v>0</v>
      </c>
      <c r="Y21" s="437">
        <f>'5.DL soc.econom. analīze'!X21*(1+'7. DL jut. analīze-Soc.'!$D21)</f>
        <v>0</v>
      </c>
      <c r="Z21" s="437">
        <f>'5.DL soc.econom. analīze'!Y21*(1+'7. DL jut. analīze-Soc.'!$D21)</f>
        <v>0</v>
      </c>
      <c r="AA21" s="437">
        <f>'5.DL soc.econom. analīze'!Z21*(1+'7. DL jut. analīze-Soc.'!$D21)</f>
        <v>0</v>
      </c>
      <c r="AB21" s="437">
        <f>'5.DL soc.econom. analīze'!AA21*(1+'7. DL jut. analīze-Soc.'!$D21)</f>
        <v>0</v>
      </c>
      <c r="AC21" s="437">
        <f>'5.DL soc.econom. analīze'!AB21*(1+'7. DL jut. analīze-Soc.'!$D21)</f>
        <v>0</v>
      </c>
      <c r="AD21" s="437">
        <f>'5.DL soc.econom. analīze'!AC21*(1+'7. DL jut. analīze-Soc.'!$D21)</f>
        <v>0</v>
      </c>
      <c r="AE21" s="437">
        <f>'5.DL soc.econom. analīze'!AD21*(1+'7. DL jut. analīze-Soc.'!$D21)</f>
        <v>0</v>
      </c>
      <c r="AF21" s="437">
        <f>'5.DL soc.econom. analīze'!AE21*(1+'7. DL jut. analīze-Soc.'!$D21)</f>
        <v>0</v>
      </c>
      <c r="AG21" s="437">
        <f>'5.DL soc.econom. analīze'!AF21*(1+'7. DL jut. analīze-Soc.'!$D21)</f>
        <v>0</v>
      </c>
      <c r="AH21" s="437">
        <f>'5.DL soc.econom. analīze'!AG21*(1+'7. DL jut. analīze-Soc.'!$D21)</f>
        <v>0</v>
      </c>
      <c r="AI21" s="437">
        <f>'5.DL soc.econom. analīze'!AH21*(1+'7. DL jut. analīze-Soc.'!$D21)</f>
        <v>0</v>
      </c>
      <c r="AJ21" s="437">
        <f>'5.DL soc.econom. analīze'!AI21*(1+'7. DL jut. analīze-Soc.'!$D21)</f>
        <v>0</v>
      </c>
    </row>
    <row r="22" spans="1:81" x14ac:dyDescent="0.2">
      <c r="A22" s="369" t="s">
        <v>117</v>
      </c>
      <c r="B22" s="4" t="str">
        <f>'5.DL soc.econom. analīze'!B22</f>
        <v>Ieguvums ...</v>
      </c>
      <c r="C22" s="34" t="s">
        <v>58</v>
      </c>
      <c r="D22" s="47">
        <v>0</v>
      </c>
      <c r="E22" s="374">
        <f t="shared" si="1"/>
        <v>0</v>
      </c>
      <c r="F22" s="374">
        <f t="shared" si="2"/>
        <v>0</v>
      </c>
      <c r="G22" s="437">
        <f>'5.DL soc.econom. analīze'!F22*(1+'7. DL jut. analīze-Soc.'!$D22)</f>
        <v>0</v>
      </c>
      <c r="H22" s="437">
        <f>'5.DL soc.econom. analīze'!G22*(1+'7. DL jut. analīze-Soc.'!$D22)</f>
        <v>0</v>
      </c>
      <c r="I22" s="437">
        <f>'5.DL soc.econom. analīze'!H22*(1+'7. DL jut. analīze-Soc.'!$D22)</f>
        <v>0</v>
      </c>
      <c r="J22" s="437">
        <f>'5.DL soc.econom. analīze'!I22*(1+'7. DL jut. analīze-Soc.'!$D22)</f>
        <v>0</v>
      </c>
      <c r="K22" s="437">
        <f>'5.DL soc.econom. analīze'!J22*(1+'7. DL jut. analīze-Soc.'!$D22)</f>
        <v>0</v>
      </c>
      <c r="L22" s="437">
        <f>'5.DL soc.econom. analīze'!K22*(1+'7. DL jut. analīze-Soc.'!$D22)</f>
        <v>0</v>
      </c>
      <c r="M22" s="437">
        <f>'5.DL soc.econom. analīze'!L22*(1+'7. DL jut. analīze-Soc.'!$D22)</f>
        <v>0</v>
      </c>
      <c r="N22" s="437">
        <f>'5.DL soc.econom. analīze'!M22*(1+'7. DL jut. analīze-Soc.'!$D22)</f>
        <v>0</v>
      </c>
      <c r="O22" s="437">
        <f>'5.DL soc.econom. analīze'!N22*(1+'7. DL jut. analīze-Soc.'!$D22)</f>
        <v>0</v>
      </c>
      <c r="P22" s="437">
        <f>'5.DL soc.econom. analīze'!O22*(1+'7. DL jut. analīze-Soc.'!$D22)</f>
        <v>0</v>
      </c>
      <c r="Q22" s="437">
        <f>'5.DL soc.econom. analīze'!P22*(1+'7. DL jut. analīze-Soc.'!$D22)</f>
        <v>0</v>
      </c>
      <c r="R22" s="437">
        <f>'5.DL soc.econom. analīze'!Q22*(1+'7. DL jut. analīze-Soc.'!$D22)</f>
        <v>0</v>
      </c>
      <c r="S22" s="437">
        <f>'5.DL soc.econom. analīze'!R22*(1+'7. DL jut. analīze-Soc.'!$D22)</f>
        <v>0</v>
      </c>
      <c r="T22" s="437">
        <f>'5.DL soc.econom. analīze'!S22*(1+'7. DL jut. analīze-Soc.'!$D22)</f>
        <v>0</v>
      </c>
      <c r="U22" s="437">
        <f>'5.DL soc.econom. analīze'!T22*(1+'7. DL jut. analīze-Soc.'!$D22)</f>
        <v>0</v>
      </c>
      <c r="V22" s="437">
        <f>'5.DL soc.econom. analīze'!U22*(1+'7. DL jut. analīze-Soc.'!$D22)</f>
        <v>0</v>
      </c>
      <c r="W22" s="437">
        <f>'5.DL soc.econom. analīze'!V22*(1+'7. DL jut. analīze-Soc.'!$D22)</f>
        <v>0</v>
      </c>
      <c r="X22" s="437">
        <f>'5.DL soc.econom. analīze'!W22*(1+'7. DL jut. analīze-Soc.'!$D22)</f>
        <v>0</v>
      </c>
      <c r="Y22" s="437">
        <f>'5.DL soc.econom. analīze'!X22*(1+'7. DL jut. analīze-Soc.'!$D22)</f>
        <v>0</v>
      </c>
      <c r="Z22" s="437">
        <f>'5.DL soc.econom. analīze'!Y22*(1+'7. DL jut. analīze-Soc.'!$D22)</f>
        <v>0</v>
      </c>
      <c r="AA22" s="437">
        <f>'5.DL soc.econom. analīze'!Z22*(1+'7. DL jut. analīze-Soc.'!$D22)</f>
        <v>0</v>
      </c>
      <c r="AB22" s="437">
        <f>'5.DL soc.econom. analīze'!AA22*(1+'7. DL jut. analīze-Soc.'!$D22)</f>
        <v>0</v>
      </c>
      <c r="AC22" s="437">
        <f>'5.DL soc.econom. analīze'!AB22*(1+'7. DL jut. analīze-Soc.'!$D22)</f>
        <v>0</v>
      </c>
      <c r="AD22" s="437">
        <f>'5.DL soc.econom. analīze'!AC22*(1+'7. DL jut. analīze-Soc.'!$D22)</f>
        <v>0</v>
      </c>
      <c r="AE22" s="437">
        <f>'5.DL soc.econom. analīze'!AD22*(1+'7. DL jut. analīze-Soc.'!$D22)</f>
        <v>0</v>
      </c>
      <c r="AF22" s="437">
        <f>'5.DL soc.econom. analīze'!AE22*(1+'7. DL jut. analīze-Soc.'!$D22)</f>
        <v>0</v>
      </c>
      <c r="AG22" s="437">
        <f>'5.DL soc.econom. analīze'!AF22*(1+'7. DL jut. analīze-Soc.'!$D22)</f>
        <v>0</v>
      </c>
      <c r="AH22" s="437">
        <f>'5.DL soc.econom. analīze'!AG22*(1+'7. DL jut. analīze-Soc.'!$D22)</f>
        <v>0</v>
      </c>
      <c r="AI22" s="437">
        <f>'5.DL soc.econom. analīze'!AH22*(1+'7. DL jut. analīze-Soc.'!$D22)</f>
        <v>0</v>
      </c>
      <c r="AJ22" s="437">
        <f>'5.DL soc.econom. analīze'!AI22*(1+'7. DL jut. analīze-Soc.'!$D22)</f>
        <v>0</v>
      </c>
    </row>
    <row r="23" spans="1:81" x14ac:dyDescent="0.2">
      <c r="A23" s="369" t="s">
        <v>118</v>
      </c>
      <c r="B23" s="4" t="str">
        <f>'5.DL soc.econom. analīze'!B23</f>
        <v>Ieguvums ...</v>
      </c>
      <c r="C23" s="34" t="s">
        <v>58</v>
      </c>
      <c r="D23" s="47">
        <v>0</v>
      </c>
      <c r="E23" s="374">
        <f t="shared" si="1"/>
        <v>0</v>
      </c>
      <c r="F23" s="374">
        <f t="shared" si="2"/>
        <v>0</v>
      </c>
      <c r="G23" s="437">
        <f>'5.DL soc.econom. analīze'!F23*(1+'7. DL jut. analīze-Soc.'!$D23)</f>
        <v>0</v>
      </c>
      <c r="H23" s="437">
        <f>'5.DL soc.econom. analīze'!G23*(1+'7. DL jut. analīze-Soc.'!$D23)</f>
        <v>0</v>
      </c>
      <c r="I23" s="437">
        <f>'5.DL soc.econom. analīze'!H23*(1+'7. DL jut. analīze-Soc.'!$D23)</f>
        <v>0</v>
      </c>
      <c r="J23" s="437">
        <f>'5.DL soc.econom. analīze'!I23*(1+'7. DL jut. analīze-Soc.'!$D23)</f>
        <v>0</v>
      </c>
      <c r="K23" s="437">
        <f>'5.DL soc.econom. analīze'!J23*(1+'7. DL jut. analīze-Soc.'!$D23)</f>
        <v>0</v>
      </c>
      <c r="L23" s="437">
        <f>'5.DL soc.econom. analīze'!K23*(1+'7. DL jut. analīze-Soc.'!$D23)</f>
        <v>0</v>
      </c>
      <c r="M23" s="437">
        <f>'5.DL soc.econom. analīze'!L23*(1+'7. DL jut. analīze-Soc.'!$D23)</f>
        <v>0</v>
      </c>
      <c r="N23" s="437">
        <f>'5.DL soc.econom. analīze'!M23*(1+'7. DL jut. analīze-Soc.'!$D23)</f>
        <v>0</v>
      </c>
      <c r="O23" s="437">
        <f>'5.DL soc.econom. analīze'!N23*(1+'7. DL jut. analīze-Soc.'!$D23)</f>
        <v>0</v>
      </c>
      <c r="P23" s="437">
        <f>'5.DL soc.econom. analīze'!O23*(1+'7. DL jut. analīze-Soc.'!$D23)</f>
        <v>0</v>
      </c>
      <c r="Q23" s="437">
        <f>'5.DL soc.econom. analīze'!P23*(1+'7. DL jut. analīze-Soc.'!$D23)</f>
        <v>0</v>
      </c>
      <c r="R23" s="437">
        <f>'5.DL soc.econom. analīze'!Q23*(1+'7. DL jut. analīze-Soc.'!$D23)</f>
        <v>0</v>
      </c>
      <c r="S23" s="437">
        <f>'5.DL soc.econom. analīze'!R23*(1+'7. DL jut. analīze-Soc.'!$D23)</f>
        <v>0</v>
      </c>
      <c r="T23" s="437">
        <f>'5.DL soc.econom. analīze'!S23*(1+'7. DL jut. analīze-Soc.'!$D23)</f>
        <v>0</v>
      </c>
      <c r="U23" s="437">
        <f>'5.DL soc.econom. analīze'!T23*(1+'7. DL jut. analīze-Soc.'!$D23)</f>
        <v>0</v>
      </c>
      <c r="V23" s="437">
        <f>'5.DL soc.econom. analīze'!U23*(1+'7. DL jut. analīze-Soc.'!$D23)</f>
        <v>0</v>
      </c>
      <c r="W23" s="437">
        <f>'5.DL soc.econom. analīze'!V23*(1+'7. DL jut. analīze-Soc.'!$D23)</f>
        <v>0</v>
      </c>
      <c r="X23" s="437">
        <f>'5.DL soc.econom. analīze'!W23*(1+'7. DL jut. analīze-Soc.'!$D23)</f>
        <v>0</v>
      </c>
      <c r="Y23" s="437">
        <f>'5.DL soc.econom. analīze'!X23*(1+'7. DL jut. analīze-Soc.'!$D23)</f>
        <v>0</v>
      </c>
      <c r="Z23" s="437">
        <f>'5.DL soc.econom. analīze'!Y23*(1+'7. DL jut. analīze-Soc.'!$D23)</f>
        <v>0</v>
      </c>
      <c r="AA23" s="437">
        <f>'5.DL soc.econom. analīze'!Z23*(1+'7. DL jut. analīze-Soc.'!$D23)</f>
        <v>0</v>
      </c>
      <c r="AB23" s="437">
        <f>'5.DL soc.econom. analīze'!AA23*(1+'7. DL jut. analīze-Soc.'!$D23)</f>
        <v>0</v>
      </c>
      <c r="AC23" s="437">
        <f>'5.DL soc.econom. analīze'!AB23*(1+'7. DL jut. analīze-Soc.'!$D23)</f>
        <v>0</v>
      </c>
      <c r="AD23" s="437">
        <f>'5.DL soc.econom. analīze'!AC23*(1+'7. DL jut. analīze-Soc.'!$D23)</f>
        <v>0</v>
      </c>
      <c r="AE23" s="437">
        <f>'5.DL soc.econom. analīze'!AD23*(1+'7. DL jut. analīze-Soc.'!$D23)</f>
        <v>0</v>
      </c>
      <c r="AF23" s="437">
        <f>'5.DL soc.econom. analīze'!AE23*(1+'7. DL jut. analīze-Soc.'!$D23)</f>
        <v>0</v>
      </c>
      <c r="AG23" s="437">
        <f>'5.DL soc.econom. analīze'!AF23*(1+'7. DL jut. analīze-Soc.'!$D23)</f>
        <v>0</v>
      </c>
      <c r="AH23" s="437">
        <f>'5.DL soc.econom. analīze'!AG23*(1+'7. DL jut. analīze-Soc.'!$D23)</f>
        <v>0</v>
      </c>
      <c r="AI23" s="437">
        <f>'5.DL soc.econom. analīze'!AH23*(1+'7. DL jut. analīze-Soc.'!$D23)</f>
        <v>0</v>
      </c>
      <c r="AJ23" s="437">
        <f>'5.DL soc.econom. analīze'!AI23*(1+'7. DL jut. analīze-Soc.'!$D23)</f>
        <v>0</v>
      </c>
    </row>
    <row r="24" spans="1:81" s="377" customFormat="1" x14ac:dyDescent="0.2">
      <c r="A24" s="371">
        <v>3</v>
      </c>
      <c r="B24" s="438" t="s">
        <v>170</v>
      </c>
      <c r="C24" s="373" t="s">
        <v>58</v>
      </c>
      <c r="D24" s="47">
        <v>0</v>
      </c>
      <c r="E24" s="374">
        <f t="shared" si="1"/>
        <v>0</v>
      </c>
      <c r="F24" s="374">
        <f t="shared" si="2"/>
        <v>0</v>
      </c>
      <c r="G24" s="375">
        <f>SUM(G25:G33)</f>
        <v>0</v>
      </c>
      <c r="H24" s="375">
        <f>SUM(H25:H33)</f>
        <v>0</v>
      </c>
      <c r="I24" s="375">
        <f t="shared" ref="I24:AJ24" si="4">SUM(I25:I33)</f>
        <v>0</v>
      </c>
      <c r="J24" s="375">
        <f t="shared" si="4"/>
        <v>0</v>
      </c>
      <c r="K24" s="375">
        <f t="shared" si="4"/>
        <v>0</v>
      </c>
      <c r="L24" s="375">
        <f t="shared" si="4"/>
        <v>0</v>
      </c>
      <c r="M24" s="375">
        <f t="shared" si="4"/>
        <v>0</v>
      </c>
      <c r="N24" s="375">
        <f t="shared" si="4"/>
        <v>0</v>
      </c>
      <c r="O24" s="375">
        <f>SUM(O25:O33)</f>
        <v>0</v>
      </c>
      <c r="P24" s="375">
        <f t="shared" si="4"/>
        <v>0</v>
      </c>
      <c r="Q24" s="375">
        <f t="shared" si="4"/>
        <v>0</v>
      </c>
      <c r="R24" s="375">
        <f t="shared" si="4"/>
        <v>0</v>
      </c>
      <c r="S24" s="375">
        <f t="shared" si="4"/>
        <v>0</v>
      </c>
      <c r="T24" s="375">
        <f t="shared" si="4"/>
        <v>0</v>
      </c>
      <c r="U24" s="375">
        <f t="shared" si="4"/>
        <v>0</v>
      </c>
      <c r="V24" s="375">
        <f t="shared" si="4"/>
        <v>0</v>
      </c>
      <c r="W24" s="375">
        <f t="shared" si="4"/>
        <v>0</v>
      </c>
      <c r="X24" s="375">
        <f t="shared" si="4"/>
        <v>0</v>
      </c>
      <c r="Y24" s="375">
        <f t="shared" si="4"/>
        <v>0</v>
      </c>
      <c r="Z24" s="375">
        <f t="shared" si="4"/>
        <v>0</v>
      </c>
      <c r="AA24" s="375">
        <f t="shared" si="4"/>
        <v>0</v>
      </c>
      <c r="AB24" s="375">
        <f t="shared" si="4"/>
        <v>0</v>
      </c>
      <c r="AC24" s="375">
        <f t="shared" si="4"/>
        <v>0</v>
      </c>
      <c r="AD24" s="375">
        <f t="shared" si="4"/>
        <v>0</v>
      </c>
      <c r="AE24" s="375">
        <f t="shared" si="4"/>
        <v>0</v>
      </c>
      <c r="AF24" s="375">
        <f t="shared" si="4"/>
        <v>0</v>
      </c>
      <c r="AG24" s="375">
        <f t="shared" si="4"/>
        <v>0</v>
      </c>
      <c r="AH24" s="375">
        <f t="shared" si="4"/>
        <v>0</v>
      </c>
      <c r="AI24" s="375">
        <f t="shared" si="4"/>
        <v>0</v>
      </c>
      <c r="AJ24" s="375">
        <f t="shared" si="4"/>
        <v>0</v>
      </c>
      <c r="AK24" s="3"/>
      <c r="AL24" s="376"/>
      <c r="AM24" s="376"/>
      <c r="AN24" s="376"/>
      <c r="AO24" s="376"/>
      <c r="AP24" s="376"/>
      <c r="AQ24" s="376"/>
      <c r="AR24" s="376"/>
      <c r="AS24" s="376"/>
      <c r="AT24" s="376"/>
      <c r="AU24" s="376"/>
      <c r="AV24" s="376"/>
      <c r="AW24" s="376"/>
      <c r="AX24" s="376"/>
      <c r="AY24" s="376"/>
      <c r="AZ24" s="376"/>
      <c r="BA24" s="376"/>
      <c r="BB24" s="376"/>
      <c r="BC24" s="376"/>
      <c r="BD24" s="376"/>
      <c r="BE24" s="376"/>
      <c r="BF24" s="376"/>
      <c r="BG24" s="376"/>
      <c r="BH24" s="376"/>
      <c r="BI24" s="376"/>
      <c r="BJ24" s="376"/>
      <c r="BK24" s="376"/>
      <c r="BL24" s="376"/>
      <c r="BM24" s="376"/>
      <c r="BN24" s="376"/>
      <c r="BO24" s="376"/>
      <c r="BP24" s="376"/>
      <c r="BQ24" s="376"/>
      <c r="BR24" s="376"/>
      <c r="BS24" s="376"/>
      <c r="BT24" s="376"/>
      <c r="BU24" s="376"/>
      <c r="BV24" s="376"/>
      <c r="BW24" s="376"/>
      <c r="BX24" s="376"/>
      <c r="BY24" s="376"/>
      <c r="BZ24" s="376"/>
      <c r="CA24" s="376"/>
      <c r="CB24" s="376"/>
      <c r="CC24" s="376"/>
    </row>
    <row r="25" spans="1:81" x14ac:dyDescent="0.2">
      <c r="A25" s="369" t="s">
        <v>90</v>
      </c>
      <c r="B25" s="4" t="str">
        <f>'5.DL soc.econom. analīze'!B25</f>
        <v>Zaudējumi...</v>
      </c>
      <c r="C25" s="34" t="s">
        <v>58</v>
      </c>
      <c r="D25" s="47">
        <v>0</v>
      </c>
      <c r="E25" s="374">
        <f t="shared" si="1"/>
        <v>0</v>
      </c>
      <c r="F25" s="374">
        <f t="shared" si="2"/>
        <v>0</v>
      </c>
      <c r="G25" s="437">
        <f>'5.DL soc.econom. analīze'!F25*(1+'7. DL jut. analīze-Soc.'!$D25)</f>
        <v>0</v>
      </c>
      <c r="H25" s="437">
        <f>'5.DL soc.econom. analīze'!G25*(1+'7. DL jut. analīze-Soc.'!$D25)</f>
        <v>0</v>
      </c>
      <c r="I25" s="437">
        <f>'5.DL soc.econom. analīze'!H25*(1+'7. DL jut. analīze-Soc.'!$D25)</f>
        <v>0</v>
      </c>
      <c r="J25" s="437">
        <f>'5.DL soc.econom. analīze'!I25*(1+'7. DL jut. analīze-Soc.'!$D25)</f>
        <v>0</v>
      </c>
      <c r="K25" s="437">
        <f>'5.DL soc.econom. analīze'!J25*(1+'7. DL jut. analīze-Soc.'!$D25)</f>
        <v>0</v>
      </c>
      <c r="L25" s="437">
        <f>'5.DL soc.econom. analīze'!K25*(1+'7. DL jut. analīze-Soc.'!$D25)</f>
        <v>0</v>
      </c>
      <c r="M25" s="437">
        <f>'5.DL soc.econom. analīze'!L25*(1+'7. DL jut. analīze-Soc.'!$D25)</f>
        <v>0</v>
      </c>
      <c r="N25" s="437">
        <f>'5.DL soc.econom. analīze'!M25*(1+'7. DL jut. analīze-Soc.'!$D25)</f>
        <v>0</v>
      </c>
      <c r="O25" s="437">
        <f>'5.DL soc.econom. analīze'!N25*(1+'7. DL jut. analīze-Soc.'!$D25)</f>
        <v>0</v>
      </c>
      <c r="P25" s="437">
        <f>'5.DL soc.econom. analīze'!O25*(1+'7. DL jut. analīze-Soc.'!$D25)</f>
        <v>0</v>
      </c>
      <c r="Q25" s="437">
        <f>'5.DL soc.econom. analīze'!P25*(1+'7. DL jut. analīze-Soc.'!$D25)</f>
        <v>0</v>
      </c>
      <c r="R25" s="437">
        <f>'5.DL soc.econom. analīze'!Q25*(1+'7. DL jut. analīze-Soc.'!$D25)</f>
        <v>0</v>
      </c>
      <c r="S25" s="437">
        <f>'5.DL soc.econom. analīze'!R25*(1+'7. DL jut. analīze-Soc.'!$D25)</f>
        <v>0</v>
      </c>
      <c r="T25" s="437">
        <f>'5.DL soc.econom. analīze'!S25*(1+'7. DL jut. analīze-Soc.'!$D25)</f>
        <v>0</v>
      </c>
      <c r="U25" s="437">
        <f>'5.DL soc.econom. analīze'!T25*(1+'7. DL jut. analīze-Soc.'!$D25)</f>
        <v>0</v>
      </c>
      <c r="V25" s="437">
        <f>'5.DL soc.econom. analīze'!U25*(1+'7. DL jut. analīze-Soc.'!$D25)</f>
        <v>0</v>
      </c>
      <c r="W25" s="437">
        <f>'5.DL soc.econom. analīze'!V25*(1+'7. DL jut. analīze-Soc.'!$D25)</f>
        <v>0</v>
      </c>
      <c r="X25" s="437">
        <f>'5.DL soc.econom. analīze'!W25*(1+'7. DL jut. analīze-Soc.'!$D25)</f>
        <v>0</v>
      </c>
      <c r="Y25" s="437">
        <f>'5.DL soc.econom. analīze'!X25*(1+'7. DL jut. analīze-Soc.'!$D25)</f>
        <v>0</v>
      </c>
      <c r="Z25" s="437">
        <f>'5.DL soc.econom. analīze'!Y25*(1+'7. DL jut. analīze-Soc.'!$D25)</f>
        <v>0</v>
      </c>
      <c r="AA25" s="437">
        <f>'5.DL soc.econom. analīze'!Z25*(1+'7. DL jut. analīze-Soc.'!$D25)</f>
        <v>0</v>
      </c>
      <c r="AB25" s="437">
        <f>'5.DL soc.econom. analīze'!AA25*(1+'7. DL jut. analīze-Soc.'!$D25)</f>
        <v>0</v>
      </c>
      <c r="AC25" s="437">
        <f>'5.DL soc.econom. analīze'!AB25*(1+'7. DL jut. analīze-Soc.'!$D25)</f>
        <v>0</v>
      </c>
      <c r="AD25" s="437">
        <f>'5.DL soc.econom. analīze'!AC25*(1+'7. DL jut. analīze-Soc.'!$D25)</f>
        <v>0</v>
      </c>
      <c r="AE25" s="437">
        <f>'5.DL soc.econom. analīze'!AD25*(1+'7. DL jut. analīze-Soc.'!$D25)</f>
        <v>0</v>
      </c>
      <c r="AF25" s="437">
        <f>'5.DL soc.econom. analīze'!AE25*(1+'7. DL jut. analīze-Soc.'!$D25)</f>
        <v>0</v>
      </c>
      <c r="AG25" s="437">
        <f>'5.DL soc.econom. analīze'!AF25*(1+'7. DL jut. analīze-Soc.'!$D25)</f>
        <v>0</v>
      </c>
      <c r="AH25" s="437">
        <f>'5.DL soc.econom. analīze'!AG25*(1+'7. DL jut. analīze-Soc.'!$D25)</f>
        <v>0</v>
      </c>
      <c r="AI25" s="437">
        <f>'5.DL soc.econom. analīze'!AH25*(1+'7. DL jut. analīze-Soc.'!$D25)</f>
        <v>0</v>
      </c>
      <c r="AJ25" s="437">
        <f>'5.DL soc.econom. analīze'!AI25*(1+'7. DL jut. analīze-Soc.'!$D25)</f>
        <v>0</v>
      </c>
    </row>
    <row r="26" spans="1:81" x14ac:dyDescent="0.2">
      <c r="A26" s="369" t="s">
        <v>91</v>
      </c>
      <c r="B26" s="4" t="str">
        <f>'5.DL soc.econom. analīze'!B26</f>
        <v>Zaudējumi...</v>
      </c>
      <c r="C26" s="34" t="s">
        <v>58</v>
      </c>
      <c r="D26" s="47">
        <v>0</v>
      </c>
      <c r="E26" s="374">
        <f t="shared" si="1"/>
        <v>0</v>
      </c>
      <c r="F26" s="374">
        <f t="shared" si="2"/>
        <v>0</v>
      </c>
      <c r="G26" s="437">
        <f>'5.DL soc.econom. analīze'!F26*(1+'7. DL jut. analīze-Soc.'!$D26)</f>
        <v>0</v>
      </c>
      <c r="H26" s="437">
        <f>'5.DL soc.econom. analīze'!G26*(1+'7. DL jut. analīze-Soc.'!$D26)</f>
        <v>0</v>
      </c>
      <c r="I26" s="437">
        <f>'5.DL soc.econom. analīze'!H26*(1+'7. DL jut. analīze-Soc.'!$D26)</f>
        <v>0</v>
      </c>
      <c r="J26" s="437">
        <f>'5.DL soc.econom. analīze'!I26*(1+'7. DL jut. analīze-Soc.'!$D26)</f>
        <v>0</v>
      </c>
      <c r="K26" s="437">
        <f>'5.DL soc.econom. analīze'!J26*(1+'7. DL jut. analīze-Soc.'!$D26)</f>
        <v>0</v>
      </c>
      <c r="L26" s="437">
        <f>'5.DL soc.econom. analīze'!K26*(1+'7. DL jut. analīze-Soc.'!$D26)</f>
        <v>0</v>
      </c>
      <c r="M26" s="437">
        <f>'5.DL soc.econom. analīze'!L26*(1+'7. DL jut. analīze-Soc.'!$D26)</f>
        <v>0</v>
      </c>
      <c r="N26" s="437">
        <f>'5.DL soc.econom. analīze'!M26*(1+'7. DL jut. analīze-Soc.'!$D26)</f>
        <v>0</v>
      </c>
      <c r="O26" s="437">
        <f>'5.DL soc.econom. analīze'!N26*(1+'7. DL jut. analīze-Soc.'!$D26)</f>
        <v>0</v>
      </c>
      <c r="P26" s="437">
        <f>'5.DL soc.econom. analīze'!O26*(1+'7. DL jut. analīze-Soc.'!$D26)</f>
        <v>0</v>
      </c>
      <c r="Q26" s="437">
        <f>'5.DL soc.econom. analīze'!P26*(1+'7. DL jut. analīze-Soc.'!$D26)</f>
        <v>0</v>
      </c>
      <c r="R26" s="437">
        <f>'5.DL soc.econom. analīze'!Q26*(1+'7. DL jut. analīze-Soc.'!$D26)</f>
        <v>0</v>
      </c>
      <c r="S26" s="437">
        <f>'5.DL soc.econom. analīze'!R26*(1+'7. DL jut. analīze-Soc.'!$D26)</f>
        <v>0</v>
      </c>
      <c r="T26" s="437">
        <f>'5.DL soc.econom. analīze'!S26*(1+'7. DL jut. analīze-Soc.'!$D26)</f>
        <v>0</v>
      </c>
      <c r="U26" s="437">
        <f>'5.DL soc.econom. analīze'!T26*(1+'7. DL jut. analīze-Soc.'!$D26)</f>
        <v>0</v>
      </c>
      <c r="V26" s="437">
        <f>'5.DL soc.econom. analīze'!U26*(1+'7. DL jut. analīze-Soc.'!$D26)</f>
        <v>0</v>
      </c>
      <c r="W26" s="437">
        <f>'5.DL soc.econom. analīze'!V26*(1+'7. DL jut. analīze-Soc.'!$D26)</f>
        <v>0</v>
      </c>
      <c r="X26" s="437">
        <f>'5.DL soc.econom. analīze'!W26*(1+'7. DL jut. analīze-Soc.'!$D26)</f>
        <v>0</v>
      </c>
      <c r="Y26" s="437">
        <f>'5.DL soc.econom. analīze'!X26*(1+'7. DL jut. analīze-Soc.'!$D26)</f>
        <v>0</v>
      </c>
      <c r="Z26" s="437">
        <f>'5.DL soc.econom. analīze'!Y26*(1+'7. DL jut. analīze-Soc.'!$D26)</f>
        <v>0</v>
      </c>
      <c r="AA26" s="437">
        <f>'5.DL soc.econom. analīze'!Z26*(1+'7. DL jut. analīze-Soc.'!$D26)</f>
        <v>0</v>
      </c>
      <c r="AB26" s="437">
        <f>'5.DL soc.econom. analīze'!AA26*(1+'7. DL jut. analīze-Soc.'!$D26)</f>
        <v>0</v>
      </c>
      <c r="AC26" s="437">
        <f>'5.DL soc.econom. analīze'!AB26*(1+'7. DL jut. analīze-Soc.'!$D26)</f>
        <v>0</v>
      </c>
      <c r="AD26" s="437">
        <f>'5.DL soc.econom. analīze'!AC26*(1+'7. DL jut. analīze-Soc.'!$D26)</f>
        <v>0</v>
      </c>
      <c r="AE26" s="437">
        <f>'5.DL soc.econom. analīze'!AD26*(1+'7. DL jut. analīze-Soc.'!$D26)</f>
        <v>0</v>
      </c>
      <c r="AF26" s="437">
        <f>'5.DL soc.econom. analīze'!AE26*(1+'7. DL jut. analīze-Soc.'!$D26)</f>
        <v>0</v>
      </c>
      <c r="AG26" s="437">
        <f>'5.DL soc.econom. analīze'!AF26*(1+'7. DL jut. analīze-Soc.'!$D26)</f>
        <v>0</v>
      </c>
      <c r="AH26" s="437">
        <f>'5.DL soc.econom. analīze'!AG26*(1+'7. DL jut. analīze-Soc.'!$D26)</f>
        <v>0</v>
      </c>
      <c r="AI26" s="437">
        <f>'5.DL soc.econom. analīze'!AH26*(1+'7. DL jut. analīze-Soc.'!$D26)</f>
        <v>0</v>
      </c>
      <c r="AJ26" s="437">
        <f>'5.DL soc.econom. analīze'!AI26*(1+'7. DL jut. analīze-Soc.'!$D26)</f>
        <v>0</v>
      </c>
    </row>
    <row r="27" spans="1:81" x14ac:dyDescent="0.2">
      <c r="A27" s="369" t="s">
        <v>173</v>
      </c>
      <c r="B27" s="4" t="str">
        <f>'5.DL soc.econom. analīze'!B27</f>
        <v>Zaudējumi...</v>
      </c>
      <c r="C27" s="34" t="s">
        <v>58</v>
      </c>
      <c r="D27" s="47">
        <v>0</v>
      </c>
      <c r="E27" s="374">
        <f t="shared" si="1"/>
        <v>0</v>
      </c>
      <c r="F27" s="374">
        <f t="shared" si="2"/>
        <v>0</v>
      </c>
      <c r="G27" s="437">
        <f>'5.DL soc.econom. analīze'!F27*(1+'7. DL jut. analīze-Soc.'!$D27)</f>
        <v>0</v>
      </c>
      <c r="H27" s="437">
        <f>'5.DL soc.econom. analīze'!G27*(1+'7. DL jut. analīze-Soc.'!$D27)</f>
        <v>0</v>
      </c>
      <c r="I27" s="437">
        <f>'5.DL soc.econom. analīze'!H27*(1+'7. DL jut. analīze-Soc.'!$D27)</f>
        <v>0</v>
      </c>
      <c r="J27" s="437">
        <f>'5.DL soc.econom. analīze'!I27*(1+'7. DL jut. analīze-Soc.'!$D27)</f>
        <v>0</v>
      </c>
      <c r="K27" s="437">
        <f>'5.DL soc.econom. analīze'!J27*(1+'7. DL jut. analīze-Soc.'!$D27)</f>
        <v>0</v>
      </c>
      <c r="L27" s="437">
        <f>'5.DL soc.econom. analīze'!K27*(1+'7. DL jut. analīze-Soc.'!$D27)</f>
        <v>0</v>
      </c>
      <c r="M27" s="437">
        <f>'5.DL soc.econom. analīze'!L27*(1+'7. DL jut. analīze-Soc.'!$D27)</f>
        <v>0</v>
      </c>
      <c r="N27" s="437">
        <f>'5.DL soc.econom. analīze'!M27*(1+'7. DL jut. analīze-Soc.'!$D27)</f>
        <v>0</v>
      </c>
      <c r="O27" s="437">
        <f>'5.DL soc.econom. analīze'!N27*(1+'7. DL jut. analīze-Soc.'!$D27)</f>
        <v>0</v>
      </c>
      <c r="P27" s="437">
        <f>'5.DL soc.econom. analīze'!O27*(1+'7. DL jut. analīze-Soc.'!$D27)</f>
        <v>0</v>
      </c>
      <c r="Q27" s="437">
        <f>'5.DL soc.econom. analīze'!P27*(1+'7. DL jut. analīze-Soc.'!$D27)</f>
        <v>0</v>
      </c>
      <c r="R27" s="437">
        <f>'5.DL soc.econom. analīze'!Q27*(1+'7. DL jut. analīze-Soc.'!$D27)</f>
        <v>0</v>
      </c>
      <c r="S27" s="437">
        <f>'5.DL soc.econom. analīze'!R27*(1+'7. DL jut. analīze-Soc.'!$D27)</f>
        <v>0</v>
      </c>
      <c r="T27" s="437">
        <f>'5.DL soc.econom. analīze'!S27*(1+'7. DL jut. analīze-Soc.'!$D27)</f>
        <v>0</v>
      </c>
      <c r="U27" s="437">
        <f>'5.DL soc.econom. analīze'!T27*(1+'7. DL jut. analīze-Soc.'!$D27)</f>
        <v>0</v>
      </c>
      <c r="V27" s="437">
        <f>'5.DL soc.econom. analīze'!U27*(1+'7. DL jut. analīze-Soc.'!$D27)</f>
        <v>0</v>
      </c>
      <c r="W27" s="437">
        <f>'5.DL soc.econom. analīze'!V27*(1+'7. DL jut. analīze-Soc.'!$D27)</f>
        <v>0</v>
      </c>
      <c r="X27" s="437">
        <f>'5.DL soc.econom. analīze'!W27*(1+'7. DL jut. analīze-Soc.'!$D27)</f>
        <v>0</v>
      </c>
      <c r="Y27" s="437">
        <f>'5.DL soc.econom. analīze'!X27*(1+'7. DL jut. analīze-Soc.'!$D27)</f>
        <v>0</v>
      </c>
      <c r="Z27" s="437">
        <f>'5.DL soc.econom. analīze'!Y27*(1+'7. DL jut. analīze-Soc.'!$D27)</f>
        <v>0</v>
      </c>
      <c r="AA27" s="437">
        <f>'5.DL soc.econom. analīze'!Z27*(1+'7. DL jut. analīze-Soc.'!$D27)</f>
        <v>0</v>
      </c>
      <c r="AB27" s="437">
        <f>'5.DL soc.econom. analīze'!AA27*(1+'7. DL jut. analīze-Soc.'!$D27)</f>
        <v>0</v>
      </c>
      <c r="AC27" s="437">
        <f>'5.DL soc.econom. analīze'!AB27*(1+'7. DL jut. analīze-Soc.'!$D27)</f>
        <v>0</v>
      </c>
      <c r="AD27" s="437">
        <f>'5.DL soc.econom. analīze'!AC27*(1+'7. DL jut. analīze-Soc.'!$D27)</f>
        <v>0</v>
      </c>
      <c r="AE27" s="437">
        <f>'5.DL soc.econom. analīze'!AD27*(1+'7. DL jut. analīze-Soc.'!$D27)</f>
        <v>0</v>
      </c>
      <c r="AF27" s="437">
        <f>'5.DL soc.econom. analīze'!AE27*(1+'7. DL jut. analīze-Soc.'!$D27)</f>
        <v>0</v>
      </c>
      <c r="AG27" s="437">
        <f>'5.DL soc.econom. analīze'!AF27*(1+'7. DL jut. analīze-Soc.'!$D27)</f>
        <v>0</v>
      </c>
      <c r="AH27" s="437">
        <f>'5.DL soc.econom. analīze'!AG27*(1+'7. DL jut. analīze-Soc.'!$D27)</f>
        <v>0</v>
      </c>
      <c r="AI27" s="437">
        <f>'5.DL soc.econom. analīze'!AH27*(1+'7. DL jut. analīze-Soc.'!$D27)</f>
        <v>0</v>
      </c>
      <c r="AJ27" s="437">
        <f>'5.DL soc.econom. analīze'!AI27*(1+'7. DL jut. analīze-Soc.'!$D27)</f>
        <v>0</v>
      </c>
    </row>
    <row r="28" spans="1:81" x14ac:dyDescent="0.2">
      <c r="A28" s="369" t="s">
        <v>186</v>
      </c>
      <c r="B28" s="4" t="str">
        <f>'5.DL soc.econom. analīze'!B28</f>
        <v>Zaudējumi...</v>
      </c>
      <c r="C28" s="34" t="s">
        <v>58</v>
      </c>
      <c r="D28" s="47">
        <v>0</v>
      </c>
      <c r="E28" s="374">
        <f t="shared" si="1"/>
        <v>0</v>
      </c>
      <c r="F28" s="374">
        <f t="shared" si="2"/>
        <v>0</v>
      </c>
      <c r="G28" s="437">
        <f>'5.DL soc.econom. analīze'!F28*(1+'7. DL jut. analīze-Soc.'!$D28)</f>
        <v>0</v>
      </c>
      <c r="H28" s="437">
        <f>'5.DL soc.econom. analīze'!G28*(1+'7. DL jut. analīze-Soc.'!$D28)</f>
        <v>0</v>
      </c>
      <c r="I28" s="437">
        <f>'5.DL soc.econom. analīze'!H28*(1+'7. DL jut. analīze-Soc.'!$D28)</f>
        <v>0</v>
      </c>
      <c r="J28" s="437">
        <f>'5.DL soc.econom. analīze'!I28*(1+'7. DL jut. analīze-Soc.'!$D28)</f>
        <v>0</v>
      </c>
      <c r="K28" s="437">
        <f>'5.DL soc.econom. analīze'!J28*(1+'7. DL jut. analīze-Soc.'!$D28)</f>
        <v>0</v>
      </c>
      <c r="L28" s="437">
        <f>'5.DL soc.econom. analīze'!K28*(1+'7. DL jut. analīze-Soc.'!$D28)</f>
        <v>0</v>
      </c>
      <c r="M28" s="437">
        <f>'5.DL soc.econom. analīze'!L28*(1+'7. DL jut. analīze-Soc.'!$D28)</f>
        <v>0</v>
      </c>
      <c r="N28" s="437">
        <f>'5.DL soc.econom. analīze'!M28*(1+'7. DL jut. analīze-Soc.'!$D28)</f>
        <v>0</v>
      </c>
      <c r="O28" s="437">
        <f>'5.DL soc.econom. analīze'!N28*(1+'7. DL jut. analīze-Soc.'!$D28)</f>
        <v>0</v>
      </c>
      <c r="P28" s="437">
        <f>'5.DL soc.econom. analīze'!O28*(1+'7. DL jut. analīze-Soc.'!$D28)</f>
        <v>0</v>
      </c>
      <c r="Q28" s="437">
        <f>'5.DL soc.econom. analīze'!P28*(1+'7. DL jut. analīze-Soc.'!$D28)</f>
        <v>0</v>
      </c>
      <c r="R28" s="437">
        <f>'5.DL soc.econom. analīze'!Q28*(1+'7. DL jut. analīze-Soc.'!$D28)</f>
        <v>0</v>
      </c>
      <c r="S28" s="437">
        <f>'5.DL soc.econom. analīze'!R28*(1+'7. DL jut. analīze-Soc.'!$D28)</f>
        <v>0</v>
      </c>
      <c r="T28" s="437">
        <f>'5.DL soc.econom. analīze'!S28*(1+'7. DL jut. analīze-Soc.'!$D28)</f>
        <v>0</v>
      </c>
      <c r="U28" s="437">
        <f>'5.DL soc.econom. analīze'!T28*(1+'7. DL jut. analīze-Soc.'!$D28)</f>
        <v>0</v>
      </c>
      <c r="V28" s="437">
        <f>'5.DL soc.econom. analīze'!U28*(1+'7. DL jut. analīze-Soc.'!$D28)</f>
        <v>0</v>
      </c>
      <c r="W28" s="437">
        <f>'5.DL soc.econom. analīze'!V28*(1+'7. DL jut. analīze-Soc.'!$D28)</f>
        <v>0</v>
      </c>
      <c r="X28" s="437">
        <f>'5.DL soc.econom. analīze'!W28*(1+'7. DL jut. analīze-Soc.'!$D28)</f>
        <v>0</v>
      </c>
      <c r="Y28" s="437">
        <f>'5.DL soc.econom. analīze'!X28*(1+'7. DL jut. analīze-Soc.'!$D28)</f>
        <v>0</v>
      </c>
      <c r="Z28" s="437">
        <f>'5.DL soc.econom. analīze'!Y28*(1+'7. DL jut. analīze-Soc.'!$D28)</f>
        <v>0</v>
      </c>
      <c r="AA28" s="437">
        <f>'5.DL soc.econom. analīze'!Z28*(1+'7. DL jut. analīze-Soc.'!$D28)</f>
        <v>0</v>
      </c>
      <c r="AB28" s="437">
        <f>'5.DL soc.econom. analīze'!AA28*(1+'7. DL jut. analīze-Soc.'!$D28)</f>
        <v>0</v>
      </c>
      <c r="AC28" s="437">
        <f>'5.DL soc.econom. analīze'!AB28*(1+'7. DL jut. analīze-Soc.'!$D28)</f>
        <v>0</v>
      </c>
      <c r="AD28" s="437">
        <f>'5.DL soc.econom. analīze'!AC28*(1+'7. DL jut. analīze-Soc.'!$D28)</f>
        <v>0</v>
      </c>
      <c r="AE28" s="437">
        <f>'5.DL soc.econom. analīze'!AD28*(1+'7. DL jut. analīze-Soc.'!$D28)</f>
        <v>0</v>
      </c>
      <c r="AF28" s="437">
        <f>'5.DL soc.econom. analīze'!AE28*(1+'7. DL jut. analīze-Soc.'!$D28)</f>
        <v>0</v>
      </c>
      <c r="AG28" s="437">
        <f>'5.DL soc.econom. analīze'!AF28*(1+'7. DL jut. analīze-Soc.'!$D28)</f>
        <v>0</v>
      </c>
      <c r="AH28" s="437">
        <f>'5.DL soc.econom. analīze'!AG28*(1+'7. DL jut. analīze-Soc.'!$D28)</f>
        <v>0</v>
      </c>
      <c r="AI28" s="437">
        <f>'5.DL soc.econom. analīze'!AH28*(1+'7. DL jut. analīze-Soc.'!$D28)</f>
        <v>0</v>
      </c>
      <c r="AJ28" s="437">
        <f>'5.DL soc.econom. analīze'!AI28*(1+'7. DL jut. analīze-Soc.'!$D28)</f>
        <v>0</v>
      </c>
    </row>
    <row r="29" spans="1:81" x14ac:dyDescent="0.2">
      <c r="A29" s="369" t="s">
        <v>187</v>
      </c>
      <c r="B29" s="4" t="str">
        <f>'5.DL soc.econom. analīze'!B29</f>
        <v>Zaudējumi...</v>
      </c>
      <c r="C29" s="34" t="s">
        <v>58</v>
      </c>
      <c r="D29" s="47">
        <v>0</v>
      </c>
      <c r="E29" s="374">
        <f t="shared" si="1"/>
        <v>0</v>
      </c>
      <c r="F29" s="374">
        <f t="shared" si="2"/>
        <v>0</v>
      </c>
      <c r="G29" s="437">
        <f>'5.DL soc.econom. analīze'!F29*(1+'7. DL jut. analīze-Soc.'!$D29)</f>
        <v>0</v>
      </c>
      <c r="H29" s="437">
        <f>'5.DL soc.econom. analīze'!G29*(1+'7. DL jut. analīze-Soc.'!$D29)</f>
        <v>0</v>
      </c>
      <c r="I29" s="437">
        <f>'5.DL soc.econom. analīze'!H29*(1+'7. DL jut. analīze-Soc.'!$D29)</f>
        <v>0</v>
      </c>
      <c r="J29" s="437">
        <f>'5.DL soc.econom. analīze'!I29*(1+'7. DL jut. analīze-Soc.'!$D29)</f>
        <v>0</v>
      </c>
      <c r="K29" s="437">
        <f>'5.DL soc.econom. analīze'!J29*(1+'7. DL jut. analīze-Soc.'!$D29)</f>
        <v>0</v>
      </c>
      <c r="L29" s="437">
        <f>'5.DL soc.econom. analīze'!K29*(1+'7. DL jut. analīze-Soc.'!$D29)</f>
        <v>0</v>
      </c>
      <c r="M29" s="437">
        <f>'5.DL soc.econom. analīze'!L29*(1+'7. DL jut. analīze-Soc.'!$D29)</f>
        <v>0</v>
      </c>
      <c r="N29" s="437">
        <f>'5.DL soc.econom. analīze'!M29*(1+'7. DL jut. analīze-Soc.'!$D29)</f>
        <v>0</v>
      </c>
      <c r="O29" s="437">
        <f>'5.DL soc.econom. analīze'!N29*(1+'7. DL jut. analīze-Soc.'!$D29)</f>
        <v>0</v>
      </c>
      <c r="P29" s="437">
        <f>'5.DL soc.econom. analīze'!O29*(1+'7. DL jut. analīze-Soc.'!$D29)</f>
        <v>0</v>
      </c>
      <c r="Q29" s="437">
        <f>'5.DL soc.econom. analīze'!P29*(1+'7. DL jut. analīze-Soc.'!$D29)</f>
        <v>0</v>
      </c>
      <c r="R29" s="437">
        <f>'5.DL soc.econom. analīze'!Q29*(1+'7. DL jut. analīze-Soc.'!$D29)</f>
        <v>0</v>
      </c>
      <c r="S29" s="437">
        <f>'5.DL soc.econom. analīze'!R29*(1+'7. DL jut. analīze-Soc.'!$D29)</f>
        <v>0</v>
      </c>
      <c r="T29" s="437">
        <f>'5.DL soc.econom. analīze'!S29*(1+'7. DL jut. analīze-Soc.'!$D29)</f>
        <v>0</v>
      </c>
      <c r="U29" s="437">
        <f>'5.DL soc.econom. analīze'!T29*(1+'7. DL jut. analīze-Soc.'!$D29)</f>
        <v>0</v>
      </c>
      <c r="V29" s="437">
        <f>'5.DL soc.econom. analīze'!U29*(1+'7. DL jut. analīze-Soc.'!$D29)</f>
        <v>0</v>
      </c>
      <c r="W29" s="437">
        <f>'5.DL soc.econom. analīze'!V29*(1+'7. DL jut. analīze-Soc.'!$D29)</f>
        <v>0</v>
      </c>
      <c r="X29" s="437">
        <f>'5.DL soc.econom. analīze'!W29*(1+'7. DL jut. analīze-Soc.'!$D29)</f>
        <v>0</v>
      </c>
      <c r="Y29" s="437">
        <f>'5.DL soc.econom. analīze'!X29*(1+'7. DL jut. analīze-Soc.'!$D29)</f>
        <v>0</v>
      </c>
      <c r="Z29" s="437">
        <f>'5.DL soc.econom. analīze'!Y29*(1+'7. DL jut. analīze-Soc.'!$D29)</f>
        <v>0</v>
      </c>
      <c r="AA29" s="437">
        <f>'5.DL soc.econom. analīze'!Z29*(1+'7. DL jut. analīze-Soc.'!$D29)</f>
        <v>0</v>
      </c>
      <c r="AB29" s="437">
        <f>'5.DL soc.econom. analīze'!AA29*(1+'7. DL jut. analīze-Soc.'!$D29)</f>
        <v>0</v>
      </c>
      <c r="AC29" s="437">
        <f>'5.DL soc.econom. analīze'!AB29*(1+'7. DL jut. analīze-Soc.'!$D29)</f>
        <v>0</v>
      </c>
      <c r="AD29" s="437">
        <f>'5.DL soc.econom. analīze'!AC29*(1+'7. DL jut. analīze-Soc.'!$D29)</f>
        <v>0</v>
      </c>
      <c r="AE29" s="437">
        <f>'5.DL soc.econom. analīze'!AD29*(1+'7. DL jut. analīze-Soc.'!$D29)</f>
        <v>0</v>
      </c>
      <c r="AF29" s="437">
        <f>'5.DL soc.econom. analīze'!AE29*(1+'7. DL jut. analīze-Soc.'!$D29)</f>
        <v>0</v>
      </c>
      <c r="AG29" s="437">
        <f>'5.DL soc.econom. analīze'!AF29*(1+'7. DL jut. analīze-Soc.'!$D29)</f>
        <v>0</v>
      </c>
      <c r="AH29" s="437">
        <f>'5.DL soc.econom. analīze'!AG29*(1+'7. DL jut. analīze-Soc.'!$D29)</f>
        <v>0</v>
      </c>
      <c r="AI29" s="437">
        <f>'5.DL soc.econom. analīze'!AH29*(1+'7. DL jut. analīze-Soc.'!$D29)</f>
        <v>0</v>
      </c>
      <c r="AJ29" s="437">
        <f>'5.DL soc.econom. analīze'!AI29*(1+'7. DL jut. analīze-Soc.'!$D29)</f>
        <v>0</v>
      </c>
    </row>
    <row r="30" spans="1:81" x14ac:dyDescent="0.2">
      <c r="A30" s="369" t="s">
        <v>188</v>
      </c>
      <c r="B30" s="4" t="str">
        <f>'5.DL soc.econom. analīze'!B30</f>
        <v>Zaudējumi...</v>
      </c>
      <c r="C30" s="34" t="s">
        <v>58</v>
      </c>
      <c r="D30" s="47">
        <v>0</v>
      </c>
      <c r="E30" s="374">
        <f t="shared" si="1"/>
        <v>0</v>
      </c>
      <c r="F30" s="374">
        <f t="shared" si="2"/>
        <v>0</v>
      </c>
      <c r="G30" s="437">
        <f>'5.DL soc.econom. analīze'!F30*(1+'7. DL jut. analīze-Soc.'!$D30)</f>
        <v>0</v>
      </c>
      <c r="H30" s="437">
        <f>'5.DL soc.econom. analīze'!G30*(1+'7. DL jut. analīze-Soc.'!$D30)</f>
        <v>0</v>
      </c>
      <c r="I30" s="437">
        <f>'5.DL soc.econom. analīze'!H30*(1+'7. DL jut. analīze-Soc.'!$D30)</f>
        <v>0</v>
      </c>
      <c r="J30" s="437">
        <f>'5.DL soc.econom. analīze'!I30*(1+'7. DL jut. analīze-Soc.'!$D30)</f>
        <v>0</v>
      </c>
      <c r="K30" s="437">
        <f>'5.DL soc.econom. analīze'!J30*(1+'7. DL jut. analīze-Soc.'!$D30)</f>
        <v>0</v>
      </c>
      <c r="L30" s="437">
        <f>'5.DL soc.econom. analīze'!K30*(1+'7. DL jut. analīze-Soc.'!$D30)</f>
        <v>0</v>
      </c>
      <c r="M30" s="437">
        <f>'5.DL soc.econom. analīze'!L30*(1+'7. DL jut. analīze-Soc.'!$D30)</f>
        <v>0</v>
      </c>
      <c r="N30" s="437">
        <f>'5.DL soc.econom. analīze'!M30*(1+'7. DL jut. analīze-Soc.'!$D30)</f>
        <v>0</v>
      </c>
      <c r="O30" s="437">
        <f>'5.DL soc.econom. analīze'!N30*(1+'7. DL jut. analīze-Soc.'!$D30)</f>
        <v>0</v>
      </c>
      <c r="P30" s="437">
        <f>'5.DL soc.econom. analīze'!O30*(1+'7. DL jut. analīze-Soc.'!$D30)</f>
        <v>0</v>
      </c>
      <c r="Q30" s="437">
        <f>'5.DL soc.econom. analīze'!P30*(1+'7. DL jut. analīze-Soc.'!$D30)</f>
        <v>0</v>
      </c>
      <c r="R30" s="437">
        <f>'5.DL soc.econom. analīze'!Q30*(1+'7. DL jut. analīze-Soc.'!$D30)</f>
        <v>0</v>
      </c>
      <c r="S30" s="437">
        <f>'5.DL soc.econom. analīze'!R30*(1+'7. DL jut. analīze-Soc.'!$D30)</f>
        <v>0</v>
      </c>
      <c r="T30" s="437">
        <f>'5.DL soc.econom. analīze'!S30*(1+'7. DL jut. analīze-Soc.'!$D30)</f>
        <v>0</v>
      </c>
      <c r="U30" s="437">
        <f>'5.DL soc.econom. analīze'!T30*(1+'7. DL jut. analīze-Soc.'!$D30)</f>
        <v>0</v>
      </c>
      <c r="V30" s="437">
        <f>'5.DL soc.econom. analīze'!U30*(1+'7. DL jut. analīze-Soc.'!$D30)</f>
        <v>0</v>
      </c>
      <c r="W30" s="437">
        <f>'5.DL soc.econom. analīze'!V30*(1+'7. DL jut. analīze-Soc.'!$D30)</f>
        <v>0</v>
      </c>
      <c r="X30" s="437">
        <f>'5.DL soc.econom. analīze'!W30*(1+'7. DL jut. analīze-Soc.'!$D30)</f>
        <v>0</v>
      </c>
      <c r="Y30" s="437">
        <f>'5.DL soc.econom. analīze'!X30*(1+'7. DL jut. analīze-Soc.'!$D30)</f>
        <v>0</v>
      </c>
      <c r="Z30" s="437">
        <f>'5.DL soc.econom. analīze'!Y30*(1+'7. DL jut. analīze-Soc.'!$D30)</f>
        <v>0</v>
      </c>
      <c r="AA30" s="437">
        <f>'5.DL soc.econom. analīze'!Z30*(1+'7. DL jut. analīze-Soc.'!$D30)</f>
        <v>0</v>
      </c>
      <c r="AB30" s="437">
        <f>'5.DL soc.econom. analīze'!AA30*(1+'7. DL jut. analīze-Soc.'!$D30)</f>
        <v>0</v>
      </c>
      <c r="AC30" s="437">
        <f>'5.DL soc.econom. analīze'!AB30*(1+'7. DL jut. analīze-Soc.'!$D30)</f>
        <v>0</v>
      </c>
      <c r="AD30" s="437">
        <f>'5.DL soc.econom. analīze'!AC30*(1+'7. DL jut. analīze-Soc.'!$D30)</f>
        <v>0</v>
      </c>
      <c r="AE30" s="437">
        <f>'5.DL soc.econom. analīze'!AD30*(1+'7. DL jut. analīze-Soc.'!$D30)</f>
        <v>0</v>
      </c>
      <c r="AF30" s="437">
        <f>'5.DL soc.econom. analīze'!AE30*(1+'7. DL jut. analīze-Soc.'!$D30)</f>
        <v>0</v>
      </c>
      <c r="AG30" s="437">
        <f>'5.DL soc.econom. analīze'!AF30*(1+'7. DL jut. analīze-Soc.'!$D30)</f>
        <v>0</v>
      </c>
      <c r="AH30" s="437">
        <f>'5.DL soc.econom. analīze'!AG30*(1+'7. DL jut. analīze-Soc.'!$D30)</f>
        <v>0</v>
      </c>
      <c r="AI30" s="437">
        <f>'5.DL soc.econom. analīze'!AH30*(1+'7. DL jut. analīze-Soc.'!$D30)</f>
        <v>0</v>
      </c>
      <c r="AJ30" s="437">
        <f>'5.DL soc.econom. analīze'!AI30*(1+'7. DL jut. analīze-Soc.'!$D30)</f>
        <v>0</v>
      </c>
    </row>
    <row r="31" spans="1:81" x14ac:dyDescent="0.2">
      <c r="A31" s="369" t="s">
        <v>189</v>
      </c>
      <c r="B31" s="4" t="str">
        <f>'5.DL soc.econom. analīze'!B31</f>
        <v>Zaudējumi...</v>
      </c>
      <c r="C31" s="34" t="s">
        <v>58</v>
      </c>
      <c r="D31" s="47">
        <v>0</v>
      </c>
      <c r="E31" s="374">
        <f t="shared" si="1"/>
        <v>0</v>
      </c>
      <c r="F31" s="374">
        <f t="shared" si="2"/>
        <v>0</v>
      </c>
      <c r="G31" s="437">
        <f>'5.DL soc.econom. analīze'!F31*(1+'7. DL jut. analīze-Soc.'!$D31)</f>
        <v>0</v>
      </c>
      <c r="H31" s="437">
        <f>'5.DL soc.econom. analīze'!G31*(1+'7. DL jut. analīze-Soc.'!$D31)</f>
        <v>0</v>
      </c>
      <c r="I31" s="437">
        <f>'5.DL soc.econom. analīze'!H31*(1+'7. DL jut. analīze-Soc.'!$D31)</f>
        <v>0</v>
      </c>
      <c r="J31" s="437">
        <f>'5.DL soc.econom. analīze'!I31*(1+'7. DL jut. analīze-Soc.'!$D31)</f>
        <v>0</v>
      </c>
      <c r="K31" s="437">
        <f>'5.DL soc.econom. analīze'!J31*(1+'7. DL jut. analīze-Soc.'!$D31)</f>
        <v>0</v>
      </c>
      <c r="L31" s="437">
        <f>'5.DL soc.econom. analīze'!K31*(1+'7. DL jut. analīze-Soc.'!$D31)</f>
        <v>0</v>
      </c>
      <c r="M31" s="437">
        <f>'5.DL soc.econom. analīze'!L31*(1+'7. DL jut. analīze-Soc.'!$D31)</f>
        <v>0</v>
      </c>
      <c r="N31" s="437">
        <f>'5.DL soc.econom. analīze'!M31*(1+'7. DL jut. analīze-Soc.'!$D31)</f>
        <v>0</v>
      </c>
      <c r="O31" s="437">
        <f>'5.DL soc.econom. analīze'!N31*(1+'7. DL jut. analīze-Soc.'!$D31)</f>
        <v>0</v>
      </c>
      <c r="P31" s="437">
        <f>'5.DL soc.econom. analīze'!O31*(1+'7. DL jut. analīze-Soc.'!$D31)</f>
        <v>0</v>
      </c>
      <c r="Q31" s="437">
        <f>'5.DL soc.econom. analīze'!P31*(1+'7. DL jut. analīze-Soc.'!$D31)</f>
        <v>0</v>
      </c>
      <c r="R31" s="437">
        <f>'5.DL soc.econom. analīze'!Q31*(1+'7. DL jut. analīze-Soc.'!$D31)</f>
        <v>0</v>
      </c>
      <c r="S31" s="437">
        <f>'5.DL soc.econom. analīze'!R31*(1+'7. DL jut. analīze-Soc.'!$D31)</f>
        <v>0</v>
      </c>
      <c r="T31" s="437">
        <f>'5.DL soc.econom. analīze'!S31*(1+'7. DL jut. analīze-Soc.'!$D31)</f>
        <v>0</v>
      </c>
      <c r="U31" s="437">
        <f>'5.DL soc.econom. analīze'!T31*(1+'7. DL jut. analīze-Soc.'!$D31)</f>
        <v>0</v>
      </c>
      <c r="V31" s="437">
        <f>'5.DL soc.econom. analīze'!U31*(1+'7. DL jut. analīze-Soc.'!$D31)</f>
        <v>0</v>
      </c>
      <c r="W31" s="437">
        <f>'5.DL soc.econom. analīze'!V31*(1+'7. DL jut. analīze-Soc.'!$D31)</f>
        <v>0</v>
      </c>
      <c r="X31" s="437">
        <f>'5.DL soc.econom. analīze'!W31*(1+'7. DL jut. analīze-Soc.'!$D31)</f>
        <v>0</v>
      </c>
      <c r="Y31" s="437">
        <f>'5.DL soc.econom. analīze'!X31*(1+'7. DL jut. analīze-Soc.'!$D31)</f>
        <v>0</v>
      </c>
      <c r="Z31" s="437">
        <f>'5.DL soc.econom. analīze'!Y31*(1+'7. DL jut. analīze-Soc.'!$D31)</f>
        <v>0</v>
      </c>
      <c r="AA31" s="437">
        <f>'5.DL soc.econom. analīze'!Z31*(1+'7. DL jut. analīze-Soc.'!$D31)</f>
        <v>0</v>
      </c>
      <c r="AB31" s="437">
        <f>'5.DL soc.econom. analīze'!AA31*(1+'7. DL jut. analīze-Soc.'!$D31)</f>
        <v>0</v>
      </c>
      <c r="AC31" s="437">
        <f>'5.DL soc.econom. analīze'!AB31*(1+'7. DL jut. analīze-Soc.'!$D31)</f>
        <v>0</v>
      </c>
      <c r="AD31" s="437">
        <f>'5.DL soc.econom. analīze'!AC31*(1+'7. DL jut. analīze-Soc.'!$D31)</f>
        <v>0</v>
      </c>
      <c r="AE31" s="437">
        <f>'5.DL soc.econom. analīze'!AD31*(1+'7. DL jut. analīze-Soc.'!$D31)</f>
        <v>0</v>
      </c>
      <c r="AF31" s="437">
        <f>'5.DL soc.econom. analīze'!AE31*(1+'7. DL jut. analīze-Soc.'!$D31)</f>
        <v>0</v>
      </c>
      <c r="AG31" s="437">
        <f>'5.DL soc.econom. analīze'!AF31*(1+'7. DL jut. analīze-Soc.'!$D31)</f>
        <v>0</v>
      </c>
      <c r="AH31" s="437">
        <f>'5.DL soc.econom. analīze'!AG31*(1+'7. DL jut. analīze-Soc.'!$D31)</f>
        <v>0</v>
      </c>
      <c r="AI31" s="437">
        <f>'5.DL soc.econom. analīze'!AH31*(1+'7. DL jut. analīze-Soc.'!$D31)</f>
        <v>0</v>
      </c>
      <c r="AJ31" s="437">
        <f>'5.DL soc.econom. analīze'!AI31*(1+'7. DL jut. analīze-Soc.'!$D31)</f>
        <v>0</v>
      </c>
    </row>
    <row r="32" spans="1:81" x14ac:dyDescent="0.2">
      <c r="A32" s="369" t="s">
        <v>190</v>
      </c>
      <c r="B32" s="4" t="str">
        <f>'5.DL soc.econom. analīze'!B32</f>
        <v>Zaudējumi...</v>
      </c>
      <c r="C32" s="34" t="s">
        <v>58</v>
      </c>
      <c r="D32" s="47">
        <v>0</v>
      </c>
      <c r="E32" s="374">
        <f t="shared" si="1"/>
        <v>0</v>
      </c>
      <c r="F32" s="374">
        <f t="shared" si="2"/>
        <v>0</v>
      </c>
      <c r="G32" s="437">
        <f>'5.DL soc.econom. analīze'!F32*(1+'7. DL jut. analīze-Soc.'!$D32)</f>
        <v>0</v>
      </c>
      <c r="H32" s="437">
        <f>'5.DL soc.econom. analīze'!G32*(1+'7. DL jut. analīze-Soc.'!$D32)</f>
        <v>0</v>
      </c>
      <c r="I32" s="437">
        <f>'5.DL soc.econom. analīze'!H32*(1+'7. DL jut. analīze-Soc.'!$D32)</f>
        <v>0</v>
      </c>
      <c r="J32" s="437">
        <f>'5.DL soc.econom. analīze'!I32*(1+'7. DL jut. analīze-Soc.'!$D32)</f>
        <v>0</v>
      </c>
      <c r="K32" s="437">
        <f>'5.DL soc.econom. analīze'!J32*(1+'7. DL jut. analīze-Soc.'!$D32)</f>
        <v>0</v>
      </c>
      <c r="L32" s="437">
        <f>'5.DL soc.econom. analīze'!K32*(1+'7. DL jut. analīze-Soc.'!$D32)</f>
        <v>0</v>
      </c>
      <c r="M32" s="437">
        <f>'5.DL soc.econom. analīze'!L32*(1+'7. DL jut. analīze-Soc.'!$D32)</f>
        <v>0</v>
      </c>
      <c r="N32" s="437">
        <f>'5.DL soc.econom. analīze'!M32*(1+'7. DL jut. analīze-Soc.'!$D32)</f>
        <v>0</v>
      </c>
      <c r="O32" s="437">
        <f>'5.DL soc.econom. analīze'!N32*(1+'7. DL jut. analīze-Soc.'!$D32)</f>
        <v>0</v>
      </c>
      <c r="P32" s="437">
        <f>'5.DL soc.econom. analīze'!O32*(1+'7. DL jut. analīze-Soc.'!$D32)</f>
        <v>0</v>
      </c>
      <c r="Q32" s="437">
        <f>'5.DL soc.econom. analīze'!P32*(1+'7. DL jut. analīze-Soc.'!$D32)</f>
        <v>0</v>
      </c>
      <c r="R32" s="437">
        <f>'5.DL soc.econom. analīze'!Q32*(1+'7. DL jut. analīze-Soc.'!$D32)</f>
        <v>0</v>
      </c>
      <c r="S32" s="437">
        <f>'5.DL soc.econom. analīze'!R32*(1+'7. DL jut. analīze-Soc.'!$D32)</f>
        <v>0</v>
      </c>
      <c r="T32" s="437">
        <f>'5.DL soc.econom. analīze'!S32*(1+'7. DL jut. analīze-Soc.'!$D32)</f>
        <v>0</v>
      </c>
      <c r="U32" s="437">
        <f>'5.DL soc.econom. analīze'!T32*(1+'7. DL jut. analīze-Soc.'!$D32)</f>
        <v>0</v>
      </c>
      <c r="V32" s="437">
        <f>'5.DL soc.econom. analīze'!U32*(1+'7. DL jut. analīze-Soc.'!$D32)</f>
        <v>0</v>
      </c>
      <c r="W32" s="437">
        <f>'5.DL soc.econom. analīze'!V32*(1+'7. DL jut. analīze-Soc.'!$D32)</f>
        <v>0</v>
      </c>
      <c r="X32" s="437">
        <f>'5.DL soc.econom. analīze'!W32*(1+'7. DL jut. analīze-Soc.'!$D32)</f>
        <v>0</v>
      </c>
      <c r="Y32" s="437">
        <f>'5.DL soc.econom. analīze'!X32*(1+'7. DL jut. analīze-Soc.'!$D32)</f>
        <v>0</v>
      </c>
      <c r="Z32" s="437">
        <f>'5.DL soc.econom. analīze'!Y32*(1+'7. DL jut. analīze-Soc.'!$D32)</f>
        <v>0</v>
      </c>
      <c r="AA32" s="437">
        <f>'5.DL soc.econom. analīze'!Z32*(1+'7. DL jut. analīze-Soc.'!$D32)</f>
        <v>0</v>
      </c>
      <c r="AB32" s="437">
        <f>'5.DL soc.econom. analīze'!AA32*(1+'7. DL jut. analīze-Soc.'!$D32)</f>
        <v>0</v>
      </c>
      <c r="AC32" s="437">
        <f>'5.DL soc.econom. analīze'!AB32*(1+'7. DL jut. analīze-Soc.'!$D32)</f>
        <v>0</v>
      </c>
      <c r="AD32" s="437">
        <f>'5.DL soc.econom. analīze'!AC32*(1+'7. DL jut. analīze-Soc.'!$D32)</f>
        <v>0</v>
      </c>
      <c r="AE32" s="437">
        <f>'5.DL soc.econom. analīze'!AD32*(1+'7. DL jut. analīze-Soc.'!$D32)</f>
        <v>0</v>
      </c>
      <c r="AF32" s="437">
        <f>'5.DL soc.econom. analīze'!AE32*(1+'7. DL jut. analīze-Soc.'!$D32)</f>
        <v>0</v>
      </c>
      <c r="AG32" s="437">
        <f>'5.DL soc.econom. analīze'!AF32*(1+'7. DL jut. analīze-Soc.'!$D32)</f>
        <v>0</v>
      </c>
      <c r="AH32" s="437">
        <f>'5.DL soc.econom. analīze'!AG32*(1+'7. DL jut. analīze-Soc.'!$D32)</f>
        <v>0</v>
      </c>
      <c r="AI32" s="437">
        <f>'5.DL soc.econom. analīze'!AH32*(1+'7. DL jut. analīze-Soc.'!$D32)</f>
        <v>0</v>
      </c>
      <c r="AJ32" s="437">
        <f>'5.DL soc.econom. analīze'!AI32*(1+'7. DL jut. analīze-Soc.'!$D32)</f>
        <v>0</v>
      </c>
    </row>
    <row r="33" spans="1:81" x14ac:dyDescent="0.2">
      <c r="A33" s="369" t="s">
        <v>198</v>
      </c>
      <c r="B33" s="4" t="str">
        <f>'5.DL soc.econom. analīze'!B33</f>
        <v>Zaudējumi...</v>
      </c>
      <c r="C33" s="34" t="s">
        <v>58</v>
      </c>
      <c r="D33" s="47">
        <v>0</v>
      </c>
      <c r="E33" s="374">
        <f t="shared" si="1"/>
        <v>0</v>
      </c>
      <c r="F33" s="374">
        <f t="shared" si="2"/>
        <v>0</v>
      </c>
      <c r="G33" s="437">
        <f>'5.DL soc.econom. analīze'!F33*(1+'7. DL jut. analīze-Soc.'!$D33)</f>
        <v>0</v>
      </c>
      <c r="H33" s="437">
        <f>'5.DL soc.econom. analīze'!G33*(1+'7. DL jut. analīze-Soc.'!$D33)</f>
        <v>0</v>
      </c>
      <c r="I33" s="437">
        <f>'5.DL soc.econom. analīze'!H33*(1+'7. DL jut. analīze-Soc.'!$D33)</f>
        <v>0</v>
      </c>
      <c r="J33" s="437">
        <f>'5.DL soc.econom. analīze'!I33*(1+'7. DL jut. analīze-Soc.'!$D33)</f>
        <v>0</v>
      </c>
      <c r="K33" s="437">
        <f>'5.DL soc.econom. analīze'!J33*(1+'7. DL jut. analīze-Soc.'!$D33)</f>
        <v>0</v>
      </c>
      <c r="L33" s="437">
        <f>'5.DL soc.econom. analīze'!K33*(1+'7. DL jut. analīze-Soc.'!$D33)</f>
        <v>0</v>
      </c>
      <c r="M33" s="437">
        <f>'5.DL soc.econom. analīze'!L33*(1+'7. DL jut. analīze-Soc.'!$D33)</f>
        <v>0</v>
      </c>
      <c r="N33" s="437">
        <f>'5.DL soc.econom. analīze'!M33*(1+'7. DL jut. analīze-Soc.'!$D33)</f>
        <v>0</v>
      </c>
      <c r="O33" s="437">
        <f>'5.DL soc.econom. analīze'!N33*(1+'7. DL jut. analīze-Soc.'!$D33)</f>
        <v>0</v>
      </c>
      <c r="P33" s="437">
        <f>'5.DL soc.econom. analīze'!O33*(1+'7. DL jut. analīze-Soc.'!$D33)</f>
        <v>0</v>
      </c>
      <c r="Q33" s="437">
        <f>'5.DL soc.econom. analīze'!P33*(1+'7. DL jut. analīze-Soc.'!$D33)</f>
        <v>0</v>
      </c>
      <c r="R33" s="437">
        <f>'5.DL soc.econom. analīze'!Q33*(1+'7. DL jut. analīze-Soc.'!$D33)</f>
        <v>0</v>
      </c>
      <c r="S33" s="437">
        <f>'5.DL soc.econom. analīze'!R33*(1+'7. DL jut. analīze-Soc.'!$D33)</f>
        <v>0</v>
      </c>
      <c r="T33" s="437">
        <f>'5.DL soc.econom. analīze'!S33*(1+'7. DL jut. analīze-Soc.'!$D33)</f>
        <v>0</v>
      </c>
      <c r="U33" s="437">
        <f>'5.DL soc.econom. analīze'!T33*(1+'7. DL jut. analīze-Soc.'!$D33)</f>
        <v>0</v>
      </c>
      <c r="V33" s="437">
        <f>'5.DL soc.econom. analīze'!U33*(1+'7. DL jut. analīze-Soc.'!$D33)</f>
        <v>0</v>
      </c>
      <c r="W33" s="437">
        <f>'5.DL soc.econom. analīze'!V33*(1+'7. DL jut. analīze-Soc.'!$D33)</f>
        <v>0</v>
      </c>
      <c r="X33" s="437">
        <f>'5.DL soc.econom. analīze'!W33*(1+'7. DL jut. analīze-Soc.'!$D33)</f>
        <v>0</v>
      </c>
      <c r="Y33" s="437">
        <f>'5.DL soc.econom. analīze'!X33*(1+'7. DL jut. analīze-Soc.'!$D33)</f>
        <v>0</v>
      </c>
      <c r="Z33" s="437">
        <f>'5.DL soc.econom. analīze'!Y33*(1+'7. DL jut. analīze-Soc.'!$D33)</f>
        <v>0</v>
      </c>
      <c r="AA33" s="437">
        <f>'5.DL soc.econom. analīze'!Z33*(1+'7. DL jut. analīze-Soc.'!$D33)</f>
        <v>0</v>
      </c>
      <c r="AB33" s="437">
        <f>'5.DL soc.econom. analīze'!AA33*(1+'7. DL jut. analīze-Soc.'!$D33)</f>
        <v>0</v>
      </c>
      <c r="AC33" s="437">
        <f>'5.DL soc.econom. analīze'!AB33*(1+'7. DL jut. analīze-Soc.'!$D33)</f>
        <v>0</v>
      </c>
      <c r="AD33" s="437">
        <f>'5.DL soc.econom. analīze'!AC33*(1+'7. DL jut. analīze-Soc.'!$D33)</f>
        <v>0</v>
      </c>
      <c r="AE33" s="437">
        <f>'5.DL soc.econom. analīze'!AD33*(1+'7. DL jut. analīze-Soc.'!$D33)</f>
        <v>0</v>
      </c>
      <c r="AF33" s="437">
        <f>'5.DL soc.econom. analīze'!AE33*(1+'7. DL jut. analīze-Soc.'!$D33)</f>
        <v>0</v>
      </c>
      <c r="AG33" s="437">
        <f>'5.DL soc.econom. analīze'!AF33*(1+'7. DL jut. analīze-Soc.'!$D33)</f>
        <v>0</v>
      </c>
      <c r="AH33" s="437">
        <f>'5.DL soc.econom. analīze'!AG33*(1+'7. DL jut. analīze-Soc.'!$D33)</f>
        <v>0</v>
      </c>
      <c r="AI33" s="437">
        <f>'5.DL soc.econom. analīze'!AH33*(1+'7. DL jut. analīze-Soc.'!$D33)</f>
        <v>0</v>
      </c>
      <c r="AJ33" s="437">
        <f>'5.DL soc.econom. analīze'!AI33*(1+'7. DL jut. analīze-Soc.'!$D33)</f>
        <v>0</v>
      </c>
    </row>
    <row r="34" spans="1:81" s="377" customFormat="1" x14ac:dyDescent="0.2">
      <c r="A34" s="371">
        <v>4</v>
      </c>
      <c r="B34" s="372" t="s">
        <v>200</v>
      </c>
      <c r="C34" s="373" t="s">
        <v>58</v>
      </c>
      <c r="D34" s="47">
        <v>0</v>
      </c>
      <c r="E34" s="374">
        <f t="shared" si="1"/>
        <v>-5895710.4304122254</v>
      </c>
      <c r="F34" s="374">
        <f t="shared" si="2"/>
        <v>-6525000</v>
      </c>
      <c r="G34" s="375">
        <f>SUM(G35:G38)</f>
        <v>-975497</v>
      </c>
      <c r="H34" s="375">
        <f t="shared" ref="H34:AJ34" si="5">SUM(H35:H38)</f>
        <v>-1392368</v>
      </c>
      <c r="I34" s="375">
        <f t="shared" si="5"/>
        <v>-1387368</v>
      </c>
      <c r="J34" s="375">
        <f t="shared" si="5"/>
        <v>-1387399</v>
      </c>
      <c r="K34" s="375">
        <f t="shared" si="5"/>
        <v>-1382368</v>
      </c>
      <c r="L34" s="375">
        <f t="shared" si="5"/>
        <v>0</v>
      </c>
      <c r="M34" s="375">
        <f t="shared" si="5"/>
        <v>0</v>
      </c>
      <c r="N34" s="375">
        <f t="shared" si="5"/>
        <v>0</v>
      </c>
      <c r="O34" s="375">
        <f t="shared" si="5"/>
        <v>0</v>
      </c>
      <c r="P34" s="375">
        <f t="shared" si="5"/>
        <v>0</v>
      </c>
      <c r="Q34" s="375">
        <f t="shared" si="5"/>
        <v>0</v>
      </c>
      <c r="R34" s="375">
        <f t="shared" si="5"/>
        <v>0</v>
      </c>
      <c r="S34" s="375">
        <f t="shared" si="5"/>
        <v>0</v>
      </c>
      <c r="T34" s="375">
        <f t="shared" si="5"/>
        <v>0</v>
      </c>
      <c r="U34" s="375">
        <f t="shared" si="5"/>
        <v>0</v>
      </c>
      <c r="V34" s="375">
        <f t="shared" si="5"/>
        <v>0</v>
      </c>
      <c r="W34" s="375">
        <f t="shared" si="5"/>
        <v>0</v>
      </c>
      <c r="X34" s="375">
        <f t="shared" si="5"/>
        <v>0</v>
      </c>
      <c r="Y34" s="375">
        <f t="shared" si="5"/>
        <v>0</v>
      </c>
      <c r="Z34" s="375">
        <f t="shared" si="5"/>
        <v>0</v>
      </c>
      <c r="AA34" s="375">
        <f t="shared" si="5"/>
        <v>0</v>
      </c>
      <c r="AB34" s="375">
        <f t="shared" si="5"/>
        <v>0</v>
      </c>
      <c r="AC34" s="375">
        <f t="shared" si="5"/>
        <v>0</v>
      </c>
      <c r="AD34" s="375">
        <f t="shared" si="5"/>
        <v>0</v>
      </c>
      <c r="AE34" s="375">
        <f t="shared" si="5"/>
        <v>0</v>
      </c>
      <c r="AF34" s="375">
        <f t="shared" si="5"/>
        <v>0</v>
      </c>
      <c r="AG34" s="375">
        <f t="shared" si="5"/>
        <v>0</v>
      </c>
      <c r="AH34" s="375">
        <f t="shared" si="5"/>
        <v>0</v>
      </c>
      <c r="AI34" s="375">
        <f t="shared" si="5"/>
        <v>0</v>
      </c>
      <c r="AJ34" s="375">
        <f t="shared" si="5"/>
        <v>0</v>
      </c>
      <c r="AK34" s="3"/>
      <c r="AL34" s="376"/>
      <c r="AM34" s="376"/>
      <c r="AN34" s="376"/>
      <c r="AO34" s="376"/>
      <c r="AP34" s="376"/>
      <c r="AQ34" s="376"/>
      <c r="AR34" s="376"/>
      <c r="AS34" s="376"/>
      <c r="AT34" s="376"/>
      <c r="AU34" s="376"/>
      <c r="AV34" s="376"/>
      <c r="AW34" s="376"/>
      <c r="AX34" s="376"/>
      <c r="AY34" s="376"/>
      <c r="AZ34" s="376"/>
      <c r="BA34" s="376"/>
      <c r="BB34" s="376"/>
      <c r="BC34" s="376"/>
      <c r="BD34" s="376"/>
      <c r="BE34" s="376"/>
      <c r="BF34" s="376"/>
      <c r="BG34" s="376"/>
      <c r="BH34" s="376"/>
      <c r="BI34" s="376"/>
      <c r="BJ34" s="376"/>
      <c r="BK34" s="376"/>
      <c r="BL34" s="376"/>
      <c r="BM34" s="376"/>
      <c r="BN34" s="376"/>
      <c r="BO34" s="376"/>
      <c r="BP34" s="376"/>
      <c r="BQ34" s="376"/>
      <c r="BR34" s="376"/>
      <c r="BS34" s="376"/>
      <c r="BT34" s="376"/>
      <c r="BU34" s="376"/>
      <c r="BV34" s="376"/>
      <c r="BW34" s="376"/>
      <c r="BX34" s="376"/>
      <c r="BY34" s="376"/>
      <c r="BZ34" s="376"/>
      <c r="CA34" s="376"/>
      <c r="CB34" s="376"/>
      <c r="CC34" s="376"/>
    </row>
    <row r="35" spans="1:81" x14ac:dyDescent="0.2">
      <c r="A35" s="369" t="s">
        <v>135</v>
      </c>
      <c r="B35" s="4" t="str">
        <f>'5.DL soc.econom. analīze'!B35</f>
        <v>Investīciju izmaksas (-)</v>
      </c>
      <c r="C35" s="34" t="s">
        <v>58</v>
      </c>
      <c r="D35" s="47">
        <v>0</v>
      </c>
      <c r="E35" s="374">
        <f t="shared" si="1"/>
        <v>-5895710.4304122254</v>
      </c>
      <c r="F35" s="374">
        <f t="shared" si="2"/>
        <v>-6525000</v>
      </c>
      <c r="G35" s="437">
        <f>'5.DL soc.econom. analīze'!F35*(1+'7. DL jut. analīze-Soc.'!$D35)</f>
        <v>-975497</v>
      </c>
      <c r="H35" s="437">
        <f>'5.DL soc.econom. analīze'!G35*(1+'7. DL jut. analīze-Soc.'!$D35)</f>
        <v>-1392368</v>
      </c>
      <c r="I35" s="437">
        <f>'5.DL soc.econom. analīze'!H35*(1+'7. DL jut. analīze-Soc.'!$D35)</f>
        <v>-1387368</v>
      </c>
      <c r="J35" s="437">
        <f>'5.DL soc.econom. analīze'!I35*(1+'7. DL jut. analīze-Soc.'!$D35)</f>
        <v>-1387399</v>
      </c>
      <c r="K35" s="437">
        <f>'5.DL soc.econom. analīze'!J35*(1+'7. DL jut. analīze-Soc.'!$D35)</f>
        <v>-1382368</v>
      </c>
      <c r="L35" s="437">
        <f>'5.DL soc.econom. analīze'!K35*(1+'7. DL jut. analīze-Soc.'!$D35)</f>
        <v>0</v>
      </c>
      <c r="M35" s="437">
        <f>'5.DL soc.econom. analīze'!L35*(1+'7. DL jut. analīze-Soc.'!$D35)</f>
        <v>0</v>
      </c>
      <c r="N35" s="437">
        <f>'5.DL soc.econom. analīze'!M35*(1+'7. DL jut. analīze-Soc.'!$D35)</f>
        <v>0</v>
      </c>
      <c r="O35" s="437">
        <f>'5.DL soc.econom. analīze'!N35*(1+'7. DL jut. analīze-Soc.'!$D35)</f>
        <v>0</v>
      </c>
      <c r="P35" s="437">
        <f>'5.DL soc.econom. analīze'!O35*(1+'7. DL jut. analīze-Soc.'!$D35)</f>
        <v>0</v>
      </c>
      <c r="Q35" s="437">
        <f>'5.DL soc.econom. analīze'!P35*(1+'7. DL jut. analīze-Soc.'!$D35)</f>
        <v>0</v>
      </c>
      <c r="R35" s="437">
        <f>'5.DL soc.econom. analīze'!Q35*(1+'7. DL jut. analīze-Soc.'!$D35)</f>
        <v>0</v>
      </c>
      <c r="S35" s="437">
        <f>'5.DL soc.econom. analīze'!R35*(1+'7. DL jut. analīze-Soc.'!$D35)</f>
        <v>0</v>
      </c>
      <c r="T35" s="437">
        <f>'5.DL soc.econom. analīze'!S35*(1+'7. DL jut. analīze-Soc.'!$D35)</f>
        <v>0</v>
      </c>
      <c r="U35" s="437">
        <f>'5.DL soc.econom. analīze'!T35*(1+'7. DL jut. analīze-Soc.'!$D35)</f>
        <v>0</v>
      </c>
      <c r="V35" s="437">
        <f>'5.DL soc.econom. analīze'!U35*(1+'7. DL jut. analīze-Soc.'!$D35)</f>
        <v>0</v>
      </c>
      <c r="W35" s="437">
        <f>'5.DL soc.econom. analīze'!V35*(1+'7. DL jut. analīze-Soc.'!$D35)</f>
        <v>0</v>
      </c>
      <c r="X35" s="437">
        <f>'5.DL soc.econom. analīze'!W35*(1+'7. DL jut. analīze-Soc.'!$D35)</f>
        <v>0</v>
      </c>
      <c r="Y35" s="437">
        <f>'5.DL soc.econom. analīze'!X35*(1+'7. DL jut. analīze-Soc.'!$D35)</f>
        <v>0</v>
      </c>
      <c r="Z35" s="437">
        <f>'5.DL soc.econom. analīze'!Y35*(1+'7. DL jut. analīze-Soc.'!$D35)</f>
        <v>0</v>
      </c>
      <c r="AA35" s="437">
        <f>'5.DL soc.econom. analīze'!Z35*(1+'7. DL jut. analīze-Soc.'!$D35)</f>
        <v>0</v>
      </c>
      <c r="AB35" s="437">
        <f>'5.DL soc.econom. analīze'!AA35*(1+'7. DL jut. analīze-Soc.'!$D35)</f>
        <v>0</v>
      </c>
      <c r="AC35" s="437">
        <f>'5.DL soc.econom. analīze'!AB35*(1+'7. DL jut. analīze-Soc.'!$D35)</f>
        <v>0</v>
      </c>
      <c r="AD35" s="437">
        <f>'5.DL soc.econom. analīze'!AC35*(1+'7. DL jut. analīze-Soc.'!$D35)</f>
        <v>0</v>
      </c>
      <c r="AE35" s="437">
        <f>'5.DL soc.econom. analīze'!AD35*(1+'7. DL jut. analīze-Soc.'!$D35)</f>
        <v>0</v>
      </c>
      <c r="AF35" s="437">
        <f>'5.DL soc.econom. analīze'!AE35*(1+'7. DL jut. analīze-Soc.'!$D35)</f>
        <v>0</v>
      </c>
      <c r="AG35" s="437">
        <f>'5.DL soc.econom. analīze'!AF35*(1+'7. DL jut. analīze-Soc.'!$D35)</f>
        <v>0</v>
      </c>
      <c r="AH35" s="437">
        <f>'5.DL soc.econom. analīze'!AG35*(1+'7. DL jut. analīze-Soc.'!$D35)</f>
        <v>0</v>
      </c>
      <c r="AI35" s="437">
        <f>'5.DL soc.econom. analīze'!AH35*(1+'7. DL jut. analīze-Soc.'!$D35)</f>
        <v>0</v>
      </c>
      <c r="AJ35" s="437">
        <f>'5.DL soc.econom. analīze'!AI35*(1+'7. DL jut. analīze-Soc.'!$D35)</f>
        <v>0</v>
      </c>
    </row>
    <row r="36" spans="1:81" x14ac:dyDescent="0.2">
      <c r="A36" s="369" t="s">
        <v>174</v>
      </c>
      <c r="B36" s="4" t="str">
        <f>'5.DL soc.econom. analīze'!B36</f>
        <v>Darbības izmaksas (+/-)</v>
      </c>
      <c r="C36" s="34" t="s">
        <v>58</v>
      </c>
      <c r="D36" s="47">
        <v>0</v>
      </c>
      <c r="E36" s="374">
        <f t="shared" si="1"/>
        <v>0</v>
      </c>
      <c r="F36" s="374">
        <f t="shared" si="2"/>
        <v>0</v>
      </c>
      <c r="G36" s="437">
        <f>'5.DL soc.econom. analīze'!F36*(1+'7. DL jut. analīze-Soc.'!$D36)</f>
        <v>0</v>
      </c>
      <c r="H36" s="437">
        <f>'5.DL soc.econom. analīze'!G36*(1+'7. DL jut. analīze-Soc.'!$D36)</f>
        <v>0</v>
      </c>
      <c r="I36" s="437">
        <f>'5.DL soc.econom. analīze'!H36*(1+'7. DL jut. analīze-Soc.'!$D36)</f>
        <v>0</v>
      </c>
      <c r="J36" s="437">
        <f>'5.DL soc.econom. analīze'!I36*(1+'7. DL jut. analīze-Soc.'!$D36)</f>
        <v>0</v>
      </c>
      <c r="K36" s="437">
        <f>'5.DL soc.econom. analīze'!J36*(1+'7. DL jut. analīze-Soc.'!$D36)</f>
        <v>0</v>
      </c>
      <c r="L36" s="437">
        <f>'5.DL soc.econom. analīze'!K36*(1+'7. DL jut. analīze-Soc.'!$D36)</f>
        <v>0</v>
      </c>
      <c r="M36" s="437">
        <f>'5.DL soc.econom. analīze'!L36*(1+'7. DL jut. analīze-Soc.'!$D36)</f>
        <v>0</v>
      </c>
      <c r="N36" s="437">
        <f>'5.DL soc.econom. analīze'!M36*(1+'7. DL jut. analīze-Soc.'!$D36)</f>
        <v>0</v>
      </c>
      <c r="O36" s="437">
        <f>'5.DL soc.econom. analīze'!N36*(1+'7. DL jut. analīze-Soc.'!$D36)</f>
        <v>0</v>
      </c>
      <c r="P36" s="437">
        <f>'5.DL soc.econom. analīze'!O36*(1+'7. DL jut. analīze-Soc.'!$D36)</f>
        <v>0</v>
      </c>
      <c r="Q36" s="437">
        <f>'5.DL soc.econom. analīze'!P36*(1+'7. DL jut. analīze-Soc.'!$D36)</f>
        <v>0</v>
      </c>
      <c r="R36" s="437">
        <f>'5.DL soc.econom. analīze'!Q36*(1+'7. DL jut. analīze-Soc.'!$D36)</f>
        <v>0</v>
      </c>
      <c r="S36" s="437">
        <f>'5.DL soc.econom. analīze'!R36*(1+'7. DL jut. analīze-Soc.'!$D36)</f>
        <v>0</v>
      </c>
      <c r="T36" s="437">
        <f>'5.DL soc.econom. analīze'!S36*(1+'7. DL jut. analīze-Soc.'!$D36)</f>
        <v>0</v>
      </c>
      <c r="U36" s="437">
        <f>'5.DL soc.econom. analīze'!T36*(1+'7. DL jut. analīze-Soc.'!$D36)</f>
        <v>0</v>
      </c>
      <c r="V36" s="437">
        <f>'5.DL soc.econom. analīze'!U36*(1+'7. DL jut. analīze-Soc.'!$D36)</f>
        <v>0</v>
      </c>
      <c r="W36" s="437">
        <f>'5.DL soc.econom. analīze'!V36*(1+'7. DL jut. analīze-Soc.'!$D36)</f>
        <v>0</v>
      </c>
      <c r="X36" s="437">
        <f>'5.DL soc.econom. analīze'!W36*(1+'7. DL jut. analīze-Soc.'!$D36)</f>
        <v>0</v>
      </c>
      <c r="Y36" s="437">
        <f>'5.DL soc.econom. analīze'!X36*(1+'7. DL jut. analīze-Soc.'!$D36)</f>
        <v>0</v>
      </c>
      <c r="Z36" s="437">
        <f>'5.DL soc.econom. analīze'!Y36*(1+'7. DL jut. analīze-Soc.'!$D36)</f>
        <v>0</v>
      </c>
      <c r="AA36" s="437">
        <f>'5.DL soc.econom. analīze'!Z36*(1+'7. DL jut. analīze-Soc.'!$D36)</f>
        <v>0</v>
      </c>
      <c r="AB36" s="437">
        <f>'5.DL soc.econom. analīze'!AA36*(1+'7. DL jut. analīze-Soc.'!$D36)</f>
        <v>0</v>
      </c>
      <c r="AC36" s="437">
        <f>'5.DL soc.econom. analīze'!AB36*(1+'7. DL jut. analīze-Soc.'!$D36)</f>
        <v>0</v>
      </c>
      <c r="AD36" s="437">
        <f>'5.DL soc.econom. analīze'!AC36*(1+'7. DL jut. analīze-Soc.'!$D36)</f>
        <v>0</v>
      </c>
      <c r="AE36" s="437">
        <f>'5.DL soc.econom. analīze'!AD36*(1+'7. DL jut. analīze-Soc.'!$D36)</f>
        <v>0</v>
      </c>
      <c r="AF36" s="437">
        <f>'5.DL soc.econom. analīze'!AE36*(1+'7. DL jut. analīze-Soc.'!$D36)</f>
        <v>0</v>
      </c>
      <c r="AG36" s="437">
        <f>'5.DL soc.econom. analīze'!AF36*(1+'7. DL jut. analīze-Soc.'!$D36)</f>
        <v>0</v>
      </c>
      <c r="AH36" s="437">
        <f>'5.DL soc.econom. analīze'!AG36*(1+'7. DL jut. analīze-Soc.'!$D36)</f>
        <v>0</v>
      </c>
      <c r="AI36" s="437">
        <f>'5.DL soc.econom. analīze'!AH36*(1+'7. DL jut. analīze-Soc.'!$D36)</f>
        <v>0</v>
      </c>
      <c r="AJ36" s="437">
        <f>'5.DL soc.econom. analīze'!AI36*(1+'7. DL jut. analīze-Soc.'!$D36)</f>
        <v>0</v>
      </c>
    </row>
    <row r="37" spans="1:81" x14ac:dyDescent="0.2">
      <c r="A37" s="379" t="s">
        <v>175</v>
      </c>
      <c r="B37" s="4" t="str">
        <f>'5.DL soc.econom. analīze'!B37</f>
        <v>Projekta atlikusī vērtība (+)</v>
      </c>
      <c r="C37" s="380" t="s">
        <v>58</v>
      </c>
      <c r="D37" s="47">
        <v>0</v>
      </c>
      <c r="E37" s="374">
        <f t="shared" si="1"/>
        <v>0</v>
      </c>
      <c r="F37" s="374">
        <f t="shared" si="2"/>
        <v>0</v>
      </c>
      <c r="G37" s="437">
        <f>'5.DL soc.econom. analīze'!F37*(1+'7. DL jut. analīze-Soc.'!$D37)</f>
        <v>0</v>
      </c>
      <c r="H37" s="437">
        <f>'5.DL soc.econom. analīze'!G37*(1+'7. DL jut. analīze-Soc.'!$D37)</f>
        <v>0</v>
      </c>
      <c r="I37" s="437">
        <f>'5.DL soc.econom. analīze'!H37*(1+'7. DL jut. analīze-Soc.'!$D37)</f>
        <v>0</v>
      </c>
      <c r="J37" s="437">
        <f>'5.DL soc.econom. analīze'!I37*(1+'7. DL jut. analīze-Soc.'!$D37)</f>
        <v>0</v>
      </c>
      <c r="K37" s="437">
        <f>'5.DL soc.econom. analīze'!J37*(1+'7. DL jut. analīze-Soc.'!$D37)</f>
        <v>0</v>
      </c>
      <c r="L37" s="437">
        <f>'5.DL soc.econom. analīze'!K37*(1+'7. DL jut. analīze-Soc.'!$D37)</f>
        <v>0</v>
      </c>
      <c r="M37" s="437">
        <f>'5.DL soc.econom. analīze'!L37*(1+'7. DL jut. analīze-Soc.'!$D37)</f>
        <v>0</v>
      </c>
      <c r="N37" s="437">
        <f>'5.DL soc.econom. analīze'!M37*(1+'7. DL jut. analīze-Soc.'!$D37)</f>
        <v>0</v>
      </c>
      <c r="O37" s="437">
        <f>'5.DL soc.econom. analīze'!N37*(1+'7. DL jut. analīze-Soc.'!$D37)</f>
        <v>0</v>
      </c>
      <c r="P37" s="437">
        <f>'5.DL soc.econom. analīze'!O37*(1+'7. DL jut. analīze-Soc.'!$D37)</f>
        <v>0</v>
      </c>
      <c r="Q37" s="437">
        <f>'5.DL soc.econom. analīze'!P37*(1+'7. DL jut. analīze-Soc.'!$D37)</f>
        <v>0</v>
      </c>
      <c r="R37" s="437">
        <f>'5.DL soc.econom. analīze'!Q37*(1+'7. DL jut. analīze-Soc.'!$D37)</f>
        <v>0</v>
      </c>
      <c r="S37" s="437">
        <f>'5.DL soc.econom. analīze'!R37*(1+'7. DL jut. analīze-Soc.'!$D37)</f>
        <v>0</v>
      </c>
      <c r="T37" s="437">
        <f>'5.DL soc.econom. analīze'!S37*(1+'7. DL jut. analīze-Soc.'!$D37)</f>
        <v>0</v>
      </c>
      <c r="U37" s="437">
        <f>'5.DL soc.econom. analīze'!T37*(1+'7. DL jut. analīze-Soc.'!$D37)</f>
        <v>0</v>
      </c>
      <c r="V37" s="437">
        <f>'5.DL soc.econom. analīze'!U37*(1+'7. DL jut. analīze-Soc.'!$D37)</f>
        <v>0</v>
      </c>
      <c r="W37" s="437">
        <f>'5.DL soc.econom. analīze'!V37*(1+'7. DL jut. analīze-Soc.'!$D37)</f>
        <v>0</v>
      </c>
      <c r="X37" s="437">
        <f>'5.DL soc.econom. analīze'!W37*(1+'7. DL jut. analīze-Soc.'!$D37)</f>
        <v>0</v>
      </c>
      <c r="Y37" s="437">
        <f>'5.DL soc.econom. analīze'!X37*(1+'7. DL jut. analīze-Soc.'!$D37)</f>
        <v>0</v>
      </c>
      <c r="Z37" s="437">
        <f>'5.DL soc.econom. analīze'!Y37*(1+'7. DL jut. analīze-Soc.'!$D37)</f>
        <v>0</v>
      </c>
      <c r="AA37" s="437">
        <f>'5.DL soc.econom. analīze'!Z37*(1+'7. DL jut. analīze-Soc.'!$D37)</f>
        <v>0</v>
      </c>
      <c r="AB37" s="437">
        <f>'5.DL soc.econom. analīze'!AA37*(1+'7. DL jut. analīze-Soc.'!$D37)</f>
        <v>0</v>
      </c>
      <c r="AC37" s="437">
        <f>'5.DL soc.econom. analīze'!AB37*(1+'7. DL jut. analīze-Soc.'!$D37)</f>
        <v>0</v>
      </c>
      <c r="AD37" s="437">
        <f>'5.DL soc.econom. analīze'!AC37*(1+'7. DL jut. analīze-Soc.'!$D37)</f>
        <v>0</v>
      </c>
      <c r="AE37" s="437">
        <f>'5.DL soc.econom. analīze'!AD37*(1+'7. DL jut. analīze-Soc.'!$D37)</f>
        <v>0</v>
      </c>
      <c r="AF37" s="437">
        <f>'5.DL soc.econom. analīze'!AE37*(1+'7. DL jut. analīze-Soc.'!$D37)</f>
        <v>0</v>
      </c>
      <c r="AG37" s="437">
        <f>'5.DL soc.econom. analīze'!AF37*(1+'7. DL jut. analīze-Soc.'!$D37)</f>
        <v>0</v>
      </c>
      <c r="AH37" s="437">
        <f>'5.DL soc.econom. analīze'!AG37*(1+'7. DL jut. analīze-Soc.'!$D37)</f>
        <v>0</v>
      </c>
      <c r="AI37" s="437">
        <f>'5.DL soc.econom. analīze'!AH37*(1+'7. DL jut. analīze-Soc.'!$D37)</f>
        <v>0</v>
      </c>
      <c r="AJ37" s="437">
        <f>'5.DL soc.econom. analīze'!AI37*(1+'7. DL jut. analīze-Soc.'!$D37)</f>
        <v>0</v>
      </c>
    </row>
    <row r="38" spans="1:81" s="377" customFormat="1" x14ac:dyDescent="0.2">
      <c r="A38" s="371">
        <v>5</v>
      </c>
      <c r="B38" s="372" t="s">
        <v>172</v>
      </c>
      <c r="C38" s="373" t="s">
        <v>58</v>
      </c>
      <c r="D38" s="47">
        <v>0</v>
      </c>
      <c r="E38" s="374">
        <f t="shared" si="1"/>
        <v>0</v>
      </c>
      <c r="F38" s="374">
        <f t="shared" si="2"/>
        <v>0</v>
      </c>
      <c r="G38" s="375">
        <f>SUM(G39:G41)</f>
        <v>0</v>
      </c>
      <c r="H38" s="375">
        <f t="shared" ref="H38:AJ38" si="6">SUM(H39:H41)</f>
        <v>0</v>
      </c>
      <c r="I38" s="375">
        <f t="shared" si="6"/>
        <v>0</v>
      </c>
      <c r="J38" s="375">
        <f t="shared" si="6"/>
        <v>0</v>
      </c>
      <c r="K38" s="375">
        <f t="shared" si="6"/>
        <v>0</v>
      </c>
      <c r="L38" s="375">
        <f t="shared" si="6"/>
        <v>0</v>
      </c>
      <c r="M38" s="375">
        <f t="shared" si="6"/>
        <v>0</v>
      </c>
      <c r="N38" s="375">
        <f t="shared" si="6"/>
        <v>0</v>
      </c>
      <c r="O38" s="375">
        <f t="shared" si="6"/>
        <v>0</v>
      </c>
      <c r="P38" s="375">
        <f t="shared" si="6"/>
        <v>0</v>
      </c>
      <c r="Q38" s="375">
        <f t="shared" si="6"/>
        <v>0</v>
      </c>
      <c r="R38" s="375">
        <f t="shared" si="6"/>
        <v>0</v>
      </c>
      <c r="S38" s="375">
        <f t="shared" si="6"/>
        <v>0</v>
      </c>
      <c r="T38" s="375">
        <f t="shared" si="6"/>
        <v>0</v>
      </c>
      <c r="U38" s="375">
        <f t="shared" si="6"/>
        <v>0</v>
      </c>
      <c r="V38" s="375">
        <f t="shared" si="6"/>
        <v>0</v>
      </c>
      <c r="W38" s="375">
        <f t="shared" si="6"/>
        <v>0</v>
      </c>
      <c r="X38" s="375">
        <f t="shared" si="6"/>
        <v>0</v>
      </c>
      <c r="Y38" s="375">
        <f t="shared" si="6"/>
        <v>0</v>
      </c>
      <c r="Z38" s="375">
        <f t="shared" si="6"/>
        <v>0</v>
      </c>
      <c r="AA38" s="375">
        <f t="shared" si="6"/>
        <v>0</v>
      </c>
      <c r="AB38" s="375">
        <f t="shared" si="6"/>
        <v>0</v>
      </c>
      <c r="AC38" s="375">
        <f t="shared" si="6"/>
        <v>0</v>
      </c>
      <c r="AD38" s="375">
        <f t="shared" si="6"/>
        <v>0</v>
      </c>
      <c r="AE38" s="375">
        <f t="shared" si="6"/>
        <v>0</v>
      </c>
      <c r="AF38" s="375">
        <f t="shared" si="6"/>
        <v>0</v>
      </c>
      <c r="AG38" s="375">
        <f t="shared" si="6"/>
        <v>0</v>
      </c>
      <c r="AH38" s="375">
        <f t="shared" si="6"/>
        <v>0</v>
      </c>
      <c r="AI38" s="375">
        <f t="shared" si="6"/>
        <v>0</v>
      </c>
      <c r="AJ38" s="375">
        <f t="shared" si="6"/>
        <v>0</v>
      </c>
      <c r="AK38" s="3"/>
      <c r="AL38" s="376"/>
      <c r="AM38" s="376"/>
      <c r="AN38" s="376"/>
      <c r="AO38" s="376"/>
      <c r="AP38" s="376"/>
      <c r="AQ38" s="376"/>
      <c r="AR38" s="376"/>
      <c r="AS38" s="376"/>
      <c r="AT38" s="376"/>
      <c r="AU38" s="376"/>
      <c r="AV38" s="376"/>
      <c r="AW38" s="376"/>
      <c r="AX38" s="376"/>
      <c r="AY38" s="376"/>
      <c r="AZ38" s="376"/>
      <c r="BA38" s="376"/>
      <c r="BB38" s="376"/>
      <c r="BC38" s="376"/>
      <c r="BD38" s="376"/>
      <c r="BE38" s="376"/>
      <c r="BF38" s="376"/>
      <c r="BG38" s="376"/>
      <c r="BH38" s="376"/>
      <c r="BI38" s="376"/>
      <c r="BJ38" s="376"/>
      <c r="BK38" s="376"/>
      <c r="BL38" s="376"/>
      <c r="BM38" s="376"/>
      <c r="BN38" s="376"/>
      <c r="BO38" s="376"/>
      <c r="BP38" s="376"/>
      <c r="BQ38" s="376"/>
      <c r="BR38" s="376"/>
      <c r="BS38" s="376"/>
      <c r="BT38" s="376"/>
      <c r="BU38" s="376"/>
      <c r="BV38" s="376"/>
      <c r="BW38" s="376"/>
      <c r="BX38" s="376"/>
      <c r="BY38" s="376"/>
      <c r="BZ38" s="376"/>
      <c r="CA38" s="376"/>
      <c r="CB38" s="376"/>
      <c r="CC38" s="376"/>
    </row>
    <row r="39" spans="1:81" x14ac:dyDescent="0.2">
      <c r="A39" s="369" t="s">
        <v>201</v>
      </c>
      <c r="B39" s="4" t="str">
        <f>'5.DL soc.econom. analīze'!B39</f>
        <v>Projekta darbības izmaksu darbaspēka izmaksas (+/-)**</v>
      </c>
      <c r="C39" s="34" t="s">
        <v>58</v>
      </c>
      <c r="D39" s="47">
        <v>0</v>
      </c>
      <c r="E39" s="374">
        <f t="shared" si="1"/>
        <v>0</v>
      </c>
      <c r="F39" s="374">
        <f t="shared" si="2"/>
        <v>0</v>
      </c>
      <c r="G39" s="437">
        <f>'5.DL soc.econom. analīze'!F39*(1+'7. DL jut. analīze-Soc.'!$D39)</f>
        <v>0</v>
      </c>
      <c r="H39" s="437">
        <f>'5.DL soc.econom. analīze'!G39*(1+'7. DL jut. analīze-Soc.'!$D39)</f>
        <v>0</v>
      </c>
      <c r="I39" s="437">
        <f>'5.DL soc.econom. analīze'!H39*(1+'7. DL jut. analīze-Soc.'!$D39)</f>
        <v>0</v>
      </c>
      <c r="J39" s="437">
        <f>'5.DL soc.econom. analīze'!I39*(1+'7. DL jut. analīze-Soc.'!$D39)</f>
        <v>0</v>
      </c>
      <c r="K39" s="437">
        <f>'5.DL soc.econom. analīze'!J39*(1+'7. DL jut. analīze-Soc.'!$D39)</f>
        <v>0</v>
      </c>
      <c r="L39" s="437">
        <f>'5.DL soc.econom. analīze'!K39*(1+'7. DL jut. analīze-Soc.'!$D39)</f>
        <v>0</v>
      </c>
      <c r="M39" s="437">
        <f>'5.DL soc.econom. analīze'!L39*(1+'7. DL jut. analīze-Soc.'!$D39)</f>
        <v>0</v>
      </c>
      <c r="N39" s="437">
        <f>'5.DL soc.econom. analīze'!M39*(1+'7. DL jut. analīze-Soc.'!$D39)</f>
        <v>0</v>
      </c>
      <c r="O39" s="437">
        <f>'5.DL soc.econom. analīze'!N39*(1+'7. DL jut. analīze-Soc.'!$D39)</f>
        <v>0</v>
      </c>
      <c r="P39" s="437">
        <f>'5.DL soc.econom. analīze'!O39*(1+'7. DL jut. analīze-Soc.'!$D39)</f>
        <v>0</v>
      </c>
      <c r="Q39" s="437">
        <f>'5.DL soc.econom. analīze'!P39*(1+'7. DL jut. analīze-Soc.'!$D39)</f>
        <v>0</v>
      </c>
      <c r="R39" s="437">
        <f>'5.DL soc.econom. analīze'!Q39*(1+'7. DL jut. analīze-Soc.'!$D39)</f>
        <v>0</v>
      </c>
      <c r="S39" s="437">
        <f>'5.DL soc.econom. analīze'!R39*(1+'7. DL jut. analīze-Soc.'!$D39)</f>
        <v>0</v>
      </c>
      <c r="T39" s="437">
        <f>'5.DL soc.econom. analīze'!S39*(1+'7. DL jut. analīze-Soc.'!$D39)</f>
        <v>0</v>
      </c>
      <c r="U39" s="437">
        <f>'5.DL soc.econom. analīze'!T39*(1+'7. DL jut. analīze-Soc.'!$D39)</f>
        <v>0</v>
      </c>
      <c r="V39" s="437">
        <f>'5.DL soc.econom. analīze'!U39*(1+'7. DL jut. analīze-Soc.'!$D39)</f>
        <v>0</v>
      </c>
      <c r="W39" s="437">
        <f>'5.DL soc.econom. analīze'!V39*(1+'7. DL jut. analīze-Soc.'!$D39)</f>
        <v>0</v>
      </c>
      <c r="X39" s="437">
        <f>'5.DL soc.econom. analīze'!W39*(1+'7. DL jut. analīze-Soc.'!$D39)</f>
        <v>0</v>
      </c>
      <c r="Y39" s="437">
        <f>'5.DL soc.econom. analīze'!X39*(1+'7. DL jut. analīze-Soc.'!$D39)</f>
        <v>0</v>
      </c>
      <c r="Z39" s="437">
        <f>'5.DL soc.econom. analīze'!Y39*(1+'7. DL jut. analīze-Soc.'!$D39)</f>
        <v>0</v>
      </c>
      <c r="AA39" s="437">
        <f>'5.DL soc.econom. analīze'!Z39*(1+'7. DL jut. analīze-Soc.'!$D39)</f>
        <v>0</v>
      </c>
      <c r="AB39" s="437">
        <f>'5.DL soc.econom. analīze'!AA39*(1+'7. DL jut. analīze-Soc.'!$D39)</f>
        <v>0</v>
      </c>
      <c r="AC39" s="437">
        <f>'5.DL soc.econom. analīze'!AB39*(1+'7. DL jut. analīze-Soc.'!$D39)</f>
        <v>0</v>
      </c>
      <c r="AD39" s="437">
        <f>'5.DL soc.econom. analīze'!AC39*(1+'7. DL jut. analīze-Soc.'!$D39)</f>
        <v>0</v>
      </c>
      <c r="AE39" s="437">
        <f>'5.DL soc.econom. analīze'!AD39*(1+'7. DL jut. analīze-Soc.'!$D39)</f>
        <v>0</v>
      </c>
      <c r="AF39" s="437">
        <f>'5.DL soc.econom. analīze'!AE39*(1+'7. DL jut. analīze-Soc.'!$D39)</f>
        <v>0</v>
      </c>
      <c r="AG39" s="437">
        <f>'5.DL soc.econom. analīze'!AF39*(1+'7. DL jut. analīze-Soc.'!$D39)</f>
        <v>0</v>
      </c>
      <c r="AH39" s="437">
        <f>'5.DL soc.econom. analīze'!AG39*(1+'7. DL jut. analīze-Soc.'!$D39)</f>
        <v>0</v>
      </c>
      <c r="AI39" s="437">
        <f>'5.DL soc.econom. analīze'!AH39*(1+'7. DL jut. analīze-Soc.'!$D39)</f>
        <v>0</v>
      </c>
      <c r="AJ39" s="437">
        <f>'5.DL soc.econom. analīze'!AI39*(1+'7. DL jut. analīze-Soc.'!$D39)</f>
        <v>0</v>
      </c>
    </row>
    <row r="40" spans="1:81" x14ac:dyDescent="0.2">
      <c r="A40" s="369" t="s">
        <v>202</v>
      </c>
      <c r="B40" s="4" t="str">
        <f>'5.DL soc.econom. analīze'!B40</f>
        <v>Investīciju darba spēka izmaksas (+)**</v>
      </c>
      <c r="C40" s="34" t="s">
        <v>58</v>
      </c>
      <c r="D40" s="47">
        <v>0</v>
      </c>
      <c r="E40" s="374">
        <f t="shared" si="1"/>
        <v>0</v>
      </c>
      <c r="F40" s="374">
        <f t="shared" si="2"/>
        <v>0</v>
      </c>
      <c r="G40" s="437">
        <f>'5.DL soc.econom. analīze'!F40*(1+'7. DL jut. analīze-Soc.'!$D40)</f>
        <v>0</v>
      </c>
      <c r="H40" s="437">
        <f>'5.DL soc.econom. analīze'!G40*(1+'7. DL jut. analīze-Soc.'!$D40)</f>
        <v>0</v>
      </c>
      <c r="I40" s="437">
        <f>'5.DL soc.econom. analīze'!H40*(1+'7. DL jut. analīze-Soc.'!$D40)</f>
        <v>0</v>
      </c>
      <c r="J40" s="437">
        <f>'5.DL soc.econom. analīze'!I40*(1+'7. DL jut. analīze-Soc.'!$D40)</f>
        <v>0</v>
      </c>
      <c r="K40" s="437">
        <f>'5.DL soc.econom. analīze'!J40*(1+'7. DL jut. analīze-Soc.'!$D40)</f>
        <v>0</v>
      </c>
      <c r="L40" s="437">
        <f>'5.DL soc.econom. analīze'!K40*(1+'7. DL jut. analīze-Soc.'!$D40)</f>
        <v>0</v>
      </c>
      <c r="M40" s="437">
        <f>'5.DL soc.econom. analīze'!L40*(1+'7. DL jut. analīze-Soc.'!$D40)</f>
        <v>0</v>
      </c>
      <c r="N40" s="437">
        <f>'5.DL soc.econom. analīze'!M40*(1+'7. DL jut. analīze-Soc.'!$D40)</f>
        <v>0</v>
      </c>
      <c r="O40" s="437">
        <f>'5.DL soc.econom. analīze'!N40*(1+'7. DL jut. analīze-Soc.'!$D40)</f>
        <v>0</v>
      </c>
      <c r="P40" s="437">
        <f>'5.DL soc.econom. analīze'!O40*(1+'7. DL jut. analīze-Soc.'!$D40)</f>
        <v>0</v>
      </c>
      <c r="Q40" s="437">
        <f>'5.DL soc.econom. analīze'!P40*(1+'7. DL jut. analīze-Soc.'!$D40)</f>
        <v>0</v>
      </c>
      <c r="R40" s="437">
        <f>'5.DL soc.econom. analīze'!Q40*(1+'7. DL jut. analīze-Soc.'!$D40)</f>
        <v>0</v>
      </c>
      <c r="S40" s="437">
        <f>'5.DL soc.econom. analīze'!R40*(1+'7. DL jut. analīze-Soc.'!$D40)</f>
        <v>0</v>
      </c>
      <c r="T40" s="437">
        <f>'5.DL soc.econom. analīze'!S40*(1+'7. DL jut. analīze-Soc.'!$D40)</f>
        <v>0</v>
      </c>
      <c r="U40" s="437">
        <f>'5.DL soc.econom. analīze'!T40*(1+'7. DL jut. analīze-Soc.'!$D40)</f>
        <v>0</v>
      </c>
      <c r="V40" s="437">
        <f>'5.DL soc.econom. analīze'!U40*(1+'7. DL jut. analīze-Soc.'!$D40)</f>
        <v>0</v>
      </c>
      <c r="W40" s="437">
        <f>'5.DL soc.econom. analīze'!V40*(1+'7. DL jut. analīze-Soc.'!$D40)</f>
        <v>0</v>
      </c>
      <c r="X40" s="437">
        <f>'5.DL soc.econom. analīze'!W40*(1+'7. DL jut. analīze-Soc.'!$D40)</f>
        <v>0</v>
      </c>
      <c r="Y40" s="437">
        <f>'5.DL soc.econom. analīze'!X40*(1+'7. DL jut. analīze-Soc.'!$D40)</f>
        <v>0</v>
      </c>
      <c r="Z40" s="437">
        <f>'5.DL soc.econom. analīze'!Y40*(1+'7. DL jut. analīze-Soc.'!$D40)</f>
        <v>0</v>
      </c>
      <c r="AA40" s="437">
        <f>'5.DL soc.econom. analīze'!Z40*(1+'7. DL jut. analīze-Soc.'!$D40)</f>
        <v>0</v>
      </c>
      <c r="AB40" s="437">
        <f>'5.DL soc.econom. analīze'!AA40*(1+'7. DL jut. analīze-Soc.'!$D40)</f>
        <v>0</v>
      </c>
      <c r="AC40" s="437">
        <f>'5.DL soc.econom. analīze'!AB40*(1+'7. DL jut. analīze-Soc.'!$D40)</f>
        <v>0</v>
      </c>
      <c r="AD40" s="437">
        <f>'5.DL soc.econom. analīze'!AC40*(1+'7. DL jut. analīze-Soc.'!$D40)</f>
        <v>0</v>
      </c>
      <c r="AE40" s="437">
        <f>'5.DL soc.econom. analīze'!AD40*(1+'7. DL jut. analīze-Soc.'!$D40)</f>
        <v>0</v>
      </c>
      <c r="AF40" s="437">
        <f>'5.DL soc.econom. analīze'!AE40*(1+'7. DL jut. analīze-Soc.'!$D40)</f>
        <v>0</v>
      </c>
      <c r="AG40" s="437">
        <f>'5.DL soc.econom. analīze'!AF40*(1+'7. DL jut. analīze-Soc.'!$D40)</f>
        <v>0</v>
      </c>
      <c r="AH40" s="437">
        <f>'5.DL soc.econom. analīze'!AG40*(1+'7. DL jut. analīze-Soc.'!$D40)</f>
        <v>0</v>
      </c>
      <c r="AI40" s="437">
        <f>'5.DL soc.econom. analīze'!AH40*(1+'7. DL jut. analīze-Soc.'!$D40)</f>
        <v>0</v>
      </c>
      <c r="AJ40" s="437">
        <f>'5.DL soc.econom. analīze'!AI40*(1+'7. DL jut. analīze-Soc.'!$D40)</f>
        <v>0</v>
      </c>
    </row>
    <row r="41" spans="1:81" x14ac:dyDescent="0.2">
      <c r="A41" s="379" t="s">
        <v>203</v>
      </c>
      <c r="B41" s="4" t="str">
        <f>'5.DL soc.econom. analīze'!B41</f>
        <v>Citas fiskālās korekcijas (+)*</v>
      </c>
      <c r="C41" s="380" t="s">
        <v>58</v>
      </c>
      <c r="D41" s="47">
        <v>0</v>
      </c>
      <c r="E41" s="374">
        <f t="shared" si="1"/>
        <v>0</v>
      </c>
      <c r="F41" s="374">
        <f t="shared" si="2"/>
        <v>0</v>
      </c>
      <c r="G41" s="437">
        <f>'5.DL soc.econom. analīze'!F41*(1+'7. DL jut. analīze-Soc.'!$D41)</f>
        <v>0</v>
      </c>
      <c r="H41" s="437">
        <f>'5.DL soc.econom. analīze'!G41*(1+'7. DL jut. analīze-Soc.'!$D41)</f>
        <v>0</v>
      </c>
      <c r="I41" s="437">
        <f>'5.DL soc.econom. analīze'!H41*(1+'7. DL jut. analīze-Soc.'!$D41)</f>
        <v>0</v>
      </c>
      <c r="J41" s="437">
        <f>'5.DL soc.econom. analīze'!I41*(1+'7. DL jut. analīze-Soc.'!$D41)</f>
        <v>0</v>
      </c>
      <c r="K41" s="437">
        <f>'5.DL soc.econom. analīze'!J41*(1+'7. DL jut. analīze-Soc.'!$D41)</f>
        <v>0</v>
      </c>
      <c r="L41" s="437">
        <f>'5.DL soc.econom. analīze'!K41*(1+'7. DL jut. analīze-Soc.'!$D41)</f>
        <v>0</v>
      </c>
      <c r="M41" s="437">
        <f>'5.DL soc.econom. analīze'!L41*(1+'7. DL jut. analīze-Soc.'!$D41)</f>
        <v>0</v>
      </c>
      <c r="N41" s="437">
        <f>'5.DL soc.econom. analīze'!M41*(1+'7. DL jut. analīze-Soc.'!$D41)</f>
        <v>0</v>
      </c>
      <c r="O41" s="437">
        <f>'5.DL soc.econom. analīze'!N41*(1+'7. DL jut. analīze-Soc.'!$D41)</f>
        <v>0</v>
      </c>
      <c r="P41" s="437">
        <f>'5.DL soc.econom. analīze'!O41*(1+'7. DL jut. analīze-Soc.'!$D41)</f>
        <v>0</v>
      </c>
      <c r="Q41" s="437">
        <f>'5.DL soc.econom. analīze'!P41*(1+'7. DL jut. analīze-Soc.'!$D41)</f>
        <v>0</v>
      </c>
      <c r="R41" s="437">
        <f>'5.DL soc.econom. analīze'!Q41*(1+'7. DL jut. analīze-Soc.'!$D41)</f>
        <v>0</v>
      </c>
      <c r="S41" s="437">
        <f>'5.DL soc.econom. analīze'!R41*(1+'7. DL jut. analīze-Soc.'!$D41)</f>
        <v>0</v>
      </c>
      <c r="T41" s="437">
        <f>'5.DL soc.econom. analīze'!S41*(1+'7. DL jut. analīze-Soc.'!$D41)</f>
        <v>0</v>
      </c>
      <c r="U41" s="437">
        <f>'5.DL soc.econom. analīze'!T41*(1+'7. DL jut. analīze-Soc.'!$D41)</f>
        <v>0</v>
      </c>
      <c r="V41" s="437">
        <f>'5.DL soc.econom. analīze'!U41*(1+'7. DL jut. analīze-Soc.'!$D41)</f>
        <v>0</v>
      </c>
      <c r="W41" s="437">
        <f>'5.DL soc.econom. analīze'!V41*(1+'7. DL jut. analīze-Soc.'!$D41)</f>
        <v>0</v>
      </c>
      <c r="X41" s="437">
        <f>'5.DL soc.econom. analīze'!W41*(1+'7. DL jut. analīze-Soc.'!$D41)</f>
        <v>0</v>
      </c>
      <c r="Y41" s="437">
        <f>'5.DL soc.econom. analīze'!X41*(1+'7. DL jut. analīze-Soc.'!$D41)</f>
        <v>0</v>
      </c>
      <c r="Z41" s="437">
        <f>'5.DL soc.econom. analīze'!Y41*(1+'7. DL jut. analīze-Soc.'!$D41)</f>
        <v>0</v>
      </c>
      <c r="AA41" s="437">
        <f>'5.DL soc.econom. analīze'!Z41*(1+'7. DL jut. analīze-Soc.'!$D41)</f>
        <v>0</v>
      </c>
      <c r="AB41" s="437">
        <f>'5.DL soc.econom. analīze'!AA41*(1+'7. DL jut. analīze-Soc.'!$D41)</f>
        <v>0</v>
      </c>
      <c r="AC41" s="437">
        <f>'5.DL soc.econom. analīze'!AB41*(1+'7. DL jut. analīze-Soc.'!$D41)</f>
        <v>0</v>
      </c>
      <c r="AD41" s="437">
        <f>'5.DL soc.econom. analīze'!AC41*(1+'7. DL jut. analīze-Soc.'!$D41)</f>
        <v>0</v>
      </c>
      <c r="AE41" s="437">
        <f>'5.DL soc.econom. analīze'!AD41*(1+'7. DL jut. analīze-Soc.'!$D41)</f>
        <v>0</v>
      </c>
      <c r="AF41" s="437">
        <f>'5.DL soc.econom. analīze'!AE41*(1+'7. DL jut. analīze-Soc.'!$D41)</f>
        <v>0</v>
      </c>
      <c r="AG41" s="437">
        <f>'5.DL soc.econom. analīze'!AF41*(1+'7. DL jut. analīze-Soc.'!$D41)</f>
        <v>0</v>
      </c>
      <c r="AH41" s="437">
        <f>'5.DL soc.econom. analīze'!AG41*(1+'7. DL jut. analīze-Soc.'!$D41)</f>
        <v>0</v>
      </c>
      <c r="AI41" s="437">
        <f>'5.DL soc.econom. analīze'!AH41*(1+'7. DL jut. analīze-Soc.'!$D41)</f>
        <v>0</v>
      </c>
      <c r="AJ41" s="437">
        <f>'5.DL soc.econom. analīze'!AI41*(1+'7. DL jut. analīze-Soc.'!$D41)</f>
        <v>0</v>
      </c>
    </row>
    <row r="42" spans="1:81" x14ac:dyDescent="0.2">
      <c r="A42" s="382"/>
      <c r="B42" s="383" t="s">
        <v>119</v>
      </c>
      <c r="C42" s="382"/>
      <c r="D42" s="382"/>
      <c r="E42" s="384">
        <f t="shared" si="1"/>
        <v>42999666.281154357</v>
      </c>
      <c r="F42" s="384">
        <f t="shared" si="2"/>
        <v>57449485</v>
      </c>
      <c r="G42" s="385">
        <f>G8+G18+G24+G34</f>
        <v>-1491</v>
      </c>
      <c r="H42" s="385">
        <f t="shared" ref="H42:AJ42" si="7">H8+H18+H24+H34</f>
        <v>1131193</v>
      </c>
      <c r="I42" s="385">
        <f t="shared" si="7"/>
        <v>2685748</v>
      </c>
      <c r="J42" s="385">
        <f t="shared" si="7"/>
        <v>4235272</v>
      </c>
      <c r="K42" s="385">
        <f t="shared" si="7"/>
        <v>5789858</v>
      </c>
      <c r="L42" s="385">
        <f t="shared" si="7"/>
        <v>8721781</v>
      </c>
      <c r="M42" s="385">
        <f t="shared" si="7"/>
        <v>8721781</v>
      </c>
      <c r="N42" s="385">
        <f t="shared" si="7"/>
        <v>8721781</v>
      </c>
      <c r="O42" s="385">
        <f t="shared" si="7"/>
        <v>8721781</v>
      </c>
      <c r="P42" s="385">
        <f t="shared" si="7"/>
        <v>8721781</v>
      </c>
      <c r="Q42" s="385">
        <f t="shared" si="7"/>
        <v>0</v>
      </c>
      <c r="R42" s="385">
        <f t="shared" si="7"/>
        <v>0</v>
      </c>
      <c r="S42" s="385">
        <f t="shared" si="7"/>
        <v>0</v>
      </c>
      <c r="T42" s="385">
        <f t="shared" si="7"/>
        <v>0</v>
      </c>
      <c r="U42" s="385">
        <f t="shared" si="7"/>
        <v>0</v>
      </c>
      <c r="V42" s="385">
        <f t="shared" si="7"/>
        <v>0</v>
      </c>
      <c r="W42" s="385">
        <f t="shared" si="7"/>
        <v>0</v>
      </c>
      <c r="X42" s="385">
        <f t="shared" si="7"/>
        <v>0</v>
      </c>
      <c r="Y42" s="385">
        <f t="shared" si="7"/>
        <v>0</v>
      </c>
      <c r="Z42" s="385">
        <f t="shared" si="7"/>
        <v>0</v>
      </c>
      <c r="AA42" s="385">
        <f t="shared" si="7"/>
        <v>0</v>
      </c>
      <c r="AB42" s="385">
        <f t="shared" si="7"/>
        <v>0</v>
      </c>
      <c r="AC42" s="385">
        <f t="shared" si="7"/>
        <v>0</v>
      </c>
      <c r="AD42" s="385">
        <f t="shared" si="7"/>
        <v>0</v>
      </c>
      <c r="AE42" s="385">
        <f t="shared" si="7"/>
        <v>0</v>
      </c>
      <c r="AF42" s="385">
        <f t="shared" si="7"/>
        <v>0</v>
      </c>
      <c r="AG42" s="385">
        <f t="shared" si="7"/>
        <v>0</v>
      </c>
      <c r="AH42" s="385">
        <f t="shared" si="7"/>
        <v>0</v>
      </c>
      <c r="AI42" s="385">
        <f t="shared" si="7"/>
        <v>0</v>
      </c>
      <c r="AJ42" s="385">
        <f t="shared" si="7"/>
        <v>0</v>
      </c>
      <c r="AK42" s="386"/>
      <c r="AL42" s="386"/>
    </row>
    <row r="43" spans="1:81" s="3" customFormat="1" x14ac:dyDescent="0.2"/>
    <row r="44" spans="1:81" s="237" customFormat="1" x14ac:dyDescent="0.2">
      <c r="A44" s="371">
        <v>6</v>
      </c>
      <c r="B44" s="372" t="s">
        <v>191</v>
      </c>
      <c r="C44" s="372"/>
      <c r="D44" s="372"/>
      <c r="E44" s="649" t="s">
        <v>218</v>
      </c>
      <c r="F44" s="650"/>
      <c r="G44" s="650" t="s">
        <v>219</v>
      </c>
      <c r="H44" s="650"/>
      <c r="I44" s="650" t="s">
        <v>220</v>
      </c>
      <c r="J44" s="651"/>
      <c r="K44" s="372"/>
      <c r="L44" s="372"/>
      <c r="M44" s="372"/>
      <c r="N44" s="372"/>
      <c r="O44" s="372"/>
      <c r="P44" s="372"/>
      <c r="Q44" s="372"/>
      <c r="R44" s="372"/>
      <c r="S44" s="372"/>
      <c r="T44" s="372"/>
      <c r="U44" s="372"/>
      <c r="V44" s="372"/>
      <c r="W44" s="372"/>
      <c r="X44" s="372"/>
      <c r="Y44" s="372"/>
      <c r="Z44" s="372"/>
      <c r="AA44" s="372"/>
      <c r="AB44" s="372"/>
      <c r="AC44" s="372"/>
      <c r="AD44" s="372"/>
      <c r="AE44" s="372"/>
      <c r="AF44" s="372"/>
      <c r="AG44" s="372"/>
      <c r="AH44" s="372"/>
      <c r="AI44" s="372"/>
      <c r="AJ44" s="372"/>
    </row>
    <row r="45" spans="1:81" s="237" customFormat="1" x14ac:dyDescent="0.2">
      <c r="A45" s="387" t="s">
        <v>99</v>
      </c>
      <c r="B45" s="268" t="s">
        <v>192</v>
      </c>
      <c r="C45" s="268"/>
      <c r="D45" s="268"/>
      <c r="E45" s="652">
        <f>'5.DL soc.econom. analīze'!D44</f>
        <v>42999666.281154357</v>
      </c>
      <c r="F45" s="653"/>
      <c r="G45" s="439">
        <f>E42</f>
        <v>42999666.281154357</v>
      </c>
      <c r="H45" s="440"/>
      <c r="I45" s="647">
        <f>G45/E45-1</f>
        <v>0</v>
      </c>
      <c r="J45" s="648"/>
      <c r="K45" s="268"/>
      <c r="L45" s="268"/>
      <c r="M45" s="268"/>
      <c r="N45" s="268"/>
      <c r="O45" s="268"/>
      <c r="P45" s="268"/>
      <c r="Q45" s="268"/>
      <c r="R45" s="268"/>
      <c r="S45" s="268"/>
      <c r="T45" s="268"/>
      <c r="U45" s="268"/>
      <c r="V45" s="268"/>
      <c r="W45" s="268"/>
      <c r="X45" s="268"/>
      <c r="Y45" s="268"/>
      <c r="Z45" s="268"/>
      <c r="AA45" s="268"/>
      <c r="AB45" s="268"/>
      <c r="AC45" s="268"/>
      <c r="AD45" s="268"/>
      <c r="AE45" s="268"/>
      <c r="AF45" s="268"/>
      <c r="AG45" s="268"/>
      <c r="AH45" s="268"/>
      <c r="AI45" s="268"/>
      <c r="AJ45" s="268"/>
    </row>
    <row r="46" spans="1:81" s="237" customFormat="1" ht="12.75" customHeight="1" x14ac:dyDescent="0.25">
      <c r="A46" s="391"/>
      <c r="B46" s="392"/>
      <c r="C46" s="391"/>
      <c r="D46" s="391"/>
      <c r="E46" s="391"/>
      <c r="F46" s="391"/>
      <c r="G46" s="391"/>
      <c r="H46" s="391"/>
      <c r="I46" s="391"/>
      <c r="J46" s="391"/>
      <c r="K46" s="391"/>
      <c r="L46" s="391"/>
      <c r="M46" s="391"/>
      <c r="N46" s="391"/>
      <c r="O46" s="391"/>
      <c r="P46" s="391"/>
      <c r="Q46" s="391"/>
      <c r="R46" s="391"/>
      <c r="S46" s="391"/>
      <c r="T46" s="391"/>
      <c r="U46" s="391"/>
      <c r="V46" s="391"/>
      <c r="W46" s="391"/>
      <c r="X46" s="391"/>
      <c r="Y46" s="391"/>
      <c r="Z46" s="391"/>
      <c r="AA46" s="391"/>
      <c r="AB46" s="391"/>
      <c r="AC46" s="391"/>
      <c r="AD46" s="391"/>
      <c r="AE46" s="391"/>
      <c r="AF46" s="391"/>
      <c r="AG46" s="391"/>
      <c r="AH46" s="391"/>
      <c r="AI46" s="391"/>
      <c r="AJ46" s="391"/>
    </row>
    <row r="47" spans="1:81" s="3" customFormat="1" x14ac:dyDescent="0.2"/>
    <row r="48" spans="1:8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sheetData>
  <sheetProtection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dimension ref="A1:AQ29"/>
  <sheetViews>
    <sheetView zoomScale="90" zoomScaleNormal="90" workbookViewId="0">
      <pane xSplit="5" ySplit="6" topLeftCell="F13" activePane="bottomRight" state="frozen"/>
      <selection pane="topRight" activeCell="F1" sqref="F1"/>
      <selection pane="bottomLeft" activeCell="A7" sqref="A7"/>
      <selection pane="bottomRight" activeCell="G31" sqref="G31"/>
    </sheetView>
  </sheetViews>
  <sheetFormatPr defaultColWidth="9.140625" defaultRowHeight="15" x14ac:dyDescent="0.25"/>
  <cols>
    <col min="1" max="1" width="4" customWidth="1"/>
    <col min="2" max="2" width="4.5703125" customWidth="1"/>
    <col min="4" max="4" width="45.42578125" customWidth="1"/>
    <col min="6" max="6" width="4.85546875" customWidth="1"/>
    <col min="7" max="8" width="14.140625" customWidth="1"/>
    <col min="9" max="38" width="14.28515625" customWidth="1"/>
  </cols>
  <sheetData>
    <row r="1" spans="1:38" ht="26.25" x14ac:dyDescent="0.25">
      <c r="A1" s="645" t="s">
        <v>195</v>
      </c>
      <c r="B1" s="645"/>
      <c r="C1" s="645"/>
      <c r="D1" s="645"/>
      <c r="E1" s="645"/>
      <c r="F1" s="645"/>
      <c r="G1" s="645"/>
      <c r="H1" s="645"/>
      <c r="I1" s="645"/>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row>
    <row r="2" spans="1:38" ht="15" customHeight="1" x14ac:dyDescent="0.35">
      <c r="A2" s="3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row>
    <row r="3" spans="1:38" ht="15" customHeight="1" x14ac:dyDescent="0.35">
      <c r="A3" s="329"/>
      <c r="B3" s="44" t="s">
        <v>210</v>
      </c>
      <c r="D3" s="30"/>
      <c r="E3" s="436">
        <f>'6. DL finanšu_analīze'!F3</f>
        <v>0.04</v>
      </c>
      <c r="F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row>
    <row r="4" spans="1:38" ht="21" x14ac:dyDescent="0.35">
      <c r="A4" s="329" t="s">
        <v>205</v>
      </c>
      <c r="B4" s="30"/>
      <c r="C4" s="30"/>
      <c r="D4" s="30"/>
      <c r="E4" s="30"/>
      <c r="F4" s="399"/>
      <c r="G4" s="399"/>
      <c r="H4" s="399"/>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row>
    <row r="5" spans="1:38" x14ac:dyDescent="0.25">
      <c r="A5" s="400"/>
      <c r="B5" s="234"/>
      <c r="C5" s="234"/>
      <c r="D5" s="331"/>
      <c r="E5" s="331"/>
      <c r="F5" s="239"/>
      <c r="G5" s="365" t="s">
        <v>199</v>
      </c>
      <c r="H5" s="366"/>
      <c r="I5" s="333">
        <f>'5.DL soc.econom. analīze'!F5</f>
        <v>1</v>
      </c>
      <c r="J5" s="333">
        <f>'5.DL soc.econom. analīze'!G5</f>
        <v>2</v>
      </c>
      <c r="K5" s="333">
        <f>'5.DL soc.econom. analīze'!H5</f>
        <v>3</v>
      </c>
      <c r="L5" s="333">
        <f>'5.DL soc.econom. analīze'!I5</f>
        <v>4</v>
      </c>
      <c r="M5" s="333">
        <f>'5.DL soc.econom. analīze'!J5</f>
        <v>5</v>
      </c>
      <c r="N5" s="333">
        <f>'5.DL soc.econom. analīze'!K5</f>
        <v>6</v>
      </c>
      <c r="O5" s="333">
        <f>'5.DL soc.econom. analīze'!L5</f>
        <v>7</v>
      </c>
      <c r="P5" s="333">
        <f>'5.DL soc.econom. analīze'!M5</f>
        <v>8</v>
      </c>
      <c r="Q5" s="333">
        <f>'5.DL soc.econom. analīze'!N5</f>
        <v>9</v>
      </c>
      <c r="R5" s="333">
        <f>'5.DL soc.econom. analīze'!O5</f>
        <v>10</v>
      </c>
      <c r="S5" s="333">
        <f>'5.DL soc.econom. analīze'!P5</f>
        <v>11</v>
      </c>
      <c r="T5" s="333">
        <f>'5.DL soc.econom. analīze'!Q5</f>
        <v>12</v>
      </c>
      <c r="U5" s="333">
        <f>'5.DL soc.econom. analīze'!R5</f>
        <v>13</v>
      </c>
      <c r="V5" s="333">
        <f>'5.DL soc.econom. analīze'!S5</f>
        <v>14</v>
      </c>
      <c r="W5" s="333">
        <f>'5.DL soc.econom. analīze'!T5</f>
        <v>15</v>
      </c>
      <c r="X5" s="333">
        <f>'5.DL soc.econom. analīze'!U5</f>
        <v>16</v>
      </c>
      <c r="Y5" s="333">
        <f>'5.DL soc.econom. analīze'!V5</f>
        <v>17</v>
      </c>
      <c r="Z5" s="333">
        <f>'5.DL soc.econom. analīze'!W5</f>
        <v>18</v>
      </c>
      <c r="AA5" s="333">
        <f>'5.DL soc.econom. analīze'!X5</f>
        <v>19</v>
      </c>
      <c r="AB5" s="333">
        <f>'5.DL soc.econom. analīze'!Y5</f>
        <v>20</v>
      </c>
      <c r="AC5" s="333">
        <f>'5.DL soc.econom. analīze'!Z5</f>
        <v>21</v>
      </c>
      <c r="AD5" s="333">
        <f>'5.DL soc.econom. analīze'!AA5</f>
        <v>22</v>
      </c>
      <c r="AE5" s="333">
        <f>'5.DL soc.econom. analīze'!AB5</f>
        <v>23</v>
      </c>
      <c r="AF5" s="333">
        <f>'5.DL soc.econom. analīze'!AC5</f>
        <v>24</v>
      </c>
      <c r="AG5" s="333">
        <f>'5.DL soc.econom. analīze'!AD5</f>
        <v>25</v>
      </c>
      <c r="AH5" s="333">
        <f>'5.DL soc.econom. analīze'!AE5</f>
        <v>26</v>
      </c>
      <c r="AI5" s="333">
        <f>'5.DL soc.econom. analīze'!AF5</f>
        <v>27</v>
      </c>
      <c r="AJ5" s="333">
        <f>'5.DL soc.econom. analīze'!AG5</f>
        <v>28</v>
      </c>
      <c r="AK5" s="333">
        <f>'5.DL soc.econom. analīze'!AH5</f>
        <v>29</v>
      </c>
      <c r="AL5" s="333">
        <f>'5.DL soc.econom. analīze'!AI5</f>
        <v>30</v>
      </c>
    </row>
    <row r="6" spans="1:38" x14ac:dyDescent="0.25">
      <c r="A6" s="401">
        <v>1</v>
      </c>
      <c r="B6" s="357" t="s">
        <v>114</v>
      </c>
      <c r="C6" s="357"/>
      <c r="D6" s="357"/>
      <c r="E6" s="246" t="s">
        <v>112</v>
      </c>
      <c r="F6" s="365" t="s">
        <v>217</v>
      </c>
      <c r="G6" s="402" t="s">
        <v>113</v>
      </c>
      <c r="H6" s="402" t="s">
        <v>113</v>
      </c>
      <c r="I6" s="334">
        <f>'5.DL soc.econom. analīze'!F6</f>
        <v>2024</v>
      </c>
      <c r="J6" s="334">
        <f>'5.DL soc.econom. analīze'!G6</f>
        <v>2025</v>
      </c>
      <c r="K6" s="334">
        <f>'5.DL soc.econom. analīze'!H6</f>
        <v>2026</v>
      </c>
      <c r="L6" s="334">
        <f>'5.DL soc.econom. analīze'!I6</f>
        <v>2027</v>
      </c>
      <c r="M6" s="334">
        <f>'5.DL soc.econom. analīze'!J6</f>
        <v>2028</v>
      </c>
      <c r="N6" s="334">
        <f>'5.DL soc.econom. analīze'!K6</f>
        <v>2029</v>
      </c>
      <c r="O6" s="334">
        <f>'5.DL soc.econom. analīze'!L6</f>
        <v>2030</v>
      </c>
      <c r="P6" s="334">
        <f>'5.DL soc.econom. analīze'!M6</f>
        <v>2031</v>
      </c>
      <c r="Q6" s="334">
        <f>'5.DL soc.econom. analīze'!N6</f>
        <v>2032</v>
      </c>
      <c r="R6" s="334">
        <f>'5.DL soc.econom. analīze'!O6</f>
        <v>2033</v>
      </c>
      <c r="S6" s="334">
        <f>'5.DL soc.econom. analīze'!P6</f>
        <v>2034</v>
      </c>
      <c r="T6" s="334">
        <f>'5.DL soc.econom. analīze'!Q6</f>
        <v>2035</v>
      </c>
      <c r="U6" s="334">
        <f>'5.DL soc.econom. analīze'!R6</f>
        <v>2036</v>
      </c>
      <c r="V6" s="334">
        <f>'5.DL soc.econom. analīze'!S6</f>
        <v>2037</v>
      </c>
      <c r="W6" s="334">
        <f>'5.DL soc.econom. analīze'!T6</f>
        <v>2038</v>
      </c>
      <c r="X6" s="334">
        <f>'5.DL soc.econom. analīze'!U6</f>
        <v>2039</v>
      </c>
      <c r="Y6" s="334">
        <f>'5.DL soc.econom. analīze'!V6</f>
        <v>2040</v>
      </c>
      <c r="Z6" s="334">
        <f>'5.DL soc.econom. analīze'!W6</f>
        <v>2041</v>
      </c>
      <c r="AA6" s="334">
        <f>'5.DL soc.econom. analīze'!X6</f>
        <v>2042</v>
      </c>
      <c r="AB6" s="334">
        <f>'5.DL soc.econom. analīze'!Y6</f>
        <v>2043</v>
      </c>
      <c r="AC6" s="334">
        <f>'5.DL soc.econom. analīze'!Z6</f>
        <v>2044</v>
      </c>
      <c r="AD6" s="334">
        <f>'5.DL soc.econom. analīze'!AA6</f>
        <v>2045</v>
      </c>
      <c r="AE6" s="334">
        <f>'5.DL soc.econom. analīze'!AB6</f>
        <v>2046</v>
      </c>
      <c r="AF6" s="334">
        <f>'5.DL soc.econom. analīze'!AC6</f>
        <v>2047</v>
      </c>
      <c r="AG6" s="334">
        <f>'5.DL soc.econom. analīze'!AD6</f>
        <v>2048</v>
      </c>
      <c r="AH6" s="334">
        <f>'5.DL soc.econom. analīze'!AE6</f>
        <v>2049</v>
      </c>
      <c r="AI6" s="334">
        <f>'5.DL soc.econom. analīze'!AF6</f>
        <v>2050</v>
      </c>
      <c r="AJ6" s="334">
        <f>'5.DL soc.econom. analīze'!AG6</f>
        <v>2051</v>
      </c>
      <c r="AK6" s="334">
        <f>'5.DL soc.econom. analīze'!AH6</f>
        <v>2052</v>
      </c>
      <c r="AL6" s="334">
        <f>'5.DL soc.econom. analīze'!AI6</f>
        <v>2053</v>
      </c>
    </row>
    <row r="7" spans="1:38" x14ac:dyDescent="0.25">
      <c r="A7" s="403"/>
      <c r="B7" s="404" t="s">
        <v>2</v>
      </c>
      <c r="C7" s="404" t="s">
        <v>206</v>
      </c>
      <c r="D7" s="404"/>
      <c r="E7" s="405" t="s">
        <v>58</v>
      </c>
      <c r="F7" s="47">
        <v>0</v>
      </c>
      <c r="G7" s="374">
        <f>I7+NPV($E$3,J7:AL7)</f>
        <v>0</v>
      </c>
      <c r="H7" s="374">
        <f>SUM(I7:AL7)</f>
        <v>0</v>
      </c>
      <c r="I7" s="407">
        <f>'6. DL finanšu_analīze'!H7*(1+'8. DL jut. analize-Fin.'!$F7)</f>
        <v>0</v>
      </c>
      <c r="J7" s="407">
        <f>'6. DL finanšu_analīze'!I7*(1+'8. DL jut. analize-Fin.'!$F7)</f>
        <v>0</v>
      </c>
      <c r="K7" s="407">
        <f>'6. DL finanšu_analīze'!J7*(1+'8. DL jut. analize-Fin.'!$F7)</f>
        <v>0</v>
      </c>
      <c r="L7" s="407">
        <f>'6. DL finanšu_analīze'!K7*(1+'8. DL jut. analize-Fin.'!$F7)</f>
        <v>0</v>
      </c>
      <c r="M7" s="407">
        <f>'6. DL finanšu_analīze'!L7*(1+'8. DL jut. analize-Fin.'!$F7)</f>
        <v>0</v>
      </c>
      <c r="N7" s="407">
        <f>'6. DL finanšu_analīze'!M7*(1+'8. DL jut. analize-Fin.'!$F7)</f>
        <v>0</v>
      </c>
      <c r="O7" s="407">
        <f>'6. DL finanšu_analīze'!N7*(1+'8. DL jut. analize-Fin.'!$F7)</f>
        <v>0</v>
      </c>
      <c r="P7" s="407">
        <f>'6. DL finanšu_analīze'!O7*(1+'8. DL jut. analize-Fin.'!$F7)</f>
        <v>0</v>
      </c>
      <c r="Q7" s="407">
        <f>'6. DL finanšu_analīze'!P7*(1+'8. DL jut. analize-Fin.'!$F7)</f>
        <v>0</v>
      </c>
      <c r="R7" s="407">
        <f>'6. DL finanšu_analīze'!Q7*(1+'8. DL jut. analize-Fin.'!$F7)</f>
        <v>0</v>
      </c>
      <c r="S7" s="407">
        <f>'6. DL finanšu_analīze'!R7*(1+'8. DL jut. analize-Fin.'!$F7)</f>
        <v>0</v>
      </c>
      <c r="T7" s="407">
        <f>'6. DL finanšu_analīze'!S7*(1+'8. DL jut. analize-Fin.'!$F7)</f>
        <v>0</v>
      </c>
      <c r="U7" s="407">
        <f>'6. DL finanšu_analīze'!T7*(1+'8. DL jut. analize-Fin.'!$F7)</f>
        <v>0</v>
      </c>
      <c r="V7" s="407">
        <f>'6. DL finanšu_analīze'!U7*(1+'8. DL jut. analize-Fin.'!$F7)</f>
        <v>0</v>
      </c>
      <c r="W7" s="407">
        <f>'6. DL finanšu_analīze'!V7*(1+'8. DL jut. analize-Fin.'!$F7)</f>
        <v>0</v>
      </c>
      <c r="X7" s="407">
        <f>'6. DL finanšu_analīze'!W7*(1+'8. DL jut. analize-Fin.'!$F7)</f>
        <v>0</v>
      </c>
      <c r="Y7" s="407">
        <f>'6. DL finanšu_analīze'!X7*(1+'8. DL jut. analize-Fin.'!$F7)</f>
        <v>0</v>
      </c>
      <c r="Z7" s="407">
        <f>'6. DL finanšu_analīze'!Y7*(1+'8. DL jut. analize-Fin.'!$F7)</f>
        <v>0</v>
      </c>
      <c r="AA7" s="407">
        <f>'6. DL finanšu_analīze'!Z7*(1+'8. DL jut. analize-Fin.'!$F7)</f>
        <v>0</v>
      </c>
      <c r="AB7" s="407">
        <f>'6. DL finanšu_analīze'!AA7*(1+'8. DL jut. analize-Fin.'!$F7)</f>
        <v>0</v>
      </c>
      <c r="AC7" s="407">
        <f>'6. DL finanšu_analīze'!AB7*(1+'8. DL jut. analize-Fin.'!$F7)</f>
        <v>0</v>
      </c>
      <c r="AD7" s="407">
        <f>'6. DL finanšu_analīze'!AC7*(1+'8. DL jut. analize-Fin.'!$F7)</f>
        <v>0</v>
      </c>
      <c r="AE7" s="407">
        <f>'6. DL finanšu_analīze'!AD7*(1+'8. DL jut. analize-Fin.'!$F7)</f>
        <v>0</v>
      </c>
      <c r="AF7" s="407">
        <f>'6. DL finanšu_analīze'!AE7*(1+'8. DL jut. analize-Fin.'!$F7)</f>
        <v>0</v>
      </c>
      <c r="AG7" s="407">
        <f>'6. DL finanšu_analīze'!AF7*(1+'8. DL jut. analize-Fin.'!$F7)</f>
        <v>0</v>
      </c>
      <c r="AH7" s="407">
        <f>'6. DL finanšu_analīze'!AG7*(1+'8. DL jut. analize-Fin.'!$F7)</f>
        <v>0</v>
      </c>
      <c r="AI7" s="407">
        <f>'6. DL finanšu_analīze'!AH7*(1+'8. DL jut. analize-Fin.'!$F7)</f>
        <v>0</v>
      </c>
      <c r="AJ7" s="407">
        <f>'6. DL finanšu_analīze'!AI7*(1+'8. DL jut. analize-Fin.'!$F7)</f>
        <v>0</v>
      </c>
      <c r="AK7" s="407">
        <f>'6. DL finanšu_analīze'!AJ7*(1+'8. DL jut. analize-Fin.'!$F7)</f>
        <v>0</v>
      </c>
      <c r="AL7" s="407">
        <f>'6. DL finanšu_analīze'!AK7*(1+'8. DL jut. analize-Fin.'!$F7)</f>
        <v>0</v>
      </c>
    </row>
    <row r="8" spans="1:38" x14ac:dyDescent="0.25">
      <c r="A8" s="408"/>
      <c r="B8" s="30" t="s">
        <v>4</v>
      </c>
      <c r="C8" s="30" t="s">
        <v>136</v>
      </c>
      <c r="D8" s="30"/>
      <c r="E8" s="409" t="s">
        <v>58</v>
      </c>
      <c r="F8" s="47">
        <v>0</v>
      </c>
      <c r="G8" s="374">
        <f t="shared" ref="G8:G13" si="0">I8+NPV($E$3,J8:AL8)</f>
        <v>0</v>
      </c>
      <c r="H8" s="374">
        <f t="shared" ref="H8:H13" si="1">SUM(I8:AL8)</f>
        <v>0</v>
      </c>
      <c r="I8" s="407">
        <f>'6. DL finanšu_analīze'!H8*(1+'8. DL jut. analize-Fin.'!$F8)</f>
        <v>0</v>
      </c>
      <c r="J8" s="407">
        <f>'6. DL finanšu_analīze'!I8*(1+'8. DL jut. analize-Fin.'!$F8)</f>
        <v>0</v>
      </c>
      <c r="K8" s="407">
        <f>'6. DL finanšu_analīze'!J8*(1+'8. DL jut. analize-Fin.'!$F8)</f>
        <v>0</v>
      </c>
      <c r="L8" s="407">
        <f>'6. DL finanšu_analīze'!K8*(1+'8. DL jut. analize-Fin.'!$F8)</f>
        <v>0</v>
      </c>
      <c r="M8" s="407">
        <f>'6. DL finanšu_analīze'!L8*(1+'8. DL jut. analize-Fin.'!$F8)</f>
        <v>0</v>
      </c>
      <c r="N8" s="407">
        <f>'6. DL finanšu_analīze'!M8*(1+'8. DL jut. analize-Fin.'!$F8)</f>
        <v>0</v>
      </c>
      <c r="O8" s="407">
        <f>'6. DL finanšu_analīze'!N8*(1+'8. DL jut. analize-Fin.'!$F8)</f>
        <v>0</v>
      </c>
      <c r="P8" s="407">
        <f>'6. DL finanšu_analīze'!O8*(1+'8. DL jut. analize-Fin.'!$F8)</f>
        <v>0</v>
      </c>
      <c r="Q8" s="407">
        <f>'6. DL finanšu_analīze'!P8*(1+'8. DL jut. analize-Fin.'!$F8)</f>
        <v>0</v>
      </c>
      <c r="R8" s="407">
        <f>'6. DL finanšu_analīze'!Q8*(1+'8. DL jut. analize-Fin.'!$F8)</f>
        <v>0</v>
      </c>
      <c r="S8" s="407">
        <f>'6. DL finanšu_analīze'!R8*(1+'8. DL jut. analize-Fin.'!$F8)</f>
        <v>0</v>
      </c>
      <c r="T8" s="407">
        <f>'6. DL finanšu_analīze'!S8*(1+'8. DL jut. analize-Fin.'!$F8)</f>
        <v>0</v>
      </c>
      <c r="U8" s="407">
        <f>'6. DL finanšu_analīze'!T8*(1+'8. DL jut. analize-Fin.'!$F8)</f>
        <v>0</v>
      </c>
      <c r="V8" s="407">
        <f>'6. DL finanšu_analīze'!U8*(1+'8. DL jut. analize-Fin.'!$F8)</f>
        <v>0</v>
      </c>
      <c r="W8" s="407">
        <f>'6. DL finanšu_analīze'!V8*(1+'8. DL jut. analize-Fin.'!$F8)</f>
        <v>0</v>
      </c>
      <c r="X8" s="407">
        <f>'6. DL finanšu_analīze'!W8*(1+'8. DL jut. analize-Fin.'!$F8)</f>
        <v>0</v>
      </c>
      <c r="Y8" s="407">
        <f>'6. DL finanšu_analīze'!X8*(1+'8. DL jut. analize-Fin.'!$F8)</f>
        <v>0</v>
      </c>
      <c r="Z8" s="407">
        <f>'6. DL finanšu_analīze'!Y8*(1+'8. DL jut. analize-Fin.'!$F8)</f>
        <v>0</v>
      </c>
      <c r="AA8" s="407">
        <f>'6. DL finanšu_analīze'!Z8*(1+'8. DL jut. analize-Fin.'!$F8)</f>
        <v>0</v>
      </c>
      <c r="AB8" s="407">
        <f>'6. DL finanšu_analīze'!AA8*(1+'8. DL jut. analize-Fin.'!$F8)</f>
        <v>0</v>
      </c>
      <c r="AC8" s="407">
        <f>'6. DL finanšu_analīze'!AB8*(1+'8. DL jut. analize-Fin.'!$F8)</f>
        <v>0</v>
      </c>
      <c r="AD8" s="407">
        <f>'6. DL finanšu_analīze'!AC8*(1+'8. DL jut. analize-Fin.'!$F8)</f>
        <v>0</v>
      </c>
      <c r="AE8" s="407">
        <f>'6. DL finanšu_analīze'!AD8*(1+'8. DL jut. analize-Fin.'!$F8)</f>
        <v>0</v>
      </c>
      <c r="AF8" s="407">
        <f>'6. DL finanšu_analīze'!AE8*(1+'8. DL jut. analize-Fin.'!$F8)</f>
        <v>0</v>
      </c>
      <c r="AG8" s="407">
        <f>'6. DL finanšu_analīze'!AF8*(1+'8. DL jut. analize-Fin.'!$F8)</f>
        <v>0</v>
      </c>
      <c r="AH8" s="407">
        <f>'6. DL finanšu_analīze'!AG8*(1+'8. DL jut. analize-Fin.'!$F8)</f>
        <v>0</v>
      </c>
      <c r="AI8" s="407">
        <f>'6. DL finanšu_analīze'!AH8*(1+'8. DL jut. analize-Fin.'!$F8)</f>
        <v>0</v>
      </c>
      <c r="AJ8" s="407">
        <f>'6. DL finanšu_analīze'!AI8*(1+'8. DL jut. analize-Fin.'!$F8)</f>
        <v>0</v>
      </c>
      <c r="AK8" s="407">
        <f>'6. DL finanšu_analīze'!AJ8*(1+'8. DL jut. analize-Fin.'!$F8)</f>
        <v>0</v>
      </c>
      <c r="AL8" s="407">
        <f>'6. DL finanšu_analīze'!AK8*(1+'8. DL jut. analize-Fin.'!$F8)</f>
        <v>0</v>
      </c>
    </row>
    <row r="9" spans="1:38" x14ac:dyDescent="0.25">
      <c r="A9" s="408"/>
      <c r="B9" s="30" t="s">
        <v>6</v>
      </c>
      <c r="C9" s="30" t="s">
        <v>207</v>
      </c>
      <c r="D9" s="30"/>
      <c r="E9" s="409" t="s">
        <v>58</v>
      </c>
      <c r="F9" s="47">
        <v>0</v>
      </c>
      <c r="G9" s="374">
        <f t="shared" si="0"/>
        <v>0</v>
      </c>
      <c r="H9" s="374">
        <f t="shared" si="1"/>
        <v>0</v>
      </c>
      <c r="I9" s="407">
        <f>'6. DL finanšu_analīze'!H9*(1+'8. DL jut. analize-Fin.'!$F9)</f>
        <v>0</v>
      </c>
      <c r="J9" s="407">
        <f>'6. DL finanšu_analīze'!I9*(1+'8. DL jut. analize-Fin.'!$F9)</f>
        <v>0</v>
      </c>
      <c r="K9" s="407">
        <f>'6. DL finanšu_analīze'!J9*(1+'8. DL jut. analize-Fin.'!$F9)</f>
        <v>0</v>
      </c>
      <c r="L9" s="407">
        <f>'6. DL finanšu_analīze'!K9*(1+'8. DL jut. analize-Fin.'!$F9)</f>
        <v>0</v>
      </c>
      <c r="M9" s="407">
        <f>'6. DL finanšu_analīze'!L9*(1+'8. DL jut. analize-Fin.'!$F9)</f>
        <v>0</v>
      </c>
      <c r="N9" s="407">
        <f>'6. DL finanšu_analīze'!M9*(1+'8. DL jut. analize-Fin.'!$F9)</f>
        <v>0</v>
      </c>
      <c r="O9" s="407">
        <f>'6. DL finanšu_analīze'!N9*(1+'8. DL jut. analize-Fin.'!$F9)</f>
        <v>0</v>
      </c>
      <c r="P9" s="407">
        <f>'6. DL finanšu_analīze'!O9*(1+'8. DL jut. analize-Fin.'!$F9)</f>
        <v>0</v>
      </c>
      <c r="Q9" s="407">
        <f>'6. DL finanšu_analīze'!P9*(1+'8. DL jut. analize-Fin.'!$F9)</f>
        <v>0</v>
      </c>
      <c r="R9" s="407">
        <f>'6. DL finanšu_analīze'!Q9*(1+'8. DL jut. analize-Fin.'!$F9)</f>
        <v>0</v>
      </c>
      <c r="S9" s="407">
        <f>'6. DL finanšu_analīze'!R9*(1+'8. DL jut. analize-Fin.'!$F9)</f>
        <v>0</v>
      </c>
      <c r="T9" s="407">
        <f>'6. DL finanšu_analīze'!S9*(1+'8. DL jut. analize-Fin.'!$F9)</f>
        <v>0</v>
      </c>
      <c r="U9" s="407">
        <f>'6. DL finanšu_analīze'!T9*(1+'8. DL jut. analize-Fin.'!$F9)</f>
        <v>0</v>
      </c>
      <c r="V9" s="407">
        <f>'6. DL finanšu_analīze'!U9*(1+'8. DL jut. analize-Fin.'!$F9)</f>
        <v>0</v>
      </c>
      <c r="W9" s="407">
        <f>'6. DL finanšu_analīze'!V9*(1+'8. DL jut. analize-Fin.'!$F9)</f>
        <v>0</v>
      </c>
      <c r="X9" s="407">
        <f>'6. DL finanšu_analīze'!W9*(1+'8. DL jut. analize-Fin.'!$F9)</f>
        <v>0</v>
      </c>
      <c r="Y9" s="407">
        <f>'6. DL finanšu_analīze'!X9*(1+'8. DL jut. analize-Fin.'!$F9)</f>
        <v>0</v>
      </c>
      <c r="Z9" s="407">
        <f>'6. DL finanšu_analīze'!Y9*(1+'8. DL jut. analize-Fin.'!$F9)</f>
        <v>0</v>
      </c>
      <c r="AA9" s="407">
        <f>'6. DL finanšu_analīze'!Z9*(1+'8. DL jut. analize-Fin.'!$F9)</f>
        <v>0</v>
      </c>
      <c r="AB9" s="407">
        <f>'6. DL finanšu_analīze'!AA9*(1+'8. DL jut. analize-Fin.'!$F9)</f>
        <v>0</v>
      </c>
      <c r="AC9" s="407">
        <f>'6. DL finanšu_analīze'!AB9*(1+'8. DL jut. analize-Fin.'!$F9)</f>
        <v>0</v>
      </c>
      <c r="AD9" s="407">
        <f>'6. DL finanšu_analīze'!AC9*(1+'8. DL jut. analize-Fin.'!$F9)</f>
        <v>0</v>
      </c>
      <c r="AE9" s="407">
        <f>'6. DL finanšu_analīze'!AD9*(1+'8. DL jut. analize-Fin.'!$F9)</f>
        <v>0</v>
      </c>
      <c r="AF9" s="407">
        <f>'6. DL finanšu_analīze'!AE9*(1+'8. DL jut. analize-Fin.'!$F9)</f>
        <v>0</v>
      </c>
      <c r="AG9" s="407">
        <f>'6. DL finanšu_analīze'!AF9*(1+'8. DL jut. analize-Fin.'!$F9)</f>
        <v>0</v>
      </c>
      <c r="AH9" s="407">
        <f>'6. DL finanšu_analīze'!AG9*(1+'8. DL jut. analize-Fin.'!$F9)</f>
        <v>0</v>
      </c>
      <c r="AI9" s="407">
        <f>'6. DL finanšu_analīze'!AH9*(1+'8. DL jut. analize-Fin.'!$F9)</f>
        <v>0</v>
      </c>
      <c r="AJ9" s="407">
        <f>'6. DL finanšu_analīze'!AI9*(1+'8. DL jut. analize-Fin.'!$F9)</f>
        <v>0</v>
      </c>
      <c r="AK9" s="407">
        <f>'6. DL finanšu_analīze'!AJ9*(1+'8. DL jut. analize-Fin.'!$F9)</f>
        <v>0</v>
      </c>
      <c r="AL9" s="407">
        <f>'6. DL finanšu_analīze'!AK9*(1+'8. DL jut. analize-Fin.'!$F9)</f>
        <v>0</v>
      </c>
    </row>
    <row r="10" spans="1:38" x14ac:dyDescent="0.25">
      <c r="A10" s="408"/>
      <c r="B10" s="30" t="s">
        <v>8</v>
      </c>
      <c r="C10" s="30" t="s">
        <v>163</v>
      </c>
      <c r="D10" s="30"/>
      <c r="E10" s="409" t="s">
        <v>58</v>
      </c>
      <c r="F10" s="47">
        <v>0</v>
      </c>
      <c r="G10" s="374">
        <f t="shared" si="0"/>
        <v>0</v>
      </c>
      <c r="H10" s="374">
        <f t="shared" si="1"/>
        <v>0</v>
      </c>
      <c r="I10" s="407">
        <f>'6. DL finanšu_analīze'!H10*(1+'8. DL jut. analize-Fin.'!$F10)</f>
        <v>0</v>
      </c>
      <c r="J10" s="407">
        <f>'6. DL finanšu_analīze'!I10*(1+'8. DL jut. analize-Fin.'!$F10)</f>
        <v>0</v>
      </c>
      <c r="K10" s="407">
        <f>'6. DL finanšu_analīze'!J10*(1+'8. DL jut. analize-Fin.'!$F10)</f>
        <v>0</v>
      </c>
      <c r="L10" s="407">
        <f>'6. DL finanšu_analīze'!K10*(1+'8. DL jut. analize-Fin.'!$F10)</f>
        <v>0</v>
      </c>
      <c r="M10" s="407">
        <f>'6. DL finanšu_analīze'!L10*(1+'8. DL jut. analize-Fin.'!$F10)</f>
        <v>0</v>
      </c>
      <c r="N10" s="407">
        <f>'6. DL finanšu_analīze'!M10*(1+'8. DL jut. analize-Fin.'!$F10)</f>
        <v>0</v>
      </c>
      <c r="O10" s="407">
        <f>'6. DL finanšu_analīze'!N10*(1+'8. DL jut. analize-Fin.'!$F10)</f>
        <v>0</v>
      </c>
      <c r="P10" s="407">
        <f>'6. DL finanšu_analīze'!O10*(1+'8. DL jut. analize-Fin.'!$F10)</f>
        <v>0</v>
      </c>
      <c r="Q10" s="407">
        <f>'6. DL finanšu_analīze'!P10*(1+'8. DL jut. analize-Fin.'!$F10)</f>
        <v>0</v>
      </c>
      <c r="R10" s="407">
        <f>'6. DL finanšu_analīze'!Q10*(1+'8. DL jut. analize-Fin.'!$F10)</f>
        <v>0</v>
      </c>
      <c r="S10" s="407">
        <f>'6. DL finanšu_analīze'!R10*(1+'8. DL jut. analize-Fin.'!$F10)</f>
        <v>0</v>
      </c>
      <c r="T10" s="407">
        <f>'6. DL finanšu_analīze'!S10*(1+'8. DL jut. analize-Fin.'!$F10)</f>
        <v>0</v>
      </c>
      <c r="U10" s="407">
        <f>'6. DL finanšu_analīze'!T10*(1+'8. DL jut. analize-Fin.'!$F10)</f>
        <v>0</v>
      </c>
      <c r="V10" s="407">
        <f>'6. DL finanšu_analīze'!U10*(1+'8. DL jut. analize-Fin.'!$F10)</f>
        <v>0</v>
      </c>
      <c r="W10" s="407">
        <f>'6. DL finanšu_analīze'!V10*(1+'8. DL jut. analize-Fin.'!$F10)</f>
        <v>0</v>
      </c>
      <c r="X10" s="407">
        <f>'6. DL finanšu_analīze'!W10*(1+'8. DL jut. analize-Fin.'!$F10)</f>
        <v>0</v>
      </c>
      <c r="Y10" s="407">
        <f>'6. DL finanšu_analīze'!X10*(1+'8. DL jut. analize-Fin.'!$F10)</f>
        <v>0</v>
      </c>
      <c r="Z10" s="407">
        <f>'6. DL finanšu_analīze'!Y10*(1+'8. DL jut. analize-Fin.'!$F10)</f>
        <v>0</v>
      </c>
      <c r="AA10" s="407">
        <f>'6. DL finanšu_analīze'!Z10*(1+'8. DL jut. analize-Fin.'!$F10)</f>
        <v>0</v>
      </c>
      <c r="AB10" s="407">
        <f>'6. DL finanšu_analīze'!AA10*(1+'8. DL jut. analize-Fin.'!$F10)</f>
        <v>0</v>
      </c>
      <c r="AC10" s="407">
        <f>'6. DL finanšu_analīze'!AB10*(1+'8. DL jut. analize-Fin.'!$F10)</f>
        <v>0</v>
      </c>
      <c r="AD10" s="407">
        <f>'6. DL finanšu_analīze'!AC10*(1+'8. DL jut. analize-Fin.'!$F10)</f>
        <v>0</v>
      </c>
      <c r="AE10" s="407">
        <f>'6. DL finanšu_analīze'!AD10*(1+'8. DL jut. analize-Fin.'!$F10)</f>
        <v>0</v>
      </c>
      <c r="AF10" s="407">
        <f>'6. DL finanšu_analīze'!AE10*(1+'8. DL jut. analize-Fin.'!$F10)</f>
        <v>0</v>
      </c>
      <c r="AG10" s="407">
        <f>'6. DL finanšu_analīze'!AF10*(1+'8. DL jut. analize-Fin.'!$F10)</f>
        <v>0</v>
      </c>
      <c r="AH10" s="407">
        <f>'6. DL finanšu_analīze'!AG10*(1+'8. DL jut. analize-Fin.'!$F10)</f>
        <v>0</v>
      </c>
      <c r="AI10" s="407">
        <f>'6. DL finanšu_analīze'!AH10*(1+'8. DL jut. analize-Fin.'!$F10)</f>
        <v>0</v>
      </c>
      <c r="AJ10" s="407">
        <f>'6. DL finanšu_analīze'!AI10*(1+'8. DL jut. analize-Fin.'!$F10)</f>
        <v>0</v>
      </c>
      <c r="AK10" s="407">
        <f>'6. DL finanšu_analīze'!AJ10*(1+'8. DL jut. analize-Fin.'!$F10)</f>
        <v>0</v>
      </c>
      <c r="AL10" s="407">
        <f>'6. DL finanšu_analīze'!AK10*(1+'8. DL jut. analize-Fin.'!$F10)</f>
        <v>0</v>
      </c>
    </row>
    <row r="11" spans="1:38" x14ac:dyDescent="0.25">
      <c r="A11" s="408"/>
      <c r="B11" s="30" t="s">
        <v>9</v>
      </c>
      <c r="C11" s="30" t="s">
        <v>208</v>
      </c>
      <c r="D11" s="30"/>
      <c r="E11" s="409" t="s">
        <v>58</v>
      </c>
      <c r="F11" s="47">
        <v>0</v>
      </c>
      <c r="G11" s="374">
        <f t="shared" si="0"/>
        <v>0</v>
      </c>
      <c r="H11" s="374">
        <f t="shared" si="1"/>
        <v>0</v>
      </c>
      <c r="I11" s="407">
        <f>'6. DL finanšu_analīze'!H11*(1+'8. DL jut. analize-Fin.'!$F11)</f>
        <v>0</v>
      </c>
      <c r="J11" s="407">
        <f>'6. DL finanšu_analīze'!I11*(1+'8. DL jut. analize-Fin.'!$F11)</f>
        <v>0</v>
      </c>
      <c r="K11" s="407">
        <f>'6. DL finanšu_analīze'!J11*(1+'8. DL jut. analize-Fin.'!$F11)</f>
        <v>0</v>
      </c>
      <c r="L11" s="407">
        <f>'6. DL finanšu_analīze'!K11*(1+'8. DL jut. analize-Fin.'!$F11)</f>
        <v>0</v>
      </c>
      <c r="M11" s="407">
        <f>'6. DL finanšu_analīze'!L11*(1+'8. DL jut. analize-Fin.'!$F11)</f>
        <v>0</v>
      </c>
      <c r="N11" s="407">
        <f>'6. DL finanšu_analīze'!M11*(1+'8. DL jut. analize-Fin.'!$F11)</f>
        <v>0</v>
      </c>
      <c r="O11" s="407">
        <f>'6. DL finanšu_analīze'!N11*(1+'8. DL jut. analize-Fin.'!$F11)</f>
        <v>0</v>
      </c>
      <c r="P11" s="407">
        <f>'6. DL finanšu_analīze'!O11*(1+'8. DL jut. analize-Fin.'!$F11)</f>
        <v>0</v>
      </c>
      <c r="Q11" s="407">
        <f>'6. DL finanšu_analīze'!P11*(1+'8. DL jut. analize-Fin.'!$F11)</f>
        <v>0</v>
      </c>
      <c r="R11" s="407">
        <f>'6. DL finanšu_analīze'!Q11*(1+'8. DL jut. analize-Fin.'!$F11)</f>
        <v>0</v>
      </c>
      <c r="S11" s="407">
        <f>'6. DL finanšu_analīze'!R11*(1+'8. DL jut. analize-Fin.'!$F11)</f>
        <v>0</v>
      </c>
      <c r="T11" s="407">
        <f>'6. DL finanšu_analīze'!S11*(1+'8. DL jut. analize-Fin.'!$F11)</f>
        <v>0</v>
      </c>
      <c r="U11" s="407">
        <f>'6. DL finanšu_analīze'!T11*(1+'8. DL jut. analize-Fin.'!$F11)</f>
        <v>0</v>
      </c>
      <c r="V11" s="407">
        <f>'6. DL finanšu_analīze'!U11*(1+'8. DL jut. analize-Fin.'!$F11)</f>
        <v>0</v>
      </c>
      <c r="W11" s="407">
        <f>'6. DL finanšu_analīze'!V11*(1+'8. DL jut. analize-Fin.'!$F11)</f>
        <v>0</v>
      </c>
      <c r="X11" s="407">
        <f>'6. DL finanšu_analīze'!W11*(1+'8. DL jut. analize-Fin.'!$F11)</f>
        <v>0</v>
      </c>
      <c r="Y11" s="407">
        <f>'6. DL finanšu_analīze'!X11*(1+'8. DL jut. analize-Fin.'!$F11)</f>
        <v>0</v>
      </c>
      <c r="Z11" s="407">
        <f>'6. DL finanšu_analīze'!Y11*(1+'8. DL jut. analize-Fin.'!$F11)</f>
        <v>0</v>
      </c>
      <c r="AA11" s="407">
        <f>'6. DL finanšu_analīze'!Z11*(1+'8. DL jut. analize-Fin.'!$F11)</f>
        <v>0</v>
      </c>
      <c r="AB11" s="407">
        <f>'6. DL finanšu_analīze'!AA11*(1+'8. DL jut. analize-Fin.'!$F11)</f>
        <v>0</v>
      </c>
      <c r="AC11" s="407">
        <f>'6. DL finanšu_analīze'!AB11*(1+'8. DL jut. analize-Fin.'!$F11)</f>
        <v>0</v>
      </c>
      <c r="AD11" s="407">
        <f>'6. DL finanšu_analīze'!AC11*(1+'8. DL jut. analize-Fin.'!$F11)</f>
        <v>0</v>
      </c>
      <c r="AE11" s="407">
        <f>'6. DL finanšu_analīze'!AD11*(1+'8. DL jut. analize-Fin.'!$F11)</f>
        <v>0</v>
      </c>
      <c r="AF11" s="407">
        <f>'6. DL finanšu_analīze'!AE11*(1+'8. DL jut. analize-Fin.'!$F11)</f>
        <v>0</v>
      </c>
      <c r="AG11" s="407">
        <f>'6. DL finanšu_analīze'!AF11*(1+'8. DL jut. analize-Fin.'!$F11)</f>
        <v>0</v>
      </c>
      <c r="AH11" s="407">
        <f>'6. DL finanšu_analīze'!AG11*(1+'8. DL jut. analize-Fin.'!$F11)</f>
        <v>0</v>
      </c>
      <c r="AI11" s="407">
        <f>'6. DL finanšu_analīze'!AH11*(1+'8. DL jut. analize-Fin.'!$F11)</f>
        <v>0</v>
      </c>
      <c r="AJ11" s="407">
        <f>'6. DL finanšu_analīze'!AI11*(1+'8. DL jut. analize-Fin.'!$F11)</f>
        <v>0</v>
      </c>
      <c r="AK11" s="407">
        <f>'6. DL finanšu_analīze'!AJ11*(1+'8. DL jut. analize-Fin.'!$F11)</f>
        <v>0</v>
      </c>
      <c r="AL11" s="407">
        <f>'6. DL finanšu_analīze'!AK11*(1+'8. DL jut. analize-Fin.'!$F11)</f>
        <v>0</v>
      </c>
    </row>
    <row r="12" spans="1:38" x14ac:dyDescent="0.25">
      <c r="A12" s="408"/>
      <c r="B12" s="30" t="s">
        <v>50</v>
      </c>
      <c r="C12" s="30" t="s">
        <v>209</v>
      </c>
      <c r="D12" s="30"/>
      <c r="E12" s="409" t="s">
        <v>58</v>
      </c>
      <c r="F12" s="47">
        <v>0</v>
      </c>
      <c r="G12" s="374">
        <f t="shared" si="0"/>
        <v>-901808.80615896662</v>
      </c>
      <c r="H12" s="374">
        <f t="shared" si="1"/>
        <v>-978750</v>
      </c>
      <c r="I12" s="407">
        <f>'6. DL finanšu_analīze'!H12*(1+'8. DL jut. analize-Fin.'!$F12)</f>
        <v>-146324.55000000005</v>
      </c>
      <c r="J12" s="407">
        <f>'6. DL finanšu_analīze'!I12*(1+'8. DL jut. analize-Fin.'!$F12)</f>
        <v>-208855.19999999995</v>
      </c>
      <c r="K12" s="407">
        <f>'6. DL finanšu_analīze'!J12*(1+'8. DL jut. analize-Fin.'!$F12)</f>
        <v>-208105.19999999995</v>
      </c>
      <c r="L12" s="407">
        <f>'6. DL finanšu_analīze'!K12*(1+'8. DL jut. analize-Fin.'!$F12)</f>
        <v>-208109.85000000009</v>
      </c>
      <c r="M12" s="407">
        <f>'6. DL finanšu_analīze'!L12*(1+'8. DL jut. analize-Fin.'!$F12)</f>
        <v>-207355.19999999995</v>
      </c>
      <c r="N12" s="407">
        <f>'6. DL finanšu_analīze'!M12*(1+'8. DL jut. analize-Fin.'!$F12)</f>
        <v>0</v>
      </c>
      <c r="O12" s="407">
        <f>'6. DL finanšu_analīze'!N12*(1+'8. DL jut. analize-Fin.'!$F12)</f>
        <v>0</v>
      </c>
      <c r="P12" s="407">
        <f>'6. DL finanšu_analīze'!O12*(1+'8. DL jut. analize-Fin.'!$F12)</f>
        <v>0</v>
      </c>
      <c r="Q12" s="407">
        <f>'6. DL finanšu_analīze'!P12*(1+'8. DL jut. analize-Fin.'!$F12)</f>
        <v>0</v>
      </c>
      <c r="R12" s="407">
        <f>'6. DL finanšu_analīze'!Q12*(1+'8. DL jut. analize-Fin.'!$F12)</f>
        <v>0</v>
      </c>
      <c r="S12" s="407">
        <f>'6. DL finanšu_analīze'!R12*(1+'8. DL jut. analize-Fin.'!$F12)</f>
        <v>0</v>
      </c>
      <c r="T12" s="407">
        <f>'6. DL finanšu_analīze'!S12*(1+'8. DL jut. analize-Fin.'!$F12)</f>
        <v>0</v>
      </c>
      <c r="U12" s="407">
        <f>'6. DL finanšu_analīze'!T12*(1+'8. DL jut. analize-Fin.'!$F12)</f>
        <v>0</v>
      </c>
      <c r="V12" s="407">
        <f>'6. DL finanšu_analīze'!U12*(1+'8. DL jut. analize-Fin.'!$F12)</f>
        <v>0</v>
      </c>
      <c r="W12" s="407">
        <f>'6. DL finanšu_analīze'!V12*(1+'8. DL jut. analize-Fin.'!$F12)</f>
        <v>0</v>
      </c>
      <c r="X12" s="407">
        <f>'6. DL finanšu_analīze'!W12*(1+'8. DL jut. analize-Fin.'!$F12)</f>
        <v>0</v>
      </c>
      <c r="Y12" s="407">
        <f>'6. DL finanšu_analīze'!X12*(1+'8. DL jut. analize-Fin.'!$F12)</f>
        <v>0</v>
      </c>
      <c r="Z12" s="407">
        <f>'6. DL finanšu_analīze'!Y12*(1+'8. DL jut. analize-Fin.'!$F12)</f>
        <v>0</v>
      </c>
      <c r="AA12" s="407">
        <f>'6. DL finanšu_analīze'!Z12*(1+'8. DL jut. analize-Fin.'!$F12)</f>
        <v>0</v>
      </c>
      <c r="AB12" s="407">
        <f>'6. DL finanšu_analīze'!AA12*(1+'8. DL jut. analize-Fin.'!$F12)</f>
        <v>0</v>
      </c>
      <c r="AC12" s="407">
        <f>'6. DL finanšu_analīze'!AB12*(1+'8. DL jut. analize-Fin.'!$F12)</f>
        <v>0</v>
      </c>
      <c r="AD12" s="407">
        <f>'6. DL finanšu_analīze'!AC12*(1+'8. DL jut. analize-Fin.'!$F12)</f>
        <v>0</v>
      </c>
      <c r="AE12" s="407">
        <f>'6. DL finanšu_analīze'!AD12*(1+'8. DL jut. analize-Fin.'!$F12)</f>
        <v>0</v>
      </c>
      <c r="AF12" s="407">
        <f>'6. DL finanšu_analīze'!AE12*(1+'8. DL jut. analize-Fin.'!$F12)</f>
        <v>0</v>
      </c>
      <c r="AG12" s="407">
        <f>'6. DL finanšu_analīze'!AF12*(1+'8. DL jut. analize-Fin.'!$F12)</f>
        <v>0</v>
      </c>
      <c r="AH12" s="407">
        <f>'6. DL finanšu_analīze'!AG12*(1+'8. DL jut. analize-Fin.'!$F12)</f>
        <v>0</v>
      </c>
      <c r="AI12" s="407">
        <f>'6. DL finanšu_analīze'!AH12*(1+'8. DL jut. analize-Fin.'!$F12)</f>
        <v>0</v>
      </c>
      <c r="AJ12" s="407">
        <f>'6. DL finanšu_analīze'!AI12*(1+'8. DL jut. analize-Fin.'!$F12)</f>
        <v>0</v>
      </c>
      <c r="AK12" s="407">
        <f>'6. DL finanšu_analīze'!AJ12*(1+'8. DL jut. analize-Fin.'!$F12)</f>
        <v>0</v>
      </c>
      <c r="AL12" s="407">
        <f>'6. DL finanšu_analīze'!AK12*(1+'8. DL jut. analize-Fin.'!$F12)</f>
        <v>0</v>
      </c>
    </row>
    <row r="13" spans="1:38" x14ac:dyDescent="0.25">
      <c r="A13" s="308"/>
      <c r="B13" s="245" t="s">
        <v>11</v>
      </c>
      <c r="C13" s="245" t="s">
        <v>119</v>
      </c>
      <c r="D13" s="245"/>
      <c r="E13" s="441" t="s">
        <v>58</v>
      </c>
      <c r="F13" s="247"/>
      <c r="G13" s="384">
        <f t="shared" si="0"/>
        <v>-901808.80615896662</v>
      </c>
      <c r="H13" s="384">
        <f t="shared" si="1"/>
        <v>-978750</v>
      </c>
      <c r="I13" s="442">
        <f>SUM(I7:I12)</f>
        <v>-146324.55000000005</v>
      </c>
      <c r="J13" s="442">
        <f t="shared" ref="J13:AL13" si="2">SUM(J7:J12)</f>
        <v>-208855.19999999995</v>
      </c>
      <c r="K13" s="442">
        <f t="shared" si="2"/>
        <v>-208105.19999999995</v>
      </c>
      <c r="L13" s="442">
        <f t="shared" si="2"/>
        <v>-208109.85000000009</v>
      </c>
      <c r="M13" s="442">
        <f t="shared" si="2"/>
        <v>-207355.19999999995</v>
      </c>
      <c r="N13" s="442">
        <f t="shared" si="2"/>
        <v>0</v>
      </c>
      <c r="O13" s="442">
        <f t="shared" si="2"/>
        <v>0</v>
      </c>
      <c r="P13" s="442">
        <f t="shared" si="2"/>
        <v>0</v>
      </c>
      <c r="Q13" s="442">
        <f t="shared" si="2"/>
        <v>0</v>
      </c>
      <c r="R13" s="442">
        <f t="shared" si="2"/>
        <v>0</v>
      </c>
      <c r="S13" s="442">
        <f t="shared" si="2"/>
        <v>0</v>
      </c>
      <c r="T13" s="442">
        <f t="shared" si="2"/>
        <v>0</v>
      </c>
      <c r="U13" s="442">
        <f t="shared" si="2"/>
        <v>0</v>
      </c>
      <c r="V13" s="442">
        <f t="shared" si="2"/>
        <v>0</v>
      </c>
      <c r="W13" s="442">
        <f t="shared" si="2"/>
        <v>0</v>
      </c>
      <c r="X13" s="442">
        <f t="shared" si="2"/>
        <v>0</v>
      </c>
      <c r="Y13" s="442">
        <f t="shared" si="2"/>
        <v>0</v>
      </c>
      <c r="Z13" s="442">
        <f t="shared" si="2"/>
        <v>0</v>
      </c>
      <c r="AA13" s="442">
        <f t="shared" si="2"/>
        <v>0</v>
      </c>
      <c r="AB13" s="442">
        <f t="shared" si="2"/>
        <v>0</v>
      </c>
      <c r="AC13" s="442">
        <f t="shared" si="2"/>
        <v>0</v>
      </c>
      <c r="AD13" s="442">
        <f t="shared" si="2"/>
        <v>0</v>
      </c>
      <c r="AE13" s="442">
        <f t="shared" si="2"/>
        <v>0</v>
      </c>
      <c r="AF13" s="442">
        <f t="shared" si="2"/>
        <v>0</v>
      </c>
      <c r="AG13" s="442">
        <f t="shared" si="2"/>
        <v>0</v>
      </c>
      <c r="AH13" s="442">
        <f t="shared" si="2"/>
        <v>0</v>
      </c>
      <c r="AI13" s="442">
        <f t="shared" si="2"/>
        <v>0</v>
      </c>
      <c r="AJ13" s="442">
        <f t="shared" si="2"/>
        <v>0</v>
      </c>
      <c r="AK13" s="442">
        <f t="shared" si="2"/>
        <v>0</v>
      </c>
      <c r="AL13" s="442">
        <f t="shared" si="2"/>
        <v>0</v>
      </c>
    </row>
    <row r="14" spans="1:38" x14ac:dyDescent="0.25">
      <c r="A14" s="30"/>
      <c r="B14" s="30"/>
      <c r="C14" s="30"/>
      <c r="D14" s="30"/>
      <c r="E14" s="34"/>
      <c r="F14" s="34"/>
      <c r="G14" s="34"/>
      <c r="H14" s="34"/>
      <c r="I14" s="34"/>
      <c r="J14" s="414"/>
      <c r="K14" s="368"/>
      <c r="L14" s="414"/>
      <c r="M14" s="368"/>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row>
    <row r="15" spans="1:38" ht="15" customHeight="1" x14ac:dyDescent="0.25">
      <c r="A15" s="311">
        <v>2</v>
      </c>
      <c r="B15" s="312" t="s">
        <v>191</v>
      </c>
      <c r="C15" s="312"/>
      <c r="D15" s="312"/>
      <c r="E15" s="312"/>
      <c r="F15" s="312"/>
      <c r="G15" s="649" t="s">
        <v>218</v>
      </c>
      <c r="H15" s="650"/>
      <c r="I15" s="650" t="s">
        <v>219</v>
      </c>
      <c r="J15" s="650"/>
      <c r="K15" s="650" t="s">
        <v>220</v>
      </c>
      <c r="L15" s="651"/>
      <c r="M15" s="313"/>
      <c r="N15" s="313"/>
      <c r="O15" s="313"/>
      <c r="P15" s="313"/>
      <c r="Q15" s="313"/>
      <c r="R15" s="313"/>
      <c r="S15" s="313"/>
      <c r="T15" s="313"/>
      <c r="U15" s="313"/>
      <c r="V15" s="313"/>
      <c r="W15" s="313"/>
      <c r="X15" s="313"/>
      <c r="Y15" s="313"/>
      <c r="Z15" s="313"/>
      <c r="AA15" s="313"/>
      <c r="AB15" s="313"/>
      <c r="AC15" s="313"/>
      <c r="AD15" s="313"/>
      <c r="AE15" s="313"/>
      <c r="AF15" s="313"/>
      <c r="AG15" s="313"/>
      <c r="AH15" s="313"/>
      <c r="AI15" s="313"/>
      <c r="AJ15" s="313"/>
      <c r="AK15" s="313"/>
      <c r="AL15" s="313"/>
    </row>
    <row r="16" spans="1:38" x14ac:dyDescent="0.25">
      <c r="A16" s="403"/>
      <c r="B16" s="404" t="s">
        <v>65</v>
      </c>
      <c r="C16" s="404" t="s">
        <v>211</v>
      </c>
      <c r="D16" s="404"/>
      <c r="E16" s="415"/>
      <c r="F16" s="369"/>
      <c r="G16" s="443">
        <f>'6. DL finanšu_analīze'!I16</f>
        <v>-901808.80615896662</v>
      </c>
      <c r="H16" s="369"/>
      <c r="I16" s="416">
        <f>G13</f>
        <v>-901808.80615896662</v>
      </c>
      <c r="K16" s="647">
        <f>I16/G16-1</f>
        <v>0</v>
      </c>
      <c r="L16" s="648"/>
      <c r="M16" s="30"/>
      <c r="N16" s="30"/>
      <c r="O16" s="30"/>
      <c r="P16" s="30"/>
      <c r="Q16" s="417"/>
      <c r="R16" s="30"/>
      <c r="S16" s="30"/>
      <c r="T16" s="30"/>
      <c r="U16" s="30"/>
      <c r="V16" s="30"/>
      <c r="W16" s="30"/>
      <c r="X16" s="30"/>
      <c r="Y16" s="30"/>
      <c r="Z16" s="30"/>
      <c r="AA16" s="30"/>
      <c r="AB16" s="30"/>
      <c r="AC16" s="30"/>
      <c r="AD16" s="30"/>
      <c r="AE16" s="30"/>
      <c r="AF16" s="30"/>
      <c r="AG16" s="30"/>
      <c r="AH16" s="30"/>
      <c r="AI16" s="30"/>
      <c r="AJ16" s="30"/>
      <c r="AK16" s="30"/>
      <c r="AL16" s="30"/>
    </row>
    <row r="17" spans="1:43" x14ac:dyDescent="0.25">
      <c r="A17" s="311"/>
      <c r="B17" s="312"/>
      <c r="C17" s="312"/>
      <c r="D17" s="312"/>
      <c r="E17" s="312"/>
      <c r="F17" s="312"/>
      <c r="G17" s="312"/>
      <c r="H17" s="312"/>
      <c r="I17" s="312"/>
      <c r="J17" s="313"/>
      <c r="K17" s="313"/>
      <c r="L17" s="313"/>
      <c r="M17" s="313"/>
      <c r="N17" s="313"/>
      <c r="O17" s="313"/>
      <c r="P17" s="313"/>
      <c r="Q17" s="313"/>
      <c r="R17" s="313"/>
      <c r="S17" s="313"/>
      <c r="T17" s="313"/>
      <c r="U17" s="313"/>
      <c r="V17" s="313"/>
      <c r="W17" s="313"/>
      <c r="X17" s="313"/>
      <c r="Y17" s="313"/>
      <c r="Z17" s="313"/>
      <c r="AA17" s="313"/>
      <c r="AB17" s="313"/>
      <c r="AC17" s="313"/>
      <c r="AD17" s="313"/>
      <c r="AE17" s="313"/>
      <c r="AF17" s="313"/>
      <c r="AG17" s="313"/>
      <c r="AH17" s="313"/>
      <c r="AI17" s="313"/>
      <c r="AJ17" s="313"/>
      <c r="AK17" s="313"/>
      <c r="AL17" s="313"/>
    </row>
    <row r="18" spans="1:43" s="268" customFormat="1" ht="24.95" customHeight="1" x14ac:dyDescent="0.35">
      <c r="A18" s="646" t="s">
        <v>213</v>
      </c>
      <c r="B18" s="646"/>
      <c r="C18" s="646"/>
      <c r="D18" s="646"/>
      <c r="E18" s="646"/>
      <c r="F18" s="646"/>
      <c r="G18" s="646"/>
      <c r="H18" s="42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row>
    <row r="19" spans="1:43" s="268" customFormat="1" ht="12.75" customHeight="1" x14ac:dyDescent="0.2">
      <c r="A19" s="421"/>
      <c r="B19" s="331"/>
      <c r="C19" s="234"/>
      <c r="D19" s="240"/>
      <c r="E19" s="241"/>
      <c r="F19" s="241"/>
      <c r="G19" s="365" t="s">
        <v>199</v>
      </c>
      <c r="H19" s="366"/>
      <c r="I19" s="333">
        <f t="shared" ref="I19:AL19" si="3">I5</f>
        <v>1</v>
      </c>
      <c r="J19" s="333">
        <f t="shared" si="3"/>
        <v>2</v>
      </c>
      <c r="K19" s="333">
        <f t="shared" si="3"/>
        <v>3</v>
      </c>
      <c r="L19" s="333">
        <f t="shared" si="3"/>
        <v>4</v>
      </c>
      <c r="M19" s="333">
        <f t="shared" si="3"/>
        <v>5</v>
      </c>
      <c r="N19" s="333">
        <f t="shared" si="3"/>
        <v>6</v>
      </c>
      <c r="O19" s="333">
        <f t="shared" si="3"/>
        <v>7</v>
      </c>
      <c r="P19" s="333">
        <f t="shared" si="3"/>
        <v>8</v>
      </c>
      <c r="Q19" s="333">
        <f t="shared" si="3"/>
        <v>9</v>
      </c>
      <c r="R19" s="333">
        <f t="shared" si="3"/>
        <v>10</v>
      </c>
      <c r="S19" s="333">
        <f t="shared" si="3"/>
        <v>11</v>
      </c>
      <c r="T19" s="333">
        <f t="shared" si="3"/>
        <v>12</v>
      </c>
      <c r="U19" s="333">
        <f t="shared" si="3"/>
        <v>13</v>
      </c>
      <c r="V19" s="333">
        <f t="shared" si="3"/>
        <v>14</v>
      </c>
      <c r="W19" s="333">
        <f t="shared" si="3"/>
        <v>15</v>
      </c>
      <c r="X19" s="333">
        <f t="shared" si="3"/>
        <v>16</v>
      </c>
      <c r="Y19" s="333">
        <f t="shared" si="3"/>
        <v>17</v>
      </c>
      <c r="Z19" s="333">
        <f t="shared" si="3"/>
        <v>18</v>
      </c>
      <c r="AA19" s="333">
        <f t="shared" si="3"/>
        <v>19</v>
      </c>
      <c r="AB19" s="333">
        <f t="shared" si="3"/>
        <v>20</v>
      </c>
      <c r="AC19" s="333">
        <f t="shared" si="3"/>
        <v>21</v>
      </c>
      <c r="AD19" s="333">
        <f t="shared" si="3"/>
        <v>22</v>
      </c>
      <c r="AE19" s="333">
        <f t="shared" si="3"/>
        <v>23</v>
      </c>
      <c r="AF19" s="333">
        <f t="shared" si="3"/>
        <v>24</v>
      </c>
      <c r="AG19" s="333">
        <f t="shared" si="3"/>
        <v>25</v>
      </c>
      <c r="AH19" s="333">
        <f t="shared" si="3"/>
        <v>26</v>
      </c>
      <c r="AI19" s="333">
        <f t="shared" si="3"/>
        <v>27</v>
      </c>
      <c r="AJ19" s="333">
        <f t="shared" si="3"/>
        <v>28</v>
      </c>
      <c r="AK19" s="333">
        <f t="shared" si="3"/>
        <v>29</v>
      </c>
      <c r="AL19" s="333">
        <f t="shared" si="3"/>
        <v>30</v>
      </c>
      <c r="AM19" s="30"/>
    </row>
    <row r="20" spans="1:43" s="268" customFormat="1" ht="12.75" x14ac:dyDescent="0.2">
      <c r="A20" s="401">
        <v>3</v>
      </c>
      <c r="B20" s="357" t="s">
        <v>114</v>
      </c>
      <c r="C20" s="357"/>
      <c r="D20" s="245"/>
      <c r="E20" s="246" t="s">
        <v>112</v>
      </c>
      <c r="F20" s="246"/>
      <c r="G20" s="402" t="s">
        <v>113</v>
      </c>
      <c r="H20" s="402" t="s">
        <v>113</v>
      </c>
      <c r="I20" s="334">
        <f t="shared" ref="I20:AL20" si="4">I6</f>
        <v>2024</v>
      </c>
      <c r="J20" s="334">
        <f t="shared" si="4"/>
        <v>2025</v>
      </c>
      <c r="K20" s="334">
        <f t="shared" si="4"/>
        <v>2026</v>
      </c>
      <c r="L20" s="334">
        <f t="shared" si="4"/>
        <v>2027</v>
      </c>
      <c r="M20" s="334">
        <f t="shared" si="4"/>
        <v>2028</v>
      </c>
      <c r="N20" s="334">
        <f t="shared" si="4"/>
        <v>2029</v>
      </c>
      <c r="O20" s="334">
        <f t="shared" si="4"/>
        <v>2030</v>
      </c>
      <c r="P20" s="334">
        <f t="shared" si="4"/>
        <v>2031</v>
      </c>
      <c r="Q20" s="334">
        <f t="shared" si="4"/>
        <v>2032</v>
      </c>
      <c r="R20" s="334">
        <f t="shared" si="4"/>
        <v>2033</v>
      </c>
      <c r="S20" s="334">
        <f t="shared" si="4"/>
        <v>2034</v>
      </c>
      <c r="T20" s="334">
        <f t="shared" si="4"/>
        <v>2035</v>
      </c>
      <c r="U20" s="334">
        <f t="shared" si="4"/>
        <v>2036</v>
      </c>
      <c r="V20" s="334">
        <f t="shared" si="4"/>
        <v>2037</v>
      </c>
      <c r="W20" s="334">
        <f t="shared" si="4"/>
        <v>2038</v>
      </c>
      <c r="X20" s="334">
        <f t="shared" si="4"/>
        <v>2039</v>
      </c>
      <c r="Y20" s="334">
        <f t="shared" si="4"/>
        <v>2040</v>
      </c>
      <c r="Z20" s="334">
        <f t="shared" si="4"/>
        <v>2041</v>
      </c>
      <c r="AA20" s="334">
        <f t="shared" si="4"/>
        <v>2042</v>
      </c>
      <c r="AB20" s="334">
        <f t="shared" si="4"/>
        <v>2043</v>
      </c>
      <c r="AC20" s="334">
        <f t="shared" si="4"/>
        <v>2044</v>
      </c>
      <c r="AD20" s="334">
        <f t="shared" si="4"/>
        <v>2045</v>
      </c>
      <c r="AE20" s="334">
        <f t="shared" si="4"/>
        <v>2046</v>
      </c>
      <c r="AF20" s="334">
        <f t="shared" si="4"/>
        <v>2047</v>
      </c>
      <c r="AG20" s="334">
        <f t="shared" si="4"/>
        <v>2048</v>
      </c>
      <c r="AH20" s="334">
        <f t="shared" si="4"/>
        <v>2049</v>
      </c>
      <c r="AI20" s="334">
        <f t="shared" si="4"/>
        <v>2050</v>
      </c>
      <c r="AJ20" s="334">
        <f t="shared" si="4"/>
        <v>2051</v>
      </c>
      <c r="AK20" s="334">
        <f t="shared" si="4"/>
        <v>2052</v>
      </c>
      <c r="AL20" s="334">
        <f t="shared" si="4"/>
        <v>2053</v>
      </c>
      <c r="AM20" s="30"/>
      <c r="AN20" s="310"/>
      <c r="AO20" s="310"/>
      <c r="AP20" s="310"/>
      <c r="AQ20" s="310"/>
    </row>
    <row r="21" spans="1:43" s="30" customFormat="1" ht="12.75" x14ac:dyDescent="0.2">
      <c r="A21" s="403"/>
      <c r="B21" s="422" t="s">
        <v>90</v>
      </c>
      <c r="C21" s="404" t="s">
        <v>155</v>
      </c>
      <c r="D21" s="404"/>
      <c r="E21" s="423" t="s">
        <v>58</v>
      </c>
      <c r="F21" s="47">
        <v>0</v>
      </c>
      <c r="G21" s="424">
        <f>I21+NPV($E$3,J21:AL21)</f>
        <v>0</v>
      </c>
      <c r="H21" s="374">
        <f>SUM(I21:AL21)</f>
        <v>0</v>
      </c>
      <c r="I21" s="407">
        <f>'6. DL finanšu_analīze'!H22*(1+'8. DL jut. analize-Fin.'!$F21)</f>
        <v>0</v>
      </c>
      <c r="J21" s="407">
        <f>'6. DL finanšu_analīze'!I22*(1+'8. DL jut. analize-Fin.'!$F21)</f>
        <v>0</v>
      </c>
      <c r="K21" s="407">
        <f>'6. DL finanšu_analīze'!J22*(1+'8. DL jut. analize-Fin.'!$F21)</f>
        <v>0</v>
      </c>
      <c r="L21" s="407">
        <f>'6. DL finanšu_analīze'!K22*(1+'8. DL jut. analize-Fin.'!$F21)</f>
        <v>0</v>
      </c>
      <c r="M21" s="407">
        <f>'6. DL finanšu_analīze'!L22*(1+'8. DL jut. analize-Fin.'!$F21)</f>
        <v>0</v>
      </c>
      <c r="N21" s="407">
        <f>'6. DL finanšu_analīze'!M22*(1+'8. DL jut. analize-Fin.'!$F21)</f>
        <v>0</v>
      </c>
      <c r="O21" s="407">
        <f>'6. DL finanšu_analīze'!N22*(1+'8. DL jut. analize-Fin.'!$F21)</f>
        <v>0</v>
      </c>
      <c r="P21" s="407">
        <f>'6. DL finanšu_analīze'!O22*(1+'8. DL jut. analize-Fin.'!$F21)</f>
        <v>0</v>
      </c>
      <c r="Q21" s="407">
        <f>'6. DL finanšu_analīze'!P22*(1+'8. DL jut. analize-Fin.'!$F21)</f>
        <v>0</v>
      </c>
      <c r="R21" s="407">
        <f>'6. DL finanšu_analīze'!Q22*(1+'8. DL jut. analize-Fin.'!$F21)</f>
        <v>0</v>
      </c>
      <c r="S21" s="407">
        <f>'6. DL finanšu_analīze'!R22*(1+'8. DL jut. analize-Fin.'!$F21)</f>
        <v>0</v>
      </c>
      <c r="T21" s="407">
        <f>'6. DL finanšu_analīze'!S22*(1+'8. DL jut. analize-Fin.'!$F21)</f>
        <v>0</v>
      </c>
      <c r="U21" s="407">
        <f>'6. DL finanšu_analīze'!T22*(1+'8. DL jut. analize-Fin.'!$F21)</f>
        <v>0</v>
      </c>
      <c r="V21" s="407">
        <f>'6. DL finanšu_analīze'!U22*(1+'8. DL jut. analize-Fin.'!$F21)</f>
        <v>0</v>
      </c>
      <c r="W21" s="407">
        <f>'6. DL finanšu_analīze'!V22*(1+'8. DL jut. analize-Fin.'!$F21)</f>
        <v>0</v>
      </c>
      <c r="X21" s="407">
        <f>'6. DL finanšu_analīze'!W22*(1+'8. DL jut. analize-Fin.'!$F21)</f>
        <v>0</v>
      </c>
      <c r="Y21" s="407">
        <f>'6. DL finanšu_analīze'!X22*(1+'8. DL jut. analize-Fin.'!$F21)</f>
        <v>0</v>
      </c>
      <c r="Z21" s="407">
        <f>'6. DL finanšu_analīze'!Y22*(1+'8. DL jut. analize-Fin.'!$F21)</f>
        <v>0</v>
      </c>
      <c r="AA21" s="407">
        <f>'6. DL finanšu_analīze'!Z22*(1+'8. DL jut. analize-Fin.'!$F21)</f>
        <v>0</v>
      </c>
      <c r="AB21" s="407">
        <f>'6. DL finanšu_analīze'!AA22*(1+'8. DL jut. analize-Fin.'!$F21)</f>
        <v>0</v>
      </c>
      <c r="AC21" s="407">
        <f>'6. DL finanšu_analīze'!AB22*(1+'8. DL jut. analize-Fin.'!$F21)</f>
        <v>0</v>
      </c>
      <c r="AD21" s="407">
        <f>'6. DL finanšu_analīze'!AC22*(1+'8. DL jut. analize-Fin.'!$F21)</f>
        <v>0</v>
      </c>
      <c r="AE21" s="407">
        <f>'6. DL finanšu_analīze'!AD22*(1+'8. DL jut. analize-Fin.'!$F21)</f>
        <v>0</v>
      </c>
      <c r="AF21" s="407">
        <f>'6. DL finanšu_analīze'!AE22*(1+'8. DL jut. analize-Fin.'!$F21)</f>
        <v>0</v>
      </c>
      <c r="AG21" s="407">
        <f>'6. DL finanšu_analīze'!AF22*(1+'8. DL jut. analize-Fin.'!$F21)</f>
        <v>0</v>
      </c>
      <c r="AH21" s="407">
        <f>'6. DL finanšu_analīze'!AG22*(1+'8. DL jut. analize-Fin.'!$F21)</f>
        <v>0</v>
      </c>
      <c r="AI21" s="407">
        <f>'6. DL finanšu_analīze'!AH22*(1+'8. DL jut. analize-Fin.'!$F21)</f>
        <v>0</v>
      </c>
      <c r="AJ21" s="407">
        <f>'6. DL finanšu_analīze'!AI22*(1+'8. DL jut. analize-Fin.'!$F21)</f>
        <v>0</v>
      </c>
      <c r="AK21" s="407">
        <f>'6. DL finanšu_analīze'!AJ22*(1+'8. DL jut. analize-Fin.'!$F21)</f>
        <v>0</v>
      </c>
      <c r="AL21" s="407">
        <f>'6. DL finanšu_analīze'!AK22*(1+'8. DL jut. analize-Fin.'!$F21)</f>
        <v>0</v>
      </c>
      <c r="AM21" s="426" t="e">
        <v>#REF!</v>
      </c>
      <c r="AN21" s="427"/>
    </row>
    <row r="22" spans="1:43" s="30" customFormat="1" ht="12.75" x14ac:dyDescent="0.2">
      <c r="A22" s="408"/>
      <c r="B22" s="428" t="s">
        <v>91</v>
      </c>
      <c r="C22" s="30" t="s">
        <v>207</v>
      </c>
      <c r="E22" s="34" t="s">
        <v>58</v>
      </c>
      <c r="F22" s="47">
        <v>0</v>
      </c>
      <c r="G22" s="424">
        <f>I22+NPV($E$3,J22:AL22)</f>
        <v>0</v>
      </c>
      <c r="H22" s="374">
        <f>SUM(I22:AL22)</f>
        <v>0</v>
      </c>
      <c r="I22" s="407">
        <f>'6. DL finanšu_analīze'!H23*(1+'8. DL jut. analize-Fin.'!$F22)</f>
        <v>0</v>
      </c>
      <c r="J22" s="407">
        <f>'6. DL finanšu_analīze'!I23*(1+'8. DL jut. analize-Fin.'!$F22)</f>
        <v>0</v>
      </c>
      <c r="K22" s="407">
        <f>'6. DL finanšu_analīze'!J23*(1+'8. DL jut. analize-Fin.'!$F22)</f>
        <v>0</v>
      </c>
      <c r="L22" s="407">
        <f>'6. DL finanšu_analīze'!K23*(1+'8. DL jut. analize-Fin.'!$F22)</f>
        <v>0</v>
      </c>
      <c r="M22" s="407">
        <f>'6. DL finanšu_analīze'!L23*(1+'8. DL jut. analize-Fin.'!$F22)</f>
        <v>0</v>
      </c>
      <c r="N22" s="407">
        <f>'6. DL finanšu_analīze'!M23*(1+'8. DL jut. analize-Fin.'!$F22)</f>
        <v>0</v>
      </c>
      <c r="O22" s="407">
        <f>'6. DL finanšu_analīze'!N23*(1+'8. DL jut. analize-Fin.'!$F22)</f>
        <v>0</v>
      </c>
      <c r="P22" s="407">
        <f>'6. DL finanšu_analīze'!O23*(1+'8. DL jut. analize-Fin.'!$F22)</f>
        <v>0</v>
      </c>
      <c r="Q22" s="407">
        <f>'6. DL finanšu_analīze'!P23*(1+'8. DL jut. analize-Fin.'!$F22)</f>
        <v>0</v>
      </c>
      <c r="R22" s="407">
        <f>'6. DL finanšu_analīze'!Q23*(1+'8. DL jut. analize-Fin.'!$F22)</f>
        <v>0</v>
      </c>
      <c r="S22" s="407">
        <f>'6. DL finanšu_analīze'!R23*(1+'8. DL jut. analize-Fin.'!$F22)</f>
        <v>0</v>
      </c>
      <c r="T22" s="407">
        <f>'6. DL finanšu_analīze'!S23*(1+'8. DL jut. analize-Fin.'!$F22)</f>
        <v>0</v>
      </c>
      <c r="U22" s="407">
        <f>'6. DL finanšu_analīze'!T23*(1+'8. DL jut. analize-Fin.'!$F22)</f>
        <v>0</v>
      </c>
      <c r="V22" s="407">
        <f>'6. DL finanšu_analīze'!U23*(1+'8. DL jut. analize-Fin.'!$F22)</f>
        <v>0</v>
      </c>
      <c r="W22" s="407">
        <f>'6. DL finanšu_analīze'!V23*(1+'8. DL jut. analize-Fin.'!$F22)</f>
        <v>0</v>
      </c>
      <c r="X22" s="407">
        <f>'6. DL finanšu_analīze'!W23*(1+'8. DL jut. analize-Fin.'!$F22)</f>
        <v>0</v>
      </c>
      <c r="Y22" s="407">
        <f>'6. DL finanšu_analīze'!X23*(1+'8. DL jut. analize-Fin.'!$F22)</f>
        <v>0</v>
      </c>
      <c r="Z22" s="407">
        <f>'6. DL finanšu_analīze'!Y23*(1+'8. DL jut. analize-Fin.'!$F22)</f>
        <v>0</v>
      </c>
      <c r="AA22" s="407">
        <f>'6. DL finanšu_analīze'!Z23*(1+'8. DL jut. analize-Fin.'!$F22)</f>
        <v>0</v>
      </c>
      <c r="AB22" s="407">
        <f>'6. DL finanšu_analīze'!AA23*(1+'8. DL jut. analize-Fin.'!$F22)</f>
        <v>0</v>
      </c>
      <c r="AC22" s="407">
        <f>'6. DL finanšu_analīze'!AB23*(1+'8. DL jut. analize-Fin.'!$F22)</f>
        <v>0</v>
      </c>
      <c r="AD22" s="407">
        <f>'6. DL finanšu_analīze'!AC23*(1+'8. DL jut. analize-Fin.'!$F22)</f>
        <v>0</v>
      </c>
      <c r="AE22" s="407">
        <f>'6. DL finanšu_analīze'!AD23*(1+'8. DL jut. analize-Fin.'!$F22)</f>
        <v>0</v>
      </c>
      <c r="AF22" s="407">
        <f>'6. DL finanšu_analīze'!AE23*(1+'8. DL jut. analize-Fin.'!$F22)</f>
        <v>0</v>
      </c>
      <c r="AG22" s="407">
        <f>'6. DL finanšu_analīze'!AF23*(1+'8. DL jut. analize-Fin.'!$F22)</f>
        <v>0</v>
      </c>
      <c r="AH22" s="407">
        <f>'6. DL finanšu_analīze'!AG23*(1+'8. DL jut. analize-Fin.'!$F22)</f>
        <v>0</v>
      </c>
      <c r="AI22" s="407">
        <f>'6. DL finanšu_analīze'!AH23*(1+'8. DL jut. analize-Fin.'!$F22)</f>
        <v>0</v>
      </c>
      <c r="AJ22" s="407">
        <f>'6. DL finanšu_analīze'!AI23*(1+'8. DL jut. analize-Fin.'!$F22)</f>
        <v>0</v>
      </c>
      <c r="AK22" s="407">
        <f>'6. DL finanšu_analīze'!AJ23*(1+'8. DL jut. analize-Fin.'!$F22)</f>
        <v>0</v>
      </c>
      <c r="AL22" s="407">
        <f>'6. DL finanšu_analīze'!AK23*(1+'8. DL jut. analize-Fin.'!$F22)</f>
        <v>0</v>
      </c>
      <c r="AM22" s="426" t="e">
        <v>#REF!</v>
      </c>
    </row>
    <row r="23" spans="1:43" s="386" customFormat="1" ht="12.75" x14ac:dyDescent="0.2">
      <c r="A23" s="367"/>
      <c r="B23" s="428" t="s">
        <v>173</v>
      </c>
      <c r="C23" s="428" t="s">
        <v>343</v>
      </c>
      <c r="D23" s="46"/>
      <c r="E23" s="430" t="s">
        <v>58</v>
      </c>
      <c r="F23" s="47">
        <v>0</v>
      </c>
      <c r="G23" s="424">
        <f>I23+NPV($E$3,J23:AL23)</f>
        <v>-6012058.7077264441</v>
      </c>
      <c r="H23" s="374">
        <f>SUM(I23:AL23)</f>
        <v>-6525000</v>
      </c>
      <c r="I23" s="407">
        <f>'6. DL finanšu_analīze'!H24*(1+'8. DL jut. analize-Fin.'!$F23)</f>
        <v>-975497</v>
      </c>
      <c r="J23" s="407">
        <f>'6. DL finanšu_analīze'!I24*(1+'8. DL jut. analize-Fin.'!$F23)</f>
        <v>-1392368</v>
      </c>
      <c r="K23" s="407">
        <f>'6. DL finanšu_analīze'!J24*(1+'8. DL jut. analize-Fin.'!$F23)</f>
        <v>-1387368</v>
      </c>
      <c r="L23" s="407">
        <f>'6. DL finanšu_analīze'!K24*(1+'8. DL jut. analize-Fin.'!$F23)</f>
        <v>-1387399</v>
      </c>
      <c r="M23" s="407">
        <f>'6. DL finanšu_analīze'!L24*(1+'8. DL jut. analize-Fin.'!$F23)</f>
        <v>-1382368</v>
      </c>
      <c r="N23" s="407">
        <f>'6. DL finanšu_analīze'!M24*(1+'8. DL jut. analize-Fin.'!$F23)</f>
        <v>0</v>
      </c>
      <c r="O23" s="407">
        <f>'6. DL finanšu_analīze'!N24*(1+'8. DL jut. analize-Fin.'!$F23)</f>
        <v>0</v>
      </c>
      <c r="P23" s="407">
        <f>'6. DL finanšu_analīze'!O24*(1+'8. DL jut. analize-Fin.'!$F23)</f>
        <v>0</v>
      </c>
      <c r="Q23" s="407">
        <f>'6. DL finanšu_analīze'!P24*(1+'8. DL jut. analize-Fin.'!$F23)</f>
        <v>0</v>
      </c>
      <c r="R23" s="407">
        <f>'6. DL finanšu_analīze'!Q24*(1+'8. DL jut. analize-Fin.'!$F23)</f>
        <v>0</v>
      </c>
      <c r="S23" s="407">
        <f>'6. DL finanšu_analīze'!R24*(1+'8. DL jut. analize-Fin.'!$F23)</f>
        <v>0</v>
      </c>
      <c r="T23" s="407">
        <f>'6. DL finanšu_analīze'!S24*(1+'8. DL jut. analize-Fin.'!$F23)</f>
        <v>0</v>
      </c>
      <c r="U23" s="407">
        <f>'6. DL finanšu_analīze'!T24*(1+'8. DL jut. analize-Fin.'!$F23)</f>
        <v>0</v>
      </c>
      <c r="V23" s="407">
        <f>'6. DL finanšu_analīze'!U24*(1+'8. DL jut. analize-Fin.'!$F23)</f>
        <v>0</v>
      </c>
      <c r="W23" s="407">
        <f>'6. DL finanšu_analīze'!V24*(1+'8. DL jut. analize-Fin.'!$F23)</f>
        <v>0</v>
      </c>
      <c r="X23" s="407">
        <f>'6. DL finanšu_analīze'!W24*(1+'8. DL jut. analize-Fin.'!$F23)</f>
        <v>0</v>
      </c>
      <c r="Y23" s="407">
        <f>'6. DL finanšu_analīze'!X24*(1+'8. DL jut. analize-Fin.'!$F23)</f>
        <v>0</v>
      </c>
      <c r="Z23" s="407">
        <f>'6. DL finanšu_analīze'!Y24*(1+'8. DL jut. analize-Fin.'!$F23)</f>
        <v>0</v>
      </c>
      <c r="AA23" s="407">
        <f>'6. DL finanšu_analīze'!Z24*(1+'8. DL jut. analize-Fin.'!$F23)</f>
        <v>0</v>
      </c>
      <c r="AB23" s="407">
        <f>'6. DL finanšu_analīze'!AA24*(1+'8. DL jut. analize-Fin.'!$F23)</f>
        <v>0</v>
      </c>
      <c r="AC23" s="407">
        <f>'6. DL finanšu_analīze'!AB24*(1+'8. DL jut. analize-Fin.'!$F23)</f>
        <v>0</v>
      </c>
      <c r="AD23" s="407">
        <f>'6. DL finanšu_analīze'!AC24*(1+'8. DL jut. analize-Fin.'!$F23)</f>
        <v>0</v>
      </c>
      <c r="AE23" s="407">
        <f>'6. DL finanšu_analīze'!AD24*(1+'8. DL jut. analize-Fin.'!$F23)</f>
        <v>0</v>
      </c>
      <c r="AF23" s="407">
        <f>'6. DL finanšu_analīze'!AE24*(1+'8. DL jut. analize-Fin.'!$F23)</f>
        <v>0</v>
      </c>
      <c r="AG23" s="407">
        <f>'6. DL finanšu_analīze'!AF24*(1+'8. DL jut. analize-Fin.'!$F23)</f>
        <v>0</v>
      </c>
      <c r="AH23" s="407">
        <f>'6. DL finanšu_analīze'!AG24*(1+'8. DL jut. analize-Fin.'!$F23)</f>
        <v>0</v>
      </c>
      <c r="AI23" s="407">
        <f>'6. DL finanšu_analīze'!AH24*(1+'8. DL jut. analize-Fin.'!$F23)</f>
        <v>0</v>
      </c>
      <c r="AJ23" s="407">
        <f>'6. DL finanšu_analīze'!AI24*(1+'8. DL jut. analize-Fin.'!$F23)</f>
        <v>0</v>
      </c>
      <c r="AK23" s="407">
        <f>'6. DL finanšu_analīze'!AJ24*(1+'8. DL jut. analize-Fin.'!$F23)</f>
        <v>0</v>
      </c>
      <c r="AL23" s="407">
        <f>'6. DL finanšu_analīze'!AK24*(1+'8. DL jut. analize-Fin.'!$F23)</f>
        <v>0</v>
      </c>
      <c r="AN23" s="432"/>
    </row>
    <row r="24" spans="1:43" s="368" customFormat="1" ht="12.75" x14ac:dyDescent="0.2">
      <c r="A24" s="433"/>
      <c r="B24" s="30" t="s">
        <v>186</v>
      </c>
      <c r="C24" s="428" t="s">
        <v>136</v>
      </c>
      <c r="D24" s="428"/>
      <c r="E24" s="34" t="s">
        <v>58</v>
      </c>
      <c r="F24" s="47">
        <v>0</v>
      </c>
      <c r="G24" s="424">
        <f>I24+NPV($E$3,J24:AL24)</f>
        <v>0</v>
      </c>
      <c r="H24" s="374">
        <f>SUM(I24:AL24)</f>
        <v>0</v>
      </c>
      <c r="I24" s="407">
        <f>'6. DL finanšu_analīze'!H26*(1+'8. DL jut. analize-Fin.'!$F24)</f>
        <v>0</v>
      </c>
      <c r="J24" s="407">
        <f>'6. DL finanšu_analīze'!I26*(1+'8. DL jut. analize-Fin.'!$F24)</f>
        <v>0</v>
      </c>
      <c r="K24" s="407">
        <f>'6. DL finanšu_analīze'!J26*(1+'8. DL jut. analize-Fin.'!$F24)</f>
        <v>0</v>
      </c>
      <c r="L24" s="407">
        <f>'6. DL finanšu_analīze'!K26*(1+'8. DL jut. analize-Fin.'!$F24)</f>
        <v>0</v>
      </c>
      <c r="M24" s="407">
        <f>'6. DL finanšu_analīze'!L26*(1+'8. DL jut. analize-Fin.'!$F24)</f>
        <v>0</v>
      </c>
      <c r="N24" s="407">
        <f>'6. DL finanšu_analīze'!M26*(1+'8. DL jut. analize-Fin.'!$F24)</f>
        <v>0</v>
      </c>
      <c r="O24" s="407">
        <f>'6. DL finanšu_analīze'!N26*(1+'8. DL jut. analize-Fin.'!$F24)</f>
        <v>0</v>
      </c>
      <c r="P24" s="407">
        <f>'6. DL finanšu_analīze'!O26*(1+'8. DL jut. analize-Fin.'!$F24)</f>
        <v>0</v>
      </c>
      <c r="Q24" s="407">
        <f>'6. DL finanšu_analīze'!P26*(1+'8. DL jut. analize-Fin.'!$F24)</f>
        <v>0</v>
      </c>
      <c r="R24" s="407">
        <f>'6. DL finanšu_analīze'!Q26*(1+'8. DL jut. analize-Fin.'!$F24)</f>
        <v>0</v>
      </c>
      <c r="S24" s="407">
        <f>'6. DL finanšu_analīze'!R26*(1+'8. DL jut. analize-Fin.'!$F24)</f>
        <v>0</v>
      </c>
      <c r="T24" s="407">
        <f>'6. DL finanšu_analīze'!S26*(1+'8. DL jut. analize-Fin.'!$F24)</f>
        <v>0</v>
      </c>
      <c r="U24" s="407">
        <f>'6. DL finanšu_analīze'!T26*(1+'8. DL jut. analize-Fin.'!$F24)</f>
        <v>0</v>
      </c>
      <c r="V24" s="407">
        <f>'6. DL finanšu_analīze'!U26*(1+'8. DL jut. analize-Fin.'!$F24)</f>
        <v>0</v>
      </c>
      <c r="W24" s="407">
        <f>'6. DL finanšu_analīze'!V26*(1+'8. DL jut. analize-Fin.'!$F24)</f>
        <v>0</v>
      </c>
      <c r="X24" s="407">
        <f>'6. DL finanšu_analīze'!W26*(1+'8. DL jut. analize-Fin.'!$F24)</f>
        <v>0</v>
      </c>
      <c r="Y24" s="407">
        <f>'6. DL finanšu_analīze'!X26*(1+'8. DL jut. analize-Fin.'!$F24)</f>
        <v>0</v>
      </c>
      <c r="Z24" s="407">
        <f>'6. DL finanšu_analīze'!Y26*(1+'8. DL jut. analize-Fin.'!$F24)</f>
        <v>0</v>
      </c>
      <c r="AA24" s="407">
        <f>'6. DL finanšu_analīze'!Z26*(1+'8. DL jut. analize-Fin.'!$F24)</f>
        <v>0</v>
      </c>
      <c r="AB24" s="407">
        <f>'6. DL finanšu_analīze'!AA26*(1+'8. DL jut. analize-Fin.'!$F24)</f>
        <v>0</v>
      </c>
      <c r="AC24" s="407">
        <f>'6. DL finanšu_analīze'!AB26*(1+'8. DL jut. analize-Fin.'!$F24)</f>
        <v>0</v>
      </c>
      <c r="AD24" s="407">
        <f>'6. DL finanšu_analīze'!AC26*(1+'8. DL jut. analize-Fin.'!$F24)</f>
        <v>0</v>
      </c>
      <c r="AE24" s="407">
        <f>'6. DL finanšu_analīze'!AD26*(1+'8. DL jut. analize-Fin.'!$F24)</f>
        <v>0</v>
      </c>
      <c r="AF24" s="407">
        <f>'6. DL finanšu_analīze'!AE26*(1+'8. DL jut. analize-Fin.'!$F24)</f>
        <v>0</v>
      </c>
      <c r="AG24" s="407">
        <f>'6. DL finanšu_analīze'!AF26*(1+'8. DL jut. analize-Fin.'!$F24)</f>
        <v>0</v>
      </c>
      <c r="AH24" s="407">
        <f>'6. DL finanšu_analīze'!AG26*(1+'8. DL jut. analize-Fin.'!$F24)</f>
        <v>0</v>
      </c>
      <c r="AI24" s="407">
        <f>'6. DL finanšu_analīze'!AH26*(1+'8. DL jut. analize-Fin.'!$F24)</f>
        <v>0</v>
      </c>
      <c r="AJ24" s="407">
        <f>'6. DL finanšu_analīze'!AI26*(1+'8. DL jut. analize-Fin.'!$F24)</f>
        <v>0</v>
      </c>
      <c r="AK24" s="407">
        <f>'6. DL finanšu_analīze'!AJ26*(1+'8. DL jut. analize-Fin.'!$F24)</f>
        <v>0</v>
      </c>
      <c r="AL24" s="407">
        <f>'6. DL finanšu_analīze'!AK26*(1+'8. DL jut. analize-Fin.'!$F24)</f>
        <v>0</v>
      </c>
      <c r="AM24" s="434"/>
    </row>
    <row r="25" spans="1:43" s="368" customFormat="1" ht="12.75" x14ac:dyDescent="0.2">
      <c r="A25" s="444"/>
      <c r="B25" s="245" t="s">
        <v>187</v>
      </c>
      <c r="C25" s="245" t="s">
        <v>119</v>
      </c>
      <c r="D25" s="245"/>
      <c r="E25" s="247" t="s">
        <v>58</v>
      </c>
      <c r="F25" s="247"/>
      <c r="G25" s="445">
        <f>I25+NPV($E$3,J25:AL25)</f>
        <v>-6012058.7077264441</v>
      </c>
      <c r="H25" s="384">
        <f>SUM(I25:AL25)</f>
        <v>-6525000</v>
      </c>
      <c r="I25" s="446">
        <f>I21+I22+I23+I24</f>
        <v>-975497</v>
      </c>
      <c r="J25" s="446">
        <f t="shared" ref="J25:AL25" si="5">J21+J22+J23+J24</f>
        <v>-1392368</v>
      </c>
      <c r="K25" s="446">
        <f>K21+K22+K23+K24</f>
        <v>-1387368</v>
      </c>
      <c r="L25" s="446">
        <f>L21+L22+L23+L24</f>
        <v>-1387399</v>
      </c>
      <c r="M25" s="446">
        <f t="shared" si="5"/>
        <v>-1382368</v>
      </c>
      <c r="N25" s="446">
        <f t="shared" si="5"/>
        <v>0</v>
      </c>
      <c r="O25" s="446">
        <f t="shared" si="5"/>
        <v>0</v>
      </c>
      <c r="P25" s="446">
        <f t="shared" si="5"/>
        <v>0</v>
      </c>
      <c r="Q25" s="446">
        <f t="shared" si="5"/>
        <v>0</v>
      </c>
      <c r="R25" s="446">
        <f t="shared" si="5"/>
        <v>0</v>
      </c>
      <c r="S25" s="446">
        <f t="shared" si="5"/>
        <v>0</v>
      </c>
      <c r="T25" s="446">
        <f t="shared" si="5"/>
        <v>0</v>
      </c>
      <c r="U25" s="446">
        <f t="shared" si="5"/>
        <v>0</v>
      </c>
      <c r="V25" s="446">
        <f t="shared" si="5"/>
        <v>0</v>
      </c>
      <c r="W25" s="446">
        <f t="shared" si="5"/>
        <v>0</v>
      </c>
      <c r="X25" s="446">
        <f t="shared" si="5"/>
        <v>0</v>
      </c>
      <c r="Y25" s="446">
        <f t="shared" si="5"/>
        <v>0</v>
      </c>
      <c r="Z25" s="446">
        <f t="shared" si="5"/>
        <v>0</v>
      </c>
      <c r="AA25" s="446">
        <f t="shared" si="5"/>
        <v>0</v>
      </c>
      <c r="AB25" s="446">
        <f t="shared" si="5"/>
        <v>0</v>
      </c>
      <c r="AC25" s="446">
        <f t="shared" si="5"/>
        <v>0</v>
      </c>
      <c r="AD25" s="446">
        <f t="shared" si="5"/>
        <v>0</v>
      </c>
      <c r="AE25" s="446">
        <f t="shared" si="5"/>
        <v>0</v>
      </c>
      <c r="AF25" s="446">
        <f t="shared" si="5"/>
        <v>0</v>
      </c>
      <c r="AG25" s="446">
        <f t="shared" si="5"/>
        <v>0</v>
      </c>
      <c r="AH25" s="446">
        <f t="shared" si="5"/>
        <v>0</v>
      </c>
      <c r="AI25" s="446">
        <f t="shared" si="5"/>
        <v>0</v>
      </c>
      <c r="AJ25" s="446">
        <f t="shared" si="5"/>
        <v>0</v>
      </c>
      <c r="AK25" s="446">
        <f t="shared" si="5"/>
        <v>0</v>
      </c>
      <c r="AL25" s="446">
        <f t="shared" si="5"/>
        <v>0</v>
      </c>
      <c r="AM25" s="434"/>
    </row>
    <row r="26" spans="1:43" x14ac:dyDescent="0.25">
      <c r="A26" s="30"/>
      <c r="B26" s="30"/>
      <c r="C26" s="30"/>
      <c r="D26" s="30"/>
      <c r="E26" s="34"/>
      <c r="F26" s="34"/>
      <c r="G26" s="34"/>
      <c r="H26" s="34"/>
      <c r="I26" s="34"/>
      <c r="J26" s="414"/>
      <c r="K26" s="368"/>
      <c r="L26" s="414"/>
      <c r="M26" s="368"/>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row>
    <row r="27" spans="1:43" x14ac:dyDescent="0.25">
      <c r="A27" s="311">
        <v>4</v>
      </c>
      <c r="B27" s="312" t="s">
        <v>191</v>
      </c>
      <c r="C27" s="312"/>
      <c r="D27" s="312"/>
      <c r="E27" s="312"/>
      <c r="F27" s="312"/>
      <c r="G27" s="649" t="s">
        <v>218</v>
      </c>
      <c r="H27" s="650"/>
      <c r="I27" s="650" t="s">
        <v>219</v>
      </c>
      <c r="J27" s="650"/>
      <c r="K27" s="650" t="s">
        <v>220</v>
      </c>
      <c r="L27" s="651"/>
      <c r="M27" s="313"/>
      <c r="N27" s="313"/>
      <c r="O27" s="313"/>
      <c r="P27" s="313"/>
      <c r="Q27" s="313"/>
      <c r="R27" s="313"/>
      <c r="S27" s="313"/>
      <c r="T27" s="313"/>
      <c r="U27" s="313"/>
      <c r="V27" s="313"/>
      <c r="W27" s="313"/>
      <c r="X27" s="313"/>
      <c r="Y27" s="313"/>
      <c r="Z27" s="313"/>
      <c r="AA27" s="313"/>
      <c r="AB27" s="313"/>
      <c r="AC27" s="313"/>
      <c r="AD27" s="313"/>
      <c r="AE27" s="313"/>
      <c r="AF27" s="313"/>
      <c r="AG27" s="313"/>
      <c r="AH27" s="313"/>
      <c r="AI27" s="313"/>
      <c r="AJ27" s="313"/>
      <c r="AK27" s="313"/>
      <c r="AL27" s="313"/>
    </row>
    <row r="28" spans="1:43" x14ac:dyDescent="0.25">
      <c r="A28" s="403"/>
      <c r="B28" s="404" t="s">
        <v>135</v>
      </c>
      <c r="C28" s="404" t="str">
        <f>'6. DL finanšu_analīze'!C30</f>
        <v>Investīciju finansiālais neto tagadnes ienesīgums (FNPVc)</v>
      </c>
      <c r="D28" s="404"/>
      <c r="E28" s="415"/>
      <c r="F28" s="369"/>
      <c r="G28" s="443">
        <f>'6. DL finanšu_analīze'!I30</f>
        <v>-6012058.7077264441</v>
      </c>
      <c r="H28" s="369"/>
      <c r="I28" s="416">
        <f>G25</f>
        <v>-6012058.7077264441</v>
      </c>
      <c r="K28" s="647">
        <f>I28/G28-1</f>
        <v>0</v>
      </c>
      <c r="L28" s="648"/>
      <c r="M28" s="30"/>
      <c r="N28" s="30"/>
      <c r="O28" s="30"/>
      <c r="P28" s="30"/>
      <c r="Q28" s="417"/>
      <c r="R28" s="30"/>
      <c r="S28" s="30"/>
      <c r="T28" s="30"/>
      <c r="U28" s="30"/>
      <c r="V28" s="30"/>
      <c r="W28" s="30"/>
      <c r="X28" s="30"/>
      <c r="Y28" s="30"/>
      <c r="Z28" s="30"/>
      <c r="AA28" s="30"/>
      <c r="AB28" s="30"/>
      <c r="AC28" s="30"/>
      <c r="AD28" s="30"/>
      <c r="AE28" s="30"/>
      <c r="AF28" s="30"/>
      <c r="AG28" s="30"/>
      <c r="AH28" s="30"/>
      <c r="AI28" s="30"/>
      <c r="AJ28" s="30"/>
      <c r="AK28" s="30"/>
      <c r="AL28" s="30"/>
    </row>
    <row r="29" spans="1:43" x14ac:dyDescent="0.25">
      <c r="A29" s="311"/>
      <c r="B29" s="312"/>
      <c r="C29" s="312"/>
      <c r="D29" s="312"/>
      <c r="E29" s="312"/>
      <c r="F29" s="312"/>
      <c r="G29" s="312"/>
      <c r="H29" s="312"/>
      <c r="I29" s="312"/>
      <c r="J29" s="313"/>
      <c r="K29" s="313"/>
      <c r="L29" s="313"/>
      <c r="M29" s="313"/>
      <c r="N29" s="313"/>
      <c r="O29" s="313"/>
      <c r="P29" s="313"/>
      <c r="Q29" s="313"/>
      <c r="R29" s="313"/>
      <c r="S29" s="313"/>
      <c r="T29" s="313"/>
      <c r="U29" s="313"/>
      <c r="V29" s="313"/>
      <c r="W29" s="313"/>
      <c r="X29" s="313"/>
      <c r="Y29" s="313"/>
      <c r="Z29" s="313"/>
      <c r="AA29" s="313"/>
      <c r="AB29" s="313"/>
      <c r="AC29" s="313"/>
      <c r="AD29" s="313"/>
      <c r="AE29" s="313"/>
      <c r="AF29" s="313"/>
      <c r="AG29" s="313"/>
      <c r="AH29" s="313"/>
      <c r="AI29" s="313"/>
      <c r="AJ29" s="313"/>
      <c r="AK29" s="313"/>
      <c r="AL29" s="313"/>
    </row>
  </sheetData>
  <sheetProtection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dimension ref="A1:X288"/>
  <sheetViews>
    <sheetView topLeftCell="A181" zoomScale="80" zoomScaleNormal="80" workbookViewId="0">
      <selection activeCell="H221" sqref="H221"/>
    </sheetView>
  </sheetViews>
  <sheetFormatPr defaultColWidth="9.140625" defaultRowHeight="12.75" x14ac:dyDescent="0.2"/>
  <cols>
    <col min="1" max="1" width="47.5703125" style="4" customWidth="1"/>
    <col min="2" max="2" width="16.42578125" style="4" customWidth="1"/>
    <col min="3" max="3" width="3.28515625" style="4" customWidth="1"/>
    <col min="4" max="4" width="16.42578125" style="4" customWidth="1"/>
    <col min="5" max="5" width="3.5703125" style="4" customWidth="1"/>
    <col min="6" max="6" width="16.42578125" style="4" customWidth="1"/>
    <col min="7" max="7" width="3.5703125" style="4" customWidth="1"/>
    <col min="8" max="8" width="16.42578125" style="4" customWidth="1"/>
    <col min="9" max="9" width="3.5703125" style="4" customWidth="1"/>
    <col min="10" max="10" width="16.42578125" style="4" customWidth="1"/>
    <col min="11" max="11" width="3.5703125" style="4" customWidth="1"/>
    <col min="12" max="12" width="16.42578125" style="4" customWidth="1"/>
    <col min="13" max="13" width="3.5703125" style="4" customWidth="1"/>
    <col min="14" max="14" width="16.42578125" style="4" customWidth="1"/>
    <col min="15" max="15" width="3.5703125" style="4" customWidth="1"/>
    <col min="16" max="16" width="16.42578125" style="4" customWidth="1"/>
    <col min="17" max="17" width="3.5703125" style="4" customWidth="1"/>
    <col min="18" max="18" width="16.42578125" style="4" customWidth="1"/>
    <col min="19" max="19" width="3.5703125" style="4" customWidth="1"/>
    <col min="20" max="20" width="16.42578125" style="4" customWidth="1"/>
    <col min="21" max="21" width="16" style="4" customWidth="1"/>
    <col min="22" max="22" width="9.140625" style="4"/>
    <col min="23" max="23" width="10.85546875" style="4" customWidth="1"/>
    <col min="24" max="16384" width="9.140625" style="4"/>
  </cols>
  <sheetData>
    <row r="1" spans="1:23" s="1" customFormat="1" ht="27" customHeight="1" x14ac:dyDescent="0.4">
      <c r="A1" s="654" t="s">
        <v>221</v>
      </c>
      <c r="B1" s="654"/>
      <c r="C1" s="654"/>
      <c r="D1" s="654"/>
      <c r="E1" s="447"/>
      <c r="F1" s="2"/>
      <c r="G1" s="2"/>
      <c r="H1" s="2"/>
      <c r="I1" s="2"/>
      <c r="J1" s="2"/>
      <c r="K1" s="2"/>
      <c r="L1" s="2"/>
      <c r="M1" s="2"/>
      <c r="N1" s="2"/>
      <c r="O1" s="2"/>
      <c r="P1" s="2"/>
      <c r="Q1" s="2"/>
      <c r="R1" s="2"/>
      <c r="S1" s="2"/>
      <c r="T1" s="2"/>
      <c r="U1" s="2"/>
    </row>
    <row r="2" spans="1:23" ht="24.95" customHeight="1" x14ac:dyDescent="0.35">
      <c r="A2" s="448" t="s">
        <v>222</v>
      </c>
      <c r="B2" s="3"/>
      <c r="C2" s="3"/>
      <c r="D2" s="3"/>
      <c r="E2" s="3"/>
      <c r="F2" s="2"/>
      <c r="G2" s="2"/>
      <c r="H2" s="2"/>
      <c r="I2" s="2"/>
      <c r="J2" s="2"/>
      <c r="K2" s="2"/>
      <c r="L2" s="2"/>
      <c r="M2" s="2"/>
      <c r="N2" s="2"/>
      <c r="O2" s="2"/>
      <c r="P2" s="2"/>
      <c r="Q2" s="2"/>
      <c r="R2" s="2"/>
      <c r="S2" s="2"/>
      <c r="T2" s="2"/>
      <c r="U2" s="2"/>
    </row>
    <row r="3" spans="1:23" x14ac:dyDescent="0.2">
      <c r="A3" s="449" t="s">
        <v>223</v>
      </c>
      <c r="B3" s="450">
        <f>'4.DL Finansiālā ilgtspēja'!E4</f>
        <v>2024</v>
      </c>
      <c r="C3" s="450"/>
      <c r="D3" s="450">
        <f>IF(OR(B3&gt;='Dati par projektu'!$C$17,B3="X"),"X",B3+1)</f>
        <v>2025</v>
      </c>
      <c r="E3" s="450"/>
      <c r="F3" s="450">
        <f>IF(OR(D3&gt;='Dati par projektu'!$C$17,D3="X"),"X",D3+1)</f>
        <v>2026</v>
      </c>
      <c r="G3" s="450"/>
      <c r="H3" s="450">
        <f>IF(OR(F3&gt;='Dati par projektu'!$C$17,F3="X"),"X",F3+1)</f>
        <v>2027</v>
      </c>
      <c r="I3" s="450"/>
      <c r="J3" s="450">
        <f>IF(OR(H3&gt;='Dati par projektu'!$C$17,H3="X"),"X",H3+1)</f>
        <v>2028</v>
      </c>
      <c r="K3" s="450"/>
      <c r="L3" s="450">
        <f>IF(OR(J3&gt;='Dati par projektu'!$C$17,J3="X"),"X",J3+1)</f>
        <v>2029</v>
      </c>
      <c r="M3" s="450"/>
      <c r="N3" s="450" t="str">
        <f>IF(OR(L3&gt;='Dati par projektu'!$C$17,L3="X"),"X",L3+1)</f>
        <v>X</v>
      </c>
      <c r="O3" s="450"/>
      <c r="P3" s="450" t="str">
        <f>IF(OR(N3&gt;='Dati par projektu'!$C$17,N3="X"),"X",N3+1)</f>
        <v>X</v>
      </c>
      <c r="Q3" s="450"/>
      <c r="R3" s="450" t="str">
        <f>IF(OR(P3&gt;='Dati par projektu'!$C$17,P3="X"),"X",P3+1)</f>
        <v>X</v>
      </c>
      <c r="S3" s="450"/>
      <c r="T3" s="450"/>
      <c r="U3" s="450"/>
    </row>
    <row r="4" spans="1:23" ht="12.75" customHeight="1" x14ac:dyDescent="0.2">
      <c r="A4" s="451"/>
      <c r="B4" s="451" t="s">
        <v>224</v>
      </c>
      <c r="C4" s="451"/>
      <c r="D4" s="451" t="s">
        <v>224</v>
      </c>
      <c r="E4" s="451"/>
      <c r="F4" s="451" t="s">
        <v>224</v>
      </c>
      <c r="G4" s="451"/>
      <c r="H4" s="451" t="s">
        <v>224</v>
      </c>
      <c r="I4" s="451"/>
      <c r="J4" s="451" t="s">
        <v>224</v>
      </c>
      <c r="K4" s="451"/>
      <c r="L4" s="451" t="s">
        <v>224</v>
      </c>
      <c r="M4" s="451"/>
      <c r="N4" s="451" t="s">
        <v>224</v>
      </c>
      <c r="O4" s="451"/>
      <c r="P4" s="451" t="s">
        <v>224</v>
      </c>
      <c r="Q4" s="451"/>
      <c r="R4" s="451" t="s">
        <v>224</v>
      </c>
      <c r="S4" s="451"/>
      <c r="T4" s="451" t="s">
        <v>113</v>
      </c>
      <c r="U4" s="451" t="s">
        <v>59</v>
      </c>
    </row>
    <row r="5" spans="1:23" x14ac:dyDescent="0.2">
      <c r="A5" s="64" t="str">
        <f>'9. DL PIV 2.pielikums'!A5</f>
        <v>Eiropas Reģionālās attīstības fonds</v>
      </c>
      <c r="B5" s="452">
        <f>SUM(B29,B45,B61,B77,B93,B109,B125,B141,B159,B175,B191,B207,B225,B257,B241,B273)</f>
        <v>829172.45</v>
      </c>
      <c r="C5" s="452"/>
      <c r="D5" s="452">
        <f>SUM(D29,D45,D61,D77,D93,D109,D125,D141,D159,D175,D191,D207,D225,D257,D241,D273)</f>
        <v>1183512.8</v>
      </c>
      <c r="E5" s="452"/>
      <c r="F5" s="452">
        <f>SUM(F29,F45,F61,F77,F93,F109,F125,F141,F159,F175,F191,F207,F225,F257,F241,F273)</f>
        <v>1179262.8</v>
      </c>
      <c r="G5" s="452"/>
      <c r="H5" s="452">
        <f>SUM(H29,H45,H61,H77,H93,H109,H125,H141,H159,H175,H191,H207,H225,H257,H241,H273)</f>
        <v>1179289.1499999999</v>
      </c>
      <c r="I5" s="452"/>
      <c r="J5" s="452">
        <f>SUM(J29,J45,J61,J77,J93,J109,J125,J141,J159,J175,J191,J207,J225,J257,J241,J273)</f>
        <v>1175012.8</v>
      </c>
      <c r="K5" s="452"/>
      <c r="L5" s="452">
        <f>SUM(L29,L45,L61,L77,L93,L109,L125,L141,L159,L175,L191,L207,L225,L257,L241,L273)</f>
        <v>0</v>
      </c>
      <c r="M5" s="452"/>
      <c r="N5" s="452">
        <f>SUM(N29,N45,N61,N77,N93,N109,N125,N141,N159,N175,N191,N207,N225,N257,N241,N273)</f>
        <v>0</v>
      </c>
      <c r="O5" s="452"/>
      <c r="P5" s="452">
        <f>SUM(P29,P45,P61,P77,P93,P109,P125,P141,P159,P175,P191,P207,P225,P257,P241,P273)</f>
        <v>0</v>
      </c>
      <c r="Q5" s="452"/>
      <c r="R5" s="452">
        <f>SUM(R29,R45,R61,R77,R93,R109,R125,R141,R159,R175,R191,R207,R225,R257,R241,R273)</f>
        <v>0</v>
      </c>
      <c r="S5" s="452"/>
      <c r="T5" s="453">
        <f>SUM(B5:R5)</f>
        <v>5546249.9999999991</v>
      </c>
      <c r="U5" s="454">
        <f>T5/$T$12</f>
        <v>0.84999999999999987</v>
      </c>
    </row>
    <row r="6" spans="1:23" x14ac:dyDescent="0.2">
      <c r="A6" s="455" t="s">
        <v>327</v>
      </c>
      <c r="B6" s="452">
        <f>SUM(B30,B46,B62,B78,B94,B110,B126,B142,B160,B176,B192,B208,B226,B258,B242,B274)</f>
        <v>146324.55000000005</v>
      </c>
      <c r="C6" s="452"/>
      <c r="D6" s="452">
        <f>SUM(D30,D46,D62,D78,D94,D110,D126,D142,D160,D176,D192,D208,D226,D258,D242,D274)</f>
        <v>208855.19999999995</v>
      </c>
      <c r="E6" s="452"/>
      <c r="F6" s="452">
        <f>SUM(F30,F46,F62,F78,F94,F110,F126,F142,F160,F176,F192,F208,F226,F258,F242,F274)</f>
        <v>208105.19999999995</v>
      </c>
      <c r="G6" s="452"/>
      <c r="H6" s="452">
        <f>SUM(H30,H46,H62,H78,H94,H110,H126,H142,H160,H176,H192,H208,H226,H258,H242,H274)</f>
        <v>208109.85000000009</v>
      </c>
      <c r="I6" s="452"/>
      <c r="J6" s="452">
        <f>SUM(J30,J46,J62,J78,J94,J110,J126,J142,J160,J176,J192,J208,J226,J258,J242,J274)</f>
        <v>207355.19999999995</v>
      </c>
      <c r="K6" s="452"/>
      <c r="L6" s="452">
        <f>SUM(L30,L46,L62,L78,L94,L110,L126,L142,L160,L176,L192,L208,L226,L258,L242,L274)</f>
        <v>0</v>
      </c>
      <c r="M6" s="452"/>
      <c r="N6" s="452">
        <f>SUM(N30,N46,N62,N78,N94,N110,N126,N142,N160,N176,N192,N208,N226,N258,N242,N274)</f>
        <v>0</v>
      </c>
      <c r="O6" s="452"/>
      <c r="P6" s="452">
        <f>SUM(P30,P46,P62,P78,P94,P110,P126,P142,P160,P176,P192,P208,P226,P258,P242,P274)</f>
        <v>0</v>
      </c>
      <c r="Q6" s="452"/>
      <c r="R6" s="452">
        <f>SUM(R30,R46,R62,R78,R94,R110,R126,R142,R160,R176,R192,R208,R226,R258,R242,R274)</f>
        <v>0</v>
      </c>
      <c r="S6" s="452"/>
      <c r="T6" s="453">
        <f t="shared" ref="T6:T16" si="0">SUM(B6:R6)</f>
        <v>978750</v>
      </c>
      <c r="U6" s="454">
        <f t="shared" ref="U6:U12" si="1">T6/$T$12</f>
        <v>0.15</v>
      </c>
    </row>
    <row r="7" spans="1:23" x14ac:dyDescent="0.2">
      <c r="A7" s="455" t="s">
        <v>226</v>
      </c>
      <c r="B7" s="452">
        <f>SUM(B31,B47,B63,B79,B95,B111,B127,B143,B161,B177,B193,B209,B227,B259,B243,B275)</f>
        <v>0</v>
      </c>
      <c r="C7" s="452"/>
      <c r="D7" s="452">
        <f>SUM(D31,D47,D63,D79,D95,D111,D127,D143,D161,D177,D193,D209,D227,D259,D243,D275)</f>
        <v>0</v>
      </c>
      <c r="E7" s="452"/>
      <c r="F7" s="452">
        <f>SUM(F31,F47,F63,F79,F95,F111,F127,F143,F161,F177,F193,F209,F227,F259,F243,F275)</f>
        <v>0</v>
      </c>
      <c r="G7" s="452"/>
      <c r="H7" s="452">
        <f>SUM(H31,H47,H63,H79,H95,H111,H127,H143,H161,H177,H193,H209,H227,H259,H243,H275)</f>
        <v>0</v>
      </c>
      <c r="I7" s="452"/>
      <c r="J7" s="452">
        <f>SUM(J31,J47,J63,J79,J95,J111,J127,J143,J161,J177,J193,J209,J227,J259,J243,J275)</f>
        <v>0</v>
      </c>
      <c r="K7" s="452"/>
      <c r="L7" s="452">
        <f>SUM(L31,L47,L63,L79,L95,L111,L127,L143,L161,L177,L193,L209,L227,L259,L243,L275)</f>
        <v>0</v>
      </c>
      <c r="M7" s="452"/>
      <c r="N7" s="452">
        <f>SUM(N31,N47,N63,N79,N95,N111,N127,N143,N161,N177,N193,N209,N227,N259,N243,N275)</f>
        <v>0</v>
      </c>
      <c r="O7" s="452"/>
      <c r="P7" s="452">
        <f>SUM(P31,P47,P63,P79,P95,P111,P127,P143,P161,P177,P193,P209,P227,P259,P243,P275)</f>
        <v>0</v>
      </c>
      <c r="Q7" s="452"/>
      <c r="R7" s="452">
        <f>SUM(R31,R47,R63,R79,R95,R111,R127,R143,R161,R177,R193,R209,R227,R259,R243,R275)</f>
        <v>0</v>
      </c>
      <c r="S7" s="452"/>
      <c r="T7" s="453">
        <f>SUM(B7:R7)</f>
        <v>0</v>
      </c>
      <c r="U7" s="454">
        <f t="shared" si="1"/>
        <v>0</v>
      </c>
    </row>
    <row r="8" spans="1:23" x14ac:dyDescent="0.2">
      <c r="A8" s="455" t="s">
        <v>157</v>
      </c>
      <c r="B8" s="452">
        <f>SUM(B32,B48,B64,B80,B96,B112,B128,B144,B162,B178,B194,B210,B228,B260,B244,B276)</f>
        <v>0</v>
      </c>
      <c r="C8" s="452"/>
      <c r="D8" s="452">
        <f>SUM(D32,D48,D64,D80,D96,D112,D128,D144,D162,D178,D194,D210,D228,D260,D244,D276)</f>
        <v>0</v>
      </c>
      <c r="E8" s="452"/>
      <c r="F8" s="452">
        <f>SUM(F32,F48,F64,F80,F96,F112,F128,F144,F162,F178,F194,F210,F228,F260,F244,F276)</f>
        <v>0</v>
      </c>
      <c r="G8" s="452"/>
      <c r="H8" s="452">
        <f>SUM(H32,H48,H64,H80,H96,H112,H128,H144,H162,H178,H194,H210,H228,H260,H244,H276)</f>
        <v>0</v>
      </c>
      <c r="I8" s="452"/>
      <c r="J8" s="452">
        <f>SUM(J32,J48,J64,J80,J96,J112,J128,J144,J162,J178,J194,J210,J228,J260,J244,J276)</f>
        <v>0</v>
      </c>
      <c r="K8" s="452"/>
      <c r="L8" s="452">
        <f>SUM(L32,L48,L64,L80,L96,L112,L128,L144,L162,L178,L194,L210,L228,L260,L244,L276)</f>
        <v>0</v>
      </c>
      <c r="M8" s="452"/>
      <c r="N8" s="452">
        <f>SUM(N32,N48,N64,N80,N96,N112,N128,N144,N162,N178,N194,N210,N228,N260,N244,N276)</f>
        <v>0</v>
      </c>
      <c r="O8" s="452"/>
      <c r="P8" s="452">
        <f>SUM(P32,P48,P64,P80,P96,P112,P128,P144,P162,P178,P194,P210,P228,P260,P244,P276)</f>
        <v>0</v>
      </c>
      <c r="Q8" s="452"/>
      <c r="R8" s="452">
        <f>SUM(R32,R48,R64,R80,R96,R112,R128,R144,R162,R178,R194,R210,R228,R260,R244,R276)</f>
        <v>0</v>
      </c>
      <c r="S8" s="452"/>
      <c r="T8" s="453">
        <f t="shared" si="0"/>
        <v>0</v>
      </c>
      <c r="U8" s="454">
        <f t="shared" si="1"/>
        <v>0</v>
      </c>
    </row>
    <row r="9" spans="1:23" s="3" customFormat="1" x14ac:dyDescent="0.2">
      <c r="A9" s="455" t="s">
        <v>227</v>
      </c>
      <c r="B9" s="452">
        <f>SUM(B33,B49,B65,B81,B97,B113,B129,B145,B163,B179,B195,B211,B229,B261,B245,B277)</f>
        <v>0</v>
      </c>
      <c r="C9" s="452"/>
      <c r="D9" s="452">
        <f>SUM(D33,D49,D65,D81,D97,D113,D129,D145,D163,D179,D195,D211,D229,D261,D245,D277)</f>
        <v>0</v>
      </c>
      <c r="E9" s="452"/>
      <c r="F9" s="452">
        <f>SUM(F33,F49,F65,F81,F97,F113,F129,F145,F163,F179,F195,F211,F229,F261,F245,F277)</f>
        <v>0</v>
      </c>
      <c r="G9" s="452"/>
      <c r="H9" s="452">
        <f>SUM(H33,H49,H65,H81,H97,H113,H129,H145,H163,H179,H195,H211,H229,H261,H245,H277)</f>
        <v>0</v>
      </c>
      <c r="I9" s="452"/>
      <c r="J9" s="452">
        <f>SUM(J33,J49,J65,J81,J97,J113,J129,J145,J163,J179,J195,J211,J229,J261,J245,J277)</f>
        <v>0</v>
      </c>
      <c r="K9" s="452"/>
      <c r="L9" s="452">
        <f>SUM(L33,L49,L65,L81,L97,L113,L129,L145,L163,L179,L195,L211,L229,L261,L245,L277)</f>
        <v>0</v>
      </c>
      <c r="M9" s="452"/>
      <c r="N9" s="452">
        <f>SUM(N33,N49,N65,N81,N97,N113,N129,N145,N163,N179,N195,N211,N229,N261,N245,N277)</f>
        <v>0</v>
      </c>
      <c r="O9" s="452"/>
      <c r="P9" s="452">
        <f>SUM(P33,P49,P65,P81,P97,P113,P129,P145,P163,P179,P195,P211,P229,P261,P245,P277)</f>
        <v>0</v>
      </c>
      <c r="Q9" s="452"/>
      <c r="R9" s="452">
        <f>SUM(R33,R49,R65,R81,R97,R113,R129,R145,R163,R179,R195,R211,R229,R261,R245,R277)</f>
        <v>0</v>
      </c>
      <c r="S9" s="452"/>
      <c r="T9" s="453">
        <f t="shared" si="0"/>
        <v>0</v>
      </c>
      <c r="U9" s="454">
        <f t="shared" si="1"/>
        <v>0</v>
      </c>
    </row>
    <row r="10" spans="1:23" ht="15" customHeight="1" x14ac:dyDescent="0.2">
      <c r="A10" s="456" t="s">
        <v>328</v>
      </c>
      <c r="B10" s="354">
        <f>SUM(B5:B9)</f>
        <v>975497</v>
      </c>
      <c r="C10" s="272"/>
      <c r="D10" s="272">
        <f>SUM(D5:D9)</f>
        <v>1392368</v>
      </c>
      <c r="E10" s="272"/>
      <c r="F10" s="272">
        <f>SUM(F5:F9)</f>
        <v>1387368</v>
      </c>
      <c r="G10" s="272"/>
      <c r="H10" s="272">
        <f t="shared" ref="H10:R10" si="2">SUM(H5:H9)</f>
        <v>1387399</v>
      </c>
      <c r="I10" s="272"/>
      <c r="J10" s="272">
        <f t="shared" si="2"/>
        <v>1382368</v>
      </c>
      <c r="K10" s="272"/>
      <c r="L10" s="272">
        <f t="shared" si="2"/>
        <v>0</v>
      </c>
      <c r="M10" s="272"/>
      <c r="N10" s="272">
        <f t="shared" si="2"/>
        <v>0</v>
      </c>
      <c r="O10" s="272"/>
      <c r="P10" s="272">
        <f t="shared" si="2"/>
        <v>0</v>
      </c>
      <c r="Q10" s="272"/>
      <c r="R10" s="272">
        <f t="shared" si="2"/>
        <v>0</v>
      </c>
      <c r="S10" s="272"/>
      <c r="T10" s="457">
        <f t="shared" si="0"/>
        <v>6525000</v>
      </c>
      <c r="U10" s="458">
        <f t="shared" si="1"/>
        <v>1</v>
      </c>
    </row>
    <row r="11" spans="1:23" ht="15" customHeight="1" x14ac:dyDescent="0.2">
      <c r="A11" s="455" t="s">
        <v>228</v>
      </c>
      <c r="B11" s="452">
        <f>SUM(B35,B51,B67,B83,B99,B115,B131,B147,B165,B181,B197,B213,B231,B263,B247,B279)</f>
        <v>0</v>
      </c>
      <c r="C11" s="452"/>
      <c r="D11" s="452">
        <f t="shared" ref="D11:R11" si="3">SUM(D35,D51,D67,D83,D99,D115,D131,D147,D165,D181,D197,D213,D231,D263,D247,D279)</f>
        <v>0</v>
      </c>
      <c r="E11" s="452"/>
      <c r="F11" s="452">
        <f t="shared" si="3"/>
        <v>0</v>
      </c>
      <c r="G11" s="452"/>
      <c r="H11" s="452">
        <f t="shared" si="3"/>
        <v>0</v>
      </c>
      <c r="I11" s="452"/>
      <c r="J11" s="452">
        <f t="shared" si="3"/>
        <v>0</v>
      </c>
      <c r="K11" s="452"/>
      <c r="L11" s="452">
        <f t="shared" si="3"/>
        <v>0</v>
      </c>
      <c r="M11" s="452"/>
      <c r="N11" s="452">
        <f t="shared" si="3"/>
        <v>0</v>
      </c>
      <c r="O11" s="452"/>
      <c r="P11" s="452">
        <f t="shared" si="3"/>
        <v>0</v>
      </c>
      <c r="Q11" s="452"/>
      <c r="R11" s="452">
        <f t="shared" si="3"/>
        <v>0</v>
      </c>
      <c r="S11" s="452"/>
      <c r="T11" s="453">
        <f t="shared" si="0"/>
        <v>0</v>
      </c>
      <c r="U11" s="454">
        <f t="shared" si="1"/>
        <v>0</v>
      </c>
    </row>
    <row r="12" spans="1:23" x14ac:dyDescent="0.2">
      <c r="A12" s="456" t="s">
        <v>229</v>
      </c>
      <c r="B12" s="459">
        <f>B10+B11</f>
        <v>975497</v>
      </c>
      <c r="C12" s="272"/>
      <c r="D12" s="272">
        <f>D10+D11</f>
        <v>1392368</v>
      </c>
      <c r="E12" s="272"/>
      <c r="F12" s="272">
        <f>F10+F11</f>
        <v>1387368</v>
      </c>
      <c r="G12" s="272"/>
      <c r="H12" s="272">
        <f>H10+H11</f>
        <v>1387399</v>
      </c>
      <c r="I12" s="272"/>
      <c r="J12" s="272">
        <f>J10+J11</f>
        <v>1382368</v>
      </c>
      <c r="K12" s="272"/>
      <c r="L12" s="272">
        <f>L10+L11</f>
        <v>0</v>
      </c>
      <c r="M12" s="272"/>
      <c r="N12" s="272">
        <f>N10+N11</f>
        <v>0</v>
      </c>
      <c r="O12" s="272"/>
      <c r="P12" s="272">
        <f>P10+P11</f>
        <v>0</v>
      </c>
      <c r="Q12" s="272"/>
      <c r="R12" s="272">
        <f>R10+R11</f>
        <v>0</v>
      </c>
      <c r="S12" s="272"/>
      <c r="T12" s="457">
        <f>SUM(B12:R12)</f>
        <v>6525000</v>
      </c>
      <c r="U12" s="458">
        <f t="shared" si="1"/>
        <v>1</v>
      </c>
      <c r="W12" s="4" t="str">
        <f>IF(T12='10. DL PIV 3.pielikums'!C35,"Dati pareizi","Kļūda")</f>
        <v>Dati pareizi</v>
      </c>
    </row>
    <row r="13" spans="1:23" x14ac:dyDescent="0.2">
      <c r="A13" s="455" t="s">
        <v>230</v>
      </c>
      <c r="B13" s="452">
        <f>SUM(B37,B53,B69,B85,B101,B117,B133,B149,B167,B183,B199,B215,B233,B265,B249,B281)</f>
        <v>0</v>
      </c>
      <c r="C13" s="452"/>
      <c r="D13" s="452">
        <f>SUM(D37,D53,D69,D85,D101,D117,D133,D149,D167,D183,D199,D215,D233,D265,D249,D281)</f>
        <v>0</v>
      </c>
      <c r="E13" s="452"/>
      <c r="F13" s="452">
        <f>SUM(F37,F53,F69,F85,F101,F117,F133,F149,F167,F183,F199,F215,F233,F265,F249,F281)</f>
        <v>0</v>
      </c>
      <c r="G13" s="452"/>
      <c r="H13" s="452">
        <f>SUM(H37,H53,H69,H85,H101,H117,H133,H149,H167,H183,H199,H215,H233,H265,H249,H281)</f>
        <v>0</v>
      </c>
      <c r="I13" s="452"/>
      <c r="J13" s="452">
        <f>SUM(J37,J53,J69,J85,J101,J117,J133,J149,J167,J183,J199,J215,J233,J265,J249,J281)</f>
        <v>0</v>
      </c>
      <c r="K13" s="452"/>
      <c r="L13" s="452">
        <f>SUM(L37,L53,L69,L85,L101,L117,L133,L149,L167,L183,L199,L215,L233,L265,L249,L281)</f>
        <v>0</v>
      </c>
      <c r="M13" s="452"/>
      <c r="N13" s="452">
        <f>SUM(N37,N53,N69,N85,N101,N117,N133,N149,N167,N183,N199,N215,N233,N265,N249,N281)</f>
        <v>0</v>
      </c>
      <c r="O13" s="452"/>
      <c r="P13" s="452">
        <f>SUM(P37,P53,P69,P85,P101,P117,P133,P149,P167,P183,P199,P215,P233,P265,P249,P281)</f>
        <v>0</v>
      </c>
      <c r="Q13" s="452"/>
      <c r="R13" s="452">
        <f>SUM(R37,R53,R69,R85,R101,R117,R133,R149,R167,R183,R199,R215,R233,R265,R249,R281)</f>
        <v>0</v>
      </c>
      <c r="S13" s="452"/>
      <c r="T13" s="453">
        <f>SUM(B13:R13)</f>
        <v>0</v>
      </c>
      <c r="U13" s="460" t="s">
        <v>231</v>
      </c>
    </row>
    <row r="14" spans="1:23" x14ac:dyDescent="0.2">
      <c r="A14" s="455" t="s">
        <v>232</v>
      </c>
      <c r="B14" s="452">
        <f>SUM(B38,B54,B70,B86,B102,B118,B134,B150,B168,B184,B200,B216,B234,B266,B250,B282)</f>
        <v>0</v>
      </c>
      <c r="C14" s="452"/>
      <c r="D14" s="452">
        <f>SUM(D38,D54,D70,D86,D102,D118,D134,D150,D168,D184,D200,D216,D234,D266,D250,D282)</f>
        <v>0</v>
      </c>
      <c r="E14" s="452"/>
      <c r="F14" s="452">
        <f>SUM(F38,F54,F70,F86,F102,F118,F134,F150,F168,F184,F200,F216,F234,F266,F250,F282)</f>
        <v>0</v>
      </c>
      <c r="G14" s="452"/>
      <c r="H14" s="452">
        <f>SUM(H38,H54,H70,H86,H102,H118,H134,H150,H168,H184,H200,H216,H234,H266,H250,H282)</f>
        <v>0</v>
      </c>
      <c r="I14" s="452"/>
      <c r="J14" s="452">
        <f>SUM(J38,J54,J70,J86,J102,J118,J134,J150,J168,J184,J200,J216,J234,J266,J250,J282)</f>
        <v>0</v>
      </c>
      <c r="K14" s="452"/>
      <c r="L14" s="452">
        <f>SUM(L38,L54,L70,L86,L102,L118,L134,L150,L168,L184,L200,L216,L234,L266,L250,L282)</f>
        <v>0</v>
      </c>
      <c r="M14" s="452"/>
      <c r="N14" s="452">
        <f>SUM(N38,N54,N70,N86,N102,N118,N134,N150,N168,N184,N200,N216,N234,N266,N250,N282)</f>
        <v>0</v>
      </c>
      <c r="O14" s="452"/>
      <c r="P14" s="452">
        <f>SUM(P38,P54,P70,P86,P102,P118,P134,P150,P168,P184,P200,P216,P234,P266,P250,P282)</f>
        <v>0</v>
      </c>
      <c r="Q14" s="452"/>
      <c r="R14" s="452">
        <f>SUM(R38,R54,R70,R86,R102,R118,R134,R150,R168,R184,R200,R216,R234,R266,R250,R282)</f>
        <v>0</v>
      </c>
      <c r="S14" s="452"/>
      <c r="T14" s="453">
        <f t="shared" si="0"/>
        <v>0</v>
      </c>
      <c r="U14" s="460" t="s">
        <v>231</v>
      </c>
    </row>
    <row r="15" spans="1:23" s="48" customFormat="1" x14ac:dyDescent="0.2">
      <c r="A15" s="456" t="s">
        <v>233</v>
      </c>
      <c r="B15" s="354">
        <f>SUM(B13:B14)</f>
        <v>0</v>
      </c>
      <c r="C15" s="272"/>
      <c r="D15" s="272">
        <f t="shared" ref="D15:R15" si="4">SUM(D13:D14)</f>
        <v>0</v>
      </c>
      <c r="E15" s="272"/>
      <c r="F15" s="272">
        <f t="shared" si="4"/>
        <v>0</v>
      </c>
      <c r="G15" s="272"/>
      <c r="H15" s="272">
        <f t="shared" si="4"/>
        <v>0</v>
      </c>
      <c r="I15" s="272"/>
      <c r="J15" s="272">
        <f t="shared" si="4"/>
        <v>0</v>
      </c>
      <c r="K15" s="272"/>
      <c r="L15" s="272">
        <f t="shared" si="4"/>
        <v>0</v>
      </c>
      <c r="M15" s="272"/>
      <c r="N15" s="272">
        <f t="shared" si="4"/>
        <v>0</v>
      </c>
      <c r="O15" s="272"/>
      <c r="P15" s="272">
        <f t="shared" si="4"/>
        <v>0</v>
      </c>
      <c r="Q15" s="272"/>
      <c r="R15" s="272">
        <f t="shared" si="4"/>
        <v>0</v>
      </c>
      <c r="S15" s="272"/>
      <c r="T15" s="457">
        <f t="shared" si="0"/>
        <v>0</v>
      </c>
      <c r="U15" s="460" t="s">
        <v>231</v>
      </c>
      <c r="W15" s="4" t="str">
        <f>IF(T15='10. DL PIV 3.pielikums'!D35,"Dati pareizi","Kļūda")</f>
        <v>Dati pareizi</v>
      </c>
    </row>
    <row r="16" spans="1:23" ht="15" x14ac:dyDescent="0.25">
      <c r="A16" s="461" t="s">
        <v>234</v>
      </c>
      <c r="B16" s="462">
        <f t="shared" ref="B16:R16" si="5">B12+B15</f>
        <v>975497</v>
      </c>
      <c r="C16" s="463"/>
      <c r="D16" s="463">
        <f t="shared" si="5"/>
        <v>1392368</v>
      </c>
      <c r="E16" s="463"/>
      <c r="F16" s="463">
        <f t="shared" si="5"/>
        <v>1387368</v>
      </c>
      <c r="G16" s="463"/>
      <c r="H16" s="463">
        <f t="shared" si="5"/>
        <v>1387399</v>
      </c>
      <c r="I16" s="463"/>
      <c r="J16" s="463">
        <f t="shared" si="5"/>
        <v>1382368</v>
      </c>
      <c r="K16" s="463"/>
      <c r="L16" s="463">
        <f t="shared" si="5"/>
        <v>0</v>
      </c>
      <c r="M16" s="463"/>
      <c r="N16" s="463">
        <f t="shared" si="5"/>
        <v>0</v>
      </c>
      <c r="O16" s="463"/>
      <c r="P16" s="463">
        <f t="shared" si="5"/>
        <v>0</v>
      </c>
      <c r="Q16" s="463"/>
      <c r="R16" s="463">
        <f t="shared" si="5"/>
        <v>0</v>
      </c>
      <c r="S16" s="463"/>
      <c r="T16" s="464">
        <f t="shared" si="0"/>
        <v>6525000</v>
      </c>
      <c r="U16" s="460" t="s">
        <v>231</v>
      </c>
    </row>
    <row r="17" spans="1:23" ht="15" x14ac:dyDescent="0.25">
      <c r="A17" s="49"/>
      <c r="B17" s="465"/>
      <c r="C17" s="465"/>
      <c r="F17" s="466"/>
      <c r="G17" s="465"/>
      <c r="H17" s="465"/>
      <c r="I17" s="465"/>
      <c r="J17" s="465"/>
      <c r="K17" s="465"/>
      <c r="L17" s="465"/>
      <c r="M17" s="465"/>
      <c r="N17" s="465"/>
      <c r="O17" s="465"/>
      <c r="P17" s="465"/>
      <c r="Q17" s="465"/>
      <c r="R17" s="465"/>
      <c r="S17" s="465"/>
      <c r="T17" s="465"/>
      <c r="U17" s="465"/>
    </row>
    <row r="18" spans="1:23" ht="15" x14ac:dyDescent="0.25">
      <c r="A18" s="465"/>
      <c r="B18" s="467"/>
      <c r="C18" s="467"/>
      <c r="D18" s="467"/>
      <c r="E18" s="467"/>
      <c r="F18" s="467"/>
      <c r="G18" s="467"/>
      <c r="H18" s="467"/>
      <c r="I18" s="467"/>
      <c r="J18" s="467"/>
      <c r="K18" s="467"/>
      <c r="L18" s="467"/>
      <c r="M18" s="467"/>
      <c r="N18" s="467"/>
      <c r="O18" s="467"/>
      <c r="P18" s="467"/>
      <c r="Q18" s="467"/>
      <c r="R18" s="467"/>
      <c r="S18" s="467"/>
      <c r="T18" s="467"/>
      <c r="U18" s="465"/>
    </row>
    <row r="19" spans="1:23" ht="15" x14ac:dyDescent="0.25">
      <c r="A19" s="468"/>
      <c r="B19" s="467"/>
      <c r="C19" s="469"/>
      <c r="D19" s="655"/>
      <c r="E19" s="656"/>
      <c r="F19" s="656"/>
      <c r="G19" s="656"/>
      <c r="H19" s="656"/>
      <c r="I19" s="656"/>
      <c r="J19" s="656"/>
      <c r="K19" s="656"/>
      <c r="L19" s="656"/>
      <c r="M19" s="656"/>
      <c r="N19" s="656"/>
      <c r="O19" s="656"/>
      <c r="P19" s="656"/>
      <c r="Q19" s="656"/>
      <c r="R19" s="656"/>
      <c r="S19" s="656"/>
      <c r="T19" s="656"/>
      <c r="U19" s="656"/>
    </row>
    <row r="20" spans="1:23" ht="15.75" thickBot="1" x14ac:dyDescent="0.3">
      <c r="A20" s="470"/>
      <c r="B20" s="471"/>
      <c r="C20" s="469"/>
      <c r="D20" s="657"/>
      <c r="E20" s="657"/>
      <c r="F20" s="657"/>
      <c r="G20" s="657"/>
      <c r="H20" s="657"/>
      <c r="I20" s="657"/>
      <c r="J20" s="657"/>
      <c r="K20" s="657"/>
      <c r="L20" s="657"/>
      <c r="M20" s="657"/>
      <c r="N20" s="657"/>
      <c r="O20" s="657"/>
      <c r="P20" s="657"/>
      <c r="Q20" s="657"/>
      <c r="R20" s="657"/>
      <c r="S20" s="657"/>
      <c r="T20" s="657"/>
      <c r="U20" s="657"/>
    </row>
    <row r="21" spans="1:23" ht="30" customHeight="1" thickTop="1" thickBot="1" x14ac:dyDescent="0.25">
      <c r="A21" s="472" t="s">
        <v>237</v>
      </c>
      <c r="B21" s="473">
        <f>'9. DL PIV 2.pielikums'!B21</f>
        <v>0</v>
      </c>
      <c r="C21" s="474"/>
      <c r="D21" s="658" t="s">
        <v>345</v>
      </c>
      <c r="E21" s="659"/>
      <c r="F21" s="659"/>
      <c r="G21" s="659"/>
      <c r="H21" s="659"/>
      <c r="I21" s="659"/>
      <c r="J21" s="659"/>
      <c r="K21" s="659"/>
      <c r="L21" s="659"/>
      <c r="M21" s="659"/>
      <c r="N21" s="659"/>
      <c r="O21" s="659"/>
      <c r="P21" s="659"/>
      <c r="Q21" s="659"/>
      <c r="R21" s="659"/>
      <c r="S21" s="659"/>
      <c r="T21" s="659"/>
      <c r="U21" s="659"/>
    </row>
    <row r="22" spans="1:23" ht="12.75" customHeight="1" thickTop="1" x14ac:dyDescent="0.25">
      <c r="A22" s="475"/>
      <c r="B22" s="475"/>
      <c r="C22" s="475"/>
      <c r="D22" s="475"/>
      <c r="E22" s="475"/>
      <c r="F22" s="475"/>
      <c r="G22" s="475"/>
      <c r="H22" s="475"/>
      <c r="I22" s="475"/>
      <c r="J22" s="475"/>
      <c r="K22" s="475"/>
      <c r="L22" s="475"/>
      <c r="M22" s="475"/>
      <c r="N22" s="475"/>
      <c r="O22" s="475"/>
      <c r="P22" s="475"/>
      <c r="Q22" s="475"/>
      <c r="R22" s="475"/>
      <c r="S22" s="475"/>
      <c r="T22" s="475"/>
      <c r="U22" s="475"/>
    </row>
    <row r="23" spans="1:23" ht="12.75" customHeight="1" x14ac:dyDescent="0.25">
      <c r="A23" s="475"/>
      <c r="B23" s="475">
        <f>IF($B$21=0,1,IF($B$21&gt;B27,0,IF($B$21=B27,2,1)))</f>
        <v>1</v>
      </c>
      <c r="C23" s="475"/>
      <c r="D23" s="475">
        <f>IF($B$21=0,1,IF($B$21&gt;D27,0,IF($B$21=D27,2,1)))</f>
        <v>1</v>
      </c>
      <c r="E23" s="475"/>
      <c r="F23" s="475">
        <f>IF($B$21=0,1,IF($B$21&gt;F27,0,IF($B$21=F27,2,1)))</f>
        <v>1</v>
      </c>
      <c r="G23" s="475"/>
      <c r="H23" s="475">
        <f>IF($B$21=0,1,IF($B$21&gt;H27,0,IF($B$21=H27,2,1)))</f>
        <v>1</v>
      </c>
      <c r="I23" s="475"/>
      <c r="J23" s="475">
        <f>IF($B$21=0,1,IF($B$21&gt;J27,0,IF($B$21=J27,2,1)))</f>
        <v>1</v>
      </c>
      <c r="K23" s="475"/>
      <c r="L23" s="475">
        <f>IF($B$21=0,1,IF($B$21&gt;L27,0,IF($B$21=L27,2,1)))</f>
        <v>1</v>
      </c>
      <c r="M23" s="475"/>
      <c r="N23" s="475">
        <f>IF($B$21=0,1,IF($B$21&gt;N27,0,IF($B$21=N27,2,1)))</f>
        <v>1</v>
      </c>
      <c r="O23" s="475"/>
      <c r="P23" s="475">
        <f>IF($B$21=0,1,IF($B$21&gt;P27,0,IF($B$21=P27,2,1)))</f>
        <v>1</v>
      </c>
      <c r="Q23" s="475"/>
      <c r="R23" s="475">
        <f>IF($B$21=0,1,IF($B$21&gt;R27,0,IF($B$21=R27,2,1)))</f>
        <v>1</v>
      </c>
      <c r="S23" s="475"/>
      <c r="T23" s="475"/>
      <c r="U23" s="475"/>
    </row>
    <row r="24" spans="1:23" ht="12.75" customHeight="1" x14ac:dyDescent="0.25">
      <c r="A24" s="475"/>
      <c r="B24" s="475"/>
      <c r="C24" s="475"/>
      <c r="D24" s="475"/>
      <c r="E24" s="475"/>
      <c r="F24" s="475"/>
      <c r="G24" s="475"/>
      <c r="H24" s="475"/>
      <c r="I24" s="475"/>
      <c r="J24" s="475"/>
      <c r="K24" s="475"/>
      <c r="L24" s="475"/>
      <c r="M24" s="475"/>
      <c r="N24" s="475"/>
      <c r="O24" s="475"/>
      <c r="P24" s="475"/>
      <c r="Q24" s="475"/>
      <c r="R24" s="475"/>
      <c r="S24" s="475"/>
      <c r="T24" s="475"/>
      <c r="U24" s="475"/>
    </row>
    <row r="25" spans="1:23" ht="21" x14ac:dyDescent="0.35">
      <c r="A25" s="448" t="s">
        <v>238</v>
      </c>
      <c r="B25" s="465"/>
      <c r="C25" s="465"/>
      <c r="F25" s="465"/>
      <c r="G25" s="465"/>
      <c r="H25" s="465"/>
      <c r="I25" s="465"/>
      <c r="N25" s="465"/>
      <c r="O25" s="465"/>
      <c r="P25" s="465"/>
      <c r="Q25" s="465"/>
      <c r="R25" s="465"/>
      <c r="S25" s="465"/>
      <c r="T25" s="476"/>
      <c r="U25" s="465"/>
    </row>
    <row r="26" spans="1:23" ht="24" customHeight="1" x14ac:dyDescent="0.2">
      <c r="A26" s="477" t="s">
        <v>3</v>
      </c>
      <c r="B26" s="478" t="str">
        <f>'Dati par projektu'!$C$4</f>
        <v>Izglītības un zinātnes ministrija</v>
      </c>
      <c r="C26" s="479"/>
      <c r="D26" s="479"/>
      <c r="E26" s="479"/>
      <c r="F26" s="478" t="str">
        <f>'Dati par projektu'!$C$5</f>
        <v>Tiešās pārvaldes iestāde</v>
      </c>
      <c r="G26" s="479"/>
      <c r="H26" s="480"/>
      <c r="I26" s="480"/>
      <c r="J26" s="480" t="s">
        <v>311</v>
      </c>
      <c r="K26" s="481"/>
      <c r="L26" s="482">
        <f>'1.1.A. Iesniedzējs'!C36</f>
        <v>0.85</v>
      </c>
      <c r="M26" s="480"/>
      <c r="N26" s="483" t="s">
        <v>310</v>
      </c>
      <c r="O26" s="483"/>
      <c r="P26" s="483"/>
      <c r="Q26" s="483"/>
      <c r="R26" s="483"/>
      <c r="S26" s="483"/>
      <c r="T26" s="483"/>
      <c r="U26" s="483"/>
      <c r="W26" s="4">
        <f>IF(F26=Dati!$J$3,1,IF(F26=Dati!$J$4,2,IF(F26=Dati!$J$5,3,0)))</f>
        <v>2</v>
      </c>
    </row>
    <row r="27" spans="1:23" x14ac:dyDescent="0.2">
      <c r="A27" s="449" t="s">
        <v>223</v>
      </c>
      <c r="B27" s="450">
        <f>B$3</f>
        <v>2024</v>
      </c>
      <c r="C27" s="450"/>
      <c r="D27" s="450">
        <f>D$3</f>
        <v>2025</v>
      </c>
      <c r="E27" s="450"/>
      <c r="F27" s="450">
        <f>F$3</f>
        <v>2026</v>
      </c>
      <c r="G27" s="450"/>
      <c r="H27" s="450">
        <f>H$3</f>
        <v>2027</v>
      </c>
      <c r="I27" s="450"/>
      <c r="J27" s="450">
        <f>J$3</f>
        <v>2028</v>
      </c>
      <c r="K27" s="450"/>
      <c r="L27" s="450">
        <f>L$3</f>
        <v>2029</v>
      </c>
      <c r="M27" s="450"/>
      <c r="N27" s="450" t="str">
        <f>N$3</f>
        <v>X</v>
      </c>
      <c r="O27" s="450"/>
      <c r="P27" s="450" t="str">
        <f>P$3</f>
        <v>X</v>
      </c>
      <c r="Q27" s="450"/>
      <c r="R27" s="450" t="str">
        <f>R$3</f>
        <v>X</v>
      </c>
      <c r="S27" s="450"/>
      <c r="T27" s="450"/>
      <c r="U27" s="450"/>
    </row>
    <row r="28" spans="1:23" x14ac:dyDescent="0.2">
      <c r="A28" s="484"/>
      <c r="B28" s="451" t="s">
        <v>224</v>
      </c>
      <c r="C28" s="451"/>
      <c r="D28" s="451" t="s">
        <v>224</v>
      </c>
      <c r="E28" s="451"/>
      <c r="F28" s="451" t="s">
        <v>224</v>
      </c>
      <c r="G28" s="451"/>
      <c r="H28" s="451" t="s">
        <v>224</v>
      </c>
      <c r="I28" s="451"/>
      <c r="J28" s="451" t="s">
        <v>224</v>
      </c>
      <c r="K28" s="451"/>
      <c r="L28" s="451" t="s">
        <v>224</v>
      </c>
      <c r="M28" s="451"/>
      <c r="N28" s="451" t="s">
        <v>224</v>
      </c>
      <c r="O28" s="451"/>
      <c r="P28" s="451" t="s">
        <v>224</v>
      </c>
      <c r="Q28" s="451"/>
      <c r="R28" s="451" t="s">
        <v>224</v>
      </c>
      <c r="S28" s="451"/>
      <c r="T28" s="451" t="s">
        <v>113</v>
      </c>
      <c r="U28" s="451" t="s">
        <v>59</v>
      </c>
    </row>
    <row r="29" spans="1:23" ht="12.75" customHeight="1" x14ac:dyDescent="0.2">
      <c r="A29" s="485" t="str">
        <f>A$5</f>
        <v>Eiropas Reģionālās attīstības fonds</v>
      </c>
      <c r="B29" s="486">
        <f>B36*$L$26</f>
        <v>829172.45</v>
      </c>
      <c r="C29" s="486"/>
      <c r="D29" s="486">
        <f t="shared" ref="D29:R29" si="6">D36*$L$26</f>
        <v>1183512.8</v>
      </c>
      <c r="E29" s="486"/>
      <c r="F29" s="486">
        <f t="shared" si="6"/>
        <v>1179262.8</v>
      </c>
      <c r="G29" s="486"/>
      <c r="H29" s="486">
        <f t="shared" si="6"/>
        <v>1179289.1499999999</v>
      </c>
      <c r="I29" s="486"/>
      <c r="J29" s="486">
        <f t="shared" si="6"/>
        <v>1175012.8</v>
      </c>
      <c r="K29" s="486"/>
      <c r="L29" s="486">
        <f t="shared" si="6"/>
        <v>0</v>
      </c>
      <c r="M29" s="486"/>
      <c r="N29" s="486">
        <f t="shared" si="6"/>
        <v>0</v>
      </c>
      <c r="O29" s="486"/>
      <c r="P29" s="486">
        <f t="shared" si="6"/>
        <v>0</v>
      </c>
      <c r="Q29" s="486"/>
      <c r="R29" s="486">
        <f t="shared" si="6"/>
        <v>0</v>
      </c>
      <c r="S29" s="486"/>
      <c r="T29" s="453">
        <f t="shared" ref="T29:T40" si="7">SUM(B29:R29)</f>
        <v>5546249.9999999991</v>
      </c>
      <c r="U29" s="454">
        <f>T29/T$36</f>
        <v>0.84999999999999987</v>
      </c>
    </row>
    <row r="30" spans="1:23" ht="12.75" customHeight="1" x14ac:dyDescent="0.2">
      <c r="A30" s="455" t="str">
        <f>A$6</f>
        <v>Attiecināmais valsts budžeta finansējums</v>
      </c>
      <c r="B30" s="486">
        <f>IF($W26=2,B36-B29,0)</f>
        <v>146324.55000000005</v>
      </c>
      <c r="C30" s="486"/>
      <c r="D30" s="486">
        <f t="shared" ref="D30:R30" si="8">IF($W26=2,D36-D29,0)</f>
        <v>208855.19999999995</v>
      </c>
      <c r="E30" s="486"/>
      <c r="F30" s="486">
        <f t="shared" si="8"/>
        <v>208105.19999999995</v>
      </c>
      <c r="G30" s="486"/>
      <c r="H30" s="486">
        <f t="shared" si="8"/>
        <v>208109.85000000009</v>
      </c>
      <c r="I30" s="486"/>
      <c r="J30" s="486">
        <f t="shared" si="8"/>
        <v>207355.19999999995</v>
      </c>
      <c r="K30" s="486"/>
      <c r="L30" s="486">
        <f t="shared" si="8"/>
        <v>0</v>
      </c>
      <c r="M30" s="486"/>
      <c r="N30" s="486">
        <f t="shared" si="8"/>
        <v>0</v>
      </c>
      <c r="O30" s="486"/>
      <c r="P30" s="486">
        <f t="shared" si="8"/>
        <v>0</v>
      </c>
      <c r="Q30" s="486"/>
      <c r="R30" s="486">
        <f t="shared" si="8"/>
        <v>0</v>
      </c>
      <c r="S30" s="486"/>
      <c r="T30" s="453">
        <f t="shared" si="7"/>
        <v>978750</v>
      </c>
      <c r="U30" s="454">
        <f t="shared" ref="U30:U36" si="9">T30/T$36</f>
        <v>0.15</v>
      </c>
    </row>
    <row r="31" spans="1:23" ht="12.75" customHeight="1" x14ac:dyDescent="0.2">
      <c r="A31" s="455" t="str">
        <f>A$7</f>
        <v>Valsts budžeta dotācija pašvaldībām</v>
      </c>
      <c r="B31" s="487">
        <f>IF($W26=1,(B29/0.85*0.15+B29)*0.15*'Dati par projektu'!$C$8,0)</f>
        <v>0</v>
      </c>
      <c r="C31" s="487"/>
      <c r="D31" s="487">
        <f>IF($W26=1,(D29/0.85*0.15+D29)*0.15*'Dati par projektu'!$C$8,0)</f>
        <v>0</v>
      </c>
      <c r="E31" s="487"/>
      <c r="F31" s="487">
        <f>IF($W26=1,(F29/0.85*0.15+F29)*0.15*'Dati par projektu'!$C$8,0)</f>
        <v>0</v>
      </c>
      <c r="G31" s="487"/>
      <c r="H31" s="487">
        <f>IF($W26=1,(H29/0.85*0.15+H29)*0.15*'Dati par projektu'!$C$8,0)</f>
        <v>0</v>
      </c>
      <c r="I31" s="487"/>
      <c r="J31" s="487">
        <f>IF($W26=1,(J29/0.85*0.15+J29)*0.15*'Dati par projektu'!$C$8,0)</f>
        <v>0</v>
      </c>
      <c r="K31" s="487"/>
      <c r="L31" s="487">
        <f>IF($W26=1,(L29/0.85*0.15+L29)*0.15*'Dati par projektu'!$C$8,0)</f>
        <v>0</v>
      </c>
      <c r="M31" s="487"/>
      <c r="N31" s="487">
        <f>IF($W26=1,(N29/0.85*0.15+N29)*0.15*'Dati par projektu'!$C$8,0)</f>
        <v>0</v>
      </c>
      <c r="O31" s="487"/>
      <c r="P31" s="487">
        <f>IF($W26=1,(P29/0.85*0.15+P29)*0.15*'Dati par projektu'!$C$8,0)</f>
        <v>0</v>
      </c>
      <c r="Q31" s="487"/>
      <c r="R31" s="487">
        <f>IF($W26=1,(R29/0.85*0.15+R29)*0.15*'Dati par projektu'!$C$8,0)</f>
        <v>0</v>
      </c>
      <c r="S31" s="487"/>
      <c r="T31" s="453">
        <f t="shared" si="7"/>
        <v>0</v>
      </c>
      <c r="U31" s="454">
        <f t="shared" si="9"/>
        <v>0</v>
      </c>
    </row>
    <row r="32" spans="1:23" ht="12.75" customHeight="1" x14ac:dyDescent="0.2">
      <c r="A32" s="455" t="str">
        <f>A$8</f>
        <v>Pašvaldības finansējums</v>
      </c>
      <c r="B32" s="487">
        <f>IF($W$26=1,B36-B29-B31,0)</f>
        <v>0</v>
      </c>
      <c r="C32" s="487"/>
      <c r="D32" s="487">
        <f t="shared" ref="D32:R32" si="10">IF($W$26=1,D36-D29-D31,0)</f>
        <v>0</v>
      </c>
      <c r="E32" s="487"/>
      <c r="F32" s="487">
        <f t="shared" si="10"/>
        <v>0</v>
      </c>
      <c r="G32" s="487"/>
      <c r="H32" s="487">
        <f t="shared" si="10"/>
        <v>0</v>
      </c>
      <c r="I32" s="487"/>
      <c r="J32" s="487">
        <f t="shared" si="10"/>
        <v>0</v>
      </c>
      <c r="K32" s="487"/>
      <c r="L32" s="487">
        <f t="shared" si="10"/>
        <v>0</v>
      </c>
      <c r="M32" s="487"/>
      <c r="N32" s="487">
        <f t="shared" si="10"/>
        <v>0</v>
      </c>
      <c r="O32" s="487"/>
      <c r="P32" s="487">
        <f t="shared" si="10"/>
        <v>0</v>
      </c>
      <c r="Q32" s="487"/>
      <c r="R32" s="487">
        <f t="shared" si="10"/>
        <v>0</v>
      </c>
      <c r="S32" s="487"/>
      <c r="T32" s="453">
        <f t="shared" si="7"/>
        <v>0</v>
      </c>
      <c r="U32" s="454">
        <f t="shared" si="9"/>
        <v>0</v>
      </c>
    </row>
    <row r="33" spans="1:23" s="3" customFormat="1" ht="12.75" customHeight="1" x14ac:dyDescent="0.2">
      <c r="A33" s="455" t="str">
        <f>A$9</f>
        <v>Cits publiskais finansējums</v>
      </c>
      <c r="B33" s="487"/>
      <c r="C33" s="487"/>
      <c r="D33" s="487"/>
      <c r="E33" s="487"/>
      <c r="F33" s="487"/>
      <c r="G33" s="487"/>
      <c r="H33" s="487"/>
      <c r="I33" s="487"/>
      <c r="J33" s="487"/>
      <c r="K33" s="487"/>
      <c r="L33" s="487"/>
      <c r="M33" s="487"/>
      <c r="N33" s="487"/>
      <c r="O33" s="487"/>
      <c r="P33" s="487"/>
      <c r="Q33" s="487"/>
      <c r="R33" s="487"/>
      <c r="S33" s="487"/>
      <c r="T33" s="453">
        <f t="shared" si="7"/>
        <v>0</v>
      </c>
      <c r="U33" s="454">
        <f t="shared" si="9"/>
        <v>0</v>
      </c>
    </row>
    <row r="34" spans="1:23" ht="12.75" customHeight="1" x14ac:dyDescent="0.2">
      <c r="A34" s="456" t="str">
        <f>A$10</f>
        <v>Publiskās attiecināmās izmaksas</v>
      </c>
      <c r="B34" s="354">
        <f>SUM(B29:B33)</f>
        <v>975497</v>
      </c>
      <c r="C34" s="354"/>
      <c r="D34" s="354">
        <f t="shared" ref="D34:R34" si="11">SUM(D29:D33)</f>
        <v>1392368</v>
      </c>
      <c r="E34" s="354"/>
      <c r="F34" s="354">
        <f t="shared" si="11"/>
        <v>1387368</v>
      </c>
      <c r="G34" s="354"/>
      <c r="H34" s="354">
        <f t="shared" si="11"/>
        <v>1387399</v>
      </c>
      <c r="I34" s="354"/>
      <c r="J34" s="354">
        <f t="shared" si="11"/>
        <v>1382368</v>
      </c>
      <c r="K34" s="354"/>
      <c r="L34" s="354">
        <f t="shared" si="11"/>
        <v>0</v>
      </c>
      <c r="M34" s="354"/>
      <c r="N34" s="354">
        <f t="shared" si="11"/>
        <v>0</v>
      </c>
      <c r="O34" s="354"/>
      <c r="P34" s="354">
        <f t="shared" si="11"/>
        <v>0</v>
      </c>
      <c r="Q34" s="354"/>
      <c r="R34" s="354">
        <f t="shared" si="11"/>
        <v>0</v>
      </c>
      <c r="S34" s="354"/>
      <c r="T34" s="457">
        <f t="shared" si="7"/>
        <v>6525000</v>
      </c>
      <c r="U34" s="458">
        <f t="shared" si="9"/>
        <v>1</v>
      </c>
    </row>
    <row r="35" spans="1:23" ht="12.75" customHeight="1" x14ac:dyDescent="0.2">
      <c r="A35" s="455" t="str">
        <f>A$11</f>
        <v>Privātās attiecināmās izmaksas</v>
      </c>
      <c r="B35" s="487"/>
      <c r="C35" s="487"/>
      <c r="D35" s="487"/>
      <c r="E35" s="487"/>
      <c r="F35" s="487"/>
      <c r="G35" s="487"/>
      <c r="H35" s="487"/>
      <c r="I35" s="487"/>
      <c r="J35" s="487"/>
      <c r="K35" s="487"/>
      <c r="L35" s="487"/>
      <c r="M35" s="487"/>
      <c r="N35" s="487"/>
      <c r="O35" s="487"/>
      <c r="P35" s="487"/>
      <c r="Q35" s="487"/>
      <c r="R35" s="487"/>
      <c r="S35" s="487"/>
      <c r="T35" s="453">
        <f t="shared" si="7"/>
        <v>0</v>
      </c>
      <c r="U35" s="454">
        <f t="shared" si="9"/>
        <v>0</v>
      </c>
    </row>
    <row r="36" spans="1:23" ht="12.75" customHeight="1" x14ac:dyDescent="0.2">
      <c r="A36" s="456" t="str">
        <f>A$12</f>
        <v>Kopējās attiecināmās izmaksas</v>
      </c>
      <c r="B36" s="354">
        <f>IF(B23=2,'1.1.A. Iesniedzējs'!H36,'1.1.A. Iesniedzējs'!H36*B23)</f>
        <v>975497</v>
      </c>
      <c r="C36" s="354"/>
      <c r="D36" s="354">
        <f>IF(D23=2,'1.1.A. Iesniedzējs'!J36+'1.1.A. Iesniedzējs'!H36,'1.1.A. Iesniedzējs'!J36*D23)</f>
        <v>1392368</v>
      </c>
      <c r="E36" s="354"/>
      <c r="F36" s="354">
        <f>IF(F23=2,'1.1.A. Iesniedzējs'!L36+'1.1.A. Iesniedzējs'!J36+'1.1.A. Iesniedzējs'!H36,'1.1.A. Iesniedzējs'!L36*F23)</f>
        <v>1387368</v>
      </c>
      <c r="G36" s="354"/>
      <c r="H36" s="354">
        <f>IF(H23=2,'1.1.A. Iesniedzējs'!N36+'1.1.A. Iesniedzējs'!L36+'1.1.A. Iesniedzējs'!J36+'1.1.A. Iesniedzējs'!H36,'1.1.A. Iesniedzējs'!N36*H23)</f>
        <v>1387399</v>
      </c>
      <c r="I36" s="354"/>
      <c r="J36" s="354">
        <f>IF(J23=2,'1.1.A. Iesniedzējs'!P36,'1.1.A. Iesniedzējs'!P36*J23)</f>
        <v>1382368</v>
      </c>
      <c r="K36" s="354"/>
      <c r="L36" s="354">
        <f>IF(L23=2,'1.1.A. Iesniedzējs'!R36,'1.1.A. Iesniedzējs'!R36*L23)</f>
        <v>0</v>
      </c>
      <c r="M36" s="354"/>
      <c r="N36" s="354">
        <f>IF(N23=2,'1.1.A. Iesniedzējs'!T36,'1.1.A. Iesniedzējs'!T36*N23)</f>
        <v>0</v>
      </c>
      <c r="O36" s="354"/>
      <c r="P36" s="354">
        <f>IF(P23=2,'1.1.A. Iesniedzējs'!V36,'1.1.A. Iesniedzējs'!V36*P23)</f>
        <v>0</v>
      </c>
      <c r="Q36" s="354"/>
      <c r="R36" s="354">
        <f>IF(R23=2,'1.1.A. Iesniedzējs'!X36,'1.1.A. Iesniedzējs'!X36*R23)</f>
        <v>0</v>
      </c>
      <c r="S36" s="354"/>
      <c r="T36" s="457">
        <f t="shared" si="7"/>
        <v>6525000</v>
      </c>
      <c r="U36" s="458">
        <f t="shared" si="9"/>
        <v>1</v>
      </c>
    </row>
    <row r="37" spans="1:23" ht="12.75" customHeight="1" x14ac:dyDescent="0.2">
      <c r="A37" s="455" t="str">
        <f>A$13</f>
        <v>Publiskās neattiecināmās izmaksas</v>
      </c>
      <c r="B37" s="487">
        <f>IF(B23=2,'1.1.A. Iesniedzējs'!I36,'1.1.A. Iesniedzējs'!I36*B23)</f>
        <v>0</v>
      </c>
      <c r="C37" s="487"/>
      <c r="D37" s="487">
        <f>IF(D23=2,'1.1.A. Iesniedzējs'!K36+'1.1.A. Iesniedzējs'!I36,'1.1.A. Iesniedzējs'!K36*D23)</f>
        <v>0</v>
      </c>
      <c r="E37" s="487"/>
      <c r="F37" s="487">
        <f>IF(F23=2,'1.1.A. Iesniedzējs'!M36+'1.1.A. Iesniedzējs'!K36+'1.1.A. Iesniedzējs'!I36,'1.1.A. Iesniedzējs'!M36*F23)</f>
        <v>0</v>
      </c>
      <c r="G37" s="487"/>
      <c r="H37" s="487">
        <f>IF(H23=2,'1.1.A. Iesniedzējs'!O36+'1.1.A. Iesniedzējs'!M36+'1.1.A. Iesniedzējs'!K36+'1.1.A. Iesniedzējs'!I36,'1.1.A. Iesniedzējs'!O36*H23)</f>
        <v>0</v>
      </c>
      <c r="I37" s="487"/>
      <c r="J37" s="487">
        <f>IF(J23=2,'1.1.A. Iesniedzējs'!Q36,'1.1.A. Iesniedzējs'!Q36*J23)</f>
        <v>0</v>
      </c>
      <c r="K37" s="487"/>
      <c r="L37" s="487">
        <f>IF(L23=2,'1.1.A. Iesniedzējs'!S36,'1.1.A. Iesniedzējs'!S36*L23)</f>
        <v>0</v>
      </c>
      <c r="M37" s="487"/>
      <c r="N37" s="487">
        <f>IF(N23=2,'1.1.A. Iesniedzējs'!U36,'1.1.A. Iesniedzējs'!U36*N23)</f>
        <v>0</v>
      </c>
      <c r="O37" s="487"/>
      <c r="P37" s="487">
        <f>IF(P23=2,'1.1.A. Iesniedzējs'!W36,'1.1.A. Iesniedzējs'!W36*P23)</f>
        <v>0</v>
      </c>
      <c r="Q37" s="487"/>
      <c r="R37" s="487">
        <f>IF(R23=2,'1.1.A. Iesniedzējs'!Y36,'1.1.A. Iesniedzējs'!Y36*R23)</f>
        <v>0</v>
      </c>
      <c r="S37" s="487"/>
      <c r="T37" s="453">
        <f>SUM(B37:R37)</f>
        <v>0</v>
      </c>
      <c r="U37" s="488" t="s">
        <v>231</v>
      </c>
    </row>
    <row r="38" spans="1:23" ht="12.75" customHeight="1" x14ac:dyDescent="0.2">
      <c r="A38" s="455" t="str">
        <f>A$14</f>
        <v>Privātās neattiecināmās izmaksas</v>
      </c>
      <c r="B38" s="489"/>
      <c r="C38" s="489"/>
      <c r="D38" s="489"/>
      <c r="E38" s="489"/>
      <c r="F38" s="489"/>
      <c r="G38" s="489"/>
      <c r="H38" s="489"/>
      <c r="I38" s="489"/>
      <c r="J38" s="489"/>
      <c r="K38" s="489"/>
      <c r="L38" s="489"/>
      <c r="M38" s="489"/>
      <c r="N38" s="489"/>
      <c r="O38" s="489"/>
      <c r="P38" s="489"/>
      <c r="Q38" s="489"/>
      <c r="R38" s="489"/>
      <c r="S38" s="489"/>
      <c r="T38" s="453">
        <f t="shared" si="7"/>
        <v>0</v>
      </c>
      <c r="U38" s="488" t="s">
        <v>231</v>
      </c>
    </row>
    <row r="39" spans="1:23" ht="12.75" customHeight="1" x14ac:dyDescent="0.2">
      <c r="A39" s="456" t="str">
        <f>A$15</f>
        <v>Neattiecināmās izmaksas kopā</v>
      </c>
      <c r="B39" s="354">
        <f>SUM(B37:B38)</f>
        <v>0</v>
      </c>
      <c r="C39" s="354"/>
      <c r="D39" s="354">
        <f t="shared" ref="D39:R39" si="12">SUM(D37:D38)</f>
        <v>0</v>
      </c>
      <c r="E39" s="354"/>
      <c r="F39" s="354">
        <f t="shared" si="12"/>
        <v>0</v>
      </c>
      <c r="G39" s="354"/>
      <c r="H39" s="354">
        <f t="shared" si="12"/>
        <v>0</v>
      </c>
      <c r="I39" s="354"/>
      <c r="J39" s="354">
        <f t="shared" si="12"/>
        <v>0</v>
      </c>
      <c r="K39" s="354"/>
      <c r="L39" s="354">
        <f t="shared" si="12"/>
        <v>0</v>
      </c>
      <c r="M39" s="354"/>
      <c r="N39" s="354">
        <f t="shared" si="12"/>
        <v>0</v>
      </c>
      <c r="O39" s="354"/>
      <c r="P39" s="354">
        <f t="shared" si="12"/>
        <v>0</v>
      </c>
      <c r="Q39" s="354"/>
      <c r="R39" s="354">
        <f t="shared" si="12"/>
        <v>0</v>
      </c>
      <c r="S39" s="354"/>
      <c r="T39" s="457">
        <f t="shared" si="7"/>
        <v>0</v>
      </c>
      <c r="U39" s="488" t="s">
        <v>231</v>
      </c>
    </row>
    <row r="40" spans="1:23" ht="12.75" customHeight="1" x14ac:dyDescent="0.25">
      <c r="A40" s="461" t="str">
        <f>A$16</f>
        <v>Kopējās izmaksas</v>
      </c>
      <c r="B40" s="462">
        <f>B36+B39</f>
        <v>975497</v>
      </c>
      <c r="C40" s="462"/>
      <c r="D40" s="462">
        <f t="shared" ref="D40:R40" si="13">D36+D39</f>
        <v>1392368</v>
      </c>
      <c r="E40" s="462"/>
      <c r="F40" s="462">
        <f t="shared" si="13"/>
        <v>1387368</v>
      </c>
      <c r="G40" s="462"/>
      <c r="H40" s="462">
        <f t="shared" si="13"/>
        <v>1387399</v>
      </c>
      <c r="I40" s="462"/>
      <c r="J40" s="462">
        <f t="shared" si="13"/>
        <v>1382368</v>
      </c>
      <c r="K40" s="462"/>
      <c r="L40" s="462">
        <f t="shared" si="13"/>
        <v>0</v>
      </c>
      <c r="M40" s="462"/>
      <c r="N40" s="462">
        <f t="shared" si="13"/>
        <v>0</v>
      </c>
      <c r="O40" s="462"/>
      <c r="P40" s="462">
        <f t="shared" si="13"/>
        <v>0</v>
      </c>
      <c r="Q40" s="462"/>
      <c r="R40" s="462">
        <f t="shared" si="13"/>
        <v>0</v>
      </c>
      <c r="S40" s="462"/>
      <c r="T40" s="464">
        <f t="shared" si="7"/>
        <v>6525000</v>
      </c>
      <c r="U40" s="488" t="s">
        <v>231</v>
      </c>
    </row>
    <row r="41" spans="1:23" ht="12.75" customHeight="1" x14ac:dyDescent="0.25">
      <c r="A41" s="475"/>
      <c r="B41" s="475"/>
      <c r="C41" s="475"/>
      <c r="D41" s="475"/>
      <c r="E41" s="475"/>
      <c r="F41" s="475"/>
      <c r="G41" s="475"/>
      <c r="H41" s="475"/>
      <c r="I41" s="475"/>
      <c r="J41" s="475"/>
      <c r="K41" s="475"/>
      <c r="L41" s="475"/>
      <c r="M41" s="475"/>
      <c r="N41" s="475"/>
      <c r="O41" s="475"/>
      <c r="P41" s="475"/>
      <c r="Q41" s="475"/>
      <c r="R41" s="475"/>
      <c r="S41" s="475"/>
      <c r="T41" s="475"/>
      <c r="U41" s="475"/>
    </row>
    <row r="42" spans="1:23" ht="24" customHeight="1" x14ac:dyDescent="0.2">
      <c r="A42" s="477" t="s">
        <v>3</v>
      </c>
      <c r="B42" s="478" t="str">
        <f>'Dati par projektu'!$C$4</f>
        <v>Izglītības un zinātnes ministrija</v>
      </c>
      <c r="C42" s="479"/>
      <c r="D42" s="479"/>
      <c r="E42" s="479"/>
      <c r="F42" s="478" t="str">
        <f>'Dati par projektu'!$C$5</f>
        <v>Tiešās pārvaldes iestāde</v>
      </c>
      <c r="G42" s="479"/>
      <c r="H42" s="480"/>
      <c r="I42" s="479"/>
      <c r="J42" s="480" t="s">
        <v>311</v>
      </c>
      <c r="K42" s="479"/>
      <c r="L42" s="482">
        <f>'11. DL PIV 4.pielikums'!$E$39</f>
        <v>0</v>
      </c>
      <c r="M42" s="479"/>
      <c r="N42" s="483" t="s">
        <v>312</v>
      </c>
      <c r="O42" s="479"/>
      <c r="P42" s="480"/>
      <c r="Q42" s="479"/>
      <c r="R42" s="480"/>
      <c r="S42" s="479"/>
      <c r="T42" s="480"/>
      <c r="U42" s="480"/>
      <c r="W42" s="4">
        <f>IF(F42=Dati!$J$3,1,IF(F42=Dati!$J$4,2,IF(F42=Dati!$J$5,3,0)))</f>
        <v>2</v>
      </c>
    </row>
    <row r="43" spans="1:23" ht="12.75" customHeight="1" x14ac:dyDescent="0.2">
      <c r="A43" s="449" t="s">
        <v>223</v>
      </c>
      <c r="B43" s="450">
        <f>B$3</f>
        <v>2024</v>
      </c>
      <c r="C43" s="450"/>
      <c r="D43" s="450">
        <f>D$3</f>
        <v>2025</v>
      </c>
      <c r="E43" s="450"/>
      <c r="F43" s="450">
        <f>F$3</f>
        <v>2026</v>
      </c>
      <c r="G43" s="450"/>
      <c r="H43" s="450">
        <f>H$3</f>
        <v>2027</v>
      </c>
      <c r="I43" s="450"/>
      <c r="J43" s="450">
        <f>J$3</f>
        <v>2028</v>
      </c>
      <c r="K43" s="450"/>
      <c r="L43" s="450">
        <f>L$3</f>
        <v>2029</v>
      </c>
      <c r="M43" s="450"/>
      <c r="N43" s="450" t="str">
        <f>N$3</f>
        <v>X</v>
      </c>
      <c r="O43" s="450"/>
      <c r="P43" s="450" t="str">
        <f>P$3</f>
        <v>X</v>
      </c>
      <c r="Q43" s="450"/>
      <c r="R43" s="450" t="str">
        <f>R$3</f>
        <v>X</v>
      </c>
      <c r="S43" s="450"/>
      <c r="T43" s="450"/>
      <c r="U43" s="450"/>
    </row>
    <row r="44" spans="1:23" x14ac:dyDescent="0.2">
      <c r="A44" s="484"/>
      <c r="B44" s="451" t="s">
        <v>224</v>
      </c>
      <c r="C44" s="451"/>
      <c r="D44" s="451" t="s">
        <v>224</v>
      </c>
      <c r="E44" s="451"/>
      <c r="F44" s="451" t="s">
        <v>224</v>
      </c>
      <c r="G44" s="451"/>
      <c r="H44" s="451" t="s">
        <v>224</v>
      </c>
      <c r="I44" s="451"/>
      <c r="J44" s="451" t="s">
        <v>224</v>
      </c>
      <c r="K44" s="451"/>
      <c r="L44" s="451" t="s">
        <v>224</v>
      </c>
      <c r="M44" s="451"/>
      <c r="N44" s="451" t="s">
        <v>224</v>
      </c>
      <c r="O44" s="451"/>
      <c r="P44" s="451" t="s">
        <v>224</v>
      </c>
      <c r="Q44" s="451"/>
      <c r="R44" s="451" t="s">
        <v>224</v>
      </c>
      <c r="S44" s="451"/>
      <c r="T44" s="451" t="s">
        <v>113</v>
      </c>
      <c r="U44" s="451" t="s">
        <v>59</v>
      </c>
    </row>
    <row r="45" spans="1:23" ht="12.75" customHeight="1" x14ac:dyDescent="0.2">
      <c r="A45" s="485" t="str">
        <f>A$5</f>
        <v>Eiropas Reģionālās attīstības fonds</v>
      </c>
      <c r="B45" s="486">
        <f>B52*$L$42</f>
        <v>0</v>
      </c>
      <c r="C45" s="486"/>
      <c r="D45" s="486">
        <f t="shared" ref="D45:R45" si="14">D52*$L$42</f>
        <v>0</v>
      </c>
      <c r="E45" s="486"/>
      <c r="F45" s="486">
        <f t="shared" si="14"/>
        <v>0</v>
      </c>
      <c r="G45" s="486"/>
      <c r="H45" s="486">
        <f t="shared" si="14"/>
        <v>0</v>
      </c>
      <c r="I45" s="486"/>
      <c r="J45" s="486">
        <f t="shared" si="14"/>
        <v>0</v>
      </c>
      <c r="K45" s="486"/>
      <c r="L45" s="486">
        <f t="shared" si="14"/>
        <v>0</v>
      </c>
      <c r="M45" s="486"/>
      <c r="N45" s="486">
        <f t="shared" si="14"/>
        <v>0</v>
      </c>
      <c r="O45" s="486"/>
      <c r="P45" s="486">
        <f t="shared" si="14"/>
        <v>0</v>
      </c>
      <c r="Q45" s="486"/>
      <c r="R45" s="486">
        <f t="shared" si="14"/>
        <v>0</v>
      </c>
      <c r="S45" s="486"/>
      <c r="T45" s="453">
        <f t="shared" ref="T45:T55" si="15">SUM(B45:R45)</f>
        <v>0</v>
      </c>
      <c r="U45" s="454" t="e">
        <f>T45/T$52</f>
        <v>#DIV/0!</v>
      </c>
    </row>
    <row r="46" spans="1:23" ht="12.75" customHeight="1" x14ac:dyDescent="0.2">
      <c r="A46" s="455" t="str">
        <f>A$6</f>
        <v>Attiecināmais valsts budžeta finansējums</v>
      </c>
      <c r="B46" s="486">
        <f>IF($W42=2,B52-B45,0)</f>
        <v>0</v>
      </c>
      <c r="C46" s="486"/>
      <c r="D46" s="486">
        <f t="shared" ref="D46:P46" si="16">IF($W42=2,D52-D45,0)</f>
        <v>0</v>
      </c>
      <c r="E46" s="486"/>
      <c r="F46" s="486">
        <f t="shared" si="16"/>
        <v>0</v>
      </c>
      <c r="G46" s="486"/>
      <c r="H46" s="486">
        <f t="shared" si="16"/>
        <v>0</v>
      </c>
      <c r="I46" s="486"/>
      <c r="J46" s="486">
        <f t="shared" si="16"/>
        <v>0</v>
      </c>
      <c r="K46" s="486"/>
      <c r="L46" s="486">
        <f t="shared" si="16"/>
        <v>0</v>
      </c>
      <c r="M46" s="486"/>
      <c r="N46" s="486">
        <f t="shared" si="16"/>
        <v>0</v>
      </c>
      <c r="O46" s="486"/>
      <c r="P46" s="486">
        <f t="shared" si="16"/>
        <v>0</v>
      </c>
      <c r="Q46" s="486"/>
      <c r="R46" s="486">
        <f>IF($W42=2,R52-R45,0)</f>
        <v>0</v>
      </c>
      <c r="S46" s="486"/>
      <c r="T46" s="453">
        <f t="shared" si="15"/>
        <v>0</v>
      </c>
      <c r="U46" s="454" t="e">
        <f t="shared" ref="U46:U52" si="17">T46/T$52</f>
        <v>#DIV/0!</v>
      </c>
    </row>
    <row r="47" spans="1:23" ht="12.75" customHeight="1" x14ac:dyDescent="0.2">
      <c r="A47" s="455" t="str">
        <f>A$7</f>
        <v>Valsts budžeta dotācija pašvaldībām</v>
      </c>
      <c r="B47" s="487">
        <f>IF($W42=1,(B45/0.85*0.15+B45)*0.15*'Dati par projektu'!$C$8,0)</f>
        <v>0</v>
      </c>
      <c r="C47" s="487"/>
      <c r="D47" s="487">
        <f>IF($W42=1,(D45/0.85*0.15+D45)*0.15*'Dati par projektu'!$C$8,0)</f>
        <v>0</v>
      </c>
      <c r="E47" s="487"/>
      <c r="F47" s="487">
        <f>IF($W42=1,(F45/0.85*0.15+F45)*0.15*'Dati par projektu'!$C$8,0)</f>
        <v>0</v>
      </c>
      <c r="G47" s="487"/>
      <c r="H47" s="487">
        <f>IF($W42=1,(H45/0.85*0.15+H45)*0.15*'Dati par projektu'!$C$8,0)</f>
        <v>0</v>
      </c>
      <c r="I47" s="487"/>
      <c r="J47" s="487">
        <f>IF($W42=1,(J45/0.85*0.15+J45)*0.15*'Dati par projektu'!$C$8,0)</f>
        <v>0</v>
      </c>
      <c r="K47" s="487"/>
      <c r="L47" s="487">
        <f>IF($W42=1,(L45/0.85*0.15+L45)*0.15*'Dati par projektu'!$C$8,0)</f>
        <v>0</v>
      </c>
      <c r="M47" s="487"/>
      <c r="N47" s="487">
        <f>IF($W42=1,(N45/0.85*0.15+N45)*0.15*'Dati par projektu'!$C$8,0)</f>
        <v>0</v>
      </c>
      <c r="O47" s="487"/>
      <c r="P47" s="487">
        <f>IF($W42=1,(P45/0.85*0.15+P45)*0.15*'Dati par projektu'!$C$8,0)</f>
        <v>0</v>
      </c>
      <c r="Q47" s="487"/>
      <c r="R47" s="487">
        <f>IF($W42=1,(R45/0.85*0.15+R45)*0.15*'Dati par projektu'!$C$8,0)</f>
        <v>0</v>
      </c>
      <c r="S47" s="487"/>
      <c r="T47" s="453">
        <f t="shared" si="15"/>
        <v>0</v>
      </c>
      <c r="U47" s="454" t="e">
        <f t="shared" si="17"/>
        <v>#DIV/0!</v>
      </c>
    </row>
    <row r="48" spans="1:23" ht="12.75" customHeight="1" x14ac:dyDescent="0.2">
      <c r="A48" s="455" t="str">
        <f>A$8</f>
        <v>Pašvaldības finansējums</v>
      </c>
      <c r="B48" s="487">
        <f>IF($W42=1,B52-B45-B47-B51,0)</f>
        <v>0</v>
      </c>
      <c r="C48" s="487"/>
      <c r="D48" s="487">
        <f t="shared" ref="D48:R48" si="18">IF($W42=1,D52-D45-D47-D51,0)</f>
        <v>0</v>
      </c>
      <c r="E48" s="487"/>
      <c r="F48" s="487">
        <f t="shared" si="18"/>
        <v>0</v>
      </c>
      <c r="G48" s="487"/>
      <c r="H48" s="487">
        <f t="shared" si="18"/>
        <v>0</v>
      </c>
      <c r="I48" s="487"/>
      <c r="J48" s="487">
        <f t="shared" si="18"/>
        <v>0</v>
      </c>
      <c r="K48" s="487"/>
      <c r="L48" s="487">
        <f t="shared" si="18"/>
        <v>0</v>
      </c>
      <c r="M48" s="487"/>
      <c r="N48" s="487">
        <f t="shared" si="18"/>
        <v>0</v>
      </c>
      <c r="O48" s="487"/>
      <c r="P48" s="487">
        <f t="shared" si="18"/>
        <v>0</v>
      </c>
      <c r="Q48" s="487"/>
      <c r="R48" s="487">
        <f t="shared" si="18"/>
        <v>0</v>
      </c>
      <c r="S48" s="487"/>
      <c r="T48" s="453">
        <f t="shared" si="15"/>
        <v>0</v>
      </c>
      <c r="U48" s="454" t="e">
        <f t="shared" si="17"/>
        <v>#DIV/0!</v>
      </c>
    </row>
    <row r="49" spans="1:23" s="3" customFormat="1" ht="12.75" customHeight="1" x14ac:dyDescent="0.2">
      <c r="A49" s="455" t="str">
        <f>A$9</f>
        <v>Cits publiskais finansējums</v>
      </c>
      <c r="B49" s="487"/>
      <c r="C49" s="487"/>
      <c r="D49" s="487"/>
      <c r="E49" s="487"/>
      <c r="F49" s="487"/>
      <c r="G49" s="487"/>
      <c r="H49" s="487"/>
      <c r="I49" s="487"/>
      <c r="J49" s="487"/>
      <c r="K49" s="487"/>
      <c r="L49" s="487"/>
      <c r="M49" s="487"/>
      <c r="N49" s="487"/>
      <c r="O49" s="487"/>
      <c r="P49" s="487"/>
      <c r="Q49" s="487"/>
      <c r="R49" s="487"/>
      <c r="S49" s="487"/>
      <c r="T49" s="453">
        <f t="shared" si="15"/>
        <v>0</v>
      </c>
      <c r="U49" s="454" t="e">
        <f>T49/T$52</f>
        <v>#DIV/0!</v>
      </c>
    </row>
    <row r="50" spans="1:23" ht="12.75" customHeight="1" x14ac:dyDescent="0.2">
      <c r="A50" s="456" t="str">
        <f>A$10</f>
        <v>Publiskās attiecināmās izmaksas</v>
      </c>
      <c r="B50" s="354">
        <f>SUM(B45:B49)</f>
        <v>0</v>
      </c>
      <c r="C50" s="354"/>
      <c r="D50" s="354">
        <f t="shared" ref="D50:R50" si="19">SUM(D45:D49)</f>
        <v>0</v>
      </c>
      <c r="E50" s="354"/>
      <c r="F50" s="354">
        <f t="shared" si="19"/>
        <v>0</v>
      </c>
      <c r="G50" s="354"/>
      <c r="H50" s="354">
        <f t="shared" si="19"/>
        <v>0</v>
      </c>
      <c r="I50" s="354"/>
      <c r="J50" s="354">
        <f t="shared" si="19"/>
        <v>0</v>
      </c>
      <c r="K50" s="354"/>
      <c r="L50" s="354">
        <f t="shared" si="19"/>
        <v>0</v>
      </c>
      <c r="M50" s="354"/>
      <c r="N50" s="354">
        <f t="shared" si="19"/>
        <v>0</v>
      </c>
      <c r="O50" s="354"/>
      <c r="P50" s="354">
        <f t="shared" si="19"/>
        <v>0</v>
      </c>
      <c r="Q50" s="354"/>
      <c r="R50" s="354">
        <f t="shared" si="19"/>
        <v>0</v>
      </c>
      <c r="S50" s="354"/>
      <c r="T50" s="457">
        <f t="shared" si="15"/>
        <v>0</v>
      </c>
      <c r="U50" s="458" t="e">
        <f t="shared" si="17"/>
        <v>#DIV/0!</v>
      </c>
    </row>
    <row r="51" spans="1:23" ht="12.75" customHeight="1" x14ac:dyDescent="0.2">
      <c r="A51" s="455" t="str">
        <f>A$11</f>
        <v>Privātās attiecināmās izmaksas</v>
      </c>
      <c r="B51" s="487">
        <f>B52*0.85-B45</f>
        <v>0</v>
      </c>
      <c r="C51" s="487"/>
      <c r="D51" s="487">
        <f t="shared" ref="D51:R51" si="20">D52*0.85-D45</f>
        <v>0</v>
      </c>
      <c r="E51" s="487"/>
      <c r="F51" s="487">
        <f t="shared" si="20"/>
        <v>0</v>
      </c>
      <c r="G51" s="487"/>
      <c r="H51" s="487">
        <f t="shared" si="20"/>
        <v>0</v>
      </c>
      <c r="I51" s="487"/>
      <c r="J51" s="487">
        <f t="shared" si="20"/>
        <v>0</v>
      </c>
      <c r="K51" s="487"/>
      <c r="L51" s="487">
        <f t="shared" si="20"/>
        <v>0</v>
      </c>
      <c r="M51" s="487"/>
      <c r="N51" s="487">
        <f t="shared" si="20"/>
        <v>0</v>
      </c>
      <c r="O51" s="487"/>
      <c r="P51" s="487">
        <f t="shared" si="20"/>
        <v>0</v>
      </c>
      <c r="Q51" s="487"/>
      <c r="R51" s="487">
        <f t="shared" si="20"/>
        <v>0</v>
      </c>
      <c r="S51" s="487"/>
      <c r="T51" s="453">
        <f t="shared" si="15"/>
        <v>0</v>
      </c>
      <c r="U51" s="454" t="e">
        <f t="shared" si="17"/>
        <v>#DIV/0!</v>
      </c>
    </row>
    <row r="52" spans="1:23" ht="12.75" customHeight="1" x14ac:dyDescent="0.2">
      <c r="A52" s="456" t="str">
        <f>A$12</f>
        <v>Kopējās attiecināmās izmaksas</v>
      </c>
      <c r="B52" s="354">
        <f>IF(B23=2,'1.1.B. Iesniedzējs'!H39,'1.1.B. Iesniedzējs'!H39*B23)</f>
        <v>0</v>
      </c>
      <c r="C52" s="354"/>
      <c r="D52" s="354">
        <f>IF(D23=2,'1.1.B. Iesniedzējs'!J39+'1.1.B. Iesniedzējs'!H39,'1.1.B. Iesniedzējs'!J39*D23)</f>
        <v>0</v>
      </c>
      <c r="E52" s="354"/>
      <c r="F52" s="354">
        <f>IF(F23=2,'1.1.B. Iesniedzējs'!L39+'1.1.B. Iesniedzējs'!J39+'1.1.B. Iesniedzējs'!H39,'1.1.B. Iesniedzējs'!L39*F23)</f>
        <v>0</v>
      </c>
      <c r="G52" s="354"/>
      <c r="H52" s="354">
        <f>IF(H23=2,'1.1.B. Iesniedzējs'!N39+'1.1.B. Iesniedzējs'!L39+'1.1.B. Iesniedzējs'!J39+'1.1.B. Iesniedzējs'!H39,'1.1.B. Iesniedzējs'!N39*H23)</f>
        <v>0</v>
      </c>
      <c r="I52" s="354"/>
      <c r="J52" s="354">
        <f>IF(J23=2,'1.1.B. Iesniedzējs'!P39,'1.1.B. Iesniedzējs'!P39*J23)</f>
        <v>0</v>
      </c>
      <c r="K52" s="354"/>
      <c r="L52" s="354">
        <f>IF(L23=2,'1.1.B. Iesniedzējs'!R39,'1.1.B. Iesniedzējs'!R39*L23)</f>
        <v>0</v>
      </c>
      <c r="M52" s="354"/>
      <c r="N52" s="354">
        <f>IF(N23=2,'1.1.B. Iesniedzējs'!T39,'1.1.B. Iesniedzējs'!T39*N23)</f>
        <v>0</v>
      </c>
      <c r="O52" s="354"/>
      <c r="P52" s="354">
        <f>IF(P23=2,'1.1.B. Iesniedzējs'!V39,'1.1.B. Iesniedzējs'!V39*P23)</f>
        <v>0</v>
      </c>
      <c r="Q52" s="354"/>
      <c r="R52" s="354">
        <f>IF(R23=2,'1.1.B. Iesniedzējs'!X39,'1.1.B. Iesniedzējs'!X39*R23)</f>
        <v>0</v>
      </c>
      <c r="S52" s="354"/>
      <c r="T52" s="457">
        <f>SUM(B52:R52)</f>
        <v>0</v>
      </c>
      <c r="U52" s="458" t="e">
        <f t="shared" si="17"/>
        <v>#DIV/0!</v>
      </c>
    </row>
    <row r="53" spans="1:23" ht="12.75" customHeight="1" x14ac:dyDescent="0.2">
      <c r="A53" s="455" t="str">
        <f>A$13</f>
        <v>Publiskās neattiecināmās izmaksas</v>
      </c>
      <c r="B53" s="489"/>
      <c r="C53" s="489"/>
      <c r="D53" s="489"/>
      <c r="E53" s="489"/>
      <c r="F53" s="489"/>
      <c r="G53" s="489"/>
      <c r="H53" s="489"/>
      <c r="I53" s="489"/>
      <c r="J53" s="489"/>
      <c r="K53" s="489"/>
      <c r="L53" s="489"/>
      <c r="M53" s="489"/>
      <c r="N53" s="489"/>
      <c r="O53" s="489"/>
      <c r="P53" s="489"/>
      <c r="Q53" s="489"/>
      <c r="R53" s="489"/>
      <c r="S53" s="489"/>
      <c r="T53" s="453">
        <f t="shared" si="15"/>
        <v>0</v>
      </c>
      <c r="U53" s="488" t="s">
        <v>231</v>
      </c>
    </row>
    <row r="54" spans="1:23" ht="12.75" customHeight="1" x14ac:dyDescent="0.2">
      <c r="A54" s="455" t="str">
        <f>A$14</f>
        <v>Privātās neattiecināmās izmaksas</v>
      </c>
      <c r="B54" s="354">
        <f>IF(B23=2,'1.1.B. Iesniedzējs'!I39,'1.1.B. Iesniedzējs'!I39*B23)</f>
        <v>0</v>
      </c>
      <c r="C54" s="354"/>
      <c r="D54" s="354">
        <f>IF(D23=2,'1.1.B. Iesniedzējs'!K39+'1.1.B. Iesniedzējs'!I39,'1.1.B. Iesniedzējs'!K39*D23)</f>
        <v>0</v>
      </c>
      <c r="E54" s="354"/>
      <c r="F54" s="354">
        <f>IF(F23=2,'1.1.B. Iesniedzējs'!M39+'1.1.B. Iesniedzējs'!K39+'1.1.B. Iesniedzējs'!I39,'1.1.B. Iesniedzējs'!M39*F23)</f>
        <v>0</v>
      </c>
      <c r="G54" s="354"/>
      <c r="H54" s="354">
        <f>IF(H23=2,'1.1.B. Iesniedzējs'!O39+'1.1.B. Iesniedzējs'!M39+'1.1.B. Iesniedzējs'!K39+'1.1.B. Iesniedzējs'!I39,'1.1.B. Iesniedzējs'!O39*H23)</f>
        <v>0</v>
      </c>
      <c r="I54" s="354"/>
      <c r="J54" s="354">
        <f>IF(J23=2,'1.1.B. Iesniedzējs'!Q39,'1.1.B. Iesniedzējs'!Q39*J23)</f>
        <v>0</v>
      </c>
      <c r="K54" s="354"/>
      <c r="L54" s="354">
        <f>IF(L23=2,'1.1.B. Iesniedzējs'!S39,'1.1.B. Iesniedzējs'!S39*L23)</f>
        <v>0</v>
      </c>
      <c r="M54" s="354"/>
      <c r="N54" s="354">
        <f>IF(N23=2,'1.1.B. Iesniedzējs'!U39,'1.1.B. Iesniedzējs'!U39*N23)</f>
        <v>0</v>
      </c>
      <c r="O54" s="354"/>
      <c r="P54" s="354">
        <f>IF(P23=2,'1.1.B. Iesniedzējs'!W39,'1.1.B. Iesniedzējs'!W39*P23)</f>
        <v>0</v>
      </c>
      <c r="Q54" s="354"/>
      <c r="R54" s="354">
        <f>IF(R23=2,'1.1.B. Iesniedzējs'!Y39,'1.1.B. Iesniedzējs'!Y39*R23)</f>
        <v>0</v>
      </c>
      <c r="S54" s="354"/>
      <c r="T54" s="453">
        <f t="shared" si="15"/>
        <v>0</v>
      </c>
      <c r="U54" s="488" t="s">
        <v>231</v>
      </c>
    </row>
    <row r="55" spans="1:23" ht="12.75" customHeight="1" x14ac:dyDescent="0.2">
      <c r="A55" s="456" t="str">
        <f>A$15</f>
        <v>Neattiecināmās izmaksas kopā</v>
      </c>
      <c r="B55" s="354">
        <f>SUM(B53:B54)</f>
        <v>0</v>
      </c>
      <c r="C55" s="354"/>
      <c r="D55" s="354">
        <f t="shared" ref="D55:R55" si="21">SUM(D53:D54)</f>
        <v>0</v>
      </c>
      <c r="E55" s="354"/>
      <c r="F55" s="354">
        <f t="shared" si="21"/>
        <v>0</v>
      </c>
      <c r="G55" s="354"/>
      <c r="H55" s="354">
        <f t="shared" si="21"/>
        <v>0</v>
      </c>
      <c r="I55" s="354"/>
      <c r="J55" s="354">
        <f t="shared" si="21"/>
        <v>0</v>
      </c>
      <c r="K55" s="354"/>
      <c r="L55" s="354">
        <f t="shared" si="21"/>
        <v>0</v>
      </c>
      <c r="M55" s="354"/>
      <c r="N55" s="354">
        <f t="shared" si="21"/>
        <v>0</v>
      </c>
      <c r="O55" s="354"/>
      <c r="P55" s="354">
        <f t="shared" si="21"/>
        <v>0</v>
      </c>
      <c r="Q55" s="354"/>
      <c r="R55" s="354">
        <f t="shared" si="21"/>
        <v>0</v>
      </c>
      <c r="S55" s="354"/>
      <c r="T55" s="457">
        <f t="shared" si="15"/>
        <v>0</v>
      </c>
      <c r="U55" s="488" t="s">
        <v>231</v>
      </c>
    </row>
    <row r="56" spans="1:23" ht="12.75" customHeight="1" x14ac:dyDescent="0.25">
      <c r="A56" s="461" t="str">
        <f>A$16</f>
        <v>Kopējās izmaksas</v>
      </c>
      <c r="B56" s="462">
        <f>B52+B55</f>
        <v>0</v>
      </c>
      <c r="C56" s="462"/>
      <c r="D56" s="462">
        <f t="shared" ref="D56:R56" si="22">D52+D55</f>
        <v>0</v>
      </c>
      <c r="E56" s="462"/>
      <c r="F56" s="462">
        <f t="shared" si="22"/>
        <v>0</v>
      </c>
      <c r="G56" s="462"/>
      <c r="H56" s="462">
        <f t="shared" si="22"/>
        <v>0</v>
      </c>
      <c r="I56" s="462"/>
      <c r="J56" s="462">
        <f t="shared" si="22"/>
        <v>0</v>
      </c>
      <c r="K56" s="462"/>
      <c r="L56" s="462">
        <f t="shared" si="22"/>
        <v>0</v>
      </c>
      <c r="M56" s="462"/>
      <c r="N56" s="462">
        <f t="shared" si="22"/>
        <v>0</v>
      </c>
      <c r="O56" s="462"/>
      <c r="P56" s="462">
        <f t="shared" si="22"/>
        <v>0</v>
      </c>
      <c r="Q56" s="462"/>
      <c r="R56" s="462">
        <f t="shared" si="22"/>
        <v>0</v>
      </c>
      <c r="S56" s="462"/>
      <c r="T56" s="457">
        <f>SUM(B56:R56)</f>
        <v>0</v>
      </c>
      <c r="U56" s="488" t="s">
        <v>231</v>
      </c>
    </row>
    <row r="57" spans="1:23" ht="12.75" customHeight="1" x14ac:dyDescent="0.25">
      <c r="A57" s="475"/>
      <c r="B57" s="475"/>
      <c r="C57" s="475"/>
      <c r="D57" s="475"/>
      <c r="E57" s="475"/>
      <c r="F57" s="475"/>
      <c r="G57" s="475"/>
      <c r="H57" s="475"/>
      <c r="I57" s="475"/>
      <c r="J57" s="475"/>
      <c r="K57" s="475"/>
      <c r="L57" s="475"/>
      <c r="M57" s="475"/>
      <c r="N57" s="475"/>
      <c r="O57" s="475"/>
      <c r="P57" s="475"/>
      <c r="Q57" s="475"/>
      <c r="R57" s="475"/>
      <c r="S57" s="475"/>
      <c r="T57" s="475"/>
      <c r="U57" s="475"/>
    </row>
    <row r="58" spans="1:23" ht="24" customHeight="1" x14ac:dyDescent="0.2">
      <c r="A58" s="477" t="s">
        <v>3</v>
      </c>
      <c r="B58" s="478" t="str">
        <f>'Dati par projektu'!$C$4</f>
        <v>Izglītības un zinātnes ministrija</v>
      </c>
      <c r="C58" s="479"/>
      <c r="D58" s="479"/>
      <c r="E58" s="479"/>
      <c r="F58" s="478" t="str">
        <f>'Dati par projektu'!$C$5</f>
        <v>Tiešās pārvaldes iestāde</v>
      </c>
      <c r="G58" s="479"/>
      <c r="H58" s="480"/>
      <c r="I58" s="479"/>
      <c r="J58" s="480" t="s">
        <v>311</v>
      </c>
      <c r="K58" s="479"/>
      <c r="L58" s="482">
        <f>'1.1.B. Iesniedzējs'!C22</f>
        <v>1</v>
      </c>
      <c r="M58" s="479"/>
      <c r="N58" s="483" t="s">
        <v>313</v>
      </c>
      <c r="O58" s="479"/>
      <c r="P58" s="480"/>
      <c r="Q58" s="479"/>
      <c r="R58" s="480"/>
      <c r="S58" s="479"/>
      <c r="T58" s="480"/>
      <c r="U58" s="480"/>
      <c r="W58" s="4">
        <f>IF(F58=Dati!$J$3,1,IF(F58=Dati!$J$4,2,IF(F58=Dati!$J$5,3,0)))</f>
        <v>2</v>
      </c>
    </row>
    <row r="59" spans="1:23" x14ac:dyDescent="0.2">
      <c r="A59" s="449" t="s">
        <v>223</v>
      </c>
      <c r="B59" s="450">
        <f>B$3</f>
        <v>2024</v>
      </c>
      <c r="C59" s="450"/>
      <c r="D59" s="450">
        <f>D$3</f>
        <v>2025</v>
      </c>
      <c r="E59" s="450"/>
      <c r="F59" s="450">
        <f>F$3</f>
        <v>2026</v>
      </c>
      <c r="G59" s="450"/>
      <c r="H59" s="450">
        <f>H$3</f>
        <v>2027</v>
      </c>
      <c r="I59" s="450"/>
      <c r="J59" s="450">
        <f>J$3</f>
        <v>2028</v>
      </c>
      <c r="K59" s="450"/>
      <c r="L59" s="450">
        <f>L$3</f>
        <v>2029</v>
      </c>
      <c r="M59" s="450"/>
      <c r="N59" s="450" t="str">
        <f>N$3</f>
        <v>X</v>
      </c>
      <c r="O59" s="450"/>
      <c r="P59" s="450" t="str">
        <f>P$3</f>
        <v>X</v>
      </c>
      <c r="Q59" s="450"/>
      <c r="R59" s="450" t="str">
        <f>R$3</f>
        <v>X</v>
      </c>
      <c r="S59" s="450"/>
      <c r="T59" s="450"/>
      <c r="U59" s="450"/>
    </row>
    <row r="60" spans="1:23" x14ac:dyDescent="0.2">
      <c r="A60" s="484"/>
      <c r="B60" s="451" t="s">
        <v>224</v>
      </c>
      <c r="C60" s="451"/>
      <c r="D60" s="451" t="s">
        <v>224</v>
      </c>
      <c r="E60" s="451"/>
      <c r="F60" s="451" t="s">
        <v>224</v>
      </c>
      <c r="G60" s="451"/>
      <c r="H60" s="451" t="s">
        <v>224</v>
      </c>
      <c r="I60" s="451"/>
      <c r="J60" s="451" t="s">
        <v>224</v>
      </c>
      <c r="K60" s="451"/>
      <c r="L60" s="451" t="s">
        <v>224</v>
      </c>
      <c r="M60" s="451"/>
      <c r="N60" s="451" t="s">
        <v>224</v>
      </c>
      <c r="O60" s="451"/>
      <c r="P60" s="451" t="s">
        <v>224</v>
      </c>
      <c r="Q60" s="451"/>
      <c r="R60" s="451" t="s">
        <v>224</v>
      </c>
      <c r="S60" s="451"/>
      <c r="T60" s="451" t="s">
        <v>113</v>
      </c>
      <c r="U60" s="451" t="s">
        <v>59</v>
      </c>
    </row>
    <row r="61" spans="1:23" ht="12.75" customHeight="1" x14ac:dyDescent="0.2">
      <c r="A61" s="485" t="str">
        <f>A$5</f>
        <v>Eiropas Reģionālās attīstības fonds</v>
      </c>
      <c r="B61" s="486">
        <f>B68*$L$58</f>
        <v>0</v>
      </c>
      <c r="C61" s="486"/>
      <c r="D61" s="486">
        <f t="shared" ref="D61:R61" si="23">D68*$L$58</f>
        <v>0</v>
      </c>
      <c r="E61" s="486"/>
      <c r="F61" s="486">
        <f t="shared" si="23"/>
        <v>0</v>
      </c>
      <c r="G61" s="486"/>
      <c r="H61" s="486">
        <f t="shared" si="23"/>
        <v>0</v>
      </c>
      <c r="I61" s="486"/>
      <c r="J61" s="486">
        <f t="shared" si="23"/>
        <v>0</v>
      </c>
      <c r="K61" s="486"/>
      <c r="L61" s="486">
        <f t="shared" si="23"/>
        <v>0</v>
      </c>
      <c r="M61" s="486"/>
      <c r="N61" s="486">
        <f t="shared" si="23"/>
        <v>0</v>
      </c>
      <c r="O61" s="486"/>
      <c r="P61" s="486">
        <f t="shared" si="23"/>
        <v>0</v>
      </c>
      <c r="Q61" s="486"/>
      <c r="R61" s="486">
        <f t="shared" si="23"/>
        <v>0</v>
      </c>
      <c r="S61" s="486"/>
      <c r="T61" s="453">
        <f t="shared" ref="T61:T67" si="24">SUM(B61:R61)</f>
        <v>0</v>
      </c>
      <c r="U61" s="454" t="e">
        <f>T61/$T$68</f>
        <v>#DIV/0!</v>
      </c>
    </row>
    <row r="62" spans="1:23" ht="12.75" customHeight="1" x14ac:dyDescent="0.2">
      <c r="A62" s="455" t="str">
        <f>A$6</f>
        <v>Attiecināmais valsts budžeta finansējums</v>
      </c>
      <c r="B62" s="486"/>
      <c r="C62" s="486"/>
      <c r="D62" s="486"/>
      <c r="E62" s="486"/>
      <c r="F62" s="486"/>
      <c r="G62" s="486"/>
      <c r="H62" s="486"/>
      <c r="I62" s="486"/>
      <c r="J62" s="486"/>
      <c r="K62" s="486"/>
      <c r="L62" s="486"/>
      <c r="M62" s="486"/>
      <c r="N62" s="486"/>
      <c r="O62" s="486"/>
      <c r="P62" s="486"/>
      <c r="Q62" s="486"/>
      <c r="R62" s="486"/>
      <c r="S62" s="486"/>
      <c r="T62" s="453">
        <f t="shared" si="24"/>
        <v>0</v>
      </c>
      <c r="U62" s="454" t="e">
        <f t="shared" ref="U62:U68" si="25">T62/$T$68</f>
        <v>#DIV/0!</v>
      </c>
    </row>
    <row r="63" spans="1:23" ht="12.75" customHeight="1" x14ac:dyDescent="0.2">
      <c r="A63" s="455" t="str">
        <f>A$7</f>
        <v>Valsts budžeta dotācija pašvaldībām</v>
      </c>
      <c r="B63" s="487"/>
      <c r="C63" s="487"/>
      <c r="D63" s="487"/>
      <c r="E63" s="487"/>
      <c r="F63" s="487"/>
      <c r="G63" s="487"/>
      <c r="H63" s="487"/>
      <c r="I63" s="487"/>
      <c r="J63" s="487"/>
      <c r="K63" s="487"/>
      <c r="L63" s="487"/>
      <c r="M63" s="487"/>
      <c r="N63" s="487"/>
      <c r="O63" s="487"/>
      <c r="P63" s="487"/>
      <c r="Q63" s="487"/>
      <c r="R63" s="487"/>
      <c r="S63" s="487"/>
      <c r="T63" s="453">
        <f t="shared" si="24"/>
        <v>0</v>
      </c>
      <c r="U63" s="454" t="e">
        <f t="shared" si="25"/>
        <v>#DIV/0!</v>
      </c>
    </row>
    <row r="64" spans="1:23" ht="12.75" customHeight="1" x14ac:dyDescent="0.2">
      <c r="A64" s="455" t="str">
        <f>A$8</f>
        <v>Pašvaldības finansējums</v>
      </c>
      <c r="B64" s="487"/>
      <c r="C64" s="487"/>
      <c r="D64" s="487"/>
      <c r="E64" s="487"/>
      <c r="F64" s="487"/>
      <c r="G64" s="487"/>
      <c r="H64" s="487"/>
      <c r="I64" s="487"/>
      <c r="J64" s="487"/>
      <c r="K64" s="487"/>
      <c r="L64" s="487"/>
      <c r="M64" s="487"/>
      <c r="N64" s="487"/>
      <c r="O64" s="487"/>
      <c r="P64" s="487"/>
      <c r="Q64" s="487"/>
      <c r="R64" s="487"/>
      <c r="S64" s="487"/>
      <c r="T64" s="453">
        <f t="shared" si="24"/>
        <v>0</v>
      </c>
      <c r="U64" s="454" t="e">
        <f t="shared" si="25"/>
        <v>#DIV/0!</v>
      </c>
    </row>
    <row r="65" spans="1:23" s="3" customFormat="1" ht="12.75" customHeight="1" x14ac:dyDescent="0.2">
      <c r="A65" s="455" t="str">
        <f>A$9</f>
        <v>Cits publiskais finansējums</v>
      </c>
      <c r="B65" s="487"/>
      <c r="C65" s="487"/>
      <c r="D65" s="487"/>
      <c r="E65" s="487"/>
      <c r="F65" s="487"/>
      <c r="G65" s="487"/>
      <c r="H65" s="487"/>
      <c r="I65" s="487"/>
      <c r="J65" s="487"/>
      <c r="K65" s="487"/>
      <c r="L65" s="487"/>
      <c r="M65" s="487"/>
      <c r="N65" s="487"/>
      <c r="O65" s="487"/>
      <c r="P65" s="487"/>
      <c r="Q65" s="487"/>
      <c r="R65" s="487"/>
      <c r="S65" s="487"/>
      <c r="T65" s="453">
        <f t="shared" si="24"/>
        <v>0</v>
      </c>
      <c r="U65" s="454" t="e">
        <f t="shared" si="25"/>
        <v>#DIV/0!</v>
      </c>
    </row>
    <row r="66" spans="1:23" ht="12.75" customHeight="1" x14ac:dyDescent="0.2">
      <c r="A66" s="456" t="str">
        <f>A$10</f>
        <v>Publiskās attiecināmās izmaksas</v>
      </c>
      <c r="B66" s="354">
        <f>SUM(B61:B65)</f>
        <v>0</v>
      </c>
      <c r="C66" s="354"/>
      <c r="D66" s="354">
        <f>SUM(D61:D65)</f>
        <v>0</v>
      </c>
      <c r="E66" s="354"/>
      <c r="F66" s="354">
        <f t="shared" ref="F66:R66" si="26">SUM(F61:F65)</f>
        <v>0</v>
      </c>
      <c r="G66" s="354"/>
      <c r="H66" s="354">
        <f t="shared" si="26"/>
        <v>0</v>
      </c>
      <c r="I66" s="354"/>
      <c r="J66" s="354">
        <f t="shared" si="26"/>
        <v>0</v>
      </c>
      <c r="K66" s="354"/>
      <c r="L66" s="354">
        <f t="shared" si="26"/>
        <v>0</v>
      </c>
      <c r="M66" s="354"/>
      <c r="N66" s="354">
        <f t="shared" si="26"/>
        <v>0</v>
      </c>
      <c r="O66" s="354"/>
      <c r="P66" s="354">
        <f t="shared" si="26"/>
        <v>0</v>
      </c>
      <c r="Q66" s="354"/>
      <c r="R66" s="354">
        <f t="shared" si="26"/>
        <v>0</v>
      </c>
      <c r="S66" s="354"/>
      <c r="T66" s="457">
        <f>SUM(B66:R66)</f>
        <v>0</v>
      </c>
      <c r="U66" s="454" t="e">
        <f t="shared" si="25"/>
        <v>#DIV/0!</v>
      </c>
    </row>
    <row r="67" spans="1:23" ht="12.75" customHeight="1" x14ac:dyDescent="0.2">
      <c r="A67" s="455" t="str">
        <f>A$11</f>
        <v>Privātās attiecināmās izmaksas</v>
      </c>
      <c r="B67" s="487"/>
      <c r="C67" s="487"/>
      <c r="D67" s="487"/>
      <c r="E67" s="487"/>
      <c r="F67" s="487"/>
      <c r="G67" s="487"/>
      <c r="H67" s="487"/>
      <c r="I67" s="487"/>
      <c r="J67" s="487"/>
      <c r="K67" s="487"/>
      <c r="L67" s="487"/>
      <c r="M67" s="487"/>
      <c r="N67" s="487"/>
      <c r="O67" s="487"/>
      <c r="P67" s="487"/>
      <c r="Q67" s="487"/>
      <c r="R67" s="487"/>
      <c r="S67" s="487"/>
      <c r="T67" s="453">
        <f t="shared" si="24"/>
        <v>0</v>
      </c>
      <c r="U67" s="454" t="e">
        <f t="shared" si="25"/>
        <v>#DIV/0!</v>
      </c>
    </row>
    <row r="68" spans="1:23" ht="12.75" customHeight="1" x14ac:dyDescent="0.2">
      <c r="A68" s="456" t="str">
        <f>A$12</f>
        <v>Kopējās attiecināmās izmaksas</v>
      </c>
      <c r="B68" s="354">
        <f>IF(B$23=2,'1.1.B. Iesniedzējs'!H40,'1.1.B. Iesniedzējs'!H40*B$23)</f>
        <v>0</v>
      </c>
      <c r="C68" s="354"/>
      <c r="D68" s="354">
        <f>IF(D$23=2,'1.1.B. Iesniedzējs'!J40+'1.1.B. Iesniedzējs'!H40,'1.1.B. Iesniedzējs'!J40*D$23)</f>
        <v>0</v>
      </c>
      <c r="E68" s="354"/>
      <c r="F68" s="354">
        <f>IF(F$23=2,'1.1.B. Iesniedzējs'!L40+'1.1.B. Iesniedzējs'!J40+'1.1.B. Iesniedzējs'!H40,'1.1.B. Iesniedzējs'!L40*F$23)</f>
        <v>0</v>
      </c>
      <c r="G68" s="354"/>
      <c r="H68" s="354">
        <f>IF(H$23=2,'1.1.B. Iesniedzējs'!N40+'1.1.B. Iesniedzējs'!L40+'1.1.B. Iesniedzējs'!J40+'1.1.B. Iesniedzējs'!H40,'1.1.B. Iesniedzējs'!N40*H$23)</f>
        <v>0</v>
      </c>
      <c r="I68" s="354"/>
      <c r="J68" s="354">
        <f>IF(J$23=2,'1.1.B. Iesniedzējs'!P40,'1.1.B. Iesniedzējs'!P40*J$23)</f>
        <v>0</v>
      </c>
      <c r="K68" s="354"/>
      <c r="L68" s="354">
        <f>IF(L$23=2,'1.1.B. Iesniedzējs'!R40,'1.1.B. Iesniedzējs'!R40*L$23)</f>
        <v>0</v>
      </c>
      <c r="M68" s="354"/>
      <c r="N68" s="354">
        <f>IF(N$23=2,'1.1.B. Iesniedzējs'!T40,'1.1.B. Iesniedzējs'!T40*N$23)</f>
        <v>0</v>
      </c>
      <c r="O68" s="354"/>
      <c r="P68" s="354">
        <f>IF(P$23=2,'1.1.B. Iesniedzējs'!V40,'1.1.B. Iesniedzējs'!V40*P$23)</f>
        <v>0</v>
      </c>
      <c r="Q68" s="354"/>
      <c r="R68" s="354">
        <f>IF(R$23=2,'1.1.B. Iesniedzējs'!X40,'1.1.B. Iesniedzējs'!X40*R$23)</f>
        <v>0</v>
      </c>
      <c r="S68" s="354"/>
      <c r="T68" s="457">
        <f>SUM(B68:R68)</f>
        <v>0</v>
      </c>
      <c r="U68" s="454" t="e">
        <f t="shared" si="25"/>
        <v>#DIV/0!</v>
      </c>
    </row>
    <row r="69" spans="1:23" ht="12.75" customHeight="1" x14ac:dyDescent="0.2">
      <c r="A69" s="455" t="str">
        <f>A$13</f>
        <v>Publiskās neattiecināmās izmaksas</v>
      </c>
      <c r="B69" s="489"/>
      <c r="C69" s="489"/>
      <c r="D69" s="489"/>
      <c r="E69" s="489"/>
      <c r="F69" s="489"/>
      <c r="G69" s="489"/>
      <c r="H69" s="489"/>
      <c r="I69" s="489"/>
      <c r="J69" s="489"/>
      <c r="K69" s="489"/>
      <c r="L69" s="489"/>
      <c r="M69" s="489"/>
      <c r="N69" s="489"/>
      <c r="O69" s="489"/>
      <c r="P69" s="489"/>
      <c r="Q69" s="489"/>
      <c r="R69" s="489"/>
      <c r="S69" s="489"/>
      <c r="T69" s="453">
        <f>SUM(B69:R69)</f>
        <v>0</v>
      </c>
      <c r="U69" s="488" t="s">
        <v>231</v>
      </c>
    </row>
    <row r="70" spans="1:23" ht="12.75" customHeight="1" x14ac:dyDescent="0.2">
      <c r="A70" s="455" t="str">
        <f>A$14</f>
        <v>Privātās neattiecināmās izmaksas</v>
      </c>
      <c r="B70" s="486">
        <f>IF(B$23=2,'1.1.B. Iesniedzējs'!I40,'1.1.B. Iesniedzējs'!I40*B$23)</f>
        <v>0</v>
      </c>
      <c r="C70" s="486"/>
      <c r="D70" s="486">
        <f>IF(D$23=2,'1.1.B. Iesniedzējs'!K40+'1.1.B. Iesniedzējs'!I40,'1.1.B. Iesniedzējs'!K40*D$23)</f>
        <v>0</v>
      </c>
      <c r="E70" s="486"/>
      <c r="F70" s="486">
        <f>IF(F$23=2,'1.1.B. Iesniedzējs'!M40+'1.1.B. Iesniedzējs'!K40+'1.1.B. Iesniedzējs'!I40,'1.1.B. Iesniedzējs'!M40*F$23)</f>
        <v>0</v>
      </c>
      <c r="G70" s="486"/>
      <c r="H70" s="486">
        <f>IF(H$23=2,'1.1.B. Iesniedzējs'!O40+'1.1.B. Iesniedzējs'!M40+'1.1.B. Iesniedzējs'!K40+'1.1.B. Iesniedzējs'!I40,'1.1.B. Iesniedzējs'!O40*H$23)</f>
        <v>0</v>
      </c>
      <c r="I70" s="486"/>
      <c r="J70" s="486">
        <f>IF(J$23=2,'1.1.B. Iesniedzējs'!Q40,'1.1.B. Iesniedzējs'!Q40*J$23)</f>
        <v>0</v>
      </c>
      <c r="K70" s="486"/>
      <c r="L70" s="486">
        <f>IF(L$23=2,'1.1.B. Iesniedzējs'!S40,'1.1.B. Iesniedzējs'!S40*L$23)</f>
        <v>0</v>
      </c>
      <c r="M70" s="486"/>
      <c r="N70" s="486">
        <f>IF(N$23=2,'1.1.B. Iesniedzējs'!U40,'1.1.B. Iesniedzējs'!U40*N$23)</f>
        <v>0</v>
      </c>
      <c r="O70" s="486"/>
      <c r="P70" s="486">
        <f>IF(P$23=2,'1.1.B. Iesniedzējs'!W40,'1.1.B. Iesniedzējs'!W40*P$23)</f>
        <v>0</v>
      </c>
      <c r="Q70" s="486"/>
      <c r="R70" s="486">
        <f>IF(R$23=2,'1.1.B. Iesniedzējs'!Y40,'1.1.B. Iesniedzējs'!Y40*R$23)</f>
        <v>0</v>
      </c>
      <c r="S70" s="487"/>
      <c r="T70" s="453">
        <f>SUM(B70:R70)</f>
        <v>0</v>
      </c>
      <c r="U70" s="488" t="s">
        <v>231</v>
      </c>
    </row>
    <row r="71" spans="1:23" ht="12.75" customHeight="1" x14ac:dyDescent="0.2">
      <c r="A71" s="456" t="str">
        <f>A$15</f>
        <v>Neattiecināmās izmaksas kopā</v>
      </c>
      <c r="B71" s="354">
        <f>SUM(B69:B70)</f>
        <v>0</v>
      </c>
      <c r="C71" s="354"/>
      <c r="D71" s="354">
        <f t="shared" ref="D71:R71" si="27">SUM(D69:D70)</f>
        <v>0</v>
      </c>
      <c r="E71" s="354"/>
      <c r="F71" s="354">
        <f t="shared" si="27"/>
        <v>0</v>
      </c>
      <c r="G71" s="354"/>
      <c r="H71" s="354">
        <f t="shared" si="27"/>
        <v>0</v>
      </c>
      <c r="I71" s="354"/>
      <c r="J71" s="354">
        <f t="shared" si="27"/>
        <v>0</v>
      </c>
      <c r="K71" s="354"/>
      <c r="L71" s="354">
        <f t="shared" si="27"/>
        <v>0</v>
      </c>
      <c r="M71" s="354"/>
      <c r="N71" s="354">
        <f t="shared" si="27"/>
        <v>0</v>
      </c>
      <c r="O71" s="354"/>
      <c r="P71" s="354">
        <f t="shared" si="27"/>
        <v>0</v>
      </c>
      <c r="Q71" s="354"/>
      <c r="R71" s="354">
        <f t="shared" si="27"/>
        <v>0</v>
      </c>
      <c r="S71" s="354"/>
      <c r="T71" s="457">
        <f>SUM(B71:R71)</f>
        <v>0</v>
      </c>
      <c r="U71" s="488" t="s">
        <v>231</v>
      </c>
    </row>
    <row r="72" spans="1:23" ht="12.75" customHeight="1" x14ac:dyDescent="0.25">
      <c r="A72" s="461" t="str">
        <f>A$16</f>
        <v>Kopējās izmaksas</v>
      </c>
      <c r="B72" s="462">
        <f>B68+B71</f>
        <v>0</v>
      </c>
      <c r="C72" s="462"/>
      <c r="D72" s="462">
        <f t="shared" ref="D72:R72" si="28">D68+D71</f>
        <v>0</v>
      </c>
      <c r="E72" s="462"/>
      <c r="F72" s="462">
        <f t="shared" si="28"/>
        <v>0</v>
      </c>
      <c r="G72" s="462"/>
      <c r="H72" s="462">
        <f t="shared" si="28"/>
        <v>0</v>
      </c>
      <c r="I72" s="462"/>
      <c r="J72" s="462">
        <f t="shared" si="28"/>
        <v>0</v>
      </c>
      <c r="K72" s="462"/>
      <c r="L72" s="462">
        <f t="shared" si="28"/>
        <v>0</v>
      </c>
      <c r="M72" s="462"/>
      <c r="N72" s="462">
        <f t="shared" si="28"/>
        <v>0</v>
      </c>
      <c r="O72" s="462"/>
      <c r="P72" s="462">
        <f t="shared" si="28"/>
        <v>0</v>
      </c>
      <c r="Q72" s="462"/>
      <c r="R72" s="462">
        <f t="shared" si="28"/>
        <v>0</v>
      </c>
      <c r="S72" s="462"/>
      <c r="T72" s="457">
        <f>SUM(B72:R72)</f>
        <v>0</v>
      </c>
      <c r="U72" s="488" t="s">
        <v>231</v>
      </c>
    </row>
    <row r="73" spans="1:23" ht="12.75" customHeight="1" x14ac:dyDescent="0.25">
      <c r="A73" s="475"/>
      <c r="B73" s="475"/>
      <c r="C73" s="475"/>
      <c r="D73" s="475"/>
      <c r="E73" s="475"/>
      <c r="F73" s="475"/>
      <c r="G73" s="475"/>
      <c r="H73" s="475"/>
      <c r="I73" s="475"/>
      <c r="J73" s="475"/>
      <c r="K73" s="475"/>
      <c r="L73" s="475"/>
      <c r="M73" s="475"/>
      <c r="N73" s="475"/>
      <c r="O73" s="475"/>
      <c r="P73" s="475"/>
      <c r="Q73" s="475"/>
      <c r="R73" s="475"/>
      <c r="S73" s="475"/>
      <c r="T73" s="475"/>
      <c r="U73" s="475"/>
    </row>
    <row r="74" spans="1:23" ht="24" customHeight="1" x14ac:dyDescent="0.2">
      <c r="A74" s="477" t="s">
        <v>3</v>
      </c>
      <c r="B74" s="478" t="str">
        <f>'Dati par projektu'!$C$4</f>
        <v>Izglītības un zinātnes ministrija</v>
      </c>
      <c r="C74" s="479"/>
      <c r="D74" s="479"/>
      <c r="E74" s="479"/>
      <c r="F74" s="478" t="str">
        <f>'Dati par projektu'!$C$5</f>
        <v>Tiešās pārvaldes iestāde</v>
      </c>
      <c r="G74" s="479"/>
      <c r="H74" s="480"/>
      <c r="I74" s="479"/>
      <c r="J74" s="480" t="s">
        <v>311</v>
      </c>
      <c r="K74" s="479"/>
      <c r="L74" s="482">
        <f>'1.1.C. Iesniedzējs'!C36</f>
        <v>0.85</v>
      </c>
      <c r="M74" s="479"/>
      <c r="N74" s="483" t="s">
        <v>316</v>
      </c>
      <c r="O74" s="479"/>
      <c r="P74" s="480"/>
      <c r="Q74" s="479"/>
      <c r="R74" s="480"/>
      <c r="S74" s="479"/>
      <c r="T74" s="480"/>
      <c r="U74" s="480"/>
      <c r="W74" s="4">
        <f>IF(F74=Dati!$J$3,1,IF(F74=Dati!$J$4,2,IF(F74=Dati!$J$5,3,0)))</f>
        <v>2</v>
      </c>
    </row>
    <row r="75" spans="1:23" x14ac:dyDescent="0.2">
      <c r="A75" s="449" t="s">
        <v>223</v>
      </c>
      <c r="B75" s="450">
        <f>B$3</f>
        <v>2024</v>
      </c>
      <c r="C75" s="450"/>
      <c r="D75" s="450">
        <f>D$3</f>
        <v>2025</v>
      </c>
      <c r="E75" s="450"/>
      <c r="F75" s="450">
        <f>F$3</f>
        <v>2026</v>
      </c>
      <c r="G75" s="450"/>
      <c r="H75" s="450">
        <f>H$3</f>
        <v>2027</v>
      </c>
      <c r="I75" s="450"/>
      <c r="J75" s="450">
        <f>J$3</f>
        <v>2028</v>
      </c>
      <c r="K75" s="450"/>
      <c r="L75" s="450">
        <f>L$3</f>
        <v>2029</v>
      </c>
      <c r="M75" s="450"/>
      <c r="N75" s="450" t="str">
        <f>N$3</f>
        <v>X</v>
      </c>
      <c r="O75" s="450"/>
      <c r="P75" s="450" t="str">
        <f>P$3</f>
        <v>X</v>
      </c>
      <c r="Q75" s="450"/>
      <c r="R75" s="450" t="str">
        <f>R$3</f>
        <v>X</v>
      </c>
      <c r="S75" s="450"/>
      <c r="T75" s="450"/>
      <c r="U75" s="450"/>
    </row>
    <row r="76" spans="1:23" x14ac:dyDescent="0.2">
      <c r="A76" s="484"/>
      <c r="B76" s="451" t="s">
        <v>224</v>
      </c>
      <c r="C76" s="451"/>
      <c r="D76" s="451" t="s">
        <v>224</v>
      </c>
      <c r="E76" s="451"/>
      <c r="F76" s="451" t="s">
        <v>224</v>
      </c>
      <c r="G76" s="451"/>
      <c r="H76" s="451" t="s">
        <v>224</v>
      </c>
      <c r="I76" s="451"/>
      <c r="J76" s="451" t="s">
        <v>224</v>
      </c>
      <c r="K76" s="451"/>
      <c r="L76" s="451" t="s">
        <v>224</v>
      </c>
      <c r="M76" s="451"/>
      <c r="N76" s="451" t="s">
        <v>224</v>
      </c>
      <c r="O76" s="451"/>
      <c r="P76" s="451" t="s">
        <v>224</v>
      </c>
      <c r="Q76" s="451"/>
      <c r="R76" s="451" t="s">
        <v>224</v>
      </c>
      <c r="S76" s="451"/>
      <c r="T76" s="451" t="s">
        <v>113</v>
      </c>
      <c r="U76" s="451" t="s">
        <v>59</v>
      </c>
    </row>
    <row r="77" spans="1:23" ht="12.75" customHeight="1" x14ac:dyDescent="0.2">
      <c r="A77" s="485" t="str">
        <f>A$5</f>
        <v>Eiropas Reģionālās attīstības fonds</v>
      </c>
      <c r="B77" s="486">
        <f>B84*$L$74</f>
        <v>0</v>
      </c>
      <c r="C77" s="486"/>
      <c r="D77" s="486">
        <f t="shared" ref="D77:R77" si="29">D84*$L$74</f>
        <v>0</v>
      </c>
      <c r="E77" s="486"/>
      <c r="F77" s="486">
        <f t="shared" si="29"/>
        <v>0</v>
      </c>
      <c r="G77" s="486"/>
      <c r="H77" s="486">
        <f t="shared" si="29"/>
        <v>0</v>
      </c>
      <c r="I77" s="486"/>
      <c r="J77" s="486">
        <f t="shared" si="29"/>
        <v>0</v>
      </c>
      <c r="K77" s="486"/>
      <c r="L77" s="486">
        <f t="shared" si="29"/>
        <v>0</v>
      </c>
      <c r="M77" s="486"/>
      <c r="N77" s="486">
        <f t="shared" si="29"/>
        <v>0</v>
      </c>
      <c r="O77" s="486"/>
      <c r="P77" s="486">
        <f t="shared" si="29"/>
        <v>0</v>
      </c>
      <c r="Q77" s="486"/>
      <c r="R77" s="486">
        <f t="shared" si="29"/>
        <v>0</v>
      </c>
      <c r="S77" s="486"/>
      <c r="T77" s="453">
        <f t="shared" ref="T77:T83" si="30">SUM(B77:R77)</f>
        <v>0</v>
      </c>
      <c r="U77" s="454" t="e">
        <f>T77/$T$84</f>
        <v>#DIV/0!</v>
      </c>
    </row>
    <row r="78" spans="1:23" ht="12.75" customHeight="1" x14ac:dyDescent="0.2">
      <c r="A78" s="455" t="str">
        <f>A$6</f>
        <v>Attiecināmais valsts budžeta finansējums</v>
      </c>
      <c r="B78" s="486">
        <f>IF($W74=2,B84-B77,0)</f>
        <v>0</v>
      </c>
      <c r="C78" s="486"/>
      <c r="D78" s="486">
        <f t="shared" ref="D78:R78" si="31">IF($W74=2,D84-D77,0)</f>
        <v>0</v>
      </c>
      <c r="E78" s="486"/>
      <c r="F78" s="486">
        <f t="shared" si="31"/>
        <v>0</v>
      </c>
      <c r="G78" s="486"/>
      <c r="H78" s="486">
        <f t="shared" si="31"/>
        <v>0</v>
      </c>
      <c r="I78" s="486"/>
      <c r="J78" s="486">
        <f t="shared" si="31"/>
        <v>0</v>
      </c>
      <c r="K78" s="486"/>
      <c r="L78" s="486">
        <f t="shared" si="31"/>
        <v>0</v>
      </c>
      <c r="M78" s="486"/>
      <c r="N78" s="486">
        <f t="shared" si="31"/>
        <v>0</v>
      </c>
      <c r="O78" s="486"/>
      <c r="P78" s="486">
        <f t="shared" si="31"/>
        <v>0</v>
      </c>
      <c r="Q78" s="486"/>
      <c r="R78" s="486">
        <f t="shared" si="31"/>
        <v>0</v>
      </c>
      <c r="S78" s="486"/>
      <c r="T78" s="453">
        <f t="shared" si="30"/>
        <v>0</v>
      </c>
      <c r="U78" s="454" t="e">
        <f t="shared" ref="U78:U84" si="32">T78/$T$84</f>
        <v>#DIV/0!</v>
      </c>
    </row>
    <row r="79" spans="1:23" ht="12.75" customHeight="1" x14ac:dyDescent="0.2">
      <c r="A79" s="455" t="str">
        <f>A$7</f>
        <v>Valsts budžeta dotācija pašvaldībām</v>
      </c>
      <c r="B79" s="487">
        <f>IF($W74=1,(B77/0.85*0.15+B77)*0.15*'Dati par projektu'!$C$8,0)</f>
        <v>0</v>
      </c>
      <c r="C79" s="487"/>
      <c r="D79" s="487">
        <f>IF($W74=1,(D77/0.85*0.15+D77)*0.15*'Dati par projektu'!$C$8,0)</f>
        <v>0</v>
      </c>
      <c r="E79" s="487"/>
      <c r="F79" s="487">
        <f>IF($W74=1,(F77/0.85*0.15+F77)*0.15*'Dati par projektu'!$C$8,0)</f>
        <v>0</v>
      </c>
      <c r="G79" s="487"/>
      <c r="H79" s="487">
        <f>IF($W74=1,(H77/0.85*0.15+H77)*0.15*'Dati par projektu'!$C$8,0)</f>
        <v>0</v>
      </c>
      <c r="I79" s="487"/>
      <c r="J79" s="487">
        <f>IF($W74=1,(J77/0.85*0.15+J77)*0.15*'Dati par projektu'!$C$8,0)</f>
        <v>0</v>
      </c>
      <c r="K79" s="487"/>
      <c r="L79" s="487">
        <f>IF($W74=1,(L77/0.85*0.15+L77)*0.15*'Dati par projektu'!$C$8,0)</f>
        <v>0</v>
      </c>
      <c r="M79" s="487"/>
      <c r="N79" s="487">
        <f>IF($W74=1,(N77/0.85*0.15+N77)*0.15*'Dati par projektu'!$C$8,0)</f>
        <v>0</v>
      </c>
      <c r="O79" s="487"/>
      <c r="P79" s="487">
        <f>IF($W74=1,(P77/0.85*0.15+P77)*0.15*'Dati par projektu'!$C$8,0)</f>
        <v>0</v>
      </c>
      <c r="Q79" s="487"/>
      <c r="R79" s="487">
        <f>IF($W74=1,(R77/0.85*0.15+R77)*0.15*'Dati par projektu'!$C$8,0)</f>
        <v>0</v>
      </c>
      <c r="S79" s="487"/>
      <c r="T79" s="453">
        <f t="shared" si="30"/>
        <v>0</v>
      </c>
      <c r="U79" s="454" t="e">
        <f t="shared" si="32"/>
        <v>#DIV/0!</v>
      </c>
    </row>
    <row r="80" spans="1:23" ht="12.75" customHeight="1" x14ac:dyDescent="0.2">
      <c r="A80" s="455" t="str">
        <f>A$8</f>
        <v>Pašvaldības finansējums</v>
      </c>
      <c r="B80" s="487">
        <f>IF($W74=1,B84-B77-B79-B83,0)</f>
        <v>0</v>
      </c>
      <c r="C80" s="487"/>
      <c r="D80" s="487">
        <f t="shared" ref="D80:R80" si="33">IF($W74=1,D84-D77-D79-D83,0)</f>
        <v>0</v>
      </c>
      <c r="E80" s="487"/>
      <c r="F80" s="487">
        <f t="shared" si="33"/>
        <v>0</v>
      </c>
      <c r="G80" s="487"/>
      <c r="H80" s="487">
        <f t="shared" si="33"/>
        <v>0</v>
      </c>
      <c r="I80" s="487"/>
      <c r="J80" s="487">
        <f t="shared" si="33"/>
        <v>0</v>
      </c>
      <c r="K80" s="487"/>
      <c r="L80" s="487">
        <f t="shared" si="33"/>
        <v>0</v>
      </c>
      <c r="M80" s="487"/>
      <c r="N80" s="487">
        <f t="shared" si="33"/>
        <v>0</v>
      </c>
      <c r="O80" s="487"/>
      <c r="P80" s="487">
        <f t="shared" si="33"/>
        <v>0</v>
      </c>
      <c r="Q80" s="487"/>
      <c r="R80" s="487">
        <f t="shared" si="33"/>
        <v>0</v>
      </c>
      <c r="S80" s="487"/>
      <c r="T80" s="453">
        <f t="shared" si="30"/>
        <v>0</v>
      </c>
      <c r="U80" s="454" t="e">
        <f t="shared" si="32"/>
        <v>#DIV/0!</v>
      </c>
    </row>
    <row r="81" spans="1:23" s="3" customFormat="1" ht="12.75" customHeight="1" x14ac:dyDescent="0.2">
      <c r="A81" s="455" t="str">
        <f>A$9</f>
        <v>Cits publiskais finansējums</v>
      </c>
      <c r="B81" s="487"/>
      <c r="C81" s="487"/>
      <c r="D81" s="487"/>
      <c r="E81" s="487"/>
      <c r="F81" s="487"/>
      <c r="G81" s="487"/>
      <c r="H81" s="487"/>
      <c r="I81" s="487"/>
      <c r="J81" s="487"/>
      <c r="K81" s="487"/>
      <c r="L81" s="487"/>
      <c r="M81" s="487"/>
      <c r="N81" s="487"/>
      <c r="O81" s="487"/>
      <c r="P81" s="487"/>
      <c r="Q81" s="487"/>
      <c r="R81" s="487"/>
      <c r="S81" s="487"/>
      <c r="T81" s="453">
        <f t="shared" si="30"/>
        <v>0</v>
      </c>
      <c r="U81" s="454" t="e">
        <f t="shared" si="32"/>
        <v>#DIV/0!</v>
      </c>
    </row>
    <row r="82" spans="1:23" ht="12.75" customHeight="1" x14ac:dyDescent="0.2">
      <c r="A82" s="456" t="str">
        <f>A$10</f>
        <v>Publiskās attiecināmās izmaksas</v>
      </c>
      <c r="B82" s="354">
        <f>SUM(B77:B81)</f>
        <v>0</v>
      </c>
      <c r="C82" s="354"/>
      <c r="D82" s="354">
        <f t="shared" ref="D82:R82" si="34">SUM(D77:D81)</f>
        <v>0</v>
      </c>
      <c r="E82" s="354"/>
      <c r="F82" s="354">
        <f t="shared" si="34"/>
        <v>0</v>
      </c>
      <c r="G82" s="354"/>
      <c r="H82" s="354">
        <f t="shared" si="34"/>
        <v>0</v>
      </c>
      <c r="I82" s="354"/>
      <c r="J82" s="354">
        <f t="shared" si="34"/>
        <v>0</v>
      </c>
      <c r="K82" s="354"/>
      <c r="L82" s="354">
        <f t="shared" si="34"/>
        <v>0</v>
      </c>
      <c r="M82" s="354"/>
      <c r="N82" s="354">
        <f t="shared" si="34"/>
        <v>0</v>
      </c>
      <c r="O82" s="354"/>
      <c r="P82" s="354">
        <f t="shared" si="34"/>
        <v>0</v>
      </c>
      <c r="Q82" s="354"/>
      <c r="R82" s="354">
        <f t="shared" si="34"/>
        <v>0</v>
      </c>
      <c r="S82" s="354"/>
      <c r="T82" s="457">
        <f t="shared" si="30"/>
        <v>0</v>
      </c>
      <c r="U82" s="454" t="e">
        <f t="shared" si="32"/>
        <v>#DIV/0!</v>
      </c>
    </row>
    <row r="83" spans="1:23" ht="12.75" customHeight="1" x14ac:dyDescent="0.2">
      <c r="A83" s="455" t="str">
        <f>A$11</f>
        <v>Privātās attiecināmās izmaksas</v>
      </c>
      <c r="B83" s="487"/>
      <c r="C83" s="487"/>
      <c r="D83" s="487"/>
      <c r="E83" s="487"/>
      <c r="F83" s="487"/>
      <c r="G83" s="487"/>
      <c r="H83" s="487"/>
      <c r="I83" s="487"/>
      <c r="J83" s="487"/>
      <c r="K83" s="487"/>
      <c r="L83" s="487"/>
      <c r="M83" s="487"/>
      <c r="N83" s="487"/>
      <c r="O83" s="487"/>
      <c r="P83" s="487"/>
      <c r="Q83" s="487"/>
      <c r="R83" s="487"/>
      <c r="S83" s="487"/>
      <c r="T83" s="453">
        <f t="shared" si="30"/>
        <v>0</v>
      </c>
      <c r="U83" s="454" t="e">
        <f t="shared" si="32"/>
        <v>#DIV/0!</v>
      </c>
    </row>
    <row r="84" spans="1:23" ht="12.75" customHeight="1" x14ac:dyDescent="0.2">
      <c r="A84" s="456" t="str">
        <f>A$12</f>
        <v>Kopējās attiecināmās izmaksas</v>
      </c>
      <c r="B84" s="354">
        <f>IF(B23=2,'1.1.C. Iesniedzējs'!H36,'1.1.C. Iesniedzējs'!H36*B23)</f>
        <v>0</v>
      </c>
      <c r="C84" s="354"/>
      <c r="D84" s="354">
        <f>IF(D23=2,'1.1.C. Iesniedzējs'!J36+'1.1.C. Iesniedzējs'!H36,'1.1.C. Iesniedzējs'!J36*D23)</f>
        <v>0</v>
      </c>
      <c r="E84" s="354"/>
      <c r="F84" s="354">
        <f>IF(F23=2,'1.1.C. Iesniedzējs'!L36+'1.1.C. Iesniedzējs'!J36+'1.1.C. Iesniedzējs'!H36,'1.1.C. Iesniedzējs'!L36*F23)</f>
        <v>0</v>
      </c>
      <c r="G84" s="354"/>
      <c r="H84" s="354">
        <f>IF(H23=2,'1.1.C. Iesniedzējs'!N36+'1.1.C. Iesniedzējs'!L36+'1.1.C. Iesniedzējs'!J36+'1.1.C. Iesniedzējs'!H36,'1.1.C. Iesniedzējs'!N36*H23)</f>
        <v>0</v>
      </c>
      <c r="I84" s="354"/>
      <c r="J84" s="354">
        <f>IF(J23=2,'1.1.C. Iesniedzējs'!P36,'1.1.C. Iesniedzējs'!P36*J23)</f>
        <v>0</v>
      </c>
      <c r="K84" s="354"/>
      <c r="L84" s="354">
        <f>IF(L23=2,'1.1.C. Iesniedzējs'!R36,'1.1.C. Iesniedzējs'!R36*L23)</f>
        <v>0</v>
      </c>
      <c r="M84" s="354"/>
      <c r="N84" s="354">
        <f>IF(N23=2,'1.1.C. Iesniedzējs'!T36,'1.1.C. Iesniedzējs'!T36*N23)</f>
        <v>0</v>
      </c>
      <c r="O84" s="354"/>
      <c r="P84" s="354">
        <f>IF(P23=2,'1.1.C. Iesniedzējs'!V36,'1.1.C. Iesniedzējs'!V36*P23)</f>
        <v>0</v>
      </c>
      <c r="Q84" s="354"/>
      <c r="R84" s="354">
        <f>IF(R23=2,'1.1.C. Iesniedzējs'!X36,'1.1.C. Iesniedzējs'!X36*R23)</f>
        <v>0</v>
      </c>
      <c r="S84" s="354"/>
      <c r="T84" s="457">
        <f>SUM(B84:R84)</f>
        <v>0</v>
      </c>
      <c r="U84" s="454" t="e">
        <f t="shared" si="32"/>
        <v>#DIV/0!</v>
      </c>
    </row>
    <row r="85" spans="1:23" ht="12.75" customHeight="1" x14ac:dyDescent="0.2">
      <c r="A85" s="455" t="str">
        <f>A$13</f>
        <v>Publiskās neattiecināmās izmaksas</v>
      </c>
      <c r="B85" s="487">
        <f>IF($W74=1,IF(B23=2,'1.1.C. Iesniedzējs'!I36,'1.1.C. Iesniedzējs'!I36*B23),0)</f>
        <v>0</v>
      </c>
      <c r="C85" s="487"/>
      <c r="D85" s="487">
        <f>IF($W74=1,IF(D23=2,'1.1.C. Iesniedzējs'!K36+'1.1.C. Iesniedzējs'!I36,'1.1.C. Iesniedzējs'!K36*D23),0)</f>
        <v>0</v>
      </c>
      <c r="E85" s="487"/>
      <c r="F85" s="487">
        <f>IF($W74=1,IF(F23=2,'1.1.C. Iesniedzējs'!M36+'1.1.C. Iesniedzējs'!K36+'1.1.C. Iesniedzējs'!I36,'1.1.C. Iesniedzējs'!M36*F23),0)</f>
        <v>0</v>
      </c>
      <c r="G85" s="487"/>
      <c r="H85" s="487">
        <f>IF($W74=1,IF(H23=2,'1.1.C. Iesniedzējs'!O36+'1.1.C. Iesniedzējs'!M36+'1.1.C. Iesniedzējs'!K36+'1.1.C. Iesniedzējs'!I36,'1.1.C. Iesniedzējs'!O36*H23),0)</f>
        <v>0</v>
      </c>
      <c r="I85" s="487"/>
      <c r="J85" s="487">
        <f>IF($W74=1,IF(J23=2,'1.1.C. Iesniedzējs'!Q36,'1.1.C. Iesniedzējs'!Q36*J23),0)</f>
        <v>0</v>
      </c>
      <c r="K85" s="487"/>
      <c r="L85" s="487">
        <f>IF($W74=1,IF(L23=2,'1.1.C. Iesniedzējs'!S36,'1.1.C. Iesniedzējs'!S36*L23),0)</f>
        <v>0</v>
      </c>
      <c r="M85" s="487"/>
      <c r="N85" s="487">
        <f>IF($W74=1,IF(N23=2,'1.1.C. Iesniedzējs'!U36,'1.1.C. Iesniedzējs'!U36*N23),0)</f>
        <v>0</v>
      </c>
      <c r="O85" s="487"/>
      <c r="P85" s="487">
        <f>IF($W74=1,IF(P23=2,'1.1.C. Iesniedzējs'!W36,'1.1.C. Iesniedzējs'!W36*P23),0)</f>
        <v>0</v>
      </c>
      <c r="Q85" s="487"/>
      <c r="R85" s="487">
        <f>IF($W74=1,IF(R23=2,'1.1.C. Iesniedzējs'!Y36,'1.1.C. Iesniedzējs'!Y36*R23),0)</f>
        <v>0</v>
      </c>
      <c r="S85" s="487"/>
      <c r="T85" s="453">
        <f>SUM(B85:R85)</f>
        <v>0</v>
      </c>
      <c r="U85" s="488" t="s">
        <v>231</v>
      </c>
    </row>
    <row r="86" spans="1:23" ht="12.75" customHeight="1" x14ac:dyDescent="0.2">
      <c r="A86" s="455" t="str">
        <f>A$14</f>
        <v>Privātās neattiecināmās izmaksas</v>
      </c>
      <c r="B86" s="487">
        <f>IF($W74=3,IF(B23=2,'1.1.C. Iesniedzējs'!I37,'1.1.C. Iesniedzējs'!I37*B23),0)</f>
        <v>0</v>
      </c>
      <c r="C86" s="487"/>
      <c r="D86" s="487">
        <f>IF($W74=3,IF(D23=2,'1.1.C. Iesniedzējs'!K37+'1.1.C. Iesniedzējs'!I37,'1.1.C. Iesniedzējs'!K37*D23),0)</f>
        <v>0</v>
      </c>
      <c r="E86" s="487"/>
      <c r="F86" s="487">
        <f>IF($W74=3,IF(F23=2,'1.1.C. Iesniedzējs'!M37+'1.1.C. Iesniedzējs'!K37+'1.1.C. Iesniedzējs'!I37,'1.1.C. Iesniedzējs'!M37*F23),0)</f>
        <v>0</v>
      </c>
      <c r="G86" s="487"/>
      <c r="H86" s="487">
        <f>IF($W74=3,IF(H23=2,'1.1.C. Iesniedzējs'!O37+'1.1.C. Iesniedzējs'!M37+'1.1.C. Iesniedzējs'!K37+'1.1.C. Iesniedzējs'!I37,'1.1.C. Iesniedzējs'!O37*H23),0)</f>
        <v>0</v>
      </c>
      <c r="I86" s="487"/>
      <c r="J86" s="487">
        <f>IF($W74=3,IF(J23=2,'1.1.C. Iesniedzējs'!Q37,'1.1.C. Iesniedzējs'!Q37*J23),0)</f>
        <v>0</v>
      </c>
      <c r="K86" s="487"/>
      <c r="L86" s="487">
        <f>IF($W74=3,IF(L23=2,'1.1.C. Iesniedzējs'!S37,'1.1.C. Iesniedzējs'!S37*L23),0)</f>
        <v>0</v>
      </c>
      <c r="M86" s="487"/>
      <c r="N86" s="487">
        <f>IF($W74=3,IF(N23=2,'1.1.C. Iesniedzējs'!U37,'1.1.C. Iesniedzējs'!U37*N23),0)</f>
        <v>0</v>
      </c>
      <c r="O86" s="487"/>
      <c r="P86" s="487">
        <f>IF($W74=3,IF(P23=2,'1.1.C. Iesniedzējs'!W37,'1.1.C. Iesniedzējs'!W37*P23),0)</f>
        <v>0</v>
      </c>
      <c r="Q86" s="487"/>
      <c r="R86" s="487">
        <f>IF($W74=3,IF(R23=2,'1.1.C. Iesniedzējs'!Y37,'1.1.C. Iesniedzējs'!Y37*R23),0)</f>
        <v>0</v>
      </c>
      <c r="S86" s="487"/>
      <c r="T86" s="453">
        <f>SUM(B86:R86)</f>
        <v>0</v>
      </c>
      <c r="U86" s="488" t="s">
        <v>231</v>
      </c>
    </row>
    <row r="87" spans="1:23" ht="12.75" customHeight="1" x14ac:dyDescent="0.2">
      <c r="A87" s="456" t="str">
        <f>A$15</f>
        <v>Neattiecināmās izmaksas kopā</v>
      </c>
      <c r="B87" s="354">
        <f>SUM(B85:B86)</f>
        <v>0</v>
      </c>
      <c r="C87" s="354"/>
      <c r="D87" s="354">
        <f t="shared" ref="D87:R87" si="35">SUM(D84:D86)</f>
        <v>0</v>
      </c>
      <c r="E87" s="354"/>
      <c r="F87" s="354">
        <f t="shared" si="35"/>
        <v>0</v>
      </c>
      <c r="G87" s="354"/>
      <c r="H87" s="354">
        <f t="shared" si="35"/>
        <v>0</v>
      </c>
      <c r="I87" s="354"/>
      <c r="J87" s="354">
        <f t="shared" si="35"/>
        <v>0</v>
      </c>
      <c r="K87" s="354"/>
      <c r="L87" s="354">
        <f t="shared" si="35"/>
        <v>0</v>
      </c>
      <c r="M87" s="354"/>
      <c r="N87" s="354">
        <f t="shared" si="35"/>
        <v>0</v>
      </c>
      <c r="O87" s="354"/>
      <c r="P87" s="354">
        <f t="shared" si="35"/>
        <v>0</v>
      </c>
      <c r="Q87" s="354"/>
      <c r="R87" s="354">
        <f t="shared" si="35"/>
        <v>0</v>
      </c>
      <c r="S87" s="354"/>
      <c r="T87" s="457">
        <f>SUM(B87:R87)</f>
        <v>0</v>
      </c>
      <c r="U87" s="488" t="s">
        <v>231</v>
      </c>
    </row>
    <row r="88" spans="1:23" ht="12.75" customHeight="1" x14ac:dyDescent="0.25">
      <c r="A88" s="461" t="str">
        <f>A$16</f>
        <v>Kopējās izmaksas</v>
      </c>
      <c r="B88" s="462">
        <f>B84+B87</f>
        <v>0</v>
      </c>
      <c r="C88" s="462"/>
      <c r="D88" s="462">
        <f t="shared" ref="D88:R88" si="36">D83+D87</f>
        <v>0</v>
      </c>
      <c r="E88" s="462"/>
      <c r="F88" s="462">
        <f t="shared" si="36"/>
        <v>0</v>
      </c>
      <c r="G88" s="462"/>
      <c r="H88" s="462">
        <f t="shared" si="36"/>
        <v>0</v>
      </c>
      <c r="I88" s="462"/>
      <c r="J88" s="462">
        <f t="shared" si="36"/>
        <v>0</v>
      </c>
      <c r="K88" s="462"/>
      <c r="L88" s="462">
        <f t="shared" si="36"/>
        <v>0</v>
      </c>
      <c r="M88" s="462"/>
      <c r="N88" s="462">
        <f t="shared" si="36"/>
        <v>0</v>
      </c>
      <c r="O88" s="462"/>
      <c r="P88" s="462">
        <f t="shared" si="36"/>
        <v>0</v>
      </c>
      <c r="Q88" s="462"/>
      <c r="R88" s="462">
        <f t="shared" si="36"/>
        <v>0</v>
      </c>
      <c r="S88" s="462"/>
      <c r="T88" s="457">
        <f>SUM(B88:R88)</f>
        <v>0</v>
      </c>
      <c r="U88" s="488" t="s">
        <v>231</v>
      </c>
    </row>
    <row r="89" spans="1:23" ht="12.75" customHeight="1" x14ac:dyDescent="0.25">
      <c r="A89" s="475"/>
      <c r="B89" s="475"/>
      <c r="C89" s="475"/>
      <c r="D89" s="475"/>
      <c r="E89" s="475"/>
      <c r="F89" s="475"/>
      <c r="G89" s="475"/>
      <c r="H89" s="475"/>
      <c r="I89" s="475"/>
      <c r="J89" s="475"/>
      <c r="K89" s="475"/>
      <c r="L89" s="475"/>
      <c r="M89" s="475"/>
      <c r="N89" s="475"/>
      <c r="O89" s="475"/>
      <c r="P89" s="475"/>
      <c r="Q89" s="475"/>
      <c r="R89" s="475"/>
      <c r="S89" s="475"/>
      <c r="T89" s="475"/>
      <c r="U89" s="475"/>
    </row>
    <row r="90" spans="1:23" ht="24" customHeight="1" x14ac:dyDescent="0.2">
      <c r="A90" s="490" t="s">
        <v>240</v>
      </c>
      <c r="B90" s="478">
        <f>'1.2.1.A. Partneris-1'!C3</f>
        <v>0</v>
      </c>
      <c r="C90" s="479"/>
      <c r="D90" s="479"/>
      <c r="E90" s="479"/>
      <c r="F90" s="478">
        <f>'1.2.1.A. Partneris-1'!H3</f>
        <v>0</v>
      </c>
      <c r="G90" s="479"/>
      <c r="H90" s="480"/>
      <c r="I90" s="479"/>
      <c r="J90" s="480" t="s">
        <v>311</v>
      </c>
      <c r="K90" s="479"/>
      <c r="L90" s="482">
        <f>'1.2.1.A. Partneris-1'!C36</f>
        <v>0.85</v>
      </c>
      <c r="M90" s="479"/>
      <c r="N90" s="483" t="s">
        <v>333</v>
      </c>
      <c r="O90" s="479"/>
      <c r="P90" s="480"/>
      <c r="Q90" s="479"/>
      <c r="R90" s="480"/>
      <c r="S90" s="479"/>
      <c r="T90" s="480"/>
      <c r="U90" s="480"/>
      <c r="W90" s="4">
        <f>IF(F90=Dati!$J$3,1,IF(F90=Dati!$J$4,2,IF(F90=Dati!$J$5,3,0)))</f>
        <v>0</v>
      </c>
    </row>
    <row r="91" spans="1:23" x14ac:dyDescent="0.2">
      <c r="A91" s="449" t="s">
        <v>223</v>
      </c>
      <c r="B91" s="450">
        <f>B$3</f>
        <v>2024</v>
      </c>
      <c r="C91" s="450"/>
      <c r="D91" s="450">
        <f>D$3</f>
        <v>2025</v>
      </c>
      <c r="E91" s="450"/>
      <c r="F91" s="450">
        <f>F$3</f>
        <v>2026</v>
      </c>
      <c r="G91" s="450"/>
      <c r="H91" s="450">
        <f>H$3</f>
        <v>2027</v>
      </c>
      <c r="I91" s="450"/>
      <c r="J91" s="450">
        <f>J$3</f>
        <v>2028</v>
      </c>
      <c r="K91" s="450"/>
      <c r="L91" s="450">
        <f>L$3</f>
        <v>2029</v>
      </c>
      <c r="M91" s="450"/>
      <c r="N91" s="450" t="str">
        <f>N$3</f>
        <v>X</v>
      </c>
      <c r="O91" s="450"/>
      <c r="P91" s="450" t="str">
        <f>P$3</f>
        <v>X</v>
      </c>
      <c r="Q91" s="450"/>
      <c r="R91" s="450" t="str">
        <f>R$3</f>
        <v>X</v>
      </c>
      <c r="S91" s="450"/>
      <c r="T91" s="450"/>
      <c r="U91" s="450"/>
    </row>
    <row r="92" spans="1:23" x14ac:dyDescent="0.2">
      <c r="A92" s="484"/>
      <c r="B92" s="451" t="s">
        <v>224</v>
      </c>
      <c r="C92" s="451"/>
      <c r="D92" s="451" t="s">
        <v>224</v>
      </c>
      <c r="E92" s="451"/>
      <c r="F92" s="451" t="s">
        <v>224</v>
      </c>
      <c r="G92" s="451"/>
      <c r="H92" s="451" t="s">
        <v>224</v>
      </c>
      <c r="I92" s="451"/>
      <c r="J92" s="451" t="s">
        <v>224</v>
      </c>
      <c r="K92" s="451"/>
      <c r="L92" s="451" t="s">
        <v>224</v>
      </c>
      <c r="M92" s="451"/>
      <c r="N92" s="451" t="s">
        <v>224</v>
      </c>
      <c r="O92" s="451"/>
      <c r="P92" s="451" t="s">
        <v>224</v>
      </c>
      <c r="Q92" s="451"/>
      <c r="R92" s="451" t="s">
        <v>224</v>
      </c>
      <c r="S92" s="451"/>
      <c r="T92" s="451" t="s">
        <v>113</v>
      </c>
      <c r="U92" s="451" t="s">
        <v>59</v>
      </c>
    </row>
    <row r="93" spans="1:23" ht="12.75" customHeight="1" x14ac:dyDescent="0.2">
      <c r="A93" s="485" t="str">
        <f>A$5</f>
        <v>Eiropas Reģionālās attīstības fonds</v>
      </c>
      <c r="B93" s="486">
        <f>B100*$L$90</f>
        <v>0</v>
      </c>
      <c r="C93" s="486"/>
      <c r="D93" s="486">
        <f t="shared" ref="D93:R93" si="37">D100*$L$90</f>
        <v>0</v>
      </c>
      <c r="E93" s="486"/>
      <c r="F93" s="486">
        <f t="shared" si="37"/>
        <v>0</v>
      </c>
      <c r="G93" s="486"/>
      <c r="H93" s="486">
        <f t="shared" si="37"/>
        <v>0</v>
      </c>
      <c r="I93" s="486"/>
      <c r="J93" s="486">
        <f t="shared" si="37"/>
        <v>0</v>
      </c>
      <c r="K93" s="486"/>
      <c r="L93" s="486">
        <f t="shared" si="37"/>
        <v>0</v>
      </c>
      <c r="M93" s="486"/>
      <c r="N93" s="486">
        <f t="shared" si="37"/>
        <v>0</v>
      </c>
      <c r="O93" s="486"/>
      <c r="P93" s="486">
        <f t="shared" si="37"/>
        <v>0</v>
      </c>
      <c r="Q93" s="486"/>
      <c r="R93" s="486">
        <f t="shared" si="37"/>
        <v>0</v>
      </c>
      <c r="S93" s="486"/>
      <c r="T93" s="453">
        <f t="shared" ref="T93:T100" si="38">SUM(B93:R93)</f>
        <v>0</v>
      </c>
      <c r="U93" s="454" t="e">
        <f>T93/$T$100</f>
        <v>#DIV/0!</v>
      </c>
    </row>
    <row r="94" spans="1:23" ht="12.75" customHeight="1" x14ac:dyDescent="0.2">
      <c r="A94" s="455" t="str">
        <f>A$6</f>
        <v>Attiecināmais valsts budžeta finansējums</v>
      </c>
      <c r="B94" s="486">
        <f>IF($W90=2,B100-B93,0)</f>
        <v>0</v>
      </c>
      <c r="C94" s="486"/>
      <c r="D94" s="486">
        <f t="shared" ref="D94:R94" si="39">IF($W90=2,D100-D93,0)</f>
        <v>0</v>
      </c>
      <c r="E94" s="486"/>
      <c r="F94" s="486">
        <f t="shared" si="39"/>
        <v>0</v>
      </c>
      <c r="G94" s="486"/>
      <c r="H94" s="486">
        <f t="shared" si="39"/>
        <v>0</v>
      </c>
      <c r="I94" s="486"/>
      <c r="J94" s="486">
        <f t="shared" si="39"/>
        <v>0</v>
      </c>
      <c r="K94" s="486"/>
      <c r="L94" s="486">
        <f t="shared" si="39"/>
        <v>0</v>
      </c>
      <c r="M94" s="486"/>
      <c r="N94" s="486">
        <f t="shared" si="39"/>
        <v>0</v>
      </c>
      <c r="O94" s="486"/>
      <c r="P94" s="486">
        <f t="shared" si="39"/>
        <v>0</v>
      </c>
      <c r="Q94" s="486"/>
      <c r="R94" s="486">
        <f t="shared" si="39"/>
        <v>0</v>
      </c>
      <c r="S94" s="486"/>
      <c r="T94" s="453">
        <f t="shared" si="38"/>
        <v>0</v>
      </c>
      <c r="U94" s="454" t="e">
        <f t="shared" ref="U94:U100" si="40">T94/$T$100</f>
        <v>#DIV/0!</v>
      </c>
    </row>
    <row r="95" spans="1:23" ht="12.75" customHeight="1" x14ac:dyDescent="0.2">
      <c r="A95" s="455" t="str">
        <f>A$7</f>
        <v>Valsts budžeta dotācija pašvaldībām</v>
      </c>
      <c r="B95" s="487">
        <f>IF($W90=1,(B93/0.85*0.15+B93)*0.15*'1.2.1.A. Partneris-1'!$O$3,0)</f>
        <v>0</v>
      </c>
      <c r="C95" s="487"/>
      <c r="D95" s="487">
        <f>IF($W90=1,(D93/0.85*0.15+D93)*0.15*'1.2.1.A. Partneris-1'!$O$3,0)</f>
        <v>0</v>
      </c>
      <c r="E95" s="487"/>
      <c r="F95" s="487">
        <f>IF($W90=1,(F93/0.85*0.15+F93)*0.15*'1.2.1.A. Partneris-1'!$O$3,0)</f>
        <v>0</v>
      </c>
      <c r="G95" s="487"/>
      <c r="H95" s="487">
        <f>IF($W90=1,(H93/0.85*0.15+H93)*0.15*'1.2.1.A. Partneris-1'!$O$3,0)</f>
        <v>0</v>
      </c>
      <c r="I95" s="487"/>
      <c r="J95" s="487">
        <f>IF($W90=1,(J93/0.85*0.15+J93)*0.15*'1.2.1.A. Partneris-1'!$O$3,0)</f>
        <v>0</v>
      </c>
      <c r="K95" s="487"/>
      <c r="L95" s="487">
        <f>IF($W90=1,(L93/0.85*0.15+L93)*0.15*'1.2.1.A. Partneris-1'!$O$3,0)</f>
        <v>0</v>
      </c>
      <c r="M95" s="487"/>
      <c r="N95" s="487">
        <f>IF($W90=1,(N93/0.85*0.15+N93)*0.15*'1.2.1.A. Partneris-1'!$O$3,0)</f>
        <v>0</v>
      </c>
      <c r="O95" s="487"/>
      <c r="P95" s="487">
        <f>IF($W90=1,(P93/0.85*0.15+P93)*0.15*'1.2.1.A. Partneris-1'!$O$3,0)</f>
        <v>0</v>
      </c>
      <c r="Q95" s="487"/>
      <c r="R95" s="487">
        <f>IF($W90=1,(R93/0.85*0.15+R93)*0.15*'1.2.1.A. Partneris-1'!$O$3,0)</f>
        <v>0</v>
      </c>
      <c r="S95" s="487"/>
      <c r="T95" s="453">
        <f t="shared" si="38"/>
        <v>0</v>
      </c>
      <c r="U95" s="454" t="e">
        <f t="shared" si="40"/>
        <v>#DIV/0!</v>
      </c>
    </row>
    <row r="96" spans="1:23" ht="12.75" customHeight="1" x14ac:dyDescent="0.2">
      <c r="A96" s="455" t="str">
        <f>A$8</f>
        <v>Pašvaldības finansējums</v>
      </c>
      <c r="B96" s="487">
        <f>IF($W90=1,B100-B93-B95,0)</f>
        <v>0</v>
      </c>
      <c r="C96" s="487"/>
      <c r="D96" s="487">
        <f t="shared" ref="D96:R96" si="41">IF($W90=1,D100-D93-D95,0)</f>
        <v>0</v>
      </c>
      <c r="E96" s="487"/>
      <c r="F96" s="487">
        <f t="shared" si="41"/>
        <v>0</v>
      </c>
      <c r="G96" s="487"/>
      <c r="H96" s="487">
        <f t="shared" si="41"/>
        <v>0</v>
      </c>
      <c r="I96" s="487"/>
      <c r="J96" s="487">
        <f t="shared" si="41"/>
        <v>0</v>
      </c>
      <c r="K96" s="487"/>
      <c r="L96" s="487">
        <f t="shared" si="41"/>
        <v>0</v>
      </c>
      <c r="M96" s="487"/>
      <c r="N96" s="487">
        <f t="shared" si="41"/>
        <v>0</v>
      </c>
      <c r="O96" s="487"/>
      <c r="P96" s="487">
        <f t="shared" si="41"/>
        <v>0</v>
      </c>
      <c r="Q96" s="487"/>
      <c r="R96" s="487">
        <f t="shared" si="41"/>
        <v>0</v>
      </c>
      <c r="S96" s="487"/>
      <c r="T96" s="453">
        <f t="shared" si="38"/>
        <v>0</v>
      </c>
      <c r="U96" s="454" t="e">
        <f t="shared" si="40"/>
        <v>#DIV/0!</v>
      </c>
    </row>
    <row r="97" spans="1:23" s="3" customFormat="1" ht="12.75" customHeight="1" x14ac:dyDescent="0.2">
      <c r="A97" s="455" t="str">
        <f>A$9</f>
        <v>Cits publiskais finansējums</v>
      </c>
      <c r="B97" s="487"/>
      <c r="C97" s="487"/>
      <c r="D97" s="487"/>
      <c r="E97" s="487"/>
      <c r="F97" s="487"/>
      <c r="G97" s="487"/>
      <c r="H97" s="487"/>
      <c r="I97" s="487"/>
      <c r="J97" s="487"/>
      <c r="K97" s="487"/>
      <c r="L97" s="487"/>
      <c r="M97" s="487"/>
      <c r="N97" s="487"/>
      <c r="O97" s="487"/>
      <c r="P97" s="487"/>
      <c r="Q97" s="487"/>
      <c r="R97" s="487"/>
      <c r="S97" s="487"/>
      <c r="T97" s="453">
        <f t="shared" si="38"/>
        <v>0</v>
      </c>
      <c r="U97" s="454" t="e">
        <f t="shared" si="40"/>
        <v>#DIV/0!</v>
      </c>
    </row>
    <row r="98" spans="1:23" ht="12.75" customHeight="1" x14ac:dyDescent="0.2">
      <c r="A98" s="456" t="str">
        <f>A$10</f>
        <v>Publiskās attiecināmās izmaksas</v>
      </c>
      <c r="B98" s="354">
        <f>SUM(B93:B97)</f>
        <v>0</v>
      </c>
      <c r="C98" s="354"/>
      <c r="D98" s="354">
        <f t="shared" ref="D98:R98" si="42">SUM(D93:D97)</f>
        <v>0</v>
      </c>
      <c r="E98" s="354"/>
      <c r="F98" s="354">
        <f t="shared" si="42"/>
        <v>0</v>
      </c>
      <c r="G98" s="354"/>
      <c r="H98" s="354">
        <f t="shared" si="42"/>
        <v>0</v>
      </c>
      <c r="I98" s="354"/>
      <c r="J98" s="354">
        <f t="shared" si="42"/>
        <v>0</v>
      </c>
      <c r="K98" s="354"/>
      <c r="L98" s="354">
        <f t="shared" si="42"/>
        <v>0</v>
      </c>
      <c r="M98" s="354"/>
      <c r="N98" s="354">
        <f t="shared" si="42"/>
        <v>0</v>
      </c>
      <c r="O98" s="354"/>
      <c r="P98" s="354">
        <f t="shared" si="42"/>
        <v>0</v>
      </c>
      <c r="Q98" s="354"/>
      <c r="R98" s="354">
        <f t="shared" si="42"/>
        <v>0</v>
      </c>
      <c r="S98" s="354"/>
      <c r="T98" s="457">
        <f t="shared" si="38"/>
        <v>0</v>
      </c>
      <c r="U98" s="454" t="e">
        <f t="shared" si="40"/>
        <v>#DIV/0!</v>
      </c>
    </row>
    <row r="99" spans="1:23" ht="12.75" customHeight="1" x14ac:dyDescent="0.2">
      <c r="A99" s="455" t="str">
        <f>A$11</f>
        <v>Privātās attiecināmās izmaksas</v>
      </c>
      <c r="B99" s="487"/>
      <c r="C99" s="487"/>
      <c r="D99" s="487"/>
      <c r="E99" s="487"/>
      <c r="F99" s="487"/>
      <c r="G99" s="487"/>
      <c r="H99" s="487"/>
      <c r="I99" s="487"/>
      <c r="J99" s="487"/>
      <c r="K99" s="487"/>
      <c r="L99" s="487"/>
      <c r="M99" s="487"/>
      <c r="N99" s="487"/>
      <c r="O99" s="487"/>
      <c r="P99" s="487"/>
      <c r="Q99" s="487"/>
      <c r="R99" s="487"/>
      <c r="S99" s="487"/>
      <c r="T99" s="453">
        <f t="shared" si="38"/>
        <v>0</v>
      </c>
      <c r="U99" s="454" t="e">
        <f t="shared" si="40"/>
        <v>#DIV/0!</v>
      </c>
    </row>
    <row r="100" spans="1:23" ht="12.75" customHeight="1" x14ac:dyDescent="0.2">
      <c r="A100" s="456" t="str">
        <f>A$12</f>
        <v>Kopējās attiecināmās izmaksas</v>
      </c>
      <c r="B100" s="354">
        <f>IF(B23=2,'1.2.1.A. Partneris-1'!H36,'1.2.1.A. Partneris-1'!H36*B23)</f>
        <v>0</v>
      </c>
      <c r="C100" s="354"/>
      <c r="D100" s="354">
        <f>IF(D23=2,'1.2.1.A. Partneris-1'!J36+'1.2.1.A. Partneris-1'!H36,'1.2.1.A. Partneris-1'!J36*D23)</f>
        <v>0</v>
      </c>
      <c r="E100" s="354"/>
      <c r="F100" s="354">
        <f>IF(F23=2,'1.2.1.A. Partneris-1'!L36+'1.2.1.A. Partneris-1'!J36+'1.2.1.A. Partneris-1'!H36,'1.2.1.A. Partneris-1'!L36*F23)</f>
        <v>0</v>
      </c>
      <c r="G100" s="354"/>
      <c r="H100" s="354">
        <f>IF(H23=2,'1.2.1.A. Partneris-1'!N36+'1.2.1.A. Partneris-1'!L36+'1.2.1.A. Partneris-1'!J36+'1.2.1.A. Partneris-1'!H36,'1.2.1.A. Partneris-1'!N36*H23)</f>
        <v>0</v>
      </c>
      <c r="I100" s="354"/>
      <c r="J100" s="354">
        <f>IF(J23=2,'1.2.1.A. Partneris-1'!P36,'1.2.1.A. Partneris-1'!P36*J23)</f>
        <v>0</v>
      </c>
      <c r="K100" s="354"/>
      <c r="L100" s="354">
        <f>IF(L23=2,'1.2.1.A. Partneris-1'!R36,'1.2.1.A. Partneris-1'!R36*L23)</f>
        <v>0</v>
      </c>
      <c r="M100" s="354"/>
      <c r="N100" s="354">
        <f>IF(N23=2,'1.2.1.A. Partneris-1'!T36,'1.2.1.A. Partneris-1'!T36*N23)</f>
        <v>0</v>
      </c>
      <c r="O100" s="354"/>
      <c r="P100" s="354">
        <f>IF(P23=2,'1.2.1.A. Partneris-1'!V36,'1.2.1.A. Partneris-1'!V36*P23)</f>
        <v>0</v>
      </c>
      <c r="Q100" s="354"/>
      <c r="R100" s="354">
        <f>IF(R23=2,'1.2.1.A. Partneris-1'!X36,'1.2.1.A. Partneris-1'!X36*R23)</f>
        <v>0</v>
      </c>
      <c r="S100" s="354"/>
      <c r="T100" s="457">
        <f t="shared" si="38"/>
        <v>0</v>
      </c>
      <c r="U100" s="454" t="e">
        <f t="shared" si="40"/>
        <v>#DIV/0!</v>
      </c>
    </row>
    <row r="101" spans="1:23" ht="12.75" customHeight="1" x14ac:dyDescent="0.2">
      <c r="A101" s="455" t="str">
        <f>A$13</f>
        <v>Publiskās neattiecināmās izmaksas</v>
      </c>
      <c r="B101" s="487">
        <f>IF(B23=2,'1.2.1.A. Partneris-1'!I36,'1.2.1.A. Partneris-1'!I36*B23)</f>
        <v>0</v>
      </c>
      <c r="C101" s="487"/>
      <c r="D101" s="487">
        <f>IF(D23=2,'1.2.1.A. Partneris-1'!K36+'1.2.1.A. Partneris-1'!I36,'1.2.1.A. Partneris-1'!K36*D23)</f>
        <v>0</v>
      </c>
      <c r="E101" s="487"/>
      <c r="F101" s="487">
        <f>IF(F23=2,'1.2.1.A. Partneris-1'!M36+'1.2.1.A. Partneris-1'!K36+'1.2.1.A. Partneris-1'!I36,'1.2.1.A. Partneris-1'!M36*F23)</f>
        <v>0</v>
      </c>
      <c r="G101" s="487"/>
      <c r="H101" s="487">
        <f>IF(H23=2,'1.2.1.A. Partneris-1'!O36+'1.2.1.A. Partneris-1'!M36+'1.2.1.A. Partneris-1'!K36+'1.2.1.A. Partneris-1'!I36,'1.2.1.A. Partneris-1'!O36*H23)</f>
        <v>0</v>
      </c>
      <c r="I101" s="487"/>
      <c r="J101" s="487">
        <f>IF(J23=2,'1.2.1.A. Partneris-1'!Q36,'1.2.1.A. Partneris-1'!Q36*J23)</f>
        <v>0</v>
      </c>
      <c r="K101" s="487"/>
      <c r="L101" s="487">
        <f>IF(L23=2,'1.2.1.A. Partneris-1'!S36,'1.2.1.A. Partneris-1'!S36*L23)</f>
        <v>0</v>
      </c>
      <c r="M101" s="487"/>
      <c r="N101" s="487">
        <f>IF(N23=2,'1.2.1.A. Partneris-1'!U36,'1.2.1.A. Partneris-1'!U36*N23)</f>
        <v>0</v>
      </c>
      <c r="O101" s="487"/>
      <c r="P101" s="487">
        <f>IF(P23=2,'1.2.1.A. Partneris-1'!W36,'1.2.1.A. Partneris-1'!W36*P23)</f>
        <v>0</v>
      </c>
      <c r="Q101" s="487"/>
      <c r="R101" s="487">
        <f>IF(R23=2,'1.2.1.A. Partneris-1'!Y36,'1.2.1.A. Partneris-1'!Y36*R23)</f>
        <v>0</v>
      </c>
      <c r="S101" s="487"/>
      <c r="T101" s="453">
        <f>SUM(B101:R101)</f>
        <v>0</v>
      </c>
      <c r="U101" s="488" t="s">
        <v>231</v>
      </c>
    </row>
    <row r="102" spans="1:23" ht="12.75" customHeight="1" x14ac:dyDescent="0.2">
      <c r="A102" s="455" t="str">
        <f>A$14</f>
        <v>Privātās neattiecināmās izmaksas</v>
      </c>
      <c r="B102" s="489"/>
      <c r="C102" s="489"/>
      <c r="D102" s="489"/>
      <c r="E102" s="489"/>
      <c r="F102" s="489"/>
      <c r="G102" s="489"/>
      <c r="H102" s="489"/>
      <c r="I102" s="489"/>
      <c r="J102" s="489"/>
      <c r="K102" s="489"/>
      <c r="L102" s="489"/>
      <c r="M102" s="489"/>
      <c r="N102" s="489"/>
      <c r="O102" s="489"/>
      <c r="P102" s="489"/>
      <c r="Q102" s="489"/>
      <c r="R102" s="489"/>
      <c r="S102" s="489"/>
      <c r="T102" s="453">
        <f>SUM(B102:R102)</f>
        <v>0</v>
      </c>
      <c r="U102" s="488" t="s">
        <v>231</v>
      </c>
    </row>
    <row r="103" spans="1:23" ht="12.75" customHeight="1" x14ac:dyDescent="0.2">
      <c r="A103" s="456" t="str">
        <f>A$15</f>
        <v>Neattiecināmās izmaksas kopā</v>
      </c>
      <c r="B103" s="354">
        <f>SUM(B101:B102)</f>
        <v>0</v>
      </c>
      <c r="C103" s="354"/>
      <c r="D103" s="354">
        <f t="shared" ref="D103:R103" si="43">SUM(D101:D102)</f>
        <v>0</v>
      </c>
      <c r="E103" s="354"/>
      <c r="F103" s="354">
        <f t="shared" si="43"/>
        <v>0</v>
      </c>
      <c r="G103" s="354"/>
      <c r="H103" s="354">
        <f t="shared" si="43"/>
        <v>0</v>
      </c>
      <c r="I103" s="354"/>
      <c r="J103" s="354">
        <f t="shared" si="43"/>
        <v>0</v>
      </c>
      <c r="K103" s="354"/>
      <c r="L103" s="354">
        <f t="shared" si="43"/>
        <v>0</v>
      </c>
      <c r="M103" s="354"/>
      <c r="N103" s="354">
        <f t="shared" si="43"/>
        <v>0</v>
      </c>
      <c r="O103" s="354"/>
      <c r="P103" s="354">
        <f t="shared" si="43"/>
        <v>0</v>
      </c>
      <c r="Q103" s="354"/>
      <c r="R103" s="354">
        <f t="shared" si="43"/>
        <v>0</v>
      </c>
      <c r="S103" s="354"/>
      <c r="T103" s="457">
        <f>SUM(B103:R103)</f>
        <v>0</v>
      </c>
      <c r="U103" s="488" t="s">
        <v>231</v>
      </c>
    </row>
    <row r="104" spans="1:23" ht="12.75" customHeight="1" x14ac:dyDescent="0.25">
      <c r="A104" s="461" t="str">
        <f>A$16</f>
        <v>Kopējās izmaksas</v>
      </c>
      <c r="B104" s="462">
        <f>B100+B103</f>
        <v>0</v>
      </c>
      <c r="C104" s="462"/>
      <c r="D104" s="462">
        <f t="shared" ref="D104:R104" si="44">D100+D103</f>
        <v>0</v>
      </c>
      <c r="E104" s="462"/>
      <c r="F104" s="462">
        <f t="shared" si="44"/>
        <v>0</v>
      </c>
      <c r="G104" s="462"/>
      <c r="H104" s="462">
        <f t="shared" si="44"/>
        <v>0</v>
      </c>
      <c r="I104" s="462"/>
      <c r="J104" s="462">
        <f t="shared" si="44"/>
        <v>0</v>
      </c>
      <c r="K104" s="462"/>
      <c r="L104" s="462">
        <f t="shared" si="44"/>
        <v>0</v>
      </c>
      <c r="M104" s="462"/>
      <c r="N104" s="462">
        <f t="shared" si="44"/>
        <v>0</v>
      </c>
      <c r="O104" s="462"/>
      <c r="P104" s="462">
        <f t="shared" si="44"/>
        <v>0</v>
      </c>
      <c r="Q104" s="462"/>
      <c r="R104" s="462">
        <f t="shared" si="44"/>
        <v>0</v>
      </c>
      <c r="S104" s="462"/>
      <c r="T104" s="464">
        <f>SUM(B104:R104)</f>
        <v>0</v>
      </c>
      <c r="U104" s="488" t="s">
        <v>231</v>
      </c>
    </row>
    <row r="105" spans="1:23" ht="12.75" customHeight="1" x14ac:dyDescent="0.25">
      <c r="A105" s="475"/>
      <c r="B105" s="475"/>
      <c r="C105" s="475"/>
      <c r="D105" s="475"/>
      <c r="E105" s="475"/>
      <c r="F105" s="475"/>
      <c r="G105" s="475"/>
      <c r="H105" s="475"/>
      <c r="I105" s="475"/>
      <c r="J105" s="475"/>
      <c r="K105" s="475"/>
      <c r="L105" s="475"/>
      <c r="M105" s="475"/>
      <c r="N105" s="475"/>
      <c r="O105" s="475"/>
      <c r="P105" s="475"/>
      <c r="Q105" s="475"/>
      <c r="R105" s="475"/>
      <c r="S105" s="475"/>
      <c r="T105" s="475"/>
      <c r="U105" s="475"/>
    </row>
    <row r="106" spans="1:23" ht="24" customHeight="1" x14ac:dyDescent="0.2">
      <c r="A106" s="490" t="s">
        <v>240</v>
      </c>
      <c r="B106" s="478">
        <f>'1.2.1.B. Partneris-1'!C3</f>
        <v>0</v>
      </c>
      <c r="C106" s="479"/>
      <c r="D106" s="479"/>
      <c r="E106" s="479"/>
      <c r="F106" s="478">
        <f>'1.2.1.B. Partneris-1'!H3</f>
        <v>0</v>
      </c>
      <c r="G106" s="479"/>
      <c r="H106" s="480"/>
      <c r="I106" s="479"/>
      <c r="J106" s="480" t="s">
        <v>311</v>
      </c>
      <c r="K106" s="479"/>
      <c r="L106" s="482">
        <f>'11. DL PIV 4.pielikums'!$E$39</f>
        <v>0</v>
      </c>
      <c r="M106" s="479"/>
      <c r="N106" s="483" t="s">
        <v>332</v>
      </c>
      <c r="O106" s="479"/>
      <c r="P106" s="480"/>
      <c r="Q106" s="479"/>
      <c r="R106" s="480"/>
      <c r="S106" s="479"/>
      <c r="T106" s="480"/>
      <c r="U106" s="480"/>
      <c r="W106" s="4">
        <f>IF(F106=Dati!$J$3,1,IF(F106=Dati!$J$4,2,IF(F106=Dati!$J$5,3,0)))</f>
        <v>0</v>
      </c>
    </row>
    <row r="107" spans="1:23" ht="12.75" customHeight="1" x14ac:dyDescent="0.2">
      <c r="A107" s="449" t="s">
        <v>223</v>
      </c>
      <c r="B107" s="450">
        <f>B$3</f>
        <v>2024</v>
      </c>
      <c r="C107" s="450"/>
      <c r="D107" s="450">
        <f>D$3</f>
        <v>2025</v>
      </c>
      <c r="E107" s="450"/>
      <c r="F107" s="450">
        <f>F$3</f>
        <v>2026</v>
      </c>
      <c r="G107" s="450"/>
      <c r="H107" s="450">
        <f>H$3</f>
        <v>2027</v>
      </c>
      <c r="I107" s="450"/>
      <c r="J107" s="450">
        <f>J$3</f>
        <v>2028</v>
      </c>
      <c r="K107" s="450"/>
      <c r="L107" s="450">
        <f>L$3</f>
        <v>2029</v>
      </c>
      <c r="M107" s="450"/>
      <c r="N107" s="450" t="str">
        <f>N$3</f>
        <v>X</v>
      </c>
      <c r="O107" s="450"/>
      <c r="P107" s="450" t="str">
        <f>P$3</f>
        <v>X</v>
      </c>
      <c r="Q107" s="450"/>
      <c r="R107" s="450" t="str">
        <f>R$3</f>
        <v>X</v>
      </c>
      <c r="S107" s="450"/>
      <c r="T107" s="450"/>
      <c r="U107" s="450"/>
    </row>
    <row r="108" spans="1:23" x14ac:dyDescent="0.2">
      <c r="A108" s="484"/>
      <c r="B108" s="451" t="s">
        <v>224</v>
      </c>
      <c r="C108" s="451"/>
      <c r="D108" s="451" t="s">
        <v>224</v>
      </c>
      <c r="E108" s="451"/>
      <c r="F108" s="451" t="s">
        <v>224</v>
      </c>
      <c r="G108" s="451"/>
      <c r="H108" s="451" t="s">
        <v>224</v>
      </c>
      <c r="I108" s="451"/>
      <c r="J108" s="451" t="s">
        <v>224</v>
      </c>
      <c r="K108" s="451"/>
      <c r="L108" s="451" t="s">
        <v>224</v>
      </c>
      <c r="M108" s="451"/>
      <c r="N108" s="451" t="s">
        <v>224</v>
      </c>
      <c r="O108" s="451"/>
      <c r="P108" s="451" t="s">
        <v>224</v>
      </c>
      <c r="Q108" s="451"/>
      <c r="R108" s="451" t="s">
        <v>224</v>
      </c>
      <c r="S108" s="451"/>
      <c r="T108" s="451" t="s">
        <v>113</v>
      </c>
      <c r="U108" s="451" t="s">
        <v>59</v>
      </c>
    </row>
    <row r="109" spans="1:23" ht="12.75" customHeight="1" x14ac:dyDescent="0.2">
      <c r="A109" s="485" t="str">
        <f>A$5</f>
        <v>Eiropas Reģionālās attīstības fonds</v>
      </c>
      <c r="B109" s="486">
        <f>B116*$L$106</f>
        <v>0</v>
      </c>
      <c r="C109" s="486"/>
      <c r="D109" s="486">
        <f t="shared" ref="D109:R109" si="45">D116*$L$106</f>
        <v>0</v>
      </c>
      <c r="E109" s="486"/>
      <c r="F109" s="486">
        <f t="shared" si="45"/>
        <v>0</v>
      </c>
      <c r="G109" s="486"/>
      <c r="H109" s="486">
        <f>H116*$L$106</f>
        <v>0</v>
      </c>
      <c r="I109" s="486"/>
      <c r="J109" s="486">
        <f t="shared" si="45"/>
        <v>0</v>
      </c>
      <c r="K109" s="486"/>
      <c r="L109" s="486">
        <f t="shared" si="45"/>
        <v>0</v>
      </c>
      <c r="M109" s="486"/>
      <c r="N109" s="486">
        <f t="shared" si="45"/>
        <v>0</v>
      </c>
      <c r="O109" s="486"/>
      <c r="P109" s="486">
        <f t="shared" si="45"/>
        <v>0</v>
      </c>
      <c r="Q109" s="486"/>
      <c r="R109" s="486">
        <f t="shared" si="45"/>
        <v>0</v>
      </c>
      <c r="S109" s="486"/>
      <c r="T109" s="453">
        <f t="shared" ref="T109:T115" si="46">SUM(B109:R109)</f>
        <v>0</v>
      </c>
      <c r="U109" s="454" t="e">
        <f>T109/$T$116</f>
        <v>#DIV/0!</v>
      </c>
    </row>
    <row r="110" spans="1:23" ht="12.75" customHeight="1" x14ac:dyDescent="0.2">
      <c r="A110" s="455" t="str">
        <f>A$6</f>
        <v>Attiecināmais valsts budžeta finansējums</v>
      </c>
      <c r="B110" s="486">
        <f>IF($W106=2,B116-B109,0)</f>
        <v>0</v>
      </c>
      <c r="C110" s="486"/>
      <c r="D110" s="486">
        <f t="shared" ref="D110:R110" si="47">IF($W106=2,D116-D109,0)</f>
        <v>0</v>
      </c>
      <c r="E110" s="486"/>
      <c r="F110" s="486">
        <f t="shared" si="47"/>
        <v>0</v>
      </c>
      <c r="G110" s="486"/>
      <c r="H110" s="486">
        <f t="shared" si="47"/>
        <v>0</v>
      </c>
      <c r="I110" s="486"/>
      <c r="J110" s="486">
        <f t="shared" si="47"/>
        <v>0</v>
      </c>
      <c r="K110" s="486"/>
      <c r="L110" s="486">
        <f t="shared" si="47"/>
        <v>0</v>
      </c>
      <c r="M110" s="486"/>
      <c r="N110" s="486">
        <f t="shared" si="47"/>
        <v>0</v>
      </c>
      <c r="O110" s="486"/>
      <c r="P110" s="486">
        <f t="shared" si="47"/>
        <v>0</v>
      </c>
      <c r="Q110" s="486"/>
      <c r="R110" s="486">
        <f t="shared" si="47"/>
        <v>0</v>
      </c>
      <c r="S110" s="486"/>
      <c r="T110" s="453">
        <f t="shared" si="46"/>
        <v>0</v>
      </c>
      <c r="U110" s="454" t="e">
        <f t="shared" ref="U110:U116" si="48">T110/$T$116</f>
        <v>#DIV/0!</v>
      </c>
    </row>
    <row r="111" spans="1:23" ht="12.75" customHeight="1" x14ac:dyDescent="0.2">
      <c r="A111" s="455" t="str">
        <f>A$7</f>
        <v>Valsts budžeta dotācija pašvaldībām</v>
      </c>
      <c r="B111" s="487">
        <f>IF($W106=1,(B109/0.85*0.15+B109)*0.15*'1.2.1.B. Partneris-1'!$O$3,0)</f>
        <v>0</v>
      </c>
      <c r="C111" s="487"/>
      <c r="D111" s="487">
        <f>IF($W106=1,(D109/0.85*0.15+D109)*0.15*'1.2.1.B. Partneris-1'!$O$3,0)</f>
        <v>0</v>
      </c>
      <c r="E111" s="487"/>
      <c r="F111" s="487">
        <f>IF($W106=1,(F109/0.85*0.15+F109)*0.15*'1.2.1.B. Partneris-1'!$O$3,0)</f>
        <v>0</v>
      </c>
      <c r="G111" s="487"/>
      <c r="H111" s="487">
        <f>IF($W106=1,(H109/0.85*0.15+H109)*0.15*'1.2.1.B. Partneris-1'!$O$3,0)</f>
        <v>0</v>
      </c>
      <c r="I111" s="487"/>
      <c r="J111" s="487">
        <f>IF($W106=1,(J109/0.85*0.15+J109)*0.15*'1.2.1.B. Partneris-1'!$O$3,0)</f>
        <v>0</v>
      </c>
      <c r="K111" s="487"/>
      <c r="L111" s="487">
        <f>IF($W106=1,(L109/0.85*0.15+L109)*0.15*'1.2.1.B. Partneris-1'!$O$3,0)</f>
        <v>0</v>
      </c>
      <c r="M111" s="487"/>
      <c r="N111" s="487">
        <f>IF($W106=1,(N109/0.85*0.15+N109)*0.15*'1.2.1.B. Partneris-1'!$O$3,0)</f>
        <v>0</v>
      </c>
      <c r="O111" s="487"/>
      <c r="P111" s="487">
        <f>IF($W106=1,(P109/0.85*0.15+P109)*0.15*'1.2.1.B. Partneris-1'!$O$3,0)</f>
        <v>0</v>
      </c>
      <c r="Q111" s="487"/>
      <c r="R111" s="487">
        <f>IF($W106=1,(R109/0.85*0.15+R109)*0.15*'1.2.1.B. Partneris-1'!$O$3,0)</f>
        <v>0</v>
      </c>
      <c r="S111" s="487"/>
      <c r="T111" s="453">
        <f t="shared" si="46"/>
        <v>0</v>
      </c>
      <c r="U111" s="454" t="e">
        <f t="shared" si="48"/>
        <v>#DIV/0!</v>
      </c>
    </row>
    <row r="112" spans="1:23" ht="12.75" customHeight="1" x14ac:dyDescent="0.2">
      <c r="A112" s="455" t="str">
        <f>A$8</f>
        <v>Pašvaldības finansējums</v>
      </c>
      <c r="B112" s="487">
        <f>IF($W106=1,B116-B109-B111-B115,0)</f>
        <v>0</v>
      </c>
      <c r="C112" s="487"/>
      <c r="D112" s="487">
        <f t="shared" ref="D112:R112" si="49">IF($W106=1,D116-D109-D111-D115,0)</f>
        <v>0</v>
      </c>
      <c r="E112" s="487"/>
      <c r="F112" s="487">
        <f t="shared" si="49"/>
        <v>0</v>
      </c>
      <c r="G112" s="487"/>
      <c r="H112" s="487">
        <f t="shared" si="49"/>
        <v>0</v>
      </c>
      <c r="I112" s="487"/>
      <c r="J112" s="487">
        <f t="shared" si="49"/>
        <v>0</v>
      </c>
      <c r="K112" s="487"/>
      <c r="L112" s="487">
        <f t="shared" si="49"/>
        <v>0</v>
      </c>
      <c r="M112" s="487"/>
      <c r="N112" s="487">
        <f t="shared" si="49"/>
        <v>0</v>
      </c>
      <c r="O112" s="487"/>
      <c r="P112" s="487">
        <f t="shared" si="49"/>
        <v>0</v>
      </c>
      <c r="Q112" s="487"/>
      <c r="R112" s="487">
        <f t="shared" si="49"/>
        <v>0</v>
      </c>
      <c r="S112" s="487"/>
      <c r="T112" s="453">
        <f t="shared" si="46"/>
        <v>0</v>
      </c>
      <c r="U112" s="454" t="e">
        <f>T112/$T$116</f>
        <v>#DIV/0!</v>
      </c>
    </row>
    <row r="113" spans="1:23" s="3" customFormat="1" ht="12.75" customHeight="1" x14ac:dyDescent="0.2">
      <c r="A113" s="455" t="str">
        <f>A$9</f>
        <v>Cits publiskais finansējums</v>
      </c>
      <c r="B113" s="487"/>
      <c r="C113" s="487"/>
      <c r="D113" s="487"/>
      <c r="E113" s="487"/>
      <c r="F113" s="487"/>
      <c r="G113" s="487"/>
      <c r="H113" s="487"/>
      <c r="I113" s="487"/>
      <c r="J113" s="487"/>
      <c r="K113" s="487"/>
      <c r="L113" s="487"/>
      <c r="M113" s="487"/>
      <c r="N113" s="487"/>
      <c r="O113" s="487"/>
      <c r="P113" s="487"/>
      <c r="Q113" s="487"/>
      <c r="R113" s="487"/>
      <c r="S113" s="487"/>
      <c r="T113" s="453">
        <f t="shared" si="46"/>
        <v>0</v>
      </c>
      <c r="U113" s="454" t="e">
        <f t="shared" si="48"/>
        <v>#DIV/0!</v>
      </c>
    </row>
    <row r="114" spans="1:23" ht="12.75" customHeight="1" x14ac:dyDescent="0.2">
      <c r="A114" s="456" t="str">
        <f>A$10</f>
        <v>Publiskās attiecināmās izmaksas</v>
      </c>
      <c r="B114" s="354">
        <f>SUM(B109:B113)</f>
        <v>0</v>
      </c>
      <c r="C114" s="354"/>
      <c r="D114" s="354">
        <f t="shared" ref="D114:R114" si="50">SUM(D109:D113)</f>
        <v>0</v>
      </c>
      <c r="E114" s="354"/>
      <c r="F114" s="354">
        <f t="shared" si="50"/>
        <v>0</v>
      </c>
      <c r="G114" s="354"/>
      <c r="H114" s="354">
        <f t="shared" si="50"/>
        <v>0</v>
      </c>
      <c r="I114" s="354"/>
      <c r="J114" s="354">
        <f t="shared" si="50"/>
        <v>0</v>
      </c>
      <c r="K114" s="354"/>
      <c r="L114" s="354">
        <f t="shared" si="50"/>
        <v>0</v>
      </c>
      <c r="M114" s="354"/>
      <c r="N114" s="354">
        <f t="shared" si="50"/>
        <v>0</v>
      </c>
      <c r="O114" s="354"/>
      <c r="P114" s="354">
        <f t="shared" si="50"/>
        <v>0</v>
      </c>
      <c r="Q114" s="354"/>
      <c r="R114" s="354">
        <f t="shared" si="50"/>
        <v>0</v>
      </c>
      <c r="S114" s="354"/>
      <c r="T114" s="457">
        <f t="shared" si="46"/>
        <v>0</v>
      </c>
      <c r="U114" s="454" t="e">
        <f t="shared" si="48"/>
        <v>#DIV/0!</v>
      </c>
    </row>
    <row r="115" spans="1:23" ht="12.75" customHeight="1" x14ac:dyDescent="0.2">
      <c r="A115" s="455" t="str">
        <f>A$11</f>
        <v>Privātās attiecināmās izmaksas</v>
      </c>
      <c r="B115" s="487">
        <f>B116*0.85-B109</f>
        <v>0</v>
      </c>
      <c r="C115" s="487"/>
      <c r="D115" s="487">
        <f t="shared" ref="D115:R115" si="51">D116*0.85-D109</f>
        <v>0</v>
      </c>
      <c r="E115" s="487"/>
      <c r="F115" s="487">
        <f t="shared" si="51"/>
        <v>0</v>
      </c>
      <c r="G115" s="487"/>
      <c r="H115" s="487">
        <f t="shared" si="51"/>
        <v>0</v>
      </c>
      <c r="I115" s="487"/>
      <c r="J115" s="487">
        <f t="shared" si="51"/>
        <v>0</v>
      </c>
      <c r="K115" s="487"/>
      <c r="L115" s="487">
        <f t="shared" si="51"/>
        <v>0</v>
      </c>
      <c r="M115" s="487"/>
      <c r="N115" s="487">
        <f t="shared" si="51"/>
        <v>0</v>
      </c>
      <c r="O115" s="487"/>
      <c r="P115" s="487">
        <f t="shared" si="51"/>
        <v>0</v>
      </c>
      <c r="Q115" s="487"/>
      <c r="R115" s="487">
        <f t="shared" si="51"/>
        <v>0</v>
      </c>
      <c r="S115" s="487"/>
      <c r="T115" s="453">
        <f t="shared" si="46"/>
        <v>0</v>
      </c>
      <c r="U115" s="454" t="e">
        <f t="shared" si="48"/>
        <v>#DIV/0!</v>
      </c>
    </row>
    <row r="116" spans="1:23" ht="12.75" customHeight="1" x14ac:dyDescent="0.2">
      <c r="A116" s="456" t="str">
        <f>A$12</f>
        <v>Kopējās attiecināmās izmaksas</v>
      </c>
      <c r="B116" s="354">
        <f>IF(B23=2,'1.2.1.B. Partneris-1'!H39,'1.2.1.B. Partneris-1'!H39*B23)</f>
        <v>0</v>
      </c>
      <c r="C116" s="354"/>
      <c r="D116" s="354">
        <f>IF(D23=2,'1.2.1.B. Partneris-1'!J39+'1.2.1.B. Partneris-1'!H39,'1.2.1.B. Partneris-1'!J39*D23)</f>
        <v>0</v>
      </c>
      <c r="E116" s="354"/>
      <c r="F116" s="354">
        <f>IF(F23=2,'1.2.1.B. Partneris-1'!L39+'1.2.1.B. Partneris-1'!J39+'1.2.1.B. Partneris-1'!H39,'1.2.1.B. Partneris-1'!L39*F23)</f>
        <v>0</v>
      </c>
      <c r="G116" s="354"/>
      <c r="H116" s="354">
        <f>IF(H23=2,'1.2.1.B. Partneris-1'!N39+'1.2.1.B. Partneris-1'!L39+'1.2.1.B. Partneris-1'!J39+'1.2.1.B. Partneris-1'!H39,'1.2.1.B. Partneris-1'!N39*H23)</f>
        <v>0</v>
      </c>
      <c r="I116" s="354"/>
      <c r="J116" s="354">
        <f>IF(J23=2,'1.2.1.B. Partneris-1'!P39,'1.2.1.B. Partneris-1'!P39*J23)</f>
        <v>0</v>
      </c>
      <c r="K116" s="354"/>
      <c r="L116" s="354">
        <f>IF(L23=2,'1.2.1.B. Partneris-1'!R39,'1.2.1.B. Partneris-1'!R39*L23)</f>
        <v>0</v>
      </c>
      <c r="M116" s="354"/>
      <c r="N116" s="354">
        <f>IF(N23=2,'1.2.1.B. Partneris-1'!T39,'1.2.1.B. Partneris-1'!T39*N23)</f>
        <v>0</v>
      </c>
      <c r="O116" s="354"/>
      <c r="P116" s="354">
        <f>IF(P23=2,'1.2.1.B. Partneris-1'!V39,'1.2.1.B. Partneris-1'!V39*P23)</f>
        <v>0</v>
      </c>
      <c r="Q116" s="354"/>
      <c r="R116" s="354">
        <f>IF(R23=2,'1.2.1.B. Partneris-1'!X39,'1.2.1.B. Partneris-1'!X39*R23)</f>
        <v>0</v>
      </c>
      <c r="S116" s="354"/>
      <c r="T116" s="457">
        <f>SUM(B116:R116)</f>
        <v>0</v>
      </c>
      <c r="U116" s="454" t="e">
        <f t="shared" si="48"/>
        <v>#DIV/0!</v>
      </c>
    </row>
    <row r="117" spans="1:23" ht="12.75" customHeight="1" x14ac:dyDescent="0.2">
      <c r="A117" s="455" t="str">
        <f>A$13</f>
        <v>Publiskās neattiecināmās izmaksas</v>
      </c>
      <c r="B117" s="489"/>
      <c r="C117" s="489"/>
      <c r="D117" s="489"/>
      <c r="E117" s="489"/>
      <c r="F117" s="489"/>
      <c r="G117" s="489"/>
      <c r="H117" s="489"/>
      <c r="I117" s="489"/>
      <c r="J117" s="489"/>
      <c r="K117" s="489"/>
      <c r="L117" s="489"/>
      <c r="M117" s="489"/>
      <c r="N117" s="489"/>
      <c r="O117" s="489"/>
      <c r="P117" s="489"/>
      <c r="Q117" s="489"/>
      <c r="R117" s="489"/>
      <c r="S117" s="489"/>
      <c r="T117" s="453">
        <f>SUM(B117:R117)</f>
        <v>0</v>
      </c>
      <c r="U117" s="488" t="s">
        <v>231</v>
      </c>
    </row>
    <row r="118" spans="1:23" ht="12.75" customHeight="1" x14ac:dyDescent="0.2">
      <c r="A118" s="455" t="str">
        <f>A$14</f>
        <v>Privātās neattiecināmās izmaksas</v>
      </c>
      <c r="B118" s="487">
        <f>IF(B23=2,'1.2.1.B. Partneris-1'!I39,'1.2.1.B. Partneris-1'!I39*B23)</f>
        <v>0</v>
      </c>
      <c r="C118" s="487"/>
      <c r="D118" s="487">
        <f>IF(D23=2,'1.2.1.B. Partneris-1'!K39+'1.2.1.B. Partneris-1'!I39,'1.2.1.B. Partneris-1'!K39*D23)</f>
        <v>0</v>
      </c>
      <c r="E118" s="487"/>
      <c r="F118" s="487">
        <f>IF(F23=2,'1.2.1.B. Partneris-1'!M39+'1.2.1.B. Partneris-1'!K39+'1.2.1.B. Partneris-1'!I39,'1.2.1.B. Partneris-1'!M39*F23)</f>
        <v>0</v>
      </c>
      <c r="G118" s="487"/>
      <c r="H118" s="487">
        <f>IF(H23=2,'1.2.1.B. Partneris-1'!O39+'1.2.1.B. Partneris-1'!M39+'1.2.1.B. Partneris-1'!K39+'1.2.1.B. Partneris-1'!I39,'1.2.1.B. Partneris-1'!O39*H23)</f>
        <v>0</v>
      </c>
      <c r="I118" s="487"/>
      <c r="J118" s="487">
        <f>IF(J23=2,'1.2.1.B. Partneris-1'!Q39,'1.2.1.B. Partneris-1'!Q39*J23)</f>
        <v>0</v>
      </c>
      <c r="K118" s="487"/>
      <c r="L118" s="487">
        <f>IF(L23=2,'1.2.1.B. Partneris-1'!S39,'1.2.1.B. Partneris-1'!S39*L23)</f>
        <v>0</v>
      </c>
      <c r="M118" s="487"/>
      <c r="N118" s="487">
        <f>IF(N23=2,'1.2.1.B. Partneris-1'!U39,'1.2.1.B. Partneris-1'!U39*N23)</f>
        <v>0</v>
      </c>
      <c r="O118" s="487"/>
      <c r="P118" s="487">
        <f>IF(P23=2,'1.2.1.B. Partneris-1'!W39,'1.2.1.B. Partneris-1'!W39*P23)</f>
        <v>0</v>
      </c>
      <c r="Q118" s="487"/>
      <c r="R118" s="487">
        <f>IF(R23=2,'1.2.1.B. Partneris-1'!Y39,'1.2.1.B. Partneris-1'!Y39*R23)</f>
        <v>0</v>
      </c>
      <c r="S118" s="487"/>
      <c r="T118" s="453">
        <f>SUM(B118:R118)</f>
        <v>0</v>
      </c>
      <c r="U118" s="488" t="s">
        <v>231</v>
      </c>
    </row>
    <row r="119" spans="1:23" ht="12.75" customHeight="1" x14ac:dyDescent="0.2">
      <c r="A119" s="456" t="str">
        <f>A$15</f>
        <v>Neattiecināmās izmaksas kopā</v>
      </c>
      <c r="B119" s="354">
        <f>SUM(B117:B118)</f>
        <v>0</v>
      </c>
      <c r="C119" s="354"/>
      <c r="D119" s="354">
        <f t="shared" ref="D119:R119" si="52">SUM(D117:D118)</f>
        <v>0</v>
      </c>
      <c r="E119" s="354"/>
      <c r="F119" s="354">
        <f t="shared" si="52"/>
        <v>0</v>
      </c>
      <c r="G119" s="354"/>
      <c r="H119" s="354">
        <f t="shared" si="52"/>
        <v>0</v>
      </c>
      <c r="I119" s="354"/>
      <c r="J119" s="354">
        <f t="shared" si="52"/>
        <v>0</v>
      </c>
      <c r="K119" s="354"/>
      <c r="L119" s="354">
        <f t="shared" si="52"/>
        <v>0</v>
      </c>
      <c r="M119" s="354"/>
      <c r="N119" s="354">
        <f t="shared" si="52"/>
        <v>0</v>
      </c>
      <c r="O119" s="354"/>
      <c r="P119" s="354">
        <f t="shared" si="52"/>
        <v>0</v>
      </c>
      <c r="Q119" s="354"/>
      <c r="R119" s="354">
        <f t="shared" si="52"/>
        <v>0</v>
      </c>
      <c r="S119" s="354"/>
      <c r="T119" s="457">
        <f>SUM(B119:R119)</f>
        <v>0</v>
      </c>
      <c r="U119" s="488" t="s">
        <v>231</v>
      </c>
    </row>
    <row r="120" spans="1:23" ht="12.75" customHeight="1" x14ac:dyDescent="0.25">
      <c r="A120" s="461" t="str">
        <f>A$16</f>
        <v>Kopējās izmaksas</v>
      </c>
      <c r="B120" s="462">
        <f>B116+B119</f>
        <v>0</v>
      </c>
      <c r="C120" s="462"/>
      <c r="D120" s="462">
        <f t="shared" ref="D120:R120" si="53">D116+D119</f>
        <v>0</v>
      </c>
      <c r="E120" s="462"/>
      <c r="F120" s="462">
        <f t="shared" si="53"/>
        <v>0</v>
      </c>
      <c r="G120" s="462"/>
      <c r="H120" s="462">
        <f t="shared" si="53"/>
        <v>0</v>
      </c>
      <c r="I120" s="462"/>
      <c r="J120" s="462">
        <f t="shared" si="53"/>
        <v>0</v>
      </c>
      <c r="K120" s="462"/>
      <c r="L120" s="462">
        <f t="shared" si="53"/>
        <v>0</v>
      </c>
      <c r="M120" s="462"/>
      <c r="N120" s="462">
        <f t="shared" si="53"/>
        <v>0</v>
      </c>
      <c r="O120" s="462"/>
      <c r="P120" s="462">
        <f t="shared" si="53"/>
        <v>0</v>
      </c>
      <c r="Q120" s="462"/>
      <c r="R120" s="462">
        <f t="shared" si="53"/>
        <v>0</v>
      </c>
      <c r="S120" s="462"/>
      <c r="T120" s="457">
        <f>SUM(B120:R120)</f>
        <v>0</v>
      </c>
      <c r="U120" s="488" t="s">
        <v>231</v>
      </c>
    </row>
    <row r="121" spans="1:23" ht="12.75" customHeight="1" x14ac:dyDescent="0.25">
      <c r="A121" s="475"/>
      <c r="B121" s="475"/>
      <c r="C121" s="475"/>
      <c r="D121" s="475"/>
      <c r="E121" s="475"/>
      <c r="F121" s="475"/>
      <c r="G121" s="475"/>
      <c r="H121" s="475"/>
      <c r="I121" s="475"/>
      <c r="J121" s="475"/>
      <c r="K121" s="475"/>
      <c r="L121" s="475"/>
      <c r="M121" s="475"/>
      <c r="N121" s="475"/>
      <c r="O121" s="475"/>
      <c r="P121" s="475"/>
      <c r="Q121" s="475"/>
      <c r="R121" s="475"/>
      <c r="S121" s="475"/>
      <c r="T121" s="475"/>
      <c r="U121" s="475"/>
    </row>
    <row r="122" spans="1:23" ht="24" customHeight="1" x14ac:dyDescent="0.2">
      <c r="A122" s="490" t="s">
        <v>240</v>
      </c>
      <c r="B122" s="478">
        <f>'1.2.1.B. Partneris-1'!C3</f>
        <v>0</v>
      </c>
      <c r="C122" s="479"/>
      <c r="D122" s="479"/>
      <c r="E122" s="479"/>
      <c r="F122" s="478">
        <f>'1.2.1.B. Partneris-1'!H3</f>
        <v>0</v>
      </c>
      <c r="G122" s="479"/>
      <c r="H122" s="480"/>
      <c r="I122" s="479"/>
      <c r="J122" s="480" t="s">
        <v>311</v>
      </c>
      <c r="K122" s="479"/>
      <c r="L122" s="482">
        <f>'1.2.1.B. Partneris-1'!C22</f>
        <v>1</v>
      </c>
      <c r="M122" s="479"/>
      <c r="N122" s="483" t="s">
        <v>331</v>
      </c>
      <c r="O122" s="479"/>
      <c r="P122" s="480"/>
      <c r="Q122" s="479"/>
      <c r="R122" s="480"/>
      <c r="S122" s="479"/>
      <c r="T122" s="480"/>
      <c r="U122" s="480"/>
      <c r="W122" s="4">
        <f>IF(F122=Dati!$J$3,1,IF(F122=Dati!$J$4,2,IF(F122=Dati!$J$5,3,0)))</f>
        <v>0</v>
      </c>
    </row>
    <row r="123" spans="1:23" x14ac:dyDescent="0.2">
      <c r="A123" s="449" t="s">
        <v>223</v>
      </c>
      <c r="B123" s="450">
        <f>B$3</f>
        <v>2024</v>
      </c>
      <c r="C123" s="450"/>
      <c r="D123" s="450">
        <f>D$3</f>
        <v>2025</v>
      </c>
      <c r="E123" s="450"/>
      <c r="F123" s="450">
        <f>F$3</f>
        <v>2026</v>
      </c>
      <c r="G123" s="450"/>
      <c r="H123" s="450">
        <f>H$3</f>
        <v>2027</v>
      </c>
      <c r="I123" s="450"/>
      <c r="J123" s="450">
        <f>J$3</f>
        <v>2028</v>
      </c>
      <c r="K123" s="450"/>
      <c r="L123" s="450">
        <f>L$3</f>
        <v>2029</v>
      </c>
      <c r="M123" s="450"/>
      <c r="N123" s="450" t="str">
        <f>N$3</f>
        <v>X</v>
      </c>
      <c r="O123" s="450"/>
      <c r="P123" s="450" t="str">
        <f>P$3</f>
        <v>X</v>
      </c>
      <c r="Q123" s="450"/>
      <c r="R123" s="450" t="str">
        <f>R$3</f>
        <v>X</v>
      </c>
      <c r="S123" s="450"/>
      <c r="T123" s="450"/>
      <c r="U123" s="450"/>
    </row>
    <row r="124" spans="1:23" x14ac:dyDescent="0.2">
      <c r="A124" s="484"/>
      <c r="B124" s="451" t="s">
        <v>224</v>
      </c>
      <c r="C124" s="451"/>
      <c r="D124" s="451" t="s">
        <v>224</v>
      </c>
      <c r="E124" s="451"/>
      <c r="F124" s="451" t="s">
        <v>224</v>
      </c>
      <c r="G124" s="451"/>
      <c r="H124" s="451" t="s">
        <v>224</v>
      </c>
      <c r="I124" s="451"/>
      <c r="J124" s="451" t="s">
        <v>224</v>
      </c>
      <c r="K124" s="451"/>
      <c r="L124" s="451" t="s">
        <v>224</v>
      </c>
      <c r="M124" s="451"/>
      <c r="N124" s="451" t="s">
        <v>224</v>
      </c>
      <c r="O124" s="451"/>
      <c r="P124" s="451" t="s">
        <v>224</v>
      </c>
      <c r="Q124" s="451"/>
      <c r="R124" s="451" t="s">
        <v>224</v>
      </c>
      <c r="S124" s="451"/>
      <c r="T124" s="451" t="s">
        <v>113</v>
      </c>
      <c r="U124" s="451" t="s">
        <v>59</v>
      </c>
    </row>
    <row r="125" spans="1:23" ht="12.75" customHeight="1" x14ac:dyDescent="0.2">
      <c r="A125" s="485" t="str">
        <f>A$5</f>
        <v>Eiropas Reģionālās attīstības fonds</v>
      </c>
      <c r="B125" s="486">
        <f>B132*$L$122</f>
        <v>0</v>
      </c>
      <c r="C125" s="486"/>
      <c r="D125" s="486">
        <f t="shared" ref="D125:R125" si="54">D132*$L$122</f>
        <v>0</v>
      </c>
      <c r="E125" s="486"/>
      <c r="F125" s="486">
        <f t="shared" si="54"/>
        <v>0</v>
      </c>
      <c r="G125" s="486"/>
      <c r="H125" s="486">
        <f t="shared" si="54"/>
        <v>0</v>
      </c>
      <c r="I125" s="486"/>
      <c r="J125" s="486">
        <f t="shared" si="54"/>
        <v>0</v>
      </c>
      <c r="K125" s="486"/>
      <c r="L125" s="486">
        <f t="shared" si="54"/>
        <v>0</v>
      </c>
      <c r="M125" s="486"/>
      <c r="N125" s="486">
        <f t="shared" si="54"/>
        <v>0</v>
      </c>
      <c r="O125" s="486"/>
      <c r="P125" s="486">
        <f t="shared" si="54"/>
        <v>0</v>
      </c>
      <c r="Q125" s="486"/>
      <c r="R125" s="486">
        <f t="shared" si="54"/>
        <v>0</v>
      </c>
      <c r="S125" s="486"/>
      <c r="T125" s="453">
        <f t="shared" ref="T125:T131" si="55">SUM(B125:R125)</f>
        <v>0</v>
      </c>
      <c r="U125" s="454" t="e">
        <f>T125/$T$132</f>
        <v>#DIV/0!</v>
      </c>
    </row>
    <row r="126" spans="1:23" ht="12.75" customHeight="1" x14ac:dyDescent="0.2">
      <c r="A126" s="455" t="str">
        <f>A$6</f>
        <v>Attiecināmais valsts budžeta finansējums</v>
      </c>
      <c r="B126" s="486"/>
      <c r="C126" s="486"/>
      <c r="D126" s="486"/>
      <c r="E126" s="486"/>
      <c r="F126" s="486"/>
      <c r="G126" s="486"/>
      <c r="H126" s="486"/>
      <c r="I126" s="486"/>
      <c r="J126" s="486"/>
      <c r="K126" s="486"/>
      <c r="L126" s="486"/>
      <c r="M126" s="486"/>
      <c r="N126" s="486"/>
      <c r="O126" s="486"/>
      <c r="P126" s="486"/>
      <c r="Q126" s="486"/>
      <c r="R126" s="486"/>
      <c r="S126" s="486"/>
      <c r="T126" s="453">
        <f t="shared" si="55"/>
        <v>0</v>
      </c>
      <c r="U126" s="454" t="e">
        <f t="shared" ref="U126:U132" si="56">T126/$T$132</f>
        <v>#DIV/0!</v>
      </c>
    </row>
    <row r="127" spans="1:23" ht="12.75" customHeight="1" x14ac:dyDescent="0.2">
      <c r="A127" s="455" t="str">
        <f>A$7</f>
        <v>Valsts budžeta dotācija pašvaldībām</v>
      </c>
      <c r="B127" s="487"/>
      <c r="C127" s="487"/>
      <c r="D127" s="487"/>
      <c r="E127" s="487"/>
      <c r="F127" s="487"/>
      <c r="G127" s="487"/>
      <c r="H127" s="487"/>
      <c r="I127" s="487"/>
      <c r="J127" s="487"/>
      <c r="K127" s="487"/>
      <c r="L127" s="487"/>
      <c r="M127" s="487"/>
      <c r="N127" s="487"/>
      <c r="O127" s="487"/>
      <c r="P127" s="487"/>
      <c r="Q127" s="487"/>
      <c r="R127" s="487"/>
      <c r="S127" s="487"/>
      <c r="T127" s="453">
        <f t="shared" si="55"/>
        <v>0</v>
      </c>
      <c r="U127" s="454" t="e">
        <f t="shared" si="56"/>
        <v>#DIV/0!</v>
      </c>
    </row>
    <row r="128" spans="1:23" ht="12.75" customHeight="1" x14ac:dyDescent="0.2">
      <c r="A128" s="455" t="str">
        <f>A$8</f>
        <v>Pašvaldības finansējums</v>
      </c>
      <c r="B128" s="487"/>
      <c r="C128" s="487"/>
      <c r="D128" s="487"/>
      <c r="E128" s="487"/>
      <c r="F128" s="487"/>
      <c r="G128" s="487"/>
      <c r="H128" s="487"/>
      <c r="I128" s="487"/>
      <c r="J128" s="487"/>
      <c r="K128" s="487"/>
      <c r="L128" s="487"/>
      <c r="M128" s="487"/>
      <c r="N128" s="487"/>
      <c r="O128" s="487"/>
      <c r="P128" s="487"/>
      <c r="Q128" s="487"/>
      <c r="R128" s="487"/>
      <c r="S128" s="487"/>
      <c r="T128" s="453">
        <f t="shared" si="55"/>
        <v>0</v>
      </c>
      <c r="U128" s="454" t="e">
        <f t="shared" si="56"/>
        <v>#DIV/0!</v>
      </c>
    </row>
    <row r="129" spans="1:24" s="3" customFormat="1" ht="12.75" customHeight="1" x14ac:dyDescent="0.2">
      <c r="A129" s="455" t="str">
        <f>A$9</f>
        <v>Cits publiskais finansējums</v>
      </c>
      <c r="B129" s="487"/>
      <c r="C129" s="487"/>
      <c r="D129" s="487"/>
      <c r="E129" s="487"/>
      <c r="F129" s="487"/>
      <c r="G129" s="487"/>
      <c r="H129" s="487"/>
      <c r="I129" s="487"/>
      <c r="J129" s="487"/>
      <c r="K129" s="487"/>
      <c r="L129" s="487"/>
      <c r="M129" s="487"/>
      <c r="N129" s="487"/>
      <c r="O129" s="487"/>
      <c r="P129" s="487"/>
      <c r="Q129" s="487"/>
      <c r="R129" s="487"/>
      <c r="S129" s="487"/>
      <c r="T129" s="453">
        <f t="shared" si="55"/>
        <v>0</v>
      </c>
      <c r="U129" s="454" t="e">
        <f t="shared" si="56"/>
        <v>#DIV/0!</v>
      </c>
    </row>
    <row r="130" spans="1:24" ht="12.75" customHeight="1" x14ac:dyDescent="0.2">
      <c r="A130" s="456" t="str">
        <f>A$10</f>
        <v>Publiskās attiecināmās izmaksas</v>
      </c>
      <c r="B130" s="354">
        <f>SUM(B125:B129)</f>
        <v>0</v>
      </c>
      <c r="C130" s="354"/>
      <c r="D130" s="354">
        <f t="shared" ref="D130:R130" si="57">SUM(D125:D129)</f>
        <v>0</v>
      </c>
      <c r="E130" s="354"/>
      <c r="F130" s="354">
        <f t="shared" si="57"/>
        <v>0</v>
      </c>
      <c r="G130" s="354"/>
      <c r="H130" s="354">
        <f t="shared" si="57"/>
        <v>0</v>
      </c>
      <c r="I130" s="354"/>
      <c r="J130" s="354">
        <f t="shared" si="57"/>
        <v>0</v>
      </c>
      <c r="K130" s="354"/>
      <c r="L130" s="354">
        <f t="shared" si="57"/>
        <v>0</v>
      </c>
      <c r="M130" s="354"/>
      <c r="N130" s="354">
        <f t="shared" si="57"/>
        <v>0</v>
      </c>
      <c r="O130" s="354"/>
      <c r="P130" s="354">
        <f t="shared" si="57"/>
        <v>0</v>
      </c>
      <c r="Q130" s="354"/>
      <c r="R130" s="354">
        <f t="shared" si="57"/>
        <v>0</v>
      </c>
      <c r="S130" s="354"/>
      <c r="T130" s="457">
        <f t="shared" si="55"/>
        <v>0</v>
      </c>
      <c r="U130" s="454" t="e">
        <f t="shared" si="56"/>
        <v>#DIV/0!</v>
      </c>
    </row>
    <row r="131" spans="1:24" ht="12.75" customHeight="1" x14ac:dyDescent="0.2">
      <c r="A131" s="455" t="str">
        <f>A$11</f>
        <v>Privātās attiecināmās izmaksas</v>
      </c>
      <c r="B131" s="487"/>
      <c r="C131" s="487"/>
      <c r="D131" s="487"/>
      <c r="E131" s="487"/>
      <c r="F131" s="487"/>
      <c r="G131" s="487"/>
      <c r="H131" s="487"/>
      <c r="I131" s="487"/>
      <c r="J131" s="487"/>
      <c r="K131" s="487"/>
      <c r="L131" s="487"/>
      <c r="M131" s="487"/>
      <c r="N131" s="487"/>
      <c r="O131" s="487"/>
      <c r="P131" s="487"/>
      <c r="Q131" s="487"/>
      <c r="R131" s="487"/>
      <c r="S131" s="487"/>
      <c r="T131" s="453">
        <f t="shared" si="55"/>
        <v>0</v>
      </c>
      <c r="U131" s="454" t="e">
        <f t="shared" si="56"/>
        <v>#DIV/0!</v>
      </c>
    </row>
    <row r="132" spans="1:24" ht="12.75" customHeight="1" x14ac:dyDescent="0.2">
      <c r="A132" s="456" t="str">
        <f>A$12</f>
        <v>Kopējās attiecināmās izmaksas</v>
      </c>
      <c r="B132" s="354">
        <f>IF(B23=2,'1.2.1.B. Partneris-1'!H40,'1.2.1.B. Partneris-1'!H40*B23)</f>
        <v>0</v>
      </c>
      <c r="C132" s="354"/>
      <c r="D132" s="354">
        <f>IF(D23=2,'1.2.1.B. Partneris-1'!J40+'1.2.1.B. Partneris-1'!H40,'1.2.1.B. Partneris-1'!J40*D23)</f>
        <v>0</v>
      </c>
      <c r="E132" s="354"/>
      <c r="F132" s="354">
        <f>IF(F23=2,'1.2.1.B. Partneris-1'!L40+'1.2.1.B. Partneris-1'!J40+'1.2.1.B. Partneris-1'!H40,'1.2.1.B. Partneris-1'!L40*F23)</f>
        <v>0</v>
      </c>
      <c r="G132" s="354"/>
      <c r="H132" s="354">
        <f>IF(H23=2,'1.2.1.B. Partneris-1'!N40+'1.2.1.B. Partneris-1'!L40+'1.2.1.B. Partneris-1'!J40+'1.2.1.B. Partneris-1'!H40,'1.2.1.B. Partneris-1'!N40*H23)</f>
        <v>0</v>
      </c>
      <c r="I132" s="354"/>
      <c r="J132" s="354">
        <f>IF(J23=2,'1.2.1.B. Partneris-1'!P40,'1.2.1.B. Partneris-1'!P40*J23)</f>
        <v>0</v>
      </c>
      <c r="K132" s="354"/>
      <c r="L132" s="354">
        <f>IF(L23=2,'1.2.1.B. Partneris-1'!R40,'1.2.1.B. Partneris-1'!R40*L23)</f>
        <v>0</v>
      </c>
      <c r="M132" s="354"/>
      <c r="N132" s="354">
        <f>IF(N23=2,'1.2.1.B. Partneris-1'!T40,'1.2.1.B. Partneris-1'!T40*N23)</f>
        <v>0</v>
      </c>
      <c r="O132" s="354"/>
      <c r="P132" s="354">
        <f>IF(P23=2,'1.2.1.B. Partneris-1'!V40,'1.2.1.B. Partneris-1'!V40*P23)</f>
        <v>0</v>
      </c>
      <c r="Q132" s="354"/>
      <c r="R132" s="354">
        <f>IF(R23=2,'1.2.1.B. Partneris-1'!X40,'1.2.1.B. Partneris-1'!X40*R23)</f>
        <v>0</v>
      </c>
      <c r="S132" s="354"/>
      <c r="T132" s="457">
        <f>SUM(B132:R132)</f>
        <v>0</v>
      </c>
      <c r="U132" s="454" t="e">
        <f t="shared" si="56"/>
        <v>#DIV/0!</v>
      </c>
    </row>
    <row r="133" spans="1:24" ht="12.75" customHeight="1" x14ac:dyDescent="0.2">
      <c r="A133" s="455" t="str">
        <f>A$13</f>
        <v>Publiskās neattiecināmās izmaksas</v>
      </c>
      <c r="B133" s="489"/>
      <c r="C133" s="489"/>
      <c r="D133" s="489"/>
      <c r="E133" s="489"/>
      <c r="F133" s="489"/>
      <c r="G133" s="489"/>
      <c r="H133" s="489"/>
      <c r="I133" s="489"/>
      <c r="J133" s="489"/>
      <c r="K133" s="489"/>
      <c r="L133" s="489"/>
      <c r="M133" s="489"/>
      <c r="N133" s="489"/>
      <c r="O133" s="489"/>
      <c r="P133" s="489"/>
      <c r="Q133" s="489"/>
      <c r="R133" s="489"/>
      <c r="S133" s="489"/>
      <c r="T133" s="453">
        <f>SUM(B133:R133)</f>
        <v>0</v>
      </c>
      <c r="U133" s="488" t="s">
        <v>231</v>
      </c>
    </row>
    <row r="134" spans="1:24" ht="12.75" customHeight="1" x14ac:dyDescent="0.2">
      <c r="A134" s="455" t="str">
        <f>A$14</f>
        <v>Privātās neattiecināmās izmaksas</v>
      </c>
      <c r="B134" s="487">
        <f>IF(B23=2,'1.2.1.B. Partneris-1'!I40,'1.2.1.B. Partneris-1'!I40*B23)</f>
        <v>0</v>
      </c>
      <c r="C134" s="487"/>
      <c r="D134" s="487">
        <f>IF(D23=2,'1.2.1.B. Partneris-1'!K40+'1.2.1.B. Partneris-1'!I40,'1.2.1.B. Partneris-1'!K40*D23)</f>
        <v>0</v>
      </c>
      <c r="E134" s="487"/>
      <c r="F134" s="487">
        <f>IF(F23=2,'1.2.1.B. Partneris-1'!M40+'1.2.1.B. Partneris-1'!K40+'1.2.1.B. Partneris-1'!I40,'1.2.1.B. Partneris-1'!M40*F23)</f>
        <v>0</v>
      </c>
      <c r="G134" s="487"/>
      <c r="H134" s="487">
        <f>IF(H23=2,'1.2.1.B. Partneris-1'!O40+'1.2.1.B. Partneris-1'!M40+'1.2.1.B. Partneris-1'!K40+'1.2.1.B. Partneris-1'!I40,'1.2.1.B. Partneris-1'!O40*H23)</f>
        <v>0</v>
      </c>
      <c r="I134" s="487"/>
      <c r="J134" s="487">
        <f>IF(J23=2,'1.2.1.B. Partneris-1'!Q40,'1.2.1.B. Partneris-1'!Q40*J23)</f>
        <v>0</v>
      </c>
      <c r="K134" s="487"/>
      <c r="L134" s="487">
        <f>IF(L23=2,'1.2.1.B. Partneris-1'!S40,'1.2.1.B. Partneris-1'!S40*L23)</f>
        <v>0</v>
      </c>
      <c r="M134" s="487"/>
      <c r="N134" s="487">
        <f>IF(N23=2,'1.2.1.B. Partneris-1'!U40,'1.2.1.B. Partneris-1'!U40*N23)</f>
        <v>0</v>
      </c>
      <c r="O134" s="487"/>
      <c r="P134" s="487">
        <f>IF(P23=2,'1.2.1.B. Partneris-1'!W40,'1.2.1.B. Partneris-1'!W40*P23)</f>
        <v>0</v>
      </c>
      <c r="Q134" s="487"/>
      <c r="R134" s="487">
        <f>IF(R23=2,'1.2.1.B. Partneris-1'!Y40,'1.2.1.B. Partneris-1'!Y40*R23)</f>
        <v>0</v>
      </c>
      <c r="S134" s="487"/>
      <c r="T134" s="453">
        <f>SUM(B134:R134)</f>
        <v>0</v>
      </c>
      <c r="U134" s="488" t="s">
        <v>231</v>
      </c>
    </row>
    <row r="135" spans="1:24" ht="12.75" customHeight="1" x14ac:dyDescent="0.2">
      <c r="A135" s="456" t="str">
        <f>A$15</f>
        <v>Neattiecināmās izmaksas kopā</v>
      </c>
      <c r="B135" s="354">
        <f>SUM(B133:B134)</f>
        <v>0</v>
      </c>
      <c r="C135" s="354"/>
      <c r="D135" s="354">
        <f t="shared" ref="D135:R135" si="58">SUM(D133:D134)</f>
        <v>0</v>
      </c>
      <c r="E135" s="354"/>
      <c r="F135" s="354">
        <f t="shared" si="58"/>
        <v>0</v>
      </c>
      <c r="G135" s="354"/>
      <c r="H135" s="354">
        <f t="shared" si="58"/>
        <v>0</v>
      </c>
      <c r="I135" s="354"/>
      <c r="J135" s="354">
        <f t="shared" si="58"/>
        <v>0</v>
      </c>
      <c r="K135" s="354"/>
      <c r="L135" s="354">
        <f t="shared" si="58"/>
        <v>0</v>
      </c>
      <c r="M135" s="354"/>
      <c r="N135" s="354">
        <f t="shared" si="58"/>
        <v>0</v>
      </c>
      <c r="O135" s="354"/>
      <c r="P135" s="354">
        <f t="shared" si="58"/>
        <v>0</v>
      </c>
      <c r="Q135" s="354"/>
      <c r="R135" s="354">
        <f t="shared" si="58"/>
        <v>0</v>
      </c>
      <c r="S135" s="354"/>
      <c r="T135" s="457">
        <f>SUM(B135:R135)</f>
        <v>0</v>
      </c>
      <c r="U135" s="488" t="s">
        <v>231</v>
      </c>
    </row>
    <row r="136" spans="1:24" ht="12.75" customHeight="1" x14ac:dyDescent="0.25">
      <c r="A136" s="461" t="str">
        <f>A$16</f>
        <v>Kopējās izmaksas</v>
      </c>
      <c r="B136" s="462">
        <f>B132+B135</f>
        <v>0</v>
      </c>
      <c r="C136" s="462"/>
      <c r="D136" s="462">
        <f t="shared" ref="D136:R136" si="59">D132+D135</f>
        <v>0</v>
      </c>
      <c r="E136" s="462"/>
      <c r="F136" s="462">
        <f t="shared" si="59"/>
        <v>0</v>
      </c>
      <c r="G136" s="462"/>
      <c r="H136" s="462">
        <f t="shared" si="59"/>
        <v>0</v>
      </c>
      <c r="I136" s="462"/>
      <c r="J136" s="462">
        <f t="shared" si="59"/>
        <v>0</v>
      </c>
      <c r="K136" s="462"/>
      <c r="L136" s="462">
        <f t="shared" si="59"/>
        <v>0</v>
      </c>
      <c r="M136" s="462"/>
      <c r="N136" s="462">
        <f t="shared" si="59"/>
        <v>0</v>
      </c>
      <c r="O136" s="462"/>
      <c r="P136" s="462">
        <f t="shared" si="59"/>
        <v>0</v>
      </c>
      <c r="Q136" s="462"/>
      <c r="R136" s="462">
        <f t="shared" si="59"/>
        <v>0</v>
      </c>
      <c r="S136" s="462"/>
      <c r="T136" s="457">
        <f>SUM(B136:R136)</f>
        <v>0</v>
      </c>
      <c r="U136" s="488" t="s">
        <v>231</v>
      </c>
    </row>
    <row r="137" spans="1:24" ht="12.75" customHeight="1" x14ac:dyDescent="0.25">
      <c r="A137" s="475"/>
      <c r="B137" s="475"/>
      <c r="C137" s="475"/>
      <c r="D137" s="475"/>
      <c r="E137" s="475"/>
      <c r="F137" s="475"/>
      <c r="G137" s="475"/>
      <c r="H137" s="475"/>
      <c r="I137" s="475"/>
      <c r="J137" s="475"/>
      <c r="K137" s="475"/>
      <c r="L137" s="475"/>
      <c r="M137" s="475"/>
      <c r="N137" s="475"/>
      <c r="O137" s="475"/>
      <c r="P137" s="475"/>
      <c r="Q137" s="475"/>
      <c r="R137" s="475"/>
      <c r="S137" s="475"/>
      <c r="T137" s="475"/>
      <c r="U137" s="475"/>
    </row>
    <row r="138" spans="1:24" ht="24" customHeight="1" x14ac:dyDescent="0.2">
      <c r="A138" s="490" t="s">
        <v>240</v>
      </c>
      <c r="B138" s="478">
        <f>'1.2.1.C. Partneris-1'!C3</f>
        <v>0</v>
      </c>
      <c r="C138" s="479"/>
      <c r="D138" s="479"/>
      <c r="E138" s="479"/>
      <c r="F138" s="478">
        <f>'1.2.1.C. Partneris-1'!H3</f>
        <v>0</v>
      </c>
      <c r="G138" s="479"/>
      <c r="H138" s="480"/>
      <c r="I138" s="479"/>
      <c r="J138" s="480" t="s">
        <v>311</v>
      </c>
      <c r="K138" s="479"/>
      <c r="L138" s="482">
        <f>'1.2.1.C. Partneris-1'!C36</f>
        <v>0.85</v>
      </c>
      <c r="M138" s="479"/>
      <c r="N138" s="483" t="s">
        <v>330</v>
      </c>
      <c r="O138" s="479"/>
      <c r="P138" s="480"/>
      <c r="Q138" s="479"/>
      <c r="R138" s="480"/>
      <c r="S138" s="479"/>
      <c r="T138" s="480"/>
      <c r="U138" s="480"/>
      <c r="W138" s="4">
        <f>IF(F138=Dati!$J$3,1,IF(F138=Dati!$J$4,2,IF(F138=Dati!$J$5,3,0)))</f>
        <v>0</v>
      </c>
      <c r="X138" s="4">
        <f>'1.2.1.C. Partneris-1'!AA3</f>
        <v>0</v>
      </c>
    </row>
    <row r="139" spans="1:24" x14ac:dyDescent="0.2">
      <c r="A139" s="449" t="s">
        <v>223</v>
      </c>
      <c r="B139" s="450">
        <f>B$3</f>
        <v>2024</v>
      </c>
      <c r="C139" s="450"/>
      <c r="D139" s="450">
        <f>D$3</f>
        <v>2025</v>
      </c>
      <c r="E139" s="450"/>
      <c r="F139" s="450">
        <f>F$3</f>
        <v>2026</v>
      </c>
      <c r="G139" s="450"/>
      <c r="H139" s="450">
        <f>H$3</f>
        <v>2027</v>
      </c>
      <c r="I139" s="450"/>
      <c r="J139" s="450">
        <f>J$3</f>
        <v>2028</v>
      </c>
      <c r="K139" s="450"/>
      <c r="L139" s="450">
        <f>L$3</f>
        <v>2029</v>
      </c>
      <c r="M139" s="450"/>
      <c r="N139" s="450" t="str">
        <f>N$3</f>
        <v>X</v>
      </c>
      <c r="O139" s="450"/>
      <c r="P139" s="450" t="str">
        <f>P$3</f>
        <v>X</v>
      </c>
      <c r="Q139" s="450"/>
      <c r="R139" s="450" t="str">
        <f>R$3</f>
        <v>X</v>
      </c>
      <c r="S139" s="450"/>
      <c r="T139" s="450"/>
      <c r="U139" s="450"/>
    </row>
    <row r="140" spans="1:24" x14ac:dyDescent="0.2">
      <c r="A140" s="484"/>
      <c r="B140" s="451" t="s">
        <v>224</v>
      </c>
      <c r="C140" s="451"/>
      <c r="D140" s="451" t="s">
        <v>224</v>
      </c>
      <c r="E140" s="451"/>
      <c r="F140" s="451" t="s">
        <v>224</v>
      </c>
      <c r="G140" s="451"/>
      <c r="H140" s="451" t="s">
        <v>224</v>
      </c>
      <c r="I140" s="451"/>
      <c r="J140" s="451" t="s">
        <v>224</v>
      </c>
      <c r="K140" s="451"/>
      <c r="L140" s="451" t="s">
        <v>224</v>
      </c>
      <c r="M140" s="451"/>
      <c r="N140" s="451" t="s">
        <v>224</v>
      </c>
      <c r="O140" s="451"/>
      <c r="P140" s="451" t="s">
        <v>224</v>
      </c>
      <c r="Q140" s="451"/>
      <c r="R140" s="451" t="s">
        <v>224</v>
      </c>
      <c r="S140" s="451"/>
      <c r="T140" s="451" t="s">
        <v>113</v>
      </c>
      <c r="U140" s="451" t="s">
        <v>59</v>
      </c>
    </row>
    <row r="141" spans="1:24" ht="12.75" customHeight="1" x14ac:dyDescent="0.2">
      <c r="A141" s="485" t="str">
        <f>A$5</f>
        <v>Eiropas Reģionālās attīstības fonds</v>
      </c>
      <c r="B141" s="486">
        <f>(B148*$L$138)-B153</f>
        <v>0</v>
      </c>
      <c r="C141" s="486"/>
      <c r="D141" s="486">
        <f t="shared" ref="D141:R141" si="60">(D148*$L$138)-D153</f>
        <v>0</v>
      </c>
      <c r="E141" s="486"/>
      <c r="F141" s="486">
        <f t="shared" si="60"/>
        <v>0</v>
      </c>
      <c r="G141" s="486"/>
      <c r="H141" s="486">
        <f t="shared" si="60"/>
        <v>0</v>
      </c>
      <c r="I141" s="486"/>
      <c r="J141" s="486">
        <f t="shared" si="60"/>
        <v>0</v>
      </c>
      <c r="K141" s="486"/>
      <c r="L141" s="486">
        <f t="shared" si="60"/>
        <v>0</v>
      </c>
      <c r="M141" s="486"/>
      <c r="N141" s="486">
        <f t="shared" si="60"/>
        <v>0</v>
      </c>
      <c r="O141" s="486"/>
      <c r="P141" s="486">
        <f t="shared" si="60"/>
        <v>0</v>
      </c>
      <c r="Q141" s="486"/>
      <c r="R141" s="486">
        <f t="shared" si="60"/>
        <v>0</v>
      </c>
      <c r="S141" s="486"/>
      <c r="T141" s="453">
        <f>SUM(B141:R141)</f>
        <v>0</v>
      </c>
      <c r="U141" s="454" t="e">
        <f>T141/$T$148</f>
        <v>#DIV/0!</v>
      </c>
    </row>
    <row r="142" spans="1:24" ht="12.75" customHeight="1" x14ac:dyDescent="0.2">
      <c r="A142" s="455" t="str">
        <f>A$6</f>
        <v>Attiecināmais valsts budžeta finansējums</v>
      </c>
      <c r="B142" s="486">
        <f>IF($W138=2,B148-B141,0)</f>
        <v>0</v>
      </c>
      <c r="C142" s="486"/>
      <c r="D142" s="486">
        <f t="shared" ref="D142:R142" si="61">IF($W138=2,D148-D141,0)</f>
        <v>0</v>
      </c>
      <c r="E142" s="486"/>
      <c r="F142" s="486">
        <f t="shared" si="61"/>
        <v>0</v>
      </c>
      <c r="G142" s="486"/>
      <c r="H142" s="486">
        <f t="shared" si="61"/>
        <v>0</v>
      </c>
      <c r="I142" s="486"/>
      <c r="J142" s="486">
        <f t="shared" si="61"/>
        <v>0</v>
      </c>
      <c r="K142" s="486"/>
      <c r="L142" s="486">
        <f t="shared" si="61"/>
        <v>0</v>
      </c>
      <c r="M142" s="486"/>
      <c r="N142" s="486">
        <f t="shared" si="61"/>
        <v>0</v>
      </c>
      <c r="O142" s="486"/>
      <c r="P142" s="486">
        <f t="shared" si="61"/>
        <v>0</v>
      </c>
      <c r="Q142" s="486"/>
      <c r="R142" s="486">
        <f t="shared" si="61"/>
        <v>0</v>
      </c>
      <c r="S142" s="486"/>
      <c r="T142" s="453">
        <f t="shared" ref="T142:T147" si="62">SUM(B142:R142)</f>
        <v>0</v>
      </c>
      <c r="U142" s="454" t="e">
        <f t="shared" ref="U142:U147" si="63">T142/$T$148</f>
        <v>#DIV/0!</v>
      </c>
    </row>
    <row r="143" spans="1:24" ht="12.75" customHeight="1" x14ac:dyDescent="0.2">
      <c r="A143" s="455" t="str">
        <f>A$7</f>
        <v>Valsts budžeta dotācija pašvaldībām</v>
      </c>
      <c r="B143" s="487">
        <f>IF($W138=1,(B141/0.85*0.15+B141)*0.15*'1.2.1.C. Partneris-1'!$O$3,0)</f>
        <v>0</v>
      </c>
      <c r="C143" s="487"/>
      <c r="D143" s="487">
        <f>IF($W138=1,(D141/0.85*0.15+D141)*0.15*'1.2.1.C. Partneris-1'!$O$3,0)</f>
        <v>0</v>
      </c>
      <c r="E143" s="487"/>
      <c r="F143" s="487">
        <f>IF($W138=1,(F141/0.85*0.15+F141)*0.15*'1.2.1.C. Partneris-1'!$O$3,0)</f>
        <v>0</v>
      </c>
      <c r="G143" s="487"/>
      <c r="H143" s="487">
        <f>IF($W138=1,(H141/0.85*0.15+H141)*0.15*'1.2.1.C. Partneris-1'!$O$3,0)</f>
        <v>0</v>
      </c>
      <c r="I143" s="487"/>
      <c r="J143" s="487">
        <f>IF($W138=1,(J141/0.85*0.15+J141)*0.15*'1.2.1.C. Partneris-1'!$O$3,0)</f>
        <v>0</v>
      </c>
      <c r="K143" s="487"/>
      <c r="L143" s="487">
        <f>IF($W138=1,(L141/0.85*0.15+L141)*0.15*'1.2.1.C. Partneris-1'!$O$3,0)</f>
        <v>0</v>
      </c>
      <c r="M143" s="487"/>
      <c r="N143" s="487">
        <f>IF($W138=1,(N141/0.85*0.15+N141)*0.15*'1.2.1.C. Partneris-1'!$O$3,0)</f>
        <v>0</v>
      </c>
      <c r="O143" s="487"/>
      <c r="P143" s="487">
        <f>IF($W138=1,(P141/0.85*0.15+P141)*0.15*'1.2.1.C. Partneris-1'!$O$3,0)</f>
        <v>0</v>
      </c>
      <c r="Q143" s="487"/>
      <c r="R143" s="487">
        <f>IF($W138=1,(R141/0.85*0.15+R141)*0.15*'1.2.1.C. Partneris-1'!$O$3,0)</f>
        <v>0</v>
      </c>
      <c r="S143" s="487"/>
      <c r="T143" s="453">
        <f t="shared" si="62"/>
        <v>0</v>
      </c>
      <c r="U143" s="454" t="e">
        <f t="shared" si="63"/>
        <v>#DIV/0!</v>
      </c>
    </row>
    <row r="144" spans="1:24" ht="12.75" customHeight="1" x14ac:dyDescent="0.2">
      <c r="A144" s="455" t="str">
        <f>A$8</f>
        <v>Pašvaldības finansējums</v>
      </c>
      <c r="B144" s="487">
        <f>IF($W138=1,B148-B141-B143-B147-B145,0)</f>
        <v>0</v>
      </c>
      <c r="C144" s="487"/>
      <c r="D144" s="487">
        <f t="shared" ref="D144:R144" si="64">IF($W138=1,D148-D141-D143-D147-D145,0)</f>
        <v>0</v>
      </c>
      <c r="E144" s="487"/>
      <c r="F144" s="487">
        <f t="shared" si="64"/>
        <v>0</v>
      </c>
      <c r="G144" s="487"/>
      <c r="H144" s="487">
        <f t="shared" si="64"/>
        <v>0</v>
      </c>
      <c r="I144" s="487"/>
      <c r="J144" s="487">
        <f t="shared" si="64"/>
        <v>0</v>
      </c>
      <c r="K144" s="487"/>
      <c r="L144" s="487">
        <f t="shared" si="64"/>
        <v>0</v>
      </c>
      <c r="M144" s="487"/>
      <c r="N144" s="487">
        <f t="shared" si="64"/>
        <v>0</v>
      </c>
      <c r="O144" s="487"/>
      <c r="P144" s="487">
        <f t="shared" si="64"/>
        <v>0</v>
      </c>
      <c r="Q144" s="487"/>
      <c r="R144" s="487">
        <f t="shared" si="64"/>
        <v>0</v>
      </c>
      <c r="S144" s="487"/>
      <c r="T144" s="453">
        <f t="shared" si="62"/>
        <v>0</v>
      </c>
      <c r="U144" s="454" t="e">
        <f t="shared" si="63"/>
        <v>#DIV/0!</v>
      </c>
    </row>
    <row r="145" spans="1:23" s="3" customFormat="1" ht="12.75" customHeight="1" x14ac:dyDescent="0.2">
      <c r="A145" s="455" t="str">
        <f>A$9</f>
        <v>Cits publiskais finansējums</v>
      </c>
      <c r="B145" s="487">
        <f>IF($X$138=2,B148*(1-$L$138),0)</f>
        <v>0</v>
      </c>
      <c r="C145" s="487"/>
      <c r="D145" s="487">
        <f t="shared" ref="D145:R145" si="65">IF($X$138=2,D148*(1-$L$138),0)</f>
        <v>0</v>
      </c>
      <c r="E145" s="487"/>
      <c r="F145" s="487">
        <f t="shared" si="65"/>
        <v>0</v>
      </c>
      <c r="G145" s="487"/>
      <c r="H145" s="487">
        <f t="shared" si="65"/>
        <v>0</v>
      </c>
      <c r="I145" s="487"/>
      <c r="J145" s="487">
        <f t="shared" si="65"/>
        <v>0</v>
      </c>
      <c r="K145" s="487"/>
      <c r="L145" s="487">
        <f t="shared" si="65"/>
        <v>0</v>
      </c>
      <c r="M145" s="487"/>
      <c r="N145" s="487">
        <f t="shared" si="65"/>
        <v>0</v>
      </c>
      <c r="O145" s="487"/>
      <c r="P145" s="487">
        <f t="shared" si="65"/>
        <v>0</v>
      </c>
      <c r="Q145" s="487"/>
      <c r="R145" s="487">
        <f t="shared" si="65"/>
        <v>0</v>
      </c>
      <c r="S145" s="487"/>
      <c r="T145" s="453">
        <f t="shared" si="62"/>
        <v>0</v>
      </c>
      <c r="U145" s="454" t="e">
        <f t="shared" si="63"/>
        <v>#DIV/0!</v>
      </c>
    </row>
    <row r="146" spans="1:23" ht="12.75" customHeight="1" x14ac:dyDescent="0.2">
      <c r="A146" s="456" t="str">
        <f>A$10</f>
        <v>Publiskās attiecināmās izmaksas</v>
      </c>
      <c r="B146" s="354">
        <f>SUM(B141:B145)</f>
        <v>0</v>
      </c>
      <c r="C146" s="354"/>
      <c r="D146" s="354">
        <f t="shared" ref="D146:R146" si="66">SUM(D141:D145)</f>
        <v>0</v>
      </c>
      <c r="E146" s="354"/>
      <c r="F146" s="354">
        <f t="shared" si="66"/>
        <v>0</v>
      </c>
      <c r="G146" s="354"/>
      <c r="H146" s="354">
        <f t="shared" si="66"/>
        <v>0</v>
      </c>
      <c r="I146" s="354"/>
      <c r="J146" s="354">
        <f t="shared" si="66"/>
        <v>0</v>
      </c>
      <c r="K146" s="354"/>
      <c r="L146" s="354">
        <f t="shared" si="66"/>
        <v>0</v>
      </c>
      <c r="M146" s="354"/>
      <c r="N146" s="354">
        <f t="shared" si="66"/>
        <v>0</v>
      </c>
      <c r="O146" s="354"/>
      <c r="P146" s="354">
        <f t="shared" si="66"/>
        <v>0</v>
      </c>
      <c r="Q146" s="354"/>
      <c r="R146" s="354">
        <f t="shared" si="66"/>
        <v>0</v>
      </c>
      <c r="S146" s="354"/>
      <c r="T146" s="457">
        <f t="shared" si="62"/>
        <v>0</v>
      </c>
      <c r="U146" s="454" t="e">
        <f>T146/$T$148</f>
        <v>#DIV/0!</v>
      </c>
    </row>
    <row r="147" spans="1:23" ht="12.75" customHeight="1" x14ac:dyDescent="0.2">
      <c r="A147" s="455" t="str">
        <f>A$11</f>
        <v>Privātās attiecināmās izmaksas</v>
      </c>
      <c r="B147" s="487" t="b">
        <f>IF($W$138=1,0,IF($W$138=3,IF($X$138=1,B148-B146,0)))</f>
        <v>0</v>
      </c>
      <c r="C147" s="487"/>
      <c r="D147" s="487" t="b">
        <f t="shared" ref="D147:R147" si="67">IF($W$138=1,0,IF($W$138=3,IF($X$138=1,D148-D146,0)))</f>
        <v>0</v>
      </c>
      <c r="E147" s="487"/>
      <c r="F147" s="487" t="b">
        <f t="shared" si="67"/>
        <v>0</v>
      </c>
      <c r="G147" s="487"/>
      <c r="H147" s="487" t="b">
        <f t="shared" si="67"/>
        <v>0</v>
      </c>
      <c r="I147" s="487"/>
      <c r="J147" s="487" t="b">
        <f t="shared" si="67"/>
        <v>0</v>
      </c>
      <c r="K147" s="487"/>
      <c r="L147" s="487" t="b">
        <f t="shared" si="67"/>
        <v>0</v>
      </c>
      <c r="M147" s="487"/>
      <c r="N147" s="487" t="b">
        <f t="shared" si="67"/>
        <v>0</v>
      </c>
      <c r="O147" s="487"/>
      <c r="P147" s="487" t="b">
        <f t="shared" si="67"/>
        <v>0</v>
      </c>
      <c r="Q147" s="487"/>
      <c r="R147" s="487" t="b">
        <f t="shared" si="67"/>
        <v>0</v>
      </c>
      <c r="S147" s="487"/>
      <c r="T147" s="453">
        <f t="shared" si="62"/>
        <v>0</v>
      </c>
      <c r="U147" s="454" t="e">
        <f t="shared" si="63"/>
        <v>#DIV/0!</v>
      </c>
    </row>
    <row r="148" spans="1:23" ht="12.75" customHeight="1" x14ac:dyDescent="0.2">
      <c r="A148" s="456" t="str">
        <f>A$12</f>
        <v>Kopējās attiecināmās izmaksas</v>
      </c>
      <c r="B148" s="354">
        <f>IF(B23=2,'1.2.1.C. Partneris-1'!H36,'1.2.1.C. Partneris-1'!H36*B23)</f>
        <v>0</v>
      </c>
      <c r="C148" s="354"/>
      <c r="D148" s="354">
        <f>IF(D23=2,'1.2.1.C. Partneris-1'!J36+'1.2.1.C. Partneris-1'!H36,'1.2.1.C. Partneris-1'!J36*D23)</f>
        <v>0</v>
      </c>
      <c r="E148" s="354"/>
      <c r="F148" s="354">
        <f>IF(F23=2,'1.2.1.C. Partneris-1'!L36+'1.2.1.C. Partneris-1'!J36+'1.2.1.C. Partneris-1'!H36,'1.2.1.C. Partneris-1'!L36*F23)</f>
        <v>0</v>
      </c>
      <c r="G148" s="354"/>
      <c r="H148" s="354">
        <f>IF(H23=2,'1.2.1.C. Partneris-1'!N36+'1.2.1.C. Partneris-1'!L36+'1.2.1.C. Partneris-1'!J36+'1.2.1.C. Partneris-1'!H36,'1.2.1.C. Partneris-1'!N36*H23)</f>
        <v>0</v>
      </c>
      <c r="I148" s="354"/>
      <c r="J148" s="354">
        <f>IF(J23=2,'1.2.1.C. Partneris-1'!P36,'1.2.1.C. Partneris-1'!P36*J23)</f>
        <v>0</v>
      </c>
      <c r="K148" s="354"/>
      <c r="L148" s="354">
        <f>IF(L23=2,'1.2.1.C. Partneris-1'!R36,'1.2.1.C. Partneris-1'!R36*L23)</f>
        <v>0</v>
      </c>
      <c r="M148" s="354"/>
      <c r="N148" s="354">
        <f>IF(N23=2,'1.2.1.C. Partneris-1'!T36,'1.2.1.C. Partneris-1'!T36*N23)</f>
        <v>0</v>
      </c>
      <c r="O148" s="354"/>
      <c r="P148" s="354">
        <f>IF(P23=2,'1.2.1.C. Partneris-1'!V36,'1.2.1.C. Partneris-1'!V36*P23)</f>
        <v>0</v>
      </c>
      <c r="Q148" s="354"/>
      <c r="R148" s="354">
        <f>IF(R23=2,'1.2.1.C. Partneris-1'!X36,'1.2.1.C. Partneris-1'!X36*R23)</f>
        <v>0</v>
      </c>
      <c r="S148" s="354"/>
      <c r="T148" s="457">
        <f>SUM(B148:R148)</f>
        <v>0</v>
      </c>
      <c r="U148" s="454" t="e">
        <f>T148/$T$148</f>
        <v>#DIV/0!</v>
      </c>
    </row>
    <row r="149" spans="1:23" ht="12.75" customHeight="1" x14ac:dyDescent="0.2">
      <c r="A149" s="455" t="str">
        <f>A$13</f>
        <v>Publiskās neattiecināmās izmaksas</v>
      </c>
      <c r="B149" s="487" t="b">
        <f>IF($W138=1,B154,IF($W138=3,IF($X138=1,0,B154)))</f>
        <v>0</v>
      </c>
      <c r="C149" s="487"/>
      <c r="D149" s="487" t="b">
        <f t="shared" ref="D149:R149" si="68">IF($W138=1,D154,IF($W138=3,IF($X138=1,0,D154)))</f>
        <v>0</v>
      </c>
      <c r="E149" s="487"/>
      <c r="F149" s="487" t="b">
        <f t="shared" si="68"/>
        <v>0</v>
      </c>
      <c r="G149" s="487"/>
      <c r="H149" s="487" t="b">
        <f t="shared" si="68"/>
        <v>0</v>
      </c>
      <c r="I149" s="487"/>
      <c r="J149" s="487" t="b">
        <f t="shared" si="68"/>
        <v>0</v>
      </c>
      <c r="K149" s="487"/>
      <c r="L149" s="487" t="b">
        <f t="shared" si="68"/>
        <v>0</v>
      </c>
      <c r="M149" s="487"/>
      <c r="N149" s="487" t="b">
        <f t="shared" si="68"/>
        <v>0</v>
      </c>
      <c r="O149" s="487"/>
      <c r="P149" s="487" t="b">
        <f t="shared" si="68"/>
        <v>0</v>
      </c>
      <c r="Q149" s="487"/>
      <c r="R149" s="487" t="b">
        <f t="shared" si="68"/>
        <v>0</v>
      </c>
      <c r="S149" s="487"/>
      <c r="T149" s="453">
        <f>SUM(B149:R149)</f>
        <v>0</v>
      </c>
      <c r="U149" s="488" t="s">
        <v>231</v>
      </c>
    </row>
    <row r="150" spans="1:23" ht="12.75" customHeight="1" x14ac:dyDescent="0.2">
      <c r="A150" s="455" t="str">
        <f>A$14</f>
        <v>Privātās neattiecināmās izmaksas</v>
      </c>
      <c r="B150" s="487">
        <f>IF($X138=2,0,IF($X138=1,B154,IF($W138=1,0,IF($W138=3,B154,0))))</f>
        <v>0</v>
      </c>
      <c r="C150" s="487"/>
      <c r="D150" s="487">
        <f t="shared" ref="D150:R150" si="69">IF($X138=2,0,IF($X138=1,D154,IF($W138=1,0,IF($W138=3,D154,0))))</f>
        <v>0</v>
      </c>
      <c r="E150" s="487"/>
      <c r="F150" s="487">
        <f t="shared" si="69"/>
        <v>0</v>
      </c>
      <c r="G150" s="487"/>
      <c r="H150" s="487">
        <f t="shared" si="69"/>
        <v>0</v>
      </c>
      <c r="I150" s="487"/>
      <c r="J150" s="487">
        <f t="shared" si="69"/>
        <v>0</v>
      </c>
      <c r="K150" s="487"/>
      <c r="L150" s="487">
        <f t="shared" si="69"/>
        <v>0</v>
      </c>
      <c r="M150" s="487"/>
      <c r="N150" s="487">
        <f t="shared" si="69"/>
        <v>0</v>
      </c>
      <c r="O150" s="487"/>
      <c r="P150" s="487">
        <f t="shared" si="69"/>
        <v>0</v>
      </c>
      <c r="Q150" s="487"/>
      <c r="R150" s="487">
        <f t="shared" si="69"/>
        <v>0</v>
      </c>
      <c r="S150" s="487"/>
      <c r="T150" s="453">
        <f>SUM(B150:R150)</f>
        <v>0</v>
      </c>
      <c r="U150" s="488" t="s">
        <v>231</v>
      </c>
    </row>
    <row r="151" spans="1:23" ht="12.75" customHeight="1" x14ac:dyDescent="0.2">
      <c r="A151" s="456" t="str">
        <f>A$15</f>
        <v>Neattiecināmās izmaksas kopā</v>
      </c>
      <c r="B151" s="354">
        <f>SUM(B149:B150)</f>
        <v>0</v>
      </c>
      <c r="C151" s="354"/>
      <c r="D151" s="354">
        <f>'1.2.1.C. Partneris-1'!K36</f>
        <v>0</v>
      </c>
      <c r="E151" s="354"/>
      <c r="F151" s="354">
        <f>'1.2.1.C. Partneris-1'!M36</f>
        <v>0</v>
      </c>
      <c r="G151" s="354"/>
      <c r="H151" s="354">
        <f>'1.2.1.C. Partneris-1'!O36</f>
        <v>0</v>
      </c>
      <c r="I151" s="354"/>
      <c r="J151" s="354">
        <f>'1.2.1.C. Partneris-1'!Q36</f>
        <v>0</v>
      </c>
      <c r="K151" s="354"/>
      <c r="L151" s="354">
        <f>'1.2.1.C. Partneris-1'!S36</f>
        <v>0</v>
      </c>
      <c r="M151" s="354"/>
      <c r="N151" s="354">
        <f>'1.2.1.C. Partneris-1'!U36</f>
        <v>0</v>
      </c>
      <c r="O151" s="354"/>
      <c r="P151" s="354">
        <f>'1.2.1.C. Partneris-1'!W36</f>
        <v>0</v>
      </c>
      <c r="Q151" s="354"/>
      <c r="R151" s="354">
        <f>'1.2.1.C. Partneris-1'!Y36</f>
        <v>0</v>
      </c>
      <c r="S151" s="354"/>
      <c r="T151" s="457">
        <f>SUM(B151:R151)</f>
        <v>0</v>
      </c>
      <c r="U151" s="488" t="s">
        <v>231</v>
      </c>
    </row>
    <row r="152" spans="1:23" ht="12.75" customHeight="1" x14ac:dyDescent="0.25">
      <c r="A152" s="461" t="str">
        <f>A$16</f>
        <v>Kopējās izmaksas</v>
      </c>
      <c r="B152" s="462">
        <f>B148+B151</f>
        <v>0</v>
      </c>
      <c r="C152" s="462"/>
      <c r="D152" s="462">
        <f t="shared" ref="D152:R152" si="70">D148+D151</f>
        <v>0</v>
      </c>
      <c r="E152" s="462"/>
      <c r="F152" s="462">
        <f t="shared" si="70"/>
        <v>0</v>
      </c>
      <c r="G152" s="462"/>
      <c r="H152" s="462">
        <f t="shared" si="70"/>
        <v>0</v>
      </c>
      <c r="I152" s="462"/>
      <c r="J152" s="462">
        <f t="shared" si="70"/>
        <v>0</v>
      </c>
      <c r="K152" s="462"/>
      <c r="L152" s="462">
        <f t="shared" si="70"/>
        <v>0</v>
      </c>
      <c r="M152" s="462"/>
      <c r="N152" s="462">
        <f t="shared" si="70"/>
        <v>0</v>
      </c>
      <c r="O152" s="462"/>
      <c r="P152" s="462">
        <f t="shared" si="70"/>
        <v>0</v>
      </c>
      <c r="Q152" s="462"/>
      <c r="R152" s="462">
        <f t="shared" si="70"/>
        <v>0</v>
      </c>
      <c r="S152" s="462"/>
      <c r="T152" s="457">
        <f>SUM(B152:R152)</f>
        <v>0</v>
      </c>
      <c r="U152" s="488" t="s">
        <v>231</v>
      </c>
    </row>
    <row r="153" spans="1:23" x14ac:dyDescent="0.2">
      <c r="A153" s="491" t="s">
        <v>420</v>
      </c>
      <c r="B153" s="492">
        <f>B148*$L$138*$W$20</f>
        <v>0</v>
      </c>
      <c r="C153" s="492"/>
      <c r="D153" s="492">
        <f t="shared" ref="D153:R153" si="71">D148*$L$138*$W$20</f>
        <v>0</v>
      </c>
      <c r="E153" s="492"/>
      <c r="F153" s="492">
        <f t="shared" si="71"/>
        <v>0</v>
      </c>
      <c r="G153" s="492"/>
      <c r="H153" s="492">
        <f t="shared" si="71"/>
        <v>0</v>
      </c>
      <c r="I153" s="492"/>
      <c r="J153" s="492">
        <f t="shared" si="71"/>
        <v>0</v>
      </c>
      <c r="K153" s="492"/>
      <c r="L153" s="492">
        <f t="shared" si="71"/>
        <v>0</v>
      </c>
      <c r="M153" s="492"/>
      <c r="N153" s="492">
        <f t="shared" si="71"/>
        <v>0</v>
      </c>
      <c r="O153" s="492"/>
      <c r="P153" s="492">
        <f t="shared" si="71"/>
        <v>0</v>
      </c>
      <c r="Q153" s="492"/>
      <c r="R153" s="492">
        <f t="shared" si="71"/>
        <v>0</v>
      </c>
      <c r="T153" s="492">
        <f>IF(X138=1,0,SUM(B153:R153))</f>
        <v>0</v>
      </c>
    </row>
    <row r="154" spans="1:23" x14ac:dyDescent="0.2">
      <c r="A154" s="491" t="s">
        <v>233</v>
      </c>
      <c r="B154" s="492">
        <f>IF(B23=2,'1.2.1.C. Partneris-1'!I36,'1.2.1.C. Partneris-1'!I36*B23)</f>
        <v>0</v>
      </c>
      <c r="C154" s="492"/>
      <c r="D154" s="492">
        <f>IF(D23=2,'1.2.1.C. Partneris-1'!K36,'1.2.1.C. Partneris-1'!K36*D23)</f>
        <v>0</v>
      </c>
      <c r="E154" s="492"/>
      <c r="F154" s="492">
        <f>IF(F23=2,'1.2.1.C. Partneris-1'!M36,'1.2.1.C. Partneris-1'!M36*F23)</f>
        <v>0</v>
      </c>
      <c r="G154" s="492"/>
      <c r="H154" s="492">
        <f>IF(H23=2,'1.2.1.C. Partneris-1'!O36,'1.2.1.C. Partneris-1'!O36*H23)</f>
        <v>0</v>
      </c>
      <c r="I154" s="492"/>
      <c r="J154" s="492">
        <f>IF(J23=2,'1.2.1.C. Partneris-1'!Q36,'1.2.1.C. Partneris-1'!Q36*J23)</f>
        <v>0</v>
      </c>
      <c r="K154" s="492"/>
      <c r="L154" s="492">
        <f>IF(L23=2,'1.2.1.C. Partneris-1'!S36,'1.2.1.C. Partneris-1'!S36*L23)</f>
        <v>0</v>
      </c>
      <c r="M154" s="492"/>
      <c r="N154" s="492">
        <f>IF(N23=2,'1.2.1.C. Partneris-1'!U36,'1.2.1.C. Partneris-1'!U36*N23)</f>
        <v>0</v>
      </c>
      <c r="O154" s="492"/>
      <c r="P154" s="492">
        <f>IF(P23=2,'1.2.1.C. Partneris-1'!W36,'1.2.1.C. Partneris-1'!W36*P23)</f>
        <v>0</v>
      </c>
      <c r="Q154" s="492"/>
      <c r="R154" s="492">
        <f>IF(R23=2,'1.2.1.C. Partneris-1'!Y36,'1.2.1.C. Partneris-1'!Y36*R23)</f>
        <v>0</v>
      </c>
    </row>
    <row r="156" spans="1:23" ht="24" customHeight="1" x14ac:dyDescent="0.2">
      <c r="A156" s="493" t="s">
        <v>241</v>
      </c>
      <c r="B156" s="478">
        <f>'1.2.2.A. Partneris-2'!C3</f>
        <v>0</v>
      </c>
      <c r="C156" s="479"/>
      <c r="D156" s="479"/>
      <c r="E156" s="479"/>
      <c r="F156" s="478">
        <f>'1.2.2.A. Partneris-2'!H3</f>
        <v>0</v>
      </c>
      <c r="G156" s="479"/>
      <c r="H156" s="480"/>
      <c r="I156" s="479"/>
      <c r="J156" s="480" t="s">
        <v>311</v>
      </c>
      <c r="K156" s="479"/>
      <c r="L156" s="482">
        <f>'1.2.2.A. Partneris-2'!C36</f>
        <v>0.85</v>
      </c>
      <c r="M156" s="479"/>
      <c r="N156" s="483" t="s">
        <v>333</v>
      </c>
      <c r="O156" s="479"/>
      <c r="P156" s="480"/>
      <c r="Q156" s="479"/>
      <c r="R156" s="480"/>
      <c r="S156" s="479"/>
      <c r="T156" s="480"/>
      <c r="U156" s="480"/>
      <c r="W156" s="4">
        <f>IF(F156=Dati!$J$3,1,IF(F156=Dati!$J$4,2,IF(F156=Dati!$J$5,3,0)))</f>
        <v>0</v>
      </c>
    </row>
    <row r="157" spans="1:23" x14ac:dyDescent="0.2">
      <c r="A157" s="449" t="s">
        <v>223</v>
      </c>
      <c r="B157" s="450">
        <f>B$3</f>
        <v>2024</v>
      </c>
      <c r="C157" s="450"/>
      <c r="D157" s="450">
        <f>D$3</f>
        <v>2025</v>
      </c>
      <c r="E157" s="450"/>
      <c r="F157" s="450">
        <f>F$3</f>
        <v>2026</v>
      </c>
      <c r="G157" s="450"/>
      <c r="H157" s="450">
        <f>H$3</f>
        <v>2027</v>
      </c>
      <c r="I157" s="450"/>
      <c r="J157" s="450">
        <f>J$3</f>
        <v>2028</v>
      </c>
      <c r="K157" s="450"/>
      <c r="L157" s="450">
        <f>L$3</f>
        <v>2029</v>
      </c>
      <c r="M157" s="450"/>
      <c r="N157" s="450" t="str">
        <f>N$3</f>
        <v>X</v>
      </c>
      <c r="O157" s="450"/>
      <c r="P157" s="450" t="str">
        <f>P$3</f>
        <v>X</v>
      </c>
      <c r="Q157" s="450"/>
      <c r="R157" s="450" t="str">
        <f>R$3</f>
        <v>X</v>
      </c>
      <c r="S157" s="450"/>
      <c r="T157" s="450"/>
      <c r="U157" s="450"/>
    </row>
    <row r="158" spans="1:23" x14ac:dyDescent="0.2">
      <c r="A158" s="484"/>
      <c r="B158" s="451" t="s">
        <v>224</v>
      </c>
      <c r="C158" s="451"/>
      <c r="D158" s="451" t="s">
        <v>224</v>
      </c>
      <c r="E158" s="451"/>
      <c r="F158" s="451" t="s">
        <v>224</v>
      </c>
      <c r="G158" s="451"/>
      <c r="H158" s="451" t="s">
        <v>224</v>
      </c>
      <c r="I158" s="451"/>
      <c r="J158" s="451" t="s">
        <v>224</v>
      </c>
      <c r="K158" s="451"/>
      <c r="L158" s="451" t="s">
        <v>224</v>
      </c>
      <c r="M158" s="451"/>
      <c r="N158" s="451" t="s">
        <v>224</v>
      </c>
      <c r="O158" s="451"/>
      <c r="P158" s="451" t="s">
        <v>224</v>
      </c>
      <c r="Q158" s="451"/>
      <c r="R158" s="451" t="s">
        <v>224</v>
      </c>
      <c r="S158" s="451"/>
      <c r="T158" s="451" t="s">
        <v>113</v>
      </c>
      <c r="U158" s="451" t="s">
        <v>59</v>
      </c>
    </row>
    <row r="159" spans="1:23" ht="12.75" customHeight="1" x14ac:dyDescent="0.2">
      <c r="A159" s="485" t="str">
        <f>A$5</f>
        <v>Eiropas Reģionālās attīstības fonds</v>
      </c>
      <c r="B159" s="486">
        <f>B166*$L$156</f>
        <v>0</v>
      </c>
      <c r="C159" s="486"/>
      <c r="D159" s="486">
        <f t="shared" ref="D159:R159" si="72">D166*$L$156</f>
        <v>0</v>
      </c>
      <c r="E159" s="486"/>
      <c r="F159" s="486">
        <f t="shared" si="72"/>
        <v>0</v>
      </c>
      <c r="G159" s="486"/>
      <c r="H159" s="486">
        <f t="shared" si="72"/>
        <v>0</v>
      </c>
      <c r="I159" s="486"/>
      <c r="J159" s="486">
        <f t="shared" si="72"/>
        <v>0</v>
      </c>
      <c r="K159" s="486"/>
      <c r="L159" s="486">
        <f t="shared" si="72"/>
        <v>0</v>
      </c>
      <c r="M159" s="486"/>
      <c r="N159" s="486">
        <f t="shared" si="72"/>
        <v>0</v>
      </c>
      <c r="O159" s="486"/>
      <c r="P159" s="486">
        <f t="shared" si="72"/>
        <v>0</v>
      </c>
      <c r="Q159" s="486"/>
      <c r="R159" s="486">
        <f t="shared" si="72"/>
        <v>0</v>
      </c>
      <c r="S159" s="486"/>
      <c r="T159" s="453">
        <f t="shared" ref="T159:T166" si="73">SUM(B159:R159)</f>
        <v>0</v>
      </c>
      <c r="U159" s="454" t="e">
        <f>T159/$T$166</f>
        <v>#DIV/0!</v>
      </c>
    </row>
    <row r="160" spans="1:23" ht="12.75" customHeight="1" x14ac:dyDescent="0.2">
      <c r="A160" s="455" t="str">
        <f>A$6</f>
        <v>Attiecināmais valsts budžeta finansējums</v>
      </c>
      <c r="B160" s="486">
        <f>IF($W156=2,B166-B159,0)</f>
        <v>0</v>
      </c>
      <c r="C160" s="486"/>
      <c r="D160" s="486">
        <f t="shared" ref="D160:R160" si="74">IF($W156=2,D166-D159,0)</f>
        <v>0</v>
      </c>
      <c r="E160" s="486"/>
      <c r="F160" s="486">
        <f t="shared" si="74"/>
        <v>0</v>
      </c>
      <c r="G160" s="486"/>
      <c r="H160" s="486">
        <f t="shared" si="74"/>
        <v>0</v>
      </c>
      <c r="I160" s="486"/>
      <c r="J160" s="486">
        <f t="shared" si="74"/>
        <v>0</v>
      </c>
      <c r="K160" s="486"/>
      <c r="L160" s="486">
        <f t="shared" si="74"/>
        <v>0</v>
      </c>
      <c r="M160" s="486"/>
      <c r="N160" s="486">
        <f t="shared" si="74"/>
        <v>0</v>
      </c>
      <c r="O160" s="486"/>
      <c r="P160" s="486">
        <f t="shared" si="74"/>
        <v>0</v>
      </c>
      <c r="Q160" s="486"/>
      <c r="R160" s="486">
        <f t="shared" si="74"/>
        <v>0</v>
      </c>
      <c r="S160" s="486"/>
      <c r="T160" s="453">
        <f t="shared" si="73"/>
        <v>0</v>
      </c>
      <c r="U160" s="454" t="e">
        <f t="shared" ref="U160:U166" si="75">T160/$T$166</f>
        <v>#DIV/0!</v>
      </c>
    </row>
    <row r="161" spans="1:23" ht="12.75" customHeight="1" x14ac:dyDescent="0.2">
      <c r="A161" s="455" t="str">
        <f>A$7</f>
        <v>Valsts budžeta dotācija pašvaldībām</v>
      </c>
      <c r="B161" s="487">
        <f>IF($W156=1,(B159/0.85*0.15+B159)*0.15*'1.2.2.A. Partneris-2'!$O$3,0)</f>
        <v>0</v>
      </c>
      <c r="C161" s="487"/>
      <c r="D161" s="487">
        <f>IF($W156=1,(D159/0.85*0.15+D159)*0.15*'1.2.2.A. Partneris-2'!$O$3,0)</f>
        <v>0</v>
      </c>
      <c r="E161" s="487"/>
      <c r="F161" s="487">
        <f>IF($W156=1,(F159/0.85*0.15+F159)*0.15*'1.2.2.A. Partneris-2'!$O$3,0)</f>
        <v>0</v>
      </c>
      <c r="G161" s="487"/>
      <c r="H161" s="487">
        <f>IF($W156=1,(H159/0.85*0.15+H159)*0.15*'1.2.2.A. Partneris-2'!$O$3,0)</f>
        <v>0</v>
      </c>
      <c r="I161" s="487"/>
      <c r="J161" s="487">
        <f>IF($W156=1,(J159/0.85*0.15+J159)*0.15*'1.2.2.A. Partneris-2'!$O$3,0)</f>
        <v>0</v>
      </c>
      <c r="K161" s="487"/>
      <c r="L161" s="487">
        <f>IF($W156=1,(L159/0.85*0.15+L159)*0.15*'1.2.2.A. Partneris-2'!$O$3,0)</f>
        <v>0</v>
      </c>
      <c r="M161" s="487"/>
      <c r="N161" s="487">
        <f>IF($W156=1,(N159/0.85*0.15+N159)*0.15*'1.2.2.A. Partneris-2'!$O$3,0)</f>
        <v>0</v>
      </c>
      <c r="O161" s="487"/>
      <c r="P161" s="487">
        <f>IF($W156=1,(P159/0.85*0.15+P159)*0.15*'1.2.2.A. Partneris-2'!$O$3,0)</f>
        <v>0</v>
      </c>
      <c r="Q161" s="487"/>
      <c r="R161" s="487">
        <f>IF($W156=1,(R159/0.85*0.15+R159)*0.15*'1.2.2.A. Partneris-2'!$O$3,0)</f>
        <v>0</v>
      </c>
      <c r="S161" s="487"/>
      <c r="T161" s="453">
        <f t="shared" si="73"/>
        <v>0</v>
      </c>
      <c r="U161" s="454" t="e">
        <f t="shared" si="75"/>
        <v>#DIV/0!</v>
      </c>
    </row>
    <row r="162" spans="1:23" ht="12.75" customHeight="1" x14ac:dyDescent="0.2">
      <c r="A162" s="455" t="str">
        <f>A$8</f>
        <v>Pašvaldības finansējums</v>
      </c>
      <c r="B162" s="487">
        <f>IF($W156=1,B166-B159-B161,0)</f>
        <v>0</v>
      </c>
      <c r="C162" s="487"/>
      <c r="D162" s="487">
        <f t="shared" ref="D162:R162" si="76">IF($W156=1,D166-D159-D161,0)</f>
        <v>0</v>
      </c>
      <c r="E162" s="487"/>
      <c r="F162" s="487">
        <f t="shared" si="76"/>
        <v>0</v>
      </c>
      <c r="G162" s="487"/>
      <c r="H162" s="487">
        <f t="shared" si="76"/>
        <v>0</v>
      </c>
      <c r="I162" s="487"/>
      <c r="J162" s="487">
        <f t="shared" si="76"/>
        <v>0</v>
      </c>
      <c r="K162" s="487"/>
      <c r="L162" s="487">
        <f t="shared" si="76"/>
        <v>0</v>
      </c>
      <c r="M162" s="487"/>
      <c r="N162" s="487">
        <f t="shared" si="76"/>
        <v>0</v>
      </c>
      <c r="O162" s="487"/>
      <c r="P162" s="487">
        <f t="shared" si="76"/>
        <v>0</v>
      </c>
      <c r="Q162" s="487"/>
      <c r="R162" s="487">
        <f t="shared" si="76"/>
        <v>0</v>
      </c>
      <c r="S162" s="487"/>
      <c r="T162" s="453">
        <f t="shared" si="73"/>
        <v>0</v>
      </c>
      <c r="U162" s="454" t="e">
        <f t="shared" si="75"/>
        <v>#DIV/0!</v>
      </c>
    </row>
    <row r="163" spans="1:23" s="3" customFormat="1" ht="12.75" customHeight="1" x14ac:dyDescent="0.2">
      <c r="A163" s="455" t="str">
        <f>A$9</f>
        <v>Cits publiskais finansējums</v>
      </c>
      <c r="B163" s="487"/>
      <c r="C163" s="487"/>
      <c r="D163" s="487"/>
      <c r="E163" s="487"/>
      <c r="F163" s="487"/>
      <c r="G163" s="487"/>
      <c r="H163" s="487"/>
      <c r="I163" s="487"/>
      <c r="J163" s="487"/>
      <c r="K163" s="487"/>
      <c r="L163" s="487"/>
      <c r="M163" s="487"/>
      <c r="N163" s="487"/>
      <c r="O163" s="487"/>
      <c r="P163" s="487"/>
      <c r="Q163" s="487"/>
      <c r="R163" s="487"/>
      <c r="S163" s="487"/>
      <c r="T163" s="453">
        <f t="shared" si="73"/>
        <v>0</v>
      </c>
      <c r="U163" s="454" t="e">
        <f t="shared" si="75"/>
        <v>#DIV/0!</v>
      </c>
    </row>
    <row r="164" spans="1:23" ht="12.75" customHeight="1" x14ac:dyDescent="0.2">
      <c r="A164" s="456" t="str">
        <f>A$10</f>
        <v>Publiskās attiecināmās izmaksas</v>
      </c>
      <c r="B164" s="354">
        <f>SUM(B159:B163)</f>
        <v>0</v>
      </c>
      <c r="C164" s="354"/>
      <c r="D164" s="354">
        <f t="shared" ref="D164:R164" si="77">SUM(D159:D163)</f>
        <v>0</v>
      </c>
      <c r="E164" s="354"/>
      <c r="F164" s="354">
        <f t="shared" si="77"/>
        <v>0</v>
      </c>
      <c r="G164" s="354"/>
      <c r="H164" s="354">
        <f t="shared" si="77"/>
        <v>0</v>
      </c>
      <c r="I164" s="354"/>
      <c r="J164" s="354">
        <f t="shared" si="77"/>
        <v>0</v>
      </c>
      <c r="K164" s="354"/>
      <c r="L164" s="354">
        <f t="shared" si="77"/>
        <v>0</v>
      </c>
      <c r="M164" s="354"/>
      <c r="N164" s="354">
        <f t="shared" si="77"/>
        <v>0</v>
      </c>
      <c r="O164" s="354"/>
      <c r="P164" s="354">
        <f t="shared" si="77"/>
        <v>0</v>
      </c>
      <c r="Q164" s="354"/>
      <c r="R164" s="354">
        <f t="shared" si="77"/>
        <v>0</v>
      </c>
      <c r="S164" s="354"/>
      <c r="T164" s="457">
        <f t="shared" si="73"/>
        <v>0</v>
      </c>
      <c r="U164" s="454" t="e">
        <f t="shared" si="75"/>
        <v>#DIV/0!</v>
      </c>
    </row>
    <row r="165" spans="1:23" ht="12.75" customHeight="1" x14ac:dyDescent="0.2">
      <c r="A165" s="455" t="str">
        <f>A$11</f>
        <v>Privātās attiecināmās izmaksas</v>
      </c>
      <c r="B165" s="487"/>
      <c r="C165" s="487"/>
      <c r="D165" s="487"/>
      <c r="E165" s="487"/>
      <c r="F165" s="487"/>
      <c r="G165" s="487"/>
      <c r="H165" s="487"/>
      <c r="I165" s="487"/>
      <c r="J165" s="487"/>
      <c r="K165" s="487"/>
      <c r="L165" s="487"/>
      <c r="M165" s="487"/>
      <c r="N165" s="487"/>
      <c r="O165" s="487"/>
      <c r="P165" s="487"/>
      <c r="Q165" s="487"/>
      <c r="R165" s="487"/>
      <c r="S165" s="487"/>
      <c r="T165" s="453">
        <f t="shared" si="73"/>
        <v>0</v>
      </c>
      <c r="U165" s="454" t="e">
        <f t="shared" si="75"/>
        <v>#DIV/0!</v>
      </c>
    </row>
    <row r="166" spans="1:23" ht="12.75" customHeight="1" x14ac:dyDescent="0.2">
      <c r="A166" s="456" t="str">
        <f>A$12</f>
        <v>Kopējās attiecināmās izmaksas</v>
      </c>
      <c r="B166" s="354">
        <f>IF(B23=2,'1.2.2.A. Partneris-2'!H36,'1.2.2.A. Partneris-2'!H36*B23)</f>
        <v>0</v>
      </c>
      <c r="C166" s="354"/>
      <c r="D166" s="354">
        <f>IF(D23=2,'1.2.2.A. Partneris-2'!J36+'1.2.2.A. Partneris-2'!H36,'1.2.2.A. Partneris-2'!J36*D23)</f>
        <v>0</v>
      </c>
      <c r="E166" s="354"/>
      <c r="F166" s="354">
        <f>IF(F23=2,'1.2.2.A. Partneris-2'!L36+'1.2.2.A. Partneris-2'!J36+'1.2.2.A. Partneris-2'!H36,'1.2.2.A. Partneris-2'!L36*F23)</f>
        <v>0</v>
      </c>
      <c r="G166" s="354"/>
      <c r="H166" s="354">
        <f>IF(H23=2,'1.2.2.A. Partneris-2'!N36+'1.2.2.A. Partneris-2'!L36+'1.2.2.A. Partneris-2'!J36+'1.2.2.A. Partneris-2'!H36,'1.2.2.A. Partneris-2'!N36*H23)</f>
        <v>0</v>
      </c>
      <c r="I166" s="354"/>
      <c r="J166" s="354">
        <f>IF(J23=2,'1.2.2.A. Partneris-2'!P36,'1.2.2.A. Partneris-2'!P36*J23)</f>
        <v>0</v>
      </c>
      <c r="K166" s="354"/>
      <c r="L166" s="354">
        <f>IF(L23=2,'1.2.2.A. Partneris-2'!R36,'1.2.2.A. Partneris-2'!R36*L23)</f>
        <v>0</v>
      </c>
      <c r="M166" s="354"/>
      <c r="N166" s="354">
        <f>IF(N23=2,'1.2.2.A. Partneris-2'!T36,'1.2.2.A. Partneris-2'!T36*N23)</f>
        <v>0</v>
      </c>
      <c r="O166" s="354"/>
      <c r="P166" s="354">
        <f>IF(P23=2,'1.2.2.A. Partneris-2'!V36,'1.2.2.A. Partneris-2'!V36*P23)</f>
        <v>0</v>
      </c>
      <c r="Q166" s="354"/>
      <c r="R166" s="354">
        <f>IF(R23=2,'1.2.2.A. Partneris-2'!X36,'1.2.2.A. Partneris-2'!X36*R23)</f>
        <v>0</v>
      </c>
      <c r="S166" s="354"/>
      <c r="T166" s="457">
        <f t="shared" si="73"/>
        <v>0</v>
      </c>
      <c r="U166" s="454" t="e">
        <f t="shared" si="75"/>
        <v>#DIV/0!</v>
      </c>
    </row>
    <row r="167" spans="1:23" ht="12.75" customHeight="1" x14ac:dyDescent="0.2">
      <c r="A167" s="455" t="str">
        <f>A$13</f>
        <v>Publiskās neattiecināmās izmaksas</v>
      </c>
      <c r="B167" s="487">
        <f>IF(B23=2,'1.2.2.A. Partneris-2'!I36,'1.2.2.A. Partneris-2'!I36*B23)</f>
        <v>0</v>
      </c>
      <c r="C167" s="487"/>
      <c r="D167" s="487">
        <f>IF(D23=2,'1.2.2.A. Partneris-2'!K36+'1.2.2.A. Partneris-2'!I36,'1.2.2.A. Partneris-2'!K36*D23)</f>
        <v>0</v>
      </c>
      <c r="E167" s="487"/>
      <c r="F167" s="487">
        <f>IF(F23=2,'1.2.2.A. Partneris-2'!M36+'1.2.2.A. Partneris-2'!K36+'1.2.2.A. Partneris-2'!I36,'1.2.2.A. Partneris-2'!M36*F23)</f>
        <v>0</v>
      </c>
      <c r="G167" s="487"/>
      <c r="H167" s="487">
        <f>IF(H23=2,'1.2.2.A. Partneris-2'!O36+'1.2.2.A. Partneris-2'!M36+'1.2.2.A. Partneris-2'!K36+'1.2.2.A. Partneris-2'!I36,'1.2.2.A. Partneris-2'!O36*H23)</f>
        <v>0</v>
      </c>
      <c r="I167" s="487"/>
      <c r="J167" s="487">
        <f>IF(J23=2,'1.2.2.A. Partneris-2'!Q36,'1.2.2.A. Partneris-2'!Q36*J23)</f>
        <v>0</v>
      </c>
      <c r="K167" s="487"/>
      <c r="L167" s="487">
        <f>IF(L23=2,'1.2.2.A. Partneris-2'!S36,'1.2.2.A. Partneris-2'!S36*L23)</f>
        <v>0</v>
      </c>
      <c r="M167" s="487"/>
      <c r="N167" s="487">
        <f>IF(N23=2,'1.2.2.A. Partneris-2'!U36,'1.2.2.A. Partneris-2'!U36*N23)</f>
        <v>0</v>
      </c>
      <c r="O167" s="487"/>
      <c r="P167" s="487">
        <f>IF(P23=2,'1.2.2.A. Partneris-2'!W36,'1.2.2.A. Partneris-2'!W36*P23)</f>
        <v>0</v>
      </c>
      <c r="Q167" s="487"/>
      <c r="R167" s="487">
        <f>IF(R23=2,'1.2.2.A. Partneris-2'!Y36,'1.2.2.A. Partneris-2'!Y36*R23)</f>
        <v>0</v>
      </c>
      <c r="S167" s="487"/>
      <c r="T167" s="453">
        <f>SUM(B167:R167)</f>
        <v>0</v>
      </c>
      <c r="U167" s="488" t="s">
        <v>231</v>
      </c>
    </row>
    <row r="168" spans="1:23" ht="12.75" customHeight="1" x14ac:dyDescent="0.2">
      <c r="A168" s="455" t="str">
        <f>A$14</f>
        <v>Privātās neattiecināmās izmaksas</v>
      </c>
      <c r="B168" s="489"/>
      <c r="C168" s="489"/>
      <c r="D168" s="489"/>
      <c r="E168" s="489"/>
      <c r="F168" s="489"/>
      <c r="G168" s="489"/>
      <c r="H168" s="489"/>
      <c r="I168" s="489"/>
      <c r="J168" s="489"/>
      <c r="K168" s="489"/>
      <c r="L168" s="489"/>
      <c r="M168" s="489"/>
      <c r="N168" s="489"/>
      <c r="O168" s="489"/>
      <c r="P168" s="489"/>
      <c r="Q168" s="489"/>
      <c r="R168" s="489"/>
      <c r="S168" s="489"/>
      <c r="T168" s="453">
        <f>SUM(B168:R168)</f>
        <v>0</v>
      </c>
      <c r="U168" s="488" t="s">
        <v>231</v>
      </c>
    </row>
    <row r="169" spans="1:23" ht="12.75" customHeight="1" x14ac:dyDescent="0.2">
      <c r="A169" s="456" t="str">
        <f>A$15</f>
        <v>Neattiecināmās izmaksas kopā</v>
      </c>
      <c r="B169" s="354">
        <f>SUM(B167:B168)</f>
        <v>0</v>
      </c>
      <c r="C169" s="354"/>
      <c r="D169" s="354">
        <f t="shared" ref="D169:R169" si="78">SUM(D167:D168)</f>
        <v>0</v>
      </c>
      <c r="E169" s="354"/>
      <c r="F169" s="354">
        <f t="shared" si="78"/>
        <v>0</v>
      </c>
      <c r="G169" s="354"/>
      <c r="H169" s="354">
        <f t="shared" si="78"/>
        <v>0</v>
      </c>
      <c r="I169" s="354"/>
      <c r="J169" s="354">
        <f t="shared" si="78"/>
        <v>0</v>
      </c>
      <c r="K169" s="354"/>
      <c r="L169" s="354">
        <f t="shared" si="78"/>
        <v>0</v>
      </c>
      <c r="M169" s="354"/>
      <c r="N169" s="354">
        <f t="shared" si="78"/>
        <v>0</v>
      </c>
      <c r="O169" s="354"/>
      <c r="P169" s="354">
        <f t="shared" si="78"/>
        <v>0</v>
      </c>
      <c r="Q169" s="354"/>
      <c r="R169" s="354">
        <f t="shared" si="78"/>
        <v>0</v>
      </c>
      <c r="S169" s="354"/>
      <c r="T169" s="457">
        <f>SUM(B169:R169)</f>
        <v>0</v>
      </c>
      <c r="U169" s="488" t="s">
        <v>231</v>
      </c>
    </row>
    <row r="170" spans="1:23" ht="12.75" customHeight="1" x14ac:dyDescent="0.25">
      <c r="A170" s="461" t="str">
        <f>A$16</f>
        <v>Kopējās izmaksas</v>
      </c>
      <c r="B170" s="462">
        <f>B166+B169</f>
        <v>0</v>
      </c>
      <c r="C170" s="462"/>
      <c r="D170" s="462">
        <f t="shared" ref="D170:R170" si="79">D166+D169</f>
        <v>0</v>
      </c>
      <c r="E170" s="462"/>
      <c r="F170" s="462">
        <f t="shared" si="79"/>
        <v>0</v>
      </c>
      <c r="G170" s="462"/>
      <c r="H170" s="462">
        <f t="shared" si="79"/>
        <v>0</v>
      </c>
      <c r="I170" s="462"/>
      <c r="J170" s="462">
        <f t="shared" si="79"/>
        <v>0</v>
      </c>
      <c r="K170" s="462"/>
      <c r="L170" s="462">
        <f t="shared" si="79"/>
        <v>0</v>
      </c>
      <c r="M170" s="462"/>
      <c r="N170" s="462">
        <f t="shared" si="79"/>
        <v>0</v>
      </c>
      <c r="O170" s="462"/>
      <c r="P170" s="462">
        <f t="shared" si="79"/>
        <v>0</v>
      </c>
      <c r="Q170" s="462"/>
      <c r="R170" s="462">
        <f t="shared" si="79"/>
        <v>0</v>
      </c>
      <c r="S170" s="462"/>
      <c r="T170" s="464">
        <f>SUM(B170:R170)</f>
        <v>0</v>
      </c>
      <c r="U170" s="488" t="s">
        <v>231</v>
      </c>
    </row>
    <row r="171" spans="1:23" ht="12.75" customHeight="1" x14ac:dyDescent="0.25">
      <c r="A171" s="475"/>
      <c r="B171" s="475"/>
      <c r="C171" s="475"/>
      <c r="D171" s="475"/>
      <c r="E171" s="475"/>
      <c r="F171" s="475"/>
      <c r="G171" s="475"/>
      <c r="H171" s="475"/>
      <c r="I171" s="475"/>
      <c r="J171" s="475"/>
      <c r="K171" s="475"/>
      <c r="L171" s="475"/>
      <c r="M171" s="475"/>
      <c r="N171" s="475"/>
      <c r="O171" s="475"/>
      <c r="P171" s="475"/>
      <c r="Q171" s="475"/>
      <c r="R171" s="475"/>
      <c r="S171" s="475"/>
      <c r="T171" s="475"/>
      <c r="U171" s="475"/>
    </row>
    <row r="172" spans="1:23" ht="24" customHeight="1" x14ac:dyDescent="0.2">
      <c r="A172" s="493" t="s">
        <v>241</v>
      </c>
      <c r="B172" s="478">
        <f>'1.2.2.B. Partneris-2'!C3</f>
        <v>0</v>
      </c>
      <c r="C172" s="479"/>
      <c r="D172" s="479"/>
      <c r="E172" s="479"/>
      <c r="F172" s="478">
        <f>'1.2.2.B. Partneris-2'!H3</f>
        <v>0</v>
      </c>
      <c r="G172" s="479"/>
      <c r="H172" s="480"/>
      <c r="I172" s="479"/>
      <c r="J172" s="480" t="s">
        <v>311</v>
      </c>
      <c r="K172" s="479"/>
      <c r="L172" s="482">
        <f>'11. DL PIV 4.pielikums'!$E$39</f>
        <v>0</v>
      </c>
      <c r="M172" s="479"/>
      <c r="N172" s="483" t="s">
        <v>332</v>
      </c>
      <c r="O172" s="479"/>
      <c r="P172" s="480"/>
      <c r="Q172" s="479"/>
      <c r="R172" s="480"/>
      <c r="S172" s="479"/>
      <c r="T172" s="480"/>
      <c r="U172" s="480"/>
      <c r="W172" s="4">
        <f>IF(F172=Dati!$J$3,1,IF(F172=Dati!$J$4,2,IF(F172=Dati!$J$5,3,0)))</f>
        <v>0</v>
      </c>
    </row>
    <row r="173" spans="1:23" ht="12.75" customHeight="1" x14ac:dyDescent="0.2">
      <c r="A173" s="449" t="s">
        <v>223</v>
      </c>
      <c r="B173" s="450">
        <f>B$3</f>
        <v>2024</v>
      </c>
      <c r="C173" s="450"/>
      <c r="D173" s="450">
        <f>D$3</f>
        <v>2025</v>
      </c>
      <c r="E173" s="450"/>
      <c r="F173" s="450">
        <f>F$3</f>
        <v>2026</v>
      </c>
      <c r="G173" s="450"/>
      <c r="H173" s="450">
        <f>H$3</f>
        <v>2027</v>
      </c>
      <c r="I173" s="450"/>
      <c r="J173" s="450">
        <f>J$3</f>
        <v>2028</v>
      </c>
      <c r="K173" s="450"/>
      <c r="L173" s="450">
        <f>L$3</f>
        <v>2029</v>
      </c>
      <c r="M173" s="450"/>
      <c r="N173" s="450" t="str">
        <f>N$3</f>
        <v>X</v>
      </c>
      <c r="O173" s="450"/>
      <c r="P173" s="450" t="str">
        <f>P$3</f>
        <v>X</v>
      </c>
      <c r="Q173" s="450"/>
      <c r="R173" s="450" t="str">
        <f>R$3</f>
        <v>X</v>
      </c>
      <c r="S173" s="450"/>
      <c r="T173" s="450"/>
      <c r="U173" s="450"/>
    </row>
    <row r="174" spans="1:23" x14ac:dyDescent="0.2">
      <c r="A174" s="484"/>
      <c r="B174" s="451" t="s">
        <v>224</v>
      </c>
      <c r="C174" s="451"/>
      <c r="D174" s="451" t="s">
        <v>224</v>
      </c>
      <c r="E174" s="451"/>
      <c r="F174" s="451" t="s">
        <v>224</v>
      </c>
      <c r="G174" s="451"/>
      <c r="H174" s="451" t="s">
        <v>224</v>
      </c>
      <c r="I174" s="451"/>
      <c r="J174" s="451" t="s">
        <v>224</v>
      </c>
      <c r="K174" s="451"/>
      <c r="L174" s="451" t="s">
        <v>224</v>
      </c>
      <c r="M174" s="451"/>
      <c r="N174" s="451" t="s">
        <v>224</v>
      </c>
      <c r="O174" s="451"/>
      <c r="P174" s="451" t="s">
        <v>224</v>
      </c>
      <c r="Q174" s="451"/>
      <c r="R174" s="451" t="s">
        <v>224</v>
      </c>
      <c r="S174" s="451"/>
      <c r="T174" s="451" t="s">
        <v>113</v>
      </c>
      <c r="U174" s="451" t="s">
        <v>59</v>
      </c>
    </row>
    <row r="175" spans="1:23" ht="12.75" customHeight="1" x14ac:dyDescent="0.2">
      <c r="A175" s="485" t="str">
        <f>A$5</f>
        <v>Eiropas Reģionālās attīstības fonds</v>
      </c>
      <c r="B175" s="486">
        <f>B182*$L$172</f>
        <v>0</v>
      </c>
      <c r="C175" s="486"/>
      <c r="D175" s="486">
        <f t="shared" ref="D175:R175" si="80">D182*$L$172</f>
        <v>0</v>
      </c>
      <c r="E175" s="486"/>
      <c r="F175" s="486">
        <f t="shared" si="80"/>
        <v>0</v>
      </c>
      <c r="G175" s="486"/>
      <c r="H175" s="486">
        <f t="shared" si="80"/>
        <v>0</v>
      </c>
      <c r="I175" s="486"/>
      <c r="J175" s="486">
        <f t="shared" si="80"/>
        <v>0</v>
      </c>
      <c r="K175" s="486"/>
      <c r="L175" s="486">
        <f t="shared" si="80"/>
        <v>0</v>
      </c>
      <c r="M175" s="486"/>
      <c r="N175" s="486">
        <f t="shared" si="80"/>
        <v>0</v>
      </c>
      <c r="O175" s="486"/>
      <c r="P175" s="486">
        <f t="shared" si="80"/>
        <v>0</v>
      </c>
      <c r="Q175" s="486"/>
      <c r="R175" s="486">
        <f t="shared" si="80"/>
        <v>0</v>
      </c>
      <c r="S175" s="486"/>
      <c r="T175" s="453">
        <f t="shared" ref="T175:T181" si="81">SUM(B175:R175)</f>
        <v>0</v>
      </c>
      <c r="U175" s="454" t="e">
        <f>T175/$T$182</f>
        <v>#DIV/0!</v>
      </c>
    </row>
    <row r="176" spans="1:23" ht="12.75" customHeight="1" x14ac:dyDescent="0.2">
      <c r="A176" s="455" t="str">
        <f>A$6</f>
        <v>Attiecināmais valsts budžeta finansējums</v>
      </c>
      <c r="B176" s="486">
        <f>IF($W172=2,B182-B175,0)</f>
        <v>0</v>
      </c>
      <c r="C176" s="486"/>
      <c r="D176" s="486">
        <f t="shared" ref="D176:R176" si="82">IF($W172=2,D182-D175,0)</f>
        <v>0</v>
      </c>
      <c r="E176" s="486"/>
      <c r="F176" s="486">
        <f t="shared" si="82"/>
        <v>0</v>
      </c>
      <c r="G176" s="486"/>
      <c r="H176" s="486">
        <f t="shared" si="82"/>
        <v>0</v>
      </c>
      <c r="I176" s="486"/>
      <c r="J176" s="486">
        <f t="shared" si="82"/>
        <v>0</v>
      </c>
      <c r="K176" s="486"/>
      <c r="L176" s="486">
        <f t="shared" si="82"/>
        <v>0</v>
      </c>
      <c r="M176" s="486"/>
      <c r="N176" s="486">
        <f t="shared" si="82"/>
        <v>0</v>
      </c>
      <c r="O176" s="486"/>
      <c r="P176" s="486">
        <f t="shared" si="82"/>
        <v>0</v>
      </c>
      <c r="Q176" s="486"/>
      <c r="R176" s="486">
        <f t="shared" si="82"/>
        <v>0</v>
      </c>
      <c r="S176" s="486"/>
      <c r="T176" s="453">
        <f t="shared" si="81"/>
        <v>0</v>
      </c>
      <c r="U176" s="454" t="e">
        <f t="shared" ref="U176:U182" si="83">T176/$T$182</f>
        <v>#DIV/0!</v>
      </c>
    </row>
    <row r="177" spans="1:23" ht="12.75" customHeight="1" x14ac:dyDescent="0.2">
      <c r="A177" s="455" t="str">
        <f>A$7</f>
        <v>Valsts budžeta dotācija pašvaldībām</v>
      </c>
      <c r="B177" s="487">
        <f>IF($W172=1,(B175/0.85*0.15+B175)*0.15*'1.2.2.B. Partneris-2'!$O$3,0)</f>
        <v>0</v>
      </c>
      <c r="C177" s="487"/>
      <c r="D177" s="487">
        <f>IF($W172=1,(D175/0.85*0.15+D175)*0.15*'1.2.2.B. Partneris-2'!$O$3,0)</f>
        <v>0</v>
      </c>
      <c r="E177" s="487"/>
      <c r="F177" s="487">
        <f>IF($W172=1,(F175/0.85*0.15+F175)*0.15*'1.2.2.B. Partneris-2'!$O$3,0)</f>
        <v>0</v>
      </c>
      <c r="G177" s="487"/>
      <c r="H177" s="487">
        <f>IF($W172=1,(H175/0.85*0.15+H175)*0.15*'1.2.2.B. Partneris-2'!$O$3,0)</f>
        <v>0</v>
      </c>
      <c r="I177" s="487"/>
      <c r="J177" s="487">
        <f>IF($W172=1,(J175/0.85*0.15+J175)*0.15*'1.2.2.B. Partneris-2'!$O$3,0)</f>
        <v>0</v>
      </c>
      <c r="K177" s="487"/>
      <c r="L177" s="487">
        <f>IF($W172=1,(L175/0.85*0.15+L175)*0.15*'1.2.2.B. Partneris-2'!$O$3,0)</f>
        <v>0</v>
      </c>
      <c r="M177" s="487"/>
      <c r="N177" s="487">
        <f>IF($W172=1,(N175/0.85*0.15+N175)*0.15*'1.2.2.B. Partneris-2'!$O$3,0)</f>
        <v>0</v>
      </c>
      <c r="O177" s="487"/>
      <c r="P177" s="487">
        <f>IF($W172=1,(P175/0.85*0.15+P175)*0.15*'1.2.2.B. Partneris-2'!$O$3,0)</f>
        <v>0</v>
      </c>
      <c r="Q177" s="487"/>
      <c r="R177" s="487">
        <f>IF($W172=1,(R175/0.85*0.15+R175)*0.15*'1.2.2.B. Partneris-2'!$O$3,0)</f>
        <v>0</v>
      </c>
      <c r="S177" s="487"/>
      <c r="T177" s="453">
        <f t="shared" si="81"/>
        <v>0</v>
      </c>
      <c r="U177" s="454" t="e">
        <f t="shared" si="83"/>
        <v>#DIV/0!</v>
      </c>
    </row>
    <row r="178" spans="1:23" ht="12.75" customHeight="1" x14ac:dyDescent="0.2">
      <c r="A178" s="455" t="str">
        <f>A$8</f>
        <v>Pašvaldības finansējums</v>
      </c>
      <c r="B178" s="487">
        <f>IF($W172=1,B182-B175-B177-B181,0)</f>
        <v>0</v>
      </c>
      <c r="C178" s="487"/>
      <c r="D178" s="487">
        <f t="shared" ref="D178:R178" si="84">IF($W172=1,D182-D175-D177-D181,0)</f>
        <v>0</v>
      </c>
      <c r="E178" s="487"/>
      <c r="F178" s="487">
        <f t="shared" si="84"/>
        <v>0</v>
      </c>
      <c r="G178" s="487"/>
      <c r="H178" s="487">
        <f t="shared" si="84"/>
        <v>0</v>
      </c>
      <c r="I178" s="487"/>
      <c r="J178" s="487">
        <f t="shared" si="84"/>
        <v>0</v>
      </c>
      <c r="K178" s="487"/>
      <c r="L178" s="487">
        <f t="shared" si="84"/>
        <v>0</v>
      </c>
      <c r="M178" s="487"/>
      <c r="N178" s="487">
        <f t="shared" si="84"/>
        <v>0</v>
      </c>
      <c r="O178" s="487"/>
      <c r="P178" s="487">
        <f t="shared" si="84"/>
        <v>0</v>
      </c>
      <c r="Q178" s="487"/>
      <c r="R178" s="487">
        <f t="shared" si="84"/>
        <v>0</v>
      </c>
      <c r="S178" s="487"/>
      <c r="T178" s="453">
        <f t="shared" si="81"/>
        <v>0</v>
      </c>
      <c r="U178" s="454" t="e">
        <f t="shared" si="83"/>
        <v>#DIV/0!</v>
      </c>
    </row>
    <row r="179" spans="1:23" s="3" customFormat="1" ht="12.75" customHeight="1" x14ac:dyDescent="0.2">
      <c r="A179" s="455" t="str">
        <f>A$9</f>
        <v>Cits publiskais finansējums</v>
      </c>
      <c r="B179" s="487"/>
      <c r="C179" s="487"/>
      <c r="D179" s="487"/>
      <c r="E179" s="487"/>
      <c r="F179" s="487"/>
      <c r="G179" s="487"/>
      <c r="H179" s="487"/>
      <c r="I179" s="487"/>
      <c r="J179" s="487"/>
      <c r="K179" s="487"/>
      <c r="L179" s="487"/>
      <c r="M179" s="487"/>
      <c r="N179" s="487"/>
      <c r="O179" s="487"/>
      <c r="P179" s="487"/>
      <c r="Q179" s="487"/>
      <c r="R179" s="487"/>
      <c r="S179" s="487"/>
      <c r="T179" s="453">
        <f t="shared" si="81"/>
        <v>0</v>
      </c>
      <c r="U179" s="454" t="e">
        <f t="shared" si="83"/>
        <v>#DIV/0!</v>
      </c>
    </row>
    <row r="180" spans="1:23" ht="12.75" customHeight="1" x14ac:dyDescent="0.2">
      <c r="A180" s="456" t="str">
        <f>A$10</f>
        <v>Publiskās attiecināmās izmaksas</v>
      </c>
      <c r="B180" s="354">
        <f>SUM(B175:B179)</f>
        <v>0</v>
      </c>
      <c r="C180" s="354"/>
      <c r="D180" s="354">
        <f t="shared" ref="D180:R180" si="85">SUM(D175:D179)</f>
        <v>0</v>
      </c>
      <c r="E180" s="354"/>
      <c r="F180" s="354">
        <f t="shared" si="85"/>
        <v>0</v>
      </c>
      <c r="G180" s="354"/>
      <c r="H180" s="354">
        <f t="shared" si="85"/>
        <v>0</v>
      </c>
      <c r="I180" s="354"/>
      <c r="J180" s="354">
        <f t="shared" si="85"/>
        <v>0</v>
      </c>
      <c r="K180" s="354"/>
      <c r="L180" s="354">
        <f t="shared" si="85"/>
        <v>0</v>
      </c>
      <c r="M180" s="354"/>
      <c r="N180" s="354">
        <f t="shared" si="85"/>
        <v>0</v>
      </c>
      <c r="O180" s="354"/>
      <c r="P180" s="354">
        <f t="shared" si="85"/>
        <v>0</v>
      </c>
      <c r="Q180" s="354"/>
      <c r="R180" s="354">
        <f t="shared" si="85"/>
        <v>0</v>
      </c>
      <c r="S180" s="354"/>
      <c r="T180" s="457">
        <f t="shared" si="81"/>
        <v>0</v>
      </c>
      <c r="U180" s="454" t="e">
        <f t="shared" si="83"/>
        <v>#DIV/0!</v>
      </c>
    </row>
    <row r="181" spans="1:23" ht="12.75" customHeight="1" x14ac:dyDescent="0.2">
      <c r="A181" s="455" t="str">
        <f>A$11</f>
        <v>Privātās attiecināmās izmaksas</v>
      </c>
      <c r="B181" s="487">
        <f>B182*0.85-B175</f>
        <v>0</v>
      </c>
      <c r="C181" s="487"/>
      <c r="D181" s="487">
        <f t="shared" ref="D181:R181" si="86">D182*0.85-D175</f>
        <v>0</v>
      </c>
      <c r="E181" s="487"/>
      <c r="F181" s="487">
        <f t="shared" si="86"/>
        <v>0</v>
      </c>
      <c r="G181" s="487"/>
      <c r="H181" s="487">
        <f t="shared" si="86"/>
        <v>0</v>
      </c>
      <c r="I181" s="487"/>
      <c r="J181" s="487">
        <f t="shared" si="86"/>
        <v>0</v>
      </c>
      <c r="K181" s="487"/>
      <c r="L181" s="487">
        <f t="shared" si="86"/>
        <v>0</v>
      </c>
      <c r="M181" s="487"/>
      <c r="N181" s="487">
        <f t="shared" si="86"/>
        <v>0</v>
      </c>
      <c r="O181" s="487"/>
      <c r="P181" s="487">
        <f t="shared" si="86"/>
        <v>0</v>
      </c>
      <c r="Q181" s="487"/>
      <c r="R181" s="487">
        <f t="shared" si="86"/>
        <v>0</v>
      </c>
      <c r="S181" s="487"/>
      <c r="T181" s="453">
        <f t="shared" si="81"/>
        <v>0</v>
      </c>
      <c r="U181" s="454" t="e">
        <f t="shared" si="83"/>
        <v>#DIV/0!</v>
      </c>
    </row>
    <row r="182" spans="1:23" ht="12.75" customHeight="1" x14ac:dyDescent="0.2">
      <c r="A182" s="456" t="str">
        <f>A$12</f>
        <v>Kopējās attiecināmās izmaksas</v>
      </c>
      <c r="B182" s="354">
        <f>IF(B23=2,'1.2.2.B. Partneris-2'!H39,'1.2.2.B. Partneris-2'!H39*B23)</f>
        <v>0</v>
      </c>
      <c r="C182" s="354"/>
      <c r="D182" s="354">
        <f>IF(D23=2,'1.2.2.B. Partneris-2'!J39+'1.2.2.B. Partneris-2'!H39,'1.2.2.B. Partneris-2'!J39*D23)</f>
        <v>0</v>
      </c>
      <c r="E182" s="354"/>
      <c r="F182" s="354">
        <f>IF(F23=2,'1.2.2.B. Partneris-2'!L39+'1.2.2.B. Partneris-2'!J39+'1.2.2.B. Partneris-2'!H39,'1.2.2.B. Partneris-2'!L39*F23)</f>
        <v>0</v>
      </c>
      <c r="G182" s="354"/>
      <c r="H182" s="354">
        <f>IF(H23=2,'1.2.2.B. Partneris-2'!N39+'1.2.2.B. Partneris-2'!L39+'1.2.2.B. Partneris-2'!J39+'1.2.2.B. Partneris-2'!H39,'1.2.2.B. Partneris-2'!N39*H23)</f>
        <v>0</v>
      </c>
      <c r="I182" s="354"/>
      <c r="J182" s="354">
        <f>IF(J23=2,'1.2.2.B. Partneris-2'!P39,'1.2.2.B. Partneris-2'!P39*J23)</f>
        <v>0</v>
      </c>
      <c r="K182" s="354"/>
      <c r="L182" s="354">
        <f>IF(L23=2,'1.2.2.B. Partneris-2'!R39,'1.2.2.B. Partneris-2'!R39*L23)</f>
        <v>0</v>
      </c>
      <c r="M182" s="354"/>
      <c r="N182" s="354">
        <f>IF(N23=2,'1.2.2.B. Partneris-2'!T39,'1.2.2.B. Partneris-2'!T39*N23)</f>
        <v>0</v>
      </c>
      <c r="O182" s="354"/>
      <c r="P182" s="354">
        <f>IF(P23=2,'1.2.2.B. Partneris-2'!V39,'1.2.2.B. Partneris-2'!V39*P23)</f>
        <v>0</v>
      </c>
      <c r="Q182" s="354"/>
      <c r="R182" s="354">
        <f>IF(R23=2,'1.2.2.B. Partneris-2'!X39,'1.2.2.B. Partneris-2'!X39*R23)</f>
        <v>0</v>
      </c>
      <c r="S182" s="354"/>
      <c r="T182" s="457">
        <f>SUM(B182:R182)</f>
        <v>0</v>
      </c>
      <c r="U182" s="454" t="e">
        <f t="shared" si="83"/>
        <v>#DIV/0!</v>
      </c>
    </row>
    <row r="183" spans="1:23" ht="12.75" customHeight="1" x14ac:dyDescent="0.2">
      <c r="A183" s="455" t="str">
        <f>A$13</f>
        <v>Publiskās neattiecināmās izmaksas</v>
      </c>
      <c r="B183" s="489"/>
      <c r="C183" s="489"/>
      <c r="D183" s="489"/>
      <c r="E183" s="489"/>
      <c r="F183" s="489"/>
      <c r="G183" s="489"/>
      <c r="H183" s="489"/>
      <c r="I183" s="489"/>
      <c r="J183" s="489"/>
      <c r="K183" s="489"/>
      <c r="L183" s="489"/>
      <c r="M183" s="489"/>
      <c r="N183" s="489"/>
      <c r="O183" s="489"/>
      <c r="P183" s="489"/>
      <c r="Q183" s="489"/>
      <c r="R183" s="489"/>
      <c r="S183" s="489"/>
      <c r="T183" s="453">
        <f>SUM(B183:R183)</f>
        <v>0</v>
      </c>
      <c r="U183" s="488" t="s">
        <v>231</v>
      </c>
    </row>
    <row r="184" spans="1:23" ht="12.75" customHeight="1" x14ac:dyDescent="0.2">
      <c r="A184" s="455" t="str">
        <f>A$14</f>
        <v>Privātās neattiecināmās izmaksas</v>
      </c>
      <c r="B184" s="487">
        <f>IF(B23=2,'1.2.2.B. Partneris-2'!I39,'1.2.2.B. Partneris-2'!I39*B23)</f>
        <v>0</v>
      </c>
      <c r="C184" s="487"/>
      <c r="D184" s="487">
        <f>IF(D23=2,'1.2.2.B. Partneris-2'!K39+'1.2.2.B. Partneris-2'!I39,'1.2.2.B. Partneris-2'!K39*D23)</f>
        <v>0</v>
      </c>
      <c r="E184" s="487"/>
      <c r="F184" s="487">
        <f>IF(F23=2,'1.2.2.B. Partneris-2'!M39+'1.2.2.B. Partneris-2'!K39+'1.2.2.B. Partneris-2'!I39,'1.2.2.B. Partneris-2'!M39*F23)</f>
        <v>0</v>
      </c>
      <c r="G184" s="487"/>
      <c r="H184" s="487">
        <f>IF(H23=2,'1.2.2.B. Partneris-2'!O39+'1.2.2.B. Partneris-2'!M39+'1.2.2.B. Partneris-2'!K39+'1.2.2.B. Partneris-2'!I39,'1.2.2.B. Partneris-2'!O39*H23)</f>
        <v>0</v>
      </c>
      <c r="I184" s="487"/>
      <c r="J184" s="487">
        <f>IF(J23=2,'1.2.2.B. Partneris-2'!Q39,'1.2.2.B. Partneris-2'!Q39*J23)</f>
        <v>0</v>
      </c>
      <c r="K184" s="487"/>
      <c r="L184" s="487">
        <f>IF(L23=2,'1.2.2.B. Partneris-2'!S39,'1.2.2.B. Partneris-2'!S39*L23)</f>
        <v>0</v>
      </c>
      <c r="M184" s="487"/>
      <c r="N184" s="487">
        <f>IF(N23=2,'1.2.2.B. Partneris-2'!U39,'1.2.2.B. Partneris-2'!U39*N23)</f>
        <v>0</v>
      </c>
      <c r="O184" s="487"/>
      <c r="P184" s="487">
        <f>IF(P23=2,'1.2.2.B. Partneris-2'!W39,'1.2.2.B. Partneris-2'!W39*P23)</f>
        <v>0</v>
      </c>
      <c r="Q184" s="487"/>
      <c r="R184" s="487">
        <f>IF(R23=2,'1.2.2.B. Partneris-2'!Y39,'1.2.2.B. Partneris-2'!Y39*R23)</f>
        <v>0</v>
      </c>
      <c r="S184" s="487"/>
      <c r="T184" s="453">
        <f>SUM(B184:R184)</f>
        <v>0</v>
      </c>
      <c r="U184" s="488" t="s">
        <v>231</v>
      </c>
    </row>
    <row r="185" spans="1:23" ht="12.75" customHeight="1" x14ac:dyDescent="0.2">
      <c r="A185" s="456" t="str">
        <f>A$15</f>
        <v>Neattiecināmās izmaksas kopā</v>
      </c>
      <c r="B185" s="354">
        <f>SUM(B183:B184)</f>
        <v>0</v>
      </c>
      <c r="C185" s="354"/>
      <c r="D185" s="354">
        <f t="shared" ref="D185:R185" si="87">SUM(D183:D184)</f>
        <v>0</v>
      </c>
      <c r="E185" s="354"/>
      <c r="F185" s="354">
        <f t="shared" si="87"/>
        <v>0</v>
      </c>
      <c r="G185" s="354"/>
      <c r="H185" s="354">
        <f t="shared" si="87"/>
        <v>0</v>
      </c>
      <c r="I185" s="354"/>
      <c r="J185" s="354">
        <f t="shared" si="87"/>
        <v>0</v>
      </c>
      <c r="K185" s="354"/>
      <c r="L185" s="354">
        <f t="shared" si="87"/>
        <v>0</v>
      </c>
      <c r="M185" s="354"/>
      <c r="N185" s="354">
        <f t="shared" si="87"/>
        <v>0</v>
      </c>
      <c r="O185" s="354"/>
      <c r="P185" s="354">
        <f t="shared" si="87"/>
        <v>0</v>
      </c>
      <c r="Q185" s="354"/>
      <c r="R185" s="354">
        <f t="shared" si="87"/>
        <v>0</v>
      </c>
      <c r="S185" s="354"/>
      <c r="T185" s="457">
        <f>SUM(B185:R185)</f>
        <v>0</v>
      </c>
      <c r="U185" s="488" t="s">
        <v>231</v>
      </c>
    </row>
    <row r="186" spans="1:23" ht="12.75" customHeight="1" x14ac:dyDescent="0.25">
      <c r="A186" s="461" t="str">
        <f>A$16</f>
        <v>Kopējās izmaksas</v>
      </c>
      <c r="B186" s="462">
        <f>B182+B185</f>
        <v>0</v>
      </c>
      <c r="C186" s="462"/>
      <c r="D186" s="462">
        <f t="shared" ref="D186:R186" si="88">D182+D185</f>
        <v>0</v>
      </c>
      <c r="E186" s="462"/>
      <c r="F186" s="462">
        <f t="shared" si="88"/>
        <v>0</v>
      </c>
      <c r="G186" s="462"/>
      <c r="H186" s="462">
        <f t="shared" si="88"/>
        <v>0</v>
      </c>
      <c r="I186" s="462"/>
      <c r="J186" s="462">
        <f t="shared" si="88"/>
        <v>0</v>
      </c>
      <c r="K186" s="462"/>
      <c r="L186" s="462">
        <f t="shared" si="88"/>
        <v>0</v>
      </c>
      <c r="M186" s="462"/>
      <c r="N186" s="462">
        <f t="shared" si="88"/>
        <v>0</v>
      </c>
      <c r="O186" s="462"/>
      <c r="P186" s="462">
        <f t="shared" si="88"/>
        <v>0</v>
      </c>
      <c r="Q186" s="462"/>
      <c r="R186" s="462">
        <f t="shared" si="88"/>
        <v>0</v>
      </c>
      <c r="S186" s="462"/>
      <c r="T186" s="457">
        <f>SUM(B186:R186)</f>
        <v>0</v>
      </c>
      <c r="U186" s="488" t="s">
        <v>231</v>
      </c>
    </row>
    <row r="187" spans="1:23" ht="12.75" customHeight="1" x14ac:dyDescent="0.25">
      <c r="A187" s="475"/>
      <c r="B187" s="475"/>
      <c r="C187" s="475"/>
      <c r="D187" s="475"/>
      <c r="E187" s="475"/>
      <c r="F187" s="475"/>
      <c r="G187" s="475"/>
      <c r="H187" s="475"/>
      <c r="I187" s="475"/>
      <c r="J187" s="475"/>
      <c r="K187" s="475"/>
      <c r="L187" s="475"/>
      <c r="M187" s="475"/>
      <c r="N187" s="475"/>
      <c r="O187" s="475"/>
      <c r="P187" s="475"/>
      <c r="Q187" s="475"/>
      <c r="R187" s="475"/>
      <c r="S187" s="475"/>
      <c r="T187" s="475"/>
      <c r="U187" s="475"/>
    </row>
    <row r="188" spans="1:23" ht="24" customHeight="1" x14ac:dyDescent="0.2">
      <c r="A188" s="493" t="s">
        <v>241</v>
      </c>
      <c r="B188" s="478">
        <f>'1.2.2.B. Partneris-2'!C3</f>
        <v>0</v>
      </c>
      <c r="C188" s="479"/>
      <c r="D188" s="479"/>
      <c r="E188" s="479"/>
      <c r="F188" s="478">
        <f>'1.2.2.B. Partneris-2'!H3</f>
        <v>0</v>
      </c>
      <c r="G188" s="479"/>
      <c r="H188" s="480"/>
      <c r="I188" s="479"/>
      <c r="J188" s="480" t="s">
        <v>311</v>
      </c>
      <c r="K188" s="479"/>
      <c r="L188" s="482">
        <f>'1.2.2.B. Partneris-2'!C22</f>
        <v>1</v>
      </c>
      <c r="M188" s="479"/>
      <c r="N188" s="483" t="s">
        <v>331</v>
      </c>
      <c r="O188" s="479"/>
      <c r="P188" s="480"/>
      <c r="Q188" s="479"/>
      <c r="R188" s="480"/>
      <c r="S188" s="479"/>
      <c r="T188" s="480"/>
      <c r="U188" s="480"/>
      <c r="W188" s="4">
        <f>IF(F188=Dati!$J$3,1,IF(F188=Dati!$J$4,2,IF(F188=Dati!$J$5,3,0)))</f>
        <v>0</v>
      </c>
    </row>
    <row r="189" spans="1:23" x14ac:dyDescent="0.2">
      <c r="A189" s="449" t="s">
        <v>223</v>
      </c>
      <c r="B189" s="450">
        <f>B$3</f>
        <v>2024</v>
      </c>
      <c r="C189" s="450"/>
      <c r="D189" s="450">
        <f>D$3</f>
        <v>2025</v>
      </c>
      <c r="E189" s="450"/>
      <c r="F189" s="450">
        <f>F$3</f>
        <v>2026</v>
      </c>
      <c r="G189" s="450"/>
      <c r="H189" s="450">
        <f>H$3</f>
        <v>2027</v>
      </c>
      <c r="I189" s="450"/>
      <c r="J189" s="450">
        <f>J$3</f>
        <v>2028</v>
      </c>
      <c r="K189" s="450"/>
      <c r="L189" s="450">
        <f>L$3</f>
        <v>2029</v>
      </c>
      <c r="M189" s="450"/>
      <c r="N189" s="450" t="str">
        <f>N$3</f>
        <v>X</v>
      </c>
      <c r="O189" s="450"/>
      <c r="P189" s="450" t="str">
        <f>P$3</f>
        <v>X</v>
      </c>
      <c r="Q189" s="450"/>
      <c r="R189" s="450" t="str">
        <f>R$3</f>
        <v>X</v>
      </c>
      <c r="S189" s="450"/>
      <c r="T189" s="450"/>
      <c r="U189" s="450"/>
    </row>
    <row r="190" spans="1:23" x14ac:dyDescent="0.2">
      <c r="A190" s="484"/>
      <c r="B190" s="451" t="s">
        <v>224</v>
      </c>
      <c r="C190" s="451"/>
      <c r="D190" s="451" t="s">
        <v>224</v>
      </c>
      <c r="E190" s="451"/>
      <c r="F190" s="451" t="s">
        <v>224</v>
      </c>
      <c r="G190" s="451"/>
      <c r="H190" s="451" t="s">
        <v>224</v>
      </c>
      <c r="I190" s="451"/>
      <c r="J190" s="451" t="s">
        <v>224</v>
      </c>
      <c r="K190" s="451"/>
      <c r="L190" s="451" t="s">
        <v>224</v>
      </c>
      <c r="M190" s="451"/>
      <c r="N190" s="451" t="s">
        <v>224</v>
      </c>
      <c r="O190" s="451"/>
      <c r="P190" s="451" t="s">
        <v>224</v>
      </c>
      <c r="Q190" s="451"/>
      <c r="R190" s="451" t="s">
        <v>224</v>
      </c>
      <c r="S190" s="451"/>
      <c r="T190" s="451" t="s">
        <v>113</v>
      </c>
      <c r="U190" s="451" t="s">
        <v>59</v>
      </c>
    </row>
    <row r="191" spans="1:23" ht="12.75" customHeight="1" x14ac:dyDescent="0.2">
      <c r="A191" s="485" t="str">
        <f>A$5</f>
        <v>Eiropas Reģionālās attīstības fonds</v>
      </c>
      <c r="B191" s="486">
        <f>B198*$L$188</f>
        <v>0</v>
      </c>
      <c r="C191" s="486"/>
      <c r="D191" s="486">
        <f>D198*$L$188</f>
        <v>0</v>
      </c>
      <c r="E191" s="486"/>
      <c r="F191" s="486">
        <f t="shared" ref="F191:R191" si="89">F198*$L$188</f>
        <v>0</v>
      </c>
      <c r="G191" s="486"/>
      <c r="H191" s="486">
        <f t="shared" si="89"/>
        <v>0</v>
      </c>
      <c r="I191" s="486"/>
      <c r="J191" s="486">
        <f t="shared" si="89"/>
        <v>0</v>
      </c>
      <c r="K191" s="486"/>
      <c r="L191" s="486">
        <f t="shared" si="89"/>
        <v>0</v>
      </c>
      <c r="M191" s="486"/>
      <c r="N191" s="486">
        <f t="shared" si="89"/>
        <v>0</v>
      </c>
      <c r="O191" s="486"/>
      <c r="P191" s="486">
        <f t="shared" si="89"/>
        <v>0</v>
      </c>
      <c r="Q191" s="486"/>
      <c r="R191" s="486">
        <f t="shared" si="89"/>
        <v>0</v>
      </c>
      <c r="S191" s="486"/>
      <c r="T191" s="453">
        <f t="shared" ref="T191:T197" si="90">SUM(B191:R191)</f>
        <v>0</v>
      </c>
      <c r="U191" s="454" t="e">
        <f>T191/$T$198</f>
        <v>#DIV/0!</v>
      </c>
    </row>
    <row r="192" spans="1:23" ht="12.75" customHeight="1" x14ac:dyDescent="0.2">
      <c r="A192" s="455" t="str">
        <f>A$6</f>
        <v>Attiecināmais valsts budžeta finansējums</v>
      </c>
      <c r="B192" s="486"/>
      <c r="C192" s="486"/>
      <c r="D192" s="486"/>
      <c r="E192" s="486"/>
      <c r="F192" s="486"/>
      <c r="G192" s="486"/>
      <c r="H192" s="486"/>
      <c r="I192" s="486"/>
      <c r="J192" s="486"/>
      <c r="K192" s="486"/>
      <c r="L192" s="486"/>
      <c r="M192" s="486"/>
      <c r="N192" s="486"/>
      <c r="O192" s="486"/>
      <c r="P192" s="486"/>
      <c r="Q192" s="486"/>
      <c r="R192" s="486"/>
      <c r="S192" s="486"/>
      <c r="T192" s="453">
        <f t="shared" si="90"/>
        <v>0</v>
      </c>
      <c r="U192" s="454" t="e">
        <f t="shared" ref="U192:U198" si="91">T192/$T$198</f>
        <v>#DIV/0!</v>
      </c>
    </row>
    <row r="193" spans="1:24" ht="12.75" customHeight="1" x14ac:dyDescent="0.2">
      <c r="A193" s="455" t="str">
        <f>A$7</f>
        <v>Valsts budžeta dotācija pašvaldībām</v>
      </c>
      <c r="B193" s="487"/>
      <c r="C193" s="487"/>
      <c r="D193" s="487"/>
      <c r="E193" s="487"/>
      <c r="F193" s="487"/>
      <c r="G193" s="487"/>
      <c r="H193" s="487"/>
      <c r="I193" s="487"/>
      <c r="J193" s="487"/>
      <c r="K193" s="487"/>
      <c r="L193" s="487"/>
      <c r="M193" s="487"/>
      <c r="N193" s="487"/>
      <c r="O193" s="487"/>
      <c r="P193" s="487"/>
      <c r="Q193" s="487"/>
      <c r="R193" s="487"/>
      <c r="S193" s="487"/>
      <c r="T193" s="453">
        <f t="shared" si="90"/>
        <v>0</v>
      </c>
      <c r="U193" s="454" t="e">
        <f t="shared" si="91"/>
        <v>#DIV/0!</v>
      </c>
    </row>
    <row r="194" spans="1:24" ht="12.75" customHeight="1" x14ac:dyDescent="0.2">
      <c r="A194" s="455" t="str">
        <f>A$8</f>
        <v>Pašvaldības finansējums</v>
      </c>
      <c r="B194" s="487"/>
      <c r="C194" s="487"/>
      <c r="D194" s="487"/>
      <c r="E194" s="487"/>
      <c r="F194" s="487"/>
      <c r="G194" s="487"/>
      <c r="H194" s="487"/>
      <c r="I194" s="487"/>
      <c r="J194" s="487"/>
      <c r="K194" s="487"/>
      <c r="L194" s="487"/>
      <c r="M194" s="487"/>
      <c r="N194" s="487"/>
      <c r="O194" s="487"/>
      <c r="P194" s="487"/>
      <c r="Q194" s="487"/>
      <c r="R194" s="487"/>
      <c r="S194" s="487"/>
      <c r="T194" s="453">
        <f t="shared" si="90"/>
        <v>0</v>
      </c>
      <c r="U194" s="454" t="e">
        <f t="shared" si="91"/>
        <v>#DIV/0!</v>
      </c>
    </row>
    <row r="195" spans="1:24" s="3" customFormat="1" ht="12.75" customHeight="1" x14ac:dyDescent="0.2">
      <c r="A195" s="455" t="str">
        <f>A$9</f>
        <v>Cits publiskais finansējums</v>
      </c>
      <c r="B195" s="487"/>
      <c r="C195" s="487"/>
      <c r="D195" s="487"/>
      <c r="E195" s="487"/>
      <c r="F195" s="487"/>
      <c r="G195" s="487"/>
      <c r="H195" s="487"/>
      <c r="I195" s="487"/>
      <c r="J195" s="487"/>
      <c r="K195" s="487"/>
      <c r="L195" s="487"/>
      <c r="M195" s="487"/>
      <c r="N195" s="487"/>
      <c r="O195" s="487"/>
      <c r="P195" s="487"/>
      <c r="Q195" s="487"/>
      <c r="R195" s="487"/>
      <c r="S195" s="487"/>
      <c r="T195" s="453">
        <f t="shared" si="90"/>
        <v>0</v>
      </c>
      <c r="U195" s="454" t="e">
        <f t="shared" si="91"/>
        <v>#DIV/0!</v>
      </c>
    </row>
    <row r="196" spans="1:24" ht="12.75" customHeight="1" x14ac:dyDescent="0.2">
      <c r="A196" s="456" t="str">
        <f>A$10</f>
        <v>Publiskās attiecināmās izmaksas</v>
      </c>
      <c r="B196" s="354">
        <f>SUM(B191:B195)</f>
        <v>0</v>
      </c>
      <c r="C196" s="354"/>
      <c r="D196" s="354">
        <f t="shared" ref="D196:R196" si="92">SUM(D191:D195)</f>
        <v>0</v>
      </c>
      <c r="E196" s="354"/>
      <c r="F196" s="354">
        <f t="shared" si="92"/>
        <v>0</v>
      </c>
      <c r="G196" s="354"/>
      <c r="H196" s="354">
        <f t="shared" si="92"/>
        <v>0</v>
      </c>
      <c r="I196" s="354"/>
      <c r="J196" s="354">
        <f t="shared" si="92"/>
        <v>0</v>
      </c>
      <c r="K196" s="354"/>
      <c r="L196" s="354">
        <f t="shared" si="92"/>
        <v>0</v>
      </c>
      <c r="M196" s="354"/>
      <c r="N196" s="354">
        <f t="shared" si="92"/>
        <v>0</v>
      </c>
      <c r="O196" s="354"/>
      <c r="P196" s="354">
        <f t="shared" si="92"/>
        <v>0</v>
      </c>
      <c r="Q196" s="354"/>
      <c r="R196" s="354">
        <f t="shared" si="92"/>
        <v>0</v>
      </c>
      <c r="S196" s="354"/>
      <c r="T196" s="457">
        <f t="shared" si="90"/>
        <v>0</v>
      </c>
      <c r="U196" s="454" t="e">
        <f t="shared" si="91"/>
        <v>#DIV/0!</v>
      </c>
    </row>
    <row r="197" spans="1:24" ht="12.75" customHeight="1" x14ac:dyDescent="0.2">
      <c r="A197" s="455" t="str">
        <f>A$11</f>
        <v>Privātās attiecināmās izmaksas</v>
      </c>
      <c r="B197" s="487"/>
      <c r="C197" s="487"/>
      <c r="D197" s="487"/>
      <c r="E197" s="487"/>
      <c r="F197" s="487"/>
      <c r="G197" s="487"/>
      <c r="H197" s="487"/>
      <c r="I197" s="487"/>
      <c r="J197" s="487"/>
      <c r="K197" s="487"/>
      <c r="L197" s="487"/>
      <c r="M197" s="487"/>
      <c r="N197" s="487"/>
      <c r="O197" s="487"/>
      <c r="P197" s="487"/>
      <c r="Q197" s="487"/>
      <c r="R197" s="487"/>
      <c r="S197" s="487"/>
      <c r="T197" s="453">
        <f t="shared" si="90"/>
        <v>0</v>
      </c>
      <c r="U197" s="454" t="e">
        <f t="shared" si="91"/>
        <v>#DIV/0!</v>
      </c>
    </row>
    <row r="198" spans="1:24" ht="12.75" customHeight="1" x14ac:dyDescent="0.2">
      <c r="A198" s="456" t="str">
        <f>A$12</f>
        <v>Kopējās attiecināmās izmaksas</v>
      </c>
      <c r="B198" s="354">
        <f>IF(B23=2,'1.2.2.B. Partneris-2'!H40,'1.2.2.B. Partneris-2'!H40*B23)</f>
        <v>0</v>
      </c>
      <c r="C198" s="354"/>
      <c r="D198" s="354">
        <f>IF(D23=2,'1.2.2.B. Partneris-2'!J40+'1.2.2.B. Partneris-2'!H40,'1.2.2.B. Partneris-2'!J40*D23)</f>
        <v>0</v>
      </c>
      <c r="E198" s="354"/>
      <c r="F198" s="354">
        <f>IF(F23=2,'1.2.2.B. Partneris-2'!L40+'1.2.2.B. Partneris-2'!J40+'1.2.2.B. Partneris-2'!H40,'1.2.2.B. Partneris-2'!L40*F23)</f>
        <v>0</v>
      </c>
      <c r="G198" s="354"/>
      <c r="H198" s="354">
        <f>IF(H23=2,'1.2.2.B. Partneris-2'!N40+'1.2.2.B. Partneris-2'!L40+'1.2.2.B. Partneris-2'!J40+'1.2.2.B. Partneris-2'!H40,'1.2.2.B. Partneris-2'!N40*H23)</f>
        <v>0</v>
      </c>
      <c r="I198" s="354"/>
      <c r="J198" s="354">
        <f>IF(J23=2,'1.2.2.B. Partneris-2'!P40,'1.2.2.B. Partneris-2'!P40*J23)</f>
        <v>0</v>
      </c>
      <c r="K198" s="354"/>
      <c r="L198" s="354">
        <f>IF(L23=2,'1.2.2.B. Partneris-2'!R40,'1.2.2.B. Partneris-2'!R40*L23)</f>
        <v>0</v>
      </c>
      <c r="M198" s="354"/>
      <c r="N198" s="354">
        <f>IF(N23=2,'1.2.2.B. Partneris-2'!T40,'1.2.2.B. Partneris-2'!T40*N23)</f>
        <v>0</v>
      </c>
      <c r="O198" s="354"/>
      <c r="P198" s="354">
        <f>IF(P23=2,'1.2.2.B. Partneris-2'!V40,'1.2.2.B. Partneris-2'!V40*P23)</f>
        <v>0</v>
      </c>
      <c r="Q198" s="354"/>
      <c r="R198" s="354">
        <f>IF(R23=2,'1.2.2.B. Partneris-2'!X40,'1.2.2.B. Partneris-2'!X40*R23)</f>
        <v>0</v>
      </c>
      <c r="S198" s="354"/>
      <c r="T198" s="457">
        <f>SUM(B198:R198)</f>
        <v>0</v>
      </c>
      <c r="U198" s="454" t="e">
        <f t="shared" si="91"/>
        <v>#DIV/0!</v>
      </c>
    </row>
    <row r="199" spans="1:24" ht="12.75" customHeight="1" x14ac:dyDescent="0.2">
      <c r="A199" s="455" t="str">
        <f>A$13</f>
        <v>Publiskās neattiecināmās izmaksas</v>
      </c>
      <c r="B199" s="489"/>
      <c r="C199" s="489"/>
      <c r="D199" s="489"/>
      <c r="E199" s="489"/>
      <c r="F199" s="489"/>
      <c r="G199" s="489"/>
      <c r="H199" s="489"/>
      <c r="I199" s="489"/>
      <c r="J199" s="489"/>
      <c r="K199" s="489"/>
      <c r="L199" s="489"/>
      <c r="M199" s="489"/>
      <c r="N199" s="489"/>
      <c r="O199" s="489"/>
      <c r="P199" s="489"/>
      <c r="Q199" s="489"/>
      <c r="R199" s="489"/>
      <c r="S199" s="489"/>
      <c r="T199" s="453">
        <f>SUM(B199:R199)</f>
        <v>0</v>
      </c>
      <c r="U199" s="488" t="s">
        <v>231</v>
      </c>
    </row>
    <row r="200" spans="1:24" ht="12.75" customHeight="1" x14ac:dyDescent="0.2">
      <c r="A200" s="455" t="str">
        <f>A$14</f>
        <v>Privātās neattiecināmās izmaksas</v>
      </c>
      <c r="B200" s="487">
        <f>IF(B23=2,'1.2.2.B. Partneris-2'!I40,'1.2.2.B. Partneris-2'!I40*B23)</f>
        <v>0</v>
      </c>
      <c r="C200" s="487"/>
      <c r="D200" s="487">
        <f>IF(D23=2,'1.2.2.B. Partneris-2'!K40+'1.2.2.B. Partneris-2'!I40,'1.2.2.B. Partneris-2'!K40*D23)</f>
        <v>0</v>
      </c>
      <c r="E200" s="487"/>
      <c r="F200" s="487">
        <f>IF(F23=2,'1.2.2.B. Partneris-2'!M40+'1.2.2.B. Partneris-2'!K40+'1.2.2.B. Partneris-2'!I40,'1.2.2.B. Partneris-2'!M40*F23)</f>
        <v>0</v>
      </c>
      <c r="G200" s="487"/>
      <c r="H200" s="487">
        <f>IF(H23=2,'1.2.2.B. Partneris-2'!O40+'1.2.2.B. Partneris-2'!M40+'1.2.2.B. Partneris-2'!K40+'1.2.2.B. Partneris-2'!I40,'1.2.2.B. Partneris-2'!O40*H23)</f>
        <v>0</v>
      </c>
      <c r="I200" s="487"/>
      <c r="J200" s="487">
        <f>IF(J23=2,'1.2.2.B. Partneris-2'!Q40,'1.2.2.B. Partneris-2'!Q40*J23)</f>
        <v>0</v>
      </c>
      <c r="K200" s="487"/>
      <c r="L200" s="487">
        <f>IF(L23=2,'1.2.2.B. Partneris-2'!S40,'1.2.2.B. Partneris-2'!S40*L23)</f>
        <v>0</v>
      </c>
      <c r="M200" s="487"/>
      <c r="N200" s="487">
        <f>IF(N23=2,'1.2.2.B. Partneris-2'!U40,'1.2.2.B. Partneris-2'!U40*N23)</f>
        <v>0</v>
      </c>
      <c r="O200" s="487"/>
      <c r="P200" s="487">
        <f>IF(P23=2,'1.2.2.B. Partneris-2'!W40,'1.2.2.B. Partneris-2'!W40*P23)</f>
        <v>0</v>
      </c>
      <c r="Q200" s="487"/>
      <c r="R200" s="487">
        <f>IF(R23=2,'1.2.2.B. Partneris-2'!Y40,'1.2.2.B. Partneris-2'!Y40*R23)</f>
        <v>0</v>
      </c>
      <c r="S200" s="487"/>
      <c r="T200" s="453">
        <f>SUM(B200:R200)</f>
        <v>0</v>
      </c>
      <c r="U200" s="488" t="s">
        <v>231</v>
      </c>
    </row>
    <row r="201" spans="1:24" ht="12.75" customHeight="1" x14ac:dyDescent="0.2">
      <c r="A201" s="456" t="str">
        <f>A$15</f>
        <v>Neattiecināmās izmaksas kopā</v>
      </c>
      <c r="B201" s="354">
        <f>SUM(B199:B200)</f>
        <v>0</v>
      </c>
      <c r="C201" s="354"/>
      <c r="D201" s="354">
        <f t="shared" ref="D201:R201" si="93">SUM(D199:D200)</f>
        <v>0</v>
      </c>
      <c r="E201" s="354"/>
      <c r="F201" s="354">
        <f t="shared" si="93"/>
        <v>0</v>
      </c>
      <c r="G201" s="354"/>
      <c r="H201" s="354">
        <f t="shared" si="93"/>
        <v>0</v>
      </c>
      <c r="I201" s="354"/>
      <c r="J201" s="354">
        <f t="shared" si="93"/>
        <v>0</v>
      </c>
      <c r="K201" s="354"/>
      <c r="L201" s="354">
        <f t="shared" si="93"/>
        <v>0</v>
      </c>
      <c r="M201" s="354"/>
      <c r="N201" s="354">
        <f t="shared" si="93"/>
        <v>0</v>
      </c>
      <c r="O201" s="354"/>
      <c r="P201" s="354">
        <f t="shared" si="93"/>
        <v>0</v>
      </c>
      <c r="Q201" s="354"/>
      <c r="R201" s="354">
        <f t="shared" si="93"/>
        <v>0</v>
      </c>
      <c r="S201" s="354"/>
      <c r="T201" s="457">
        <f>SUM(B201:R201)</f>
        <v>0</v>
      </c>
      <c r="U201" s="488" t="s">
        <v>231</v>
      </c>
    </row>
    <row r="202" spans="1:24" ht="12.75" customHeight="1" x14ac:dyDescent="0.25">
      <c r="A202" s="461" t="str">
        <f>A$16</f>
        <v>Kopējās izmaksas</v>
      </c>
      <c r="B202" s="462">
        <f>B198+B201</f>
        <v>0</v>
      </c>
      <c r="C202" s="462"/>
      <c r="D202" s="462">
        <f t="shared" ref="D202:R202" si="94">D198+D201</f>
        <v>0</v>
      </c>
      <c r="E202" s="462"/>
      <c r="F202" s="462">
        <f t="shared" si="94"/>
        <v>0</v>
      </c>
      <c r="G202" s="462"/>
      <c r="H202" s="462">
        <f t="shared" si="94"/>
        <v>0</v>
      </c>
      <c r="I202" s="462"/>
      <c r="J202" s="462">
        <f t="shared" si="94"/>
        <v>0</v>
      </c>
      <c r="K202" s="462"/>
      <c r="L202" s="462">
        <f t="shared" si="94"/>
        <v>0</v>
      </c>
      <c r="M202" s="462"/>
      <c r="N202" s="462">
        <f t="shared" si="94"/>
        <v>0</v>
      </c>
      <c r="O202" s="462"/>
      <c r="P202" s="462">
        <f t="shared" si="94"/>
        <v>0</v>
      </c>
      <c r="Q202" s="462"/>
      <c r="R202" s="462">
        <f t="shared" si="94"/>
        <v>0</v>
      </c>
      <c r="S202" s="462"/>
      <c r="T202" s="457">
        <f>SUM(B202:R202)</f>
        <v>0</v>
      </c>
      <c r="U202" s="488" t="s">
        <v>231</v>
      </c>
    </row>
    <row r="203" spans="1:24" ht="12.75" customHeight="1" x14ac:dyDescent="0.25">
      <c r="A203" s="475"/>
      <c r="B203" s="475"/>
      <c r="C203" s="475"/>
      <c r="D203" s="475"/>
      <c r="E203" s="475"/>
      <c r="F203" s="475"/>
      <c r="G203" s="475"/>
      <c r="H203" s="475"/>
      <c r="I203" s="475"/>
      <c r="J203" s="475"/>
      <c r="K203" s="475"/>
      <c r="L203" s="475"/>
      <c r="M203" s="475"/>
      <c r="N203" s="475"/>
      <c r="O203" s="475"/>
      <c r="P203" s="475"/>
      <c r="Q203" s="475"/>
      <c r="R203" s="475"/>
      <c r="S203" s="475"/>
      <c r="T203" s="475"/>
      <c r="U203" s="475"/>
    </row>
    <row r="204" spans="1:24" ht="24" customHeight="1" x14ac:dyDescent="0.2">
      <c r="A204" s="493" t="s">
        <v>241</v>
      </c>
      <c r="B204" s="478">
        <f>'1.2.2.C. Partneris-2'!C3</f>
        <v>0</v>
      </c>
      <c r="C204" s="479"/>
      <c r="D204" s="479"/>
      <c r="E204" s="479"/>
      <c r="F204" s="478">
        <f>'1.2.2.C. Partneris-2'!H3</f>
        <v>0</v>
      </c>
      <c r="G204" s="479"/>
      <c r="H204" s="480"/>
      <c r="I204" s="479"/>
      <c r="J204" s="480" t="s">
        <v>311</v>
      </c>
      <c r="K204" s="479"/>
      <c r="L204" s="482">
        <f>'1.2.2.C. Partneris-2'!C36</f>
        <v>0.85</v>
      </c>
      <c r="M204" s="479"/>
      <c r="N204" s="483" t="s">
        <v>330</v>
      </c>
      <c r="O204" s="479"/>
      <c r="P204" s="480"/>
      <c r="Q204" s="479"/>
      <c r="R204" s="480"/>
      <c r="S204" s="479"/>
      <c r="T204" s="480"/>
      <c r="U204" s="480"/>
      <c r="W204" s="4">
        <f>IF(F204=Dati!$J$3,1,IF(F204=Dati!$J$4,2,IF(F204=Dati!$J$5,3,0)))</f>
        <v>0</v>
      </c>
      <c r="X204" s="4">
        <f>'1.2.2.C. Partneris-2'!AA3</f>
        <v>0</v>
      </c>
    </row>
    <row r="205" spans="1:24" x14ac:dyDescent="0.2">
      <c r="A205" s="449" t="s">
        <v>223</v>
      </c>
      <c r="B205" s="450">
        <f>B$3</f>
        <v>2024</v>
      </c>
      <c r="C205" s="450"/>
      <c r="D205" s="450">
        <f>D$3</f>
        <v>2025</v>
      </c>
      <c r="E205" s="450"/>
      <c r="F205" s="450">
        <f>F$3</f>
        <v>2026</v>
      </c>
      <c r="G205" s="450"/>
      <c r="H205" s="450">
        <f>H$3</f>
        <v>2027</v>
      </c>
      <c r="I205" s="450"/>
      <c r="J205" s="450">
        <f>J$3</f>
        <v>2028</v>
      </c>
      <c r="K205" s="450"/>
      <c r="L205" s="450">
        <f>L$3</f>
        <v>2029</v>
      </c>
      <c r="M205" s="450"/>
      <c r="N205" s="450" t="str">
        <f>N$3</f>
        <v>X</v>
      </c>
      <c r="O205" s="450"/>
      <c r="P205" s="450" t="str">
        <f>P$3</f>
        <v>X</v>
      </c>
      <c r="Q205" s="450"/>
      <c r="R205" s="450" t="str">
        <f>R$3</f>
        <v>X</v>
      </c>
      <c r="S205" s="450"/>
      <c r="T205" s="450"/>
      <c r="U205" s="450"/>
    </row>
    <row r="206" spans="1:24" x14ac:dyDescent="0.2">
      <c r="A206" s="484"/>
      <c r="B206" s="451" t="s">
        <v>224</v>
      </c>
      <c r="C206" s="451"/>
      <c r="D206" s="451" t="s">
        <v>224</v>
      </c>
      <c r="E206" s="451"/>
      <c r="F206" s="451" t="s">
        <v>224</v>
      </c>
      <c r="G206" s="451"/>
      <c r="H206" s="451" t="s">
        <v>224</v>
      </c>
      <c r="I206" s="451"/>
      <c r="J206" s="451" t="s">
        <v>224</v>
      </c>
      <c r="K206" s="451"/>
      <c r="L206" s="451" t="s">
        <v>224</v>
      </c>
      <c r="M206" s="451"/>
      <c r="N206" s="451" t="s">
        <v>224</v>
      </c>
      <c r="O206" s="451"/>
      <c r="P206" s="451" t="s">
        <v>224</v>
      </c>
      <c r="Q206" s="451"/>
      <c r="R206" s="451" t="s">
        <v>224</v>
      </c>
      <c r="S206" s="451"/>
      <c r="T206" s="451" t="s">
        <v>113</v>
      </c>
      <c r="U206" s="451" t="s">
        <v>59</v>
      </c>
    </row>
    <row r="207" spans="1:24" ht="12.75" customHeight="1" x14ac:dyDescent="0.2">
      <c r="A207" s="485" t="str">
        <f>A$5</f>
        <v>Eiropas Reģionālās attīstības fonds</v>
      </c>
      <c r="B207" s="486">
        <f>(B214*$L$204)-B219</f>
        <v>0</v>
      </c>
      <c r="C207" s="486"/>
      <c r="D207" s="486">
        <f t="shared" ref="D207:R207" si="95">(D214*$L$204)-D219</f>
        <v>0</v>
      </c>
      <c r="E207" s="486"/>
      <c r="F207" s="486">
        <f t="shared" si="95"/>
        <v>0</v>
      </c>
      <c r="G207" s="486"/>
      <c r="H207" s="486">
        <f t="shared" si="95"/>
        <v>0</v>
      </c>
      <c r="I207" s="486"/>
      <c r="J207" s="486">
        <f t="shared" si="95"/>
        <v>0</v>
      </c>
      <c r="K207" s="486"/>
      <c r="L207" s="486">
        <f t="shared" si="95"/>
        <v>0</v>
      </c>
      <c r="M207" s="486"/>
      <c r="N207" s="486">
        <f t="shared" si="95"/>
        <v>0</v>
      </c>
      <c r="O207" s="486"/>
      <c r="P207" s="486">
        <f t="shared" si="95"/>
        <v>0</v>
      </c>
      <c r="Q207" s="486"/>
      <c r="R207" s="486">
        <f t="shared" si="95"/>
        <v>0</v>
      </c>
      <c r="S207" s="486"/>
      <c r="T207" s="453">
        <f>SUM(B207:R207)</f>
        <v>0</v>
      </c>
      <c r="U207" s="454" t="e">
        <f>T207/$T$214</f>
        <v>#DIV/0!</v>
      </c>
    </row>
    <row r="208" spans="1:24" ht="12.75" customHeight="1" x14ac:dyDescent="0.2">
      <c r="A208" s="455" t="str">
        <f>A$6</f>
        <v>Attiecināmais valsts budžeta finansējums</v>
      </c>
      <c r="B208" s="486">
        <f>IF($W204=2,B214-B207,0)</f>
        <v>0</v>
      </c>
      <c r="C208" s="486"/>
      <c r="D208" s="486">
        <f t="shared" ref="D208:R208" si="96">IF($W204=2,D214-D207,0)</f>
        <v>0</v>
      </c>
      <c r="E208" s="486"/>
      <c r="F208" s="486">
        <f t="shared" si="96"/>
        <v>0</v>
      </c>
      <c r="G208" s="486"/>
      <c r="H208" s="486">
        <f t="shared" si="96"/>
        <v>0</v>
      </c>
      <c r="I208" s="486"/>
      <c r="J208" s="486">
        <f t="shared" si="96"/>
        <v>0</v>
      </c>
      <c r="K208" s="486"/>
      <c r="L208" s="486">
        <f t="shared" si="96"/>
        <v>0</v>
      </c>
      <c r="M208" s="486"/>
      <c r="N208" s="486">
        <f t="shared" si="96"/>
        <v>0</v>
      </c>
      <c r="O208" s="486"/>
      <c r="P208" s="486">
        <f t="shared" si="96"/>
        <v>0</v>
      </c>
      <c r="Q208" s="486"/>
      <c r="R208" s="486">
        <f t="shared" si="96"/>
        <v>0</v>
      </c>
      <c r="S208" s="486"/>
      <c r="T208" s="453">
        <f t="shared" ref="T208:T213" si="97">SUM(B208:R208)</f>
        <v>0</v>
      </c>
      <c r="U208" s="454" t="e">
        <f t="shared" ref="U208:U214" si="98">T208/$T$214</f>
        <v>#DIV/0!</v>
      </c>
    </row>
    <row r="209" spans="1:23" ht="12.75" customHeight="1" x14ac:dyDescent="0.2">
      <c r="A209" s="455" t="str">
        <f>A$7</f>
        <v>Valsts budžeta dotācija pašvaldībām</v>
      </c>
      <c r="B209" s="487">
        <f>IF($W204=1,(B207/0.85*0.15+B207)*0.15*'1.2.2.C. Partneris-2'!$O$3,0)</f>
        <v>0</v>
      </c>
      <c r="C209" s="487"/>
      <c r="D209" s="487">
        <f>IF($W204=1,(D207/0.85*0.15+D207)*0.15*'1.2.2.C. Partneris-2'!$O$3,0)</f>
        <v>0</v>
      </c>
      <c r="E209" s="487"/>
      <c r="F209" s="487">
        <f>IF($W204=1,(F207/0.85*0.15+F207)*0.15*'1.2.2.C. Partneris-2'!$O$3,0)</f>
        <v>0</v>
      </c>
      <c r="G209" s="487"/>
      <c r="H209" s="487">
        <f>IF($W204=1,(H207/0.85*0.15+H207)*0.15*'1.2.2.C. Partneris-2'!$O$3,0)</f>
        <v>0</v>
      </c>
      <c r="I209" s="487"/>
      <c r="J209" s="487">
        <f>IF($W204=1,(J207/0.85*0.15+J207)*0.15*'1.2.2.C. Partneris-2'!$O$3,0)</f>
        <v>0</v>
      </c>
      <c r="K209" s="487"/>
      <c r="L209" s="487">
        <f>IF($W204=1,(L207/0.85*0.15+L207)*0.15*'1.2.2.C. Partneris-2'!$O$3,0)</f>
        <v>0</v>
      </c>
      <c r="M209" s="487"/>
      <c r="N209" s="487">
        <f>IF($W204=1,(N207/0.85*0.15+N207)*0.15*'1.2.2.C. Partneris-2'!$O$3,0)</f>
        <v>0</v>
      </c>
      <c r="O209" s="487"/>
      <c r="P209" s="487">
        <f>IF($W204=1,(P207/0.85*0.15+P207)*0.15*'1.2.2.C. Partneris-2'!$O$3,0)</f>
        <v>0</v>
      </c>
      <c r="Q209" s="487"/>
      <c r="R209" s="487">
        <f>IF($W204=1,(R207/0.85*0.15+R207)*0.15*'1.2.2.C. Partneris-2'!$O$3,0)</f>
        <v>0</v>
      </c>
      <c r="S209" s="487"/>
      <c r="T209" s="453">
        <f t="shared" si="97"/>
        <v>0</v>
      </c>
      <c r="U209" s="454" t="e">
        <f t="shared" si="98"/>
        <v>#DIV/0!</v>
      </c>
    </row>
    <row r="210" spans="1:23" ht="12.75" customHeight="1" x14ac:dyDescent="0.2">
      <c r="A210" s="455" t="str">
        <f>A$8</f>
        <v>Pašvaldības finansējums</v>
      </c>
      <c r="B210" s="487">
        <f>IF($W204=1,B214-B207-B209-B213-B211,0)</f>
        <v>0</v>
      </c>
      <c r="C210" s="487"/>
      <c r="D210" s="487">
        <f t="shared" ref="D210:R210" si="99">IF($W204=1,D214-D207-D209-D213-D211,0)</f>
        <v>0</v>
      </c>
      <c r="E210" s="487"/>
      <c r="F210" s="487">
        <f t="shared" si="99"/>
        <v>0</v>
      </c>
      <c r="G210" s="487"/>
      <c r="H210" s="487">
        <f t="shared" si="99"/>
        <v>0</v>
      </c>
      <c r="I210" s="487"/>
      <c r="J210" s="487">
        <f t="shared" si="99"/>
        <v>0</v>
      </c>
      <c r="K210" s="487"/>
      <c r="L210" s="487">
        <f t="shared" si="99"/>
        <v>0</v>
      </c>
      <c r="M210" s="487"/>
      <c r="N210" s="487">
        <f t="shared" si="99"/>
        <v>0</v>
      </c>
      <c r="O210" s="487"/>
      <c r="P210" s="487">
        <f t="shared" si="99"/>
        <v>0</v>
      </c>
      <c r="Q210" s="487"/>
      <c r="R210" s="487">
        <f t="shared" si="99"/>
        <v>0</v>
      </c>
      <c r="S210" s="487"/>
      <c r="T210" s="453">
        <f t="shared" si="97"/>
        <v>0</v>
      </c>
      <c r="U210" s="454" t="e">
        <f t="shared" si="98"/>
        <v>#DIV/0!</v>
      </c>
    </row>
    <row r="211" spans="1:23" s="3" customFormat="1" ht="12.75" customHeight="1" x14ac:dyDescent="0.2">
      <c r="A211" s="455" t="str">
        <f>A$9</f>
        <v>Cits publiskais finansējums</v>
      </c>
      <c r="B211" s="487">
        <f>IF($X$204=2,B214*(1-$L$204),0)</f>
        <v>0</v>
      </c>
      <c r="C211" s="487"/>
      <c r="D211" s="487">
        <f t="shared" ref="D211:R211" si="100">IF($X$204=2,D214*(1-$L$204),0)</f>
        <v>0</v>
      </c>
      <c r="E211" s="487"/>
      <c r="F211" s="487">
        <f t="shared" si="100"/>
        <v>0</v>
      </c>
      <c r="G211" s="487"/>
      <c r="H211" s="487">
        <f t="shared" si="100"/>
        <v>0</v>
      </c>
      <c r="I211" s="487"/>
      <c r="J211" s="487">
        <f t="shared" si="100"/>
        <v>0</v>
      </c>
      <c r="K211" s="487"/>
      <c r="L211" s="487">
        <f t="shared" si="100"/>
        <v>0</v>
      </c>
      <c r="M211" s="487"/>
      <c r="N211" s="487">
        <f t="shared" si="100"/>
        <v>0</v>
      </c>
      <c r="O211" s="487"/>
      <c r="P211" s="487">
        <f t="shared" si="100"/>
        <v>0</v>
      </c>
      <c r="Q211" s="487"/>
      <c r="R211" s="487">
        <f t="shared" si="100"/>
        <v>0</v>
      </c>
      <c r="S211" s="487"/>
      <c r="T211" s="453">
        <f t="shared" si="97"/>
        <v>0</v>
      </c>
      <c r="U211" s="454" t="e">
        <f t="shared" si="98"/>
        <v>#DIV/0!</v>
      </c>
    </row>
    <row r="212" spans="1:23" ht="12.75" customHeight="1" x14ac:dyDescent="0.2">
      <c r="A212" s="456" t="str">
        <f>A$10</f>
        <v>Publiskās attiecināmās izmaksas</v>
      </c>
      <c r="B212" s="354">
        <f>SUM(B207:B211)</f>
        <v>0</v>
      </c>
      <c r="C212" s="354"/>
      <c r="D212" s="354">
        <f t="shared" ref="D212:R212" si="101">SUM(D207:D211)</f>
        <v>0</v>
      </c>
      <c r="E212" s="354"/>
      <c r="F212" s="354">
        <f t="shared" si="101"/>
        <v>0</v>
      </c>
      <c r="G212" s="354"/>
      <c r="H212" s="354">
        <f t="shared" si="101"/>
        <v>0</v>
      </c>
      <c r="I212" s="354"/>
      <c r="J212" s="354">
        <f t="shared" si="101"/>
        <v>0</v>
      </c>
      <c r="K212" s="354"/>
      <c r="L212" s="354">
        <f t="shared" si="101"/>
        <v>0</v>
      </c>
      <c r="M212" s="354"/>
      <c r="N212" s="354">
        <f t="shared" si="101"/>
        <v>0</v>
      </c>
      <c r="O212" s="354"/>
      <c r="P212" s="354">
        <f t="shared" si="101"/>
        <v>0</v>
      </c>
      <c r="Q212" s="354"/>
      <c r="R212" s="354">
        <f t="shared" si="101"/>
        <v>0</v>
      </c>
      <c r="S212" s="354"/>
      <c r="T212" s="457">
        <f t="shared" si="97"/>
        <v>0</v>
      </c>
      <c r="U212" s="454" t="e">
        <f t="shared" si="98"/>
        <v>#DIV/0!</v>
      </c>
    </row>
    <row r="213" spans="1:23" ht="12.75" customHeight="1" x14ac:dyDescent="0.2">
      <c r="A213" s="455" t="str">
        <f>A$11</f>
        <v>Privātās attiecināmās izmaksas</v>
      </c>
      <c r="B213" s="487" t="b">
        <f>IF($W$204=1,0,IF($W$204=3,IF($X$204=1,B214-B212,0)))</f>
        <v>0</v>
      </c>
      <c r="C213" s="487"/>
      <c r="D213" s="487" t="b">
        <f t="shared" ref="D213:R213" si="102">IF($W$204=1,0,IF($W$204=3,IF($X$204=1,D214-D212,0)))</f>
        <v>0</v>
      </c>
      <c r="E213" s="487"/>
      <c r="F213" s="487" t="b">
        <f t="shared" si="102"/>
        <v>0</v>
      </c>
      <c r="G213" s="487"/>
      <c r="H213" s="487" t="b">
        <f t="shared" si="102"/>
        <v>0</v>
      </c>
      <c r="I213" s="487"/>
      <c r="J213" s="487" t="b">
        <f t="shared" si="102"/>
        <v>0</v>
      </c>
      <c r="K213" s="487"/>
      <c r="L213" s="487" t="b">
        <f t="shared" si="102"/>
        <v>0</v>
      </c>
      <c r="M213" s="487"/>
      <c r="N213" s="487" t="b">
        <f t="shared" si="102"/>
        <v>0</v>
      </c>
      <c r="O213" s="487"/>
      <c r="P213" s="487" t="b">
        <f t="shared" si="102"/>
        <v>0</v>
      </c>
      <c r="Q213" s="487"/>
      <c r="R213" s="487" t="b">
        <f t="shared" si="102"/>
        <v>0</v>
      </c>
      <c r="S213" s="487"/>
      <c r="T213" s="453">
        <f t="shared" si="97"/>
        <v>0</v>
      </c>
      <c r="U213" s="454" t="e">
        <f t="shared" si="98"/>
        <v>#DIV/0!</v>
      </c>
    </row>
    <row r="214" spans="1:23" ht="12.75" customHeight="1" x14ac:dyDescent="0.2">
      <c r="A214" s="456" t="str">
        <f>A$12</f>
        <v>Kopējās attiecināmās izmaksas</v>
      </c>
      <c r="B214" s="354">
        <f>IF(B23=2,'1.2.2.C. Partneris-2'!H36,'1.2.2.C. Partneris-2'!H36*B23)</f>
        <v>0</v>
      </c>
      <c r="C214" s="354"/>
      <c r="D214" s="354">
        <f>IF(D23=2,'1.2.2.C. Partneris-2'!J36,'1.2.2.C. Partneris-2'!J36*D23)</f>
        <v>0</v>
      </c>
      <c r="E214" s="354"/>
      <c r="F214" s="354">
        <f>IF(F23=2,'1.2.2.C. Partneris-2'!L36,'1.2.2.C. Partneris-2'!L36*F23)</f>
        <v>0</v>
      </c>
      <c r="G214" s="354"/>
      <c r="H214" s="354">
        <f>IF(H23=2,'1.2.2.C. Partneris-2'!N36,'1.2.2.C. Partneris-2'!N36*H23)</f>
        <v>0</v>
      </c>
      <c r="I214" s="354"/>
      <c r="J214" s="354">
        <f>IF(J23=2,'1.2.2.C. Partneris-2'!P36,'1.2.2.C. Partneris-2'!P36*J23)</f>
        <v>0</v>
      </c>
      <c r="K214" s="354"/>
      <c r="L214" s="354">
        <f>IF(L23=2,'1.2.2.C. Partneris-2'!R36,'1.2.2.C. Partneris-2'!R36*L23)</f>
        <v>0</v>
      </c>
      <c r="M214" s="354"/>
      <c r="N214" s="354">
        <f>IF(N23=2,'1.2.2.C. Partneris-2'!T36,'1.2.2.C. Partneris-2'!T36*N23)</f>
        <v>0</v>
      </c>
      <c r="O214" s="354"/>
      <c r="P214" s="354">
        <f>IF(P23=2,'1.2.2.C. Partneris-2'!V36,'1.2.2.C. Partneris-2'!V36*P23)</f>
        <v>0</v>
      </c>
      <c r="Q214" s="354"/>
      <c r="R214" s="354">
        <f>IF(R23=2,'1.2.2.C. Partneris-2'!X36,'1.2.2.C. Partneris-2'!X36*R23)</f>
        <v>0</v>
      </c>
      <c r="S214" s="354"/>
      <c r="T214" s="457">
        <f>SUM(B214:R214)</f>
        <v>0</v>
      </c>
      <c r="U214" s="454" t="e">
        <f t="shared" si="98"/>
        <v>#DIV/0!</v>
      </c>
    </row>
    <row r="215" spans="1:23" ht="12.75" customHeight="1" x14ac:dyDescent="0.2">
      <c r="A215" s="455" t="str">
        <f>A$13</f>
        <v>Publiskās neattiecināmās izmaksas</v>
      </c>
      <c r="B215" s="487" t="b">
        <f>IF($W204=1,B220,IF($W204=3,IF($X204=1,0,B220)))</f>
        <v>0</v>
      </c>
      <c r="C215" s="487"/>
      <c r="D215" s="487" t="b">
        <f t="shared" ref="D215:R215" si="103">IF($W204=1,D220,IF($W204=3,IF($X204=1,0,D220)))</f>
        <v>0</v>
      </c>
      <c r="E215" s="487"/>
      <c r="F215" s="487" t="b">
        <f t="shared" si="103"/>
        <v>0</v>
      </c>
      <c r="G215" s="487"/>
      <c r="H215" s="487" t="b">
        <f t="shared" si="103"/>
        <v>0</v>
      </c>
      <c r="I215" s="487"/>
      <c r="J215" s="487" t="b">
        <f t="shared" si="103"/>
        <v>0</v>
      </c>
      <c r="K215" s="487"/>
      <c r="L215" s="487" t="b">
        <f t="shared" si="103"/>
        <v>0</v>
      </c>
      <c r="M215" s="487" t="b">
        <f t="shared" si="103"/>
        <v>0</v>
      </c>
      <c r="N215" s="487" t="b">
        <f t="shared" si="103"/>
        <v>0</v>
      </c>
      <c r="O215" s="487"/>
      <c r="P215" s="487" t="b">
        <f t="shared" si="103"/>
        <v>0</v>
      </c>
      <c r="Q215" s="487"/>
      <c r="R215" s="487" t="b">
        <f t="shared" si="103"/>
        <v>0</v>
      </c>
      <c r="S215" s="487"/>
      <c r="T215" s="453">
        <f>SUM(B215:R215)</f>
        <v>0</v>
      </c>
      <c r="U215" s="488" t="s">
        <v>231</v>
      </c>
    </row>
    <row r="216" spans="1:23" ht="12.75" customHeight="1" x14ac:dyDescent="0.2">
      <c r="A216" s="455" t="str">
        <f>A$14</f>
        <v>Privātās neattiecināmās izmaksas</v>
      </c>
      <c r="B216" s="487">
        <f>IF($X204=2,0,IF($X204=1,B220,IF($W204=1,0,IF($W204=3,B220,0))))</f>
        <v>0</v>
      </c>
      <c r="C216" s="487"/>
      <c r="D216" s="487">
        <f t="shared" ref="D216:R216" si="104">IF($X204=2,0,IF($X204=1,D220,IF($W204=1,0,IF($W204=3,D220,0))))</f>
        <v>0</v>
      </c>
      <c r="E216" s="487"/>
      <c r="F216" s="487">
        <f t="shared" si="104"/>
        <v>0</v>
      </c>
      <c r="G216" s="487"/>
      <c r="H216" s="487">
        <f t="shared" si="104"/>
        <v>0</v>
      </c>
      <c r="I216" s="487"/>
      <c r="J216" s="487">
        <f t="shared" si="104"/>
        <v>0</v>
      </c>
      <c r="K216" s="487"/>
      <c r="L216" s="487">
        <f t="shared" si="104"/>
        <v>0</v>
      </c>
      <c r="M216" s="487">
        <f t="shared" si="104"/>
        <v>0</v>
      </c>
      <c r="N216" s="487">
        <f t="shared" si="104"/>
        <v>0</v>
      </c>
      <c r="O216" s="487"/>
      <c r="P216" s="487">
        <f t="shared" si="104"/>
        <v>0</v>
      </c>
      <c r="Q216" s="487"/>
      <c r="R216" s="487">
        <f t="shared" si="104"/>
        <v>0</v>
      </c>
      <c r="S216" s="487"/>
      <c r="T216" s="453">
        <f>SUM(B216:R216)</f>
        <v>0</v>
      </c>
      <c r="U216" s="488" t="s">
        <v>231</v>
      </c>
    </row>
    <row r="217" spans="1:23" ht="12.75" customHeight="1" x14ac:dyDescent="0.2">
      <c r="A217" s="456" t="str">
        <f>A$15</f>
        <v>Neattiecināmās izmaksas kopā</v>
      </c>
      <c r="B217" s="354">
        <f>SUM(B215:B216)</f>
        <v>0</v>
      </c>
      <c r="C217" s="354"/>
      <c r="D217" s="354">
        <f t="shared" ref="D217:R217" si="105">SUM(D215:D216)</f>
        <v>0</v>
      </c>
      <c r="E217" s="354"/>
      <c r="F217" s="354">
        <f t="shared" si="105"/>
        <v>0</v>
      </c>
      <c r="G217" s="354"/>
      <c r="H217" s="354">
        <f t="shared" si="105"/>
        <v>0</v>
      </c>
      <c r="I217" s="354"/>
      <c r="J217" s="354">
        <f t="shared" si="105"/>
        <v>0</v>
      </c>
      <c r="K217" s="354"/>
      <c r="L217" s="354">
        <f t="shared" si="105"/>
        <v>0</v>
      </c>
      <c r="M217" s="354"/>
      <c r="N217" s="354">
        <f t="shared" si="105"/>
        <v>0</v>
      </c>
      <c r="O217" s="354"/>
      <c r="P217" s="354">
        <f t="shared" si="105"/>
        <v>0</v>
      </c>
      <c r="Q217" s="354"/>
      <c r="R217" s="354">
        <f t="shared" si="105"/>
        <v>0</v>
      </c>
      <c r="S217" s="354"/>
      <c r="T217" s="457">
        <f>SUM(B217:R217)</f>
        <v>0</v>
      </c>
      <c r="U217" s="488" t="s">
        <v>231</v>
      </c>
    </row>
    <row r="218" spans="1:23" ht="12.75" customHeight="1" x14ac:dyDescent="0.25">
      <c r="A218" s="461" t="str">
        <f>A$16</f>
        <v>Kopējās izmaksas</v>
      </c>
      <c r="B218" s="462">
        <f>B214+B217</f>
        <v>0</v>
      </c>
      <c r="C218" s="462"/>
      <c r="D218" s="462">
        <f t="shared" ref="D218:R218" si="106">D214+D217</f>
        <v>0</v>
      </c>
      <c r="E218" s="462"/>
      <c r="F218" s="462">
        <f t="shared" si="106"/>
        <v>0</v>
      </c>
      <c r="G218" s="462"/>
      <c r="H218" s="462">
        <f t="shared" si="106"/>
        <v>0</v>
      </c>
      <c r="I218" s="462"/>
      <c r="J218" s="462">
        <f t="shared" si="106"/>
        <v>0</v>
      </c>
      <c r="K218" s="462"/>
      <c r="L218" s="462">
        <f t="shared" si="106"/>
        <v>0</v>
      </c>
      <c r="M218" s="462"/>
      <c r="N218" s="462">
        <f t="shared" si="106"/>
        <v>0</v>
      </c>
      <c r="O218" s="462"/>
      <c r="P218" s="462">
        <f t="shared" si="106"/>
        <v>0</v>
      </c>
      <c r="Q218" s="462"/>
      <c r="R218" s="462">
        <f t="shared" si="106"/>
        <v>0</v>
      </c>
      <c r="S218" s="462"/>
      <c r="T218" s="457">
        <f>SUM(B218:R218)</f>
        <v>0</v>
      </c>
      <c r="U218" s="488" t="s">
        <v>231</v>
      </c>
    </row>
    <row r="219" spans="1:23" x14ac:dyDescent="0.2">
      <c r="A219" s="491" t="s">
        <v>420</v>
      </c>
      <c r="B219" s="492">
        <f>B214*$L$204*$W$20</f>
        <v>0</v>
      </c>
      <c r="C219" s="492"/>
      <c r="D219" s="492">
        <f t="shared" ref="D219:R219" si="107">D214*$L$204*$W$20</f>
        <v>0</v>
      </c>
      <c r="E219" s="492"/>
      <c r="F219" s="492">
        <f t="shared" si="107"/>
        <v>0</v>
      </c>
      <c r="G219" s="492"/>
      <c r="H219" s="492">
        <f t="shared" si="107"/>
        <v>0</v>
      </c>
      <c r="I219" s="492"/>
      <c r="J219" s="492">
        <f t="shared" si="107"/>
        <v>0</v>
      </c>
      <c r="K219" s="492"/>
      <c r="L219" s="492">
        <f t="shared" si="107"/>
        <v>0</v>
      </c>
      <c r="M219" s="492"/>
      <c r="N219" s="492">
        <f t="shared" si="107"/>
        <v>0</v>
      </c>
      <c r="O219" s="492"/>
      <c r="P219" s="492">
        <f t="shared" si="107"/>
        <v>0</v>
      </c>
      <c r="Q219" s="492"/>
      <c r="R219" s="492">
        <f t="shared" si="107"/>
        <v>0</v>
      </c>
      <c r="T219" s="492">
        <f>IF(X204=1,0,SUM(B219:R219))</f>
        <v>0</v>
      </c>
    </row>
    <row r="220" spans="1:23" x14ac:dyDescent="0.2">
      <c r="A220" s="491" t="s">
        <v>233</v>
      </c>
      <c r="B220" s="492">
        <f>IF(B23=2,'1.2.2.C. Partneris-2'!I36,'1.2.2.C. Partneris-2'!I36*B23)</f>
        <v>0</v>
      </c>
      <c r="C220" s="492"/>
      <c r="D220" s="492">
        <f>IF(D23=2,'1.2.2.C. Partneris-2'!K36,'1.2.2.C. Partneris-2'!K36*D23)</f>
        <v>0</v>
      </c>
      <c r="E220" s="492"/>
      <c r="F220" s="492">
        <f>IF(F23=2,'1.2.2.C. Partneris-2'!M36,'1.2.2.C. Partneris-2'!M36*F23)</f>
        <v>0</v>
      </c>
      <c r="G220" s="492"/>
      <c r="H220" s="492">
        <f>IF(H23=2,'1.2.2.C. Partneris-2'!O36,'1.2.2.C. Partneris-2'!O36*H23)</f>
        <v>0</v>
      </c>
      <c r="I220" s="492"/>
      <c r="J220" s="492">
        <f>IF(J23=2,'1.2.2.C. Partneris-2'!Q36,'1.2.2.C. Partneris-2'!Q36*J23)</f>
        <v>0</v>
      </c>
      <c r="K220" s="492"/>
      <c r="L220" s="492">
        <f>IF(L23=2,'1.2.2.C. Partneris-2'!S36,'1.2.2.C. Partneris-2'!S36*L23)</f>
        <v>0</v>
      </c>
      <c r="M220" s="492"/>
      <c r="N220" s="492">
        <f>IF(N23=2,'1.2.2.C. Partneris-2'!U36,'1.2.2.C. Partneris-2'!U36*N23)</f>
        <v>0</v>
      </c>
      <c r="O220" s="492"/>
      <c r="P220" s="492">
        <f>IF(P23=2,'1.2.2.C. Partneris-2'!W36,'1.2.2.C. Partneris-2'!W36*P23)</f>
        <v>0</v>
      </c>
      <c r="Q220" s="492"/>
      <c r="R220" s="492">
        <f>IF(R23=2,'1.2.2.C. Partneris-2'!Y36,'1.2.2.C. Partneris-2'!Y36*R23)</f>
        <v>0</v>
      </c>
    </row>
    <row r="222" spans="1:23" ht="18.75" customHeight="1" x14ac:dyDescent="0.2">
      <c r="A222" s="494" t="s">
        <v>243</v>
      </c>
      <c r="B222" s="478">
        <f>'1.3.1. Partneris-kom.-1'!C3</f>
        <v>0</v>
      </c>
      <c r="C222" s="479"/>
      <c r="D222" s="479"/>
      <c r="E222" s="479"/>
      <c r="F222" s="478">
        <f>'1.3.1. Partneris-kom.-1'!H3</f>
        <v>0</v>
      </c>
      <c r="G222" s="479"/>
      <c r="H222" s="480"/>
      <c r="I222" s="479"/>
      <c r="J222" s="480" t="s">
        <v>311</v>
      </c>
      <c r="K222" s="479"/>
      <c r="L222" s="482">
        <f>'11. DL PIV 4.pielikums'!$E$31*'1.3.1. Partneris-kom.-1'!C10</f>
        <v>0.45</v>
      </c>
      <c r="M222" s="479"/>
      <c r="N222" s="483" t="s">
        <v>329</v>
      </c>
      <c r="O222" s="479"/>
      <c r="P222" s="480"/>
      <c r="Q222" s="479"/>
      <c r="R222" s="480"/>
      <c r="S222" s="479"/>
      <c r="T222" s="480"/>
      <c r="U222" s="480"/>
      <c r="W222" s="4">
        <f>IF(F222=Dati!$J$3,1,IF(F222=Dati!$J$4,2,IF(F222=Dati!$J$5,3,0)))</f>
        <v>0</v>
      </c>
    </row>
    <row r="223" spans="1:23" x14ac:dyDescent="0.2">
      <c r="A223" s="449" t="s">
        <v>223</v>
      </c>
      <c r="B223" s="450">
        <f>B$3</f>
        <v>2024</v>
      </c>
      <c r="C223" s="450"/>
      <c r="D223" s="450">
        <f>D$3</f>
        <v>2025</v>
      </c>
      <c r="E223" s="450"/>
      <c r="F223" s="450">
        <f>F$3</f>
        <v>2026</v>
      </c>
      <c r="G223" s="450"/>
      <c r="H223" s="450">
        <f>H$3</f>
        <v>2027</v>
      </c>
      <c r="I223" s="450"/>
      <c r="J223" s="450">
        <f>J$3</f>
        <v>2028</v>
      </c>
      <c r="K223" s="450"/>
      <c r="L223" s="450">
        <f>L$3</f>
        <v>2029</v>
      </c>
      <c r="M223" s="450"/>
      <c r="N223" s="450" t="str">
        <f>N$3</f>
        <v>X</v>
      </c>
      <c r="O223" s="450"/>
      <c r="P223" s="450" t="str">
        <f>P$3</f>
        <v>X</v>
      </c>
      <c r="Q223" s="450"/>
      <c r="R223" s="450" t="str">
        <f>R$3</f>
        <v>X</v>
      </c>
      <c r="S223" s="450"/>
      <c r="T223" s="450"/>
      <c r="U223" s="450"/>
    </row>
    <row r="224" spans="1:23" x14ac:dyDescent="0.2">
      <c r="A224" s="484"/>
      <c r="B224" s="451" t="s">
        <v>224</v>
      </c>
      <c r="C224" s="451"/>
      <c r="D224" s="451" t="s">
        <v>224</v>
      </c>
      <c r="E224" s="451"/>
      <c r="F224" s="451" t="s">
        <v>224</v>
      </c>
      <c r="G224" s="451"/>
      <c r="H224" s="451" t="s">
        <v>224</v>
      </c>
      <c r="I224" s="451"/>
      <c r="J224" s="451" t="s">
        <v>224</v>
      </c>
      <c r="K224" s="451"/>
      <c r="L224" s="451" t="s">
        <v>224</v>
      </c>
      <c r="M224" s="451"/>
      <c r="N224" s="451" t="s">
        <v>224</v>
      </c>
      <c r="O224" s="451"/>
      <c r="P224" s="451" t="s">
        <v>224</v>
      </c>
      <c r="Q224" s="451"/>
      <c r="R224" s="451" t="s">
        <v>224</v>
      </c>
      <c r="S224" s="451"/>
      <c r="T224" s="451" t="s">
        <v>113</v>
      </c>
      <c r="U224" s="451" t="s">
        <v>59</v>
      </c>
    </row>
    <row r="225" spans="1:23" ht="12.75" customHeight="1" x14ac:dyDescent="0.2">
      <c r="A225" s="485" t="str">
        <f>A$5</f>
        <v>Eiropas Reģionālās attīstības fonds</v>
      </c>
      <c r="B225" s="486">
        <f>B232*$L$222</f>
        <v>0</v>
      </c>
      <c r="C225" s="486"/>
      <c r="D225" s="486">
        <f t="shared" ref="D225:R225" si="108">D232*$L$222</f>
        <v>0</v>
      </c>
      <c r="E225" s="486"/>
      <c r="F225" s="486">
        <f t="shared" si="108"/>
        <v>0</v>
      </c>
      <c r="G225" s="486"/>
      <c r="H225" s="486">
        <f t="shared" si="108"/>
        <v>0</v>
      </c>
      <c r="I225" s="486"/>
      <c r="J225" s="486">
        <f t="shared" si="108"/>
        <v>0</v>
      </c>
      <c r="K225" s="486"/>
      <c r="L225" s="486">
        <f t="shared" si="108"/>
        <v>0</v>
      </c>
      <c r="M225" s="486"/>
      <c r="N225" s="486">
        <f t="shared" si="108"/>
        <v>0</v>
      </c>
      <c r="O225" s="486"/>
      <c r="P225" s="486">
        <f t="shared" si="108"/>
        <v>0</v>
      </c>
      <c r="Q225" s="486"/>
      <c r="R225" s="486">
        <f t="shared" si="108"/>
        <v>0</v>
      </c>
      <c r="S225" s="486"/>
      <c r="T225" s="453">
        <f>SUM(B225:R225)</f>
        <v>0</v>
      </c>
      <c r="U225" s="454" t="e">
        <f>T225/$T$232</f>
        <v>#DIV/0!</v>
      </c>
    </row>
    <row r="226" spans="1:23" ht="12.75" customHeight="1" x14ac:dyDescent="0.2">
      <c r="A226" s="455" t="str">
        <f>A$6</f>
        <v>Attiecināmais valsts budžeta finansējums</v>
      </c>
      <c r="B226" s="486"/>
      <c r="C226" s="486"/>
      <c r="D226" s="486"/>
      <c r="E226" s="486"/>
      <c r="F226" s="486"/>
      <c r="G226" s="486"/>
      <c r="H226" s="486"/>
      <c r="I226" s="486"/>
      <c r="J226" s="486"/>
      <c r="K226" s="486"/>
      <c r="L226" s="486"/>
      <c r="M226" s="486"/>
      <c r="N226" s="486"/>
      <c r="O226" s="486"/>
      <c r="P226" s="486"/>
      <c r="Q226" s="486"/>
      <c r="R226" s="486"/>
      <c r="S226" s="486"/>
      <c r="T226" s="453">
        <f t="shared" ref="T226:T231" si="109">SUM(B226:R226)</f>
        <v>0</v>
      </c>
      <c r="U226" s="454" t="e">
        <f t="shared" ref="U226:U232" si="110">T226/$T$232</f>
        <v>#DIV/0!</v>
      </c>
    </row>
    <row r="227" spans="1:23" ht="12.75" customHeight="1" x14ac:dyDescent="0.2">
      <c r="A227" s="455" t="str">
        <f>A$7</f>
        <v>Valsts budžeta dotācija pašvaldībām</v>
      </c>
      <c r="B227" s="487"/>
      <c r="C227" s="487"/>
      <c r="D227" s="487"/>
      <c r="E227" s="487"/>
      <c r="F227" s="487"/>
      <c r="G227" s="487"/>
      <c r="H227" s="487"/>
      <c r="I227" s="487"/>
      <c r="J227" s="487"/>
      <c r="K227" s="487"/>
      <c r="L227" s="487"/>
      <c r="M227" s="487"/>
      <c r="N227" s="487"/>
      <c r="O227" s="487"/>
      <c r="P227" s="487"/>
      <c r="Q227" s="487"/>
      <c r="R227" s="487"/>
      <c r="S227" s="487"/>
      <c r="T227" s="453">
        <f t="shared" si="109"/>
        <v>0</v>
      </c>
      <c r="U227" s="454" t="e">
        <f t="shared" si="110"/>
        <v>#DIV/0!</v>
      </c>
    </row>
    <row r="228" spans="1:23" ht="12.75" customHeight="1" x14ac:dyDescent="0.2">
      <c r="A228" s="455" t="str">
        <f>A$8</f>
        <v>Pašvaldības finansējums</v>
      </c>
      <c r="B228" s="487"/>
      <c r="C228" s="487"/>
      <c r="D228" s="487"/>
      <c r="E228" s="487"/>
      <c r="F228" s="487"/>
      <c r="G228" s="487"/>
      <c r="H228" s="487"/>
      <c r="I228" s="487"/>
      <c r="J228" s="487"/>
      <c r="K228" s="487"/>
      <c r="L228" s="487"/>
      <c r="M228" s="487"/>
      <c r="N228" s="487"/>
      <c r="O228" s="487"/>
      <c r="P228" s="487"/>
      <c r="Q228" s="487"/>
      <c r="R228" s="487"/>
      <c r="S228" s="487"/>
      <c r="T228" s="453">
        <f t="shared" si="109"/>
        <v>0</v>
      </c>
      <c r="U228" s="454" t="e">
        <f t="shared" si="110"/>
        <v>#DIV/0!</v>
      </c>
    </row>
    <row r="229" spans="1:23" s="3" customFormat="1" ht="12.75" customHeight="1" x14ac:dyDescent="0.2">
      <c r="A229" s="455" t="str">
        <f>A$9</f>
        <v>Cits publiskais finansējums</v>
      </c>
      <c r="B229" s="487"/>
      <c r="C229" s="487"/>
      <c r="D229" s="487"/>
      <c r="E229" s="487"/>
      <c r="F229" s="487"/>
      <c r="G229" s="487"/>
      <c r="H229" s="487"/>
      <c r="I229" s="487"/>
      <c r="J229" s="487"/>
      <c r="K229" s="487"/>
      <c r="L229" s="487"/>
      <c r="M229" s="487"/>
      <c r="N229" s="487"/>
      <c r="O229" s="487"/>
      <c r="P229" s="487"/>
      <c r="Q229" s="487"/>
      <c r="R229" s="487"/>
      <c r="S229" s="487"/>
      <c r="T229" s="453">
        <f t="shared" si="109"/>
        <v>0</v>
      </c>
      <c r="U229" s="454" t="e">
        <f t="shared" si="110"/>
        <v>#DIV/0!</v>
      </c>
    </row>
    <row r="230" spans="1:23" ht="12.75" customHeight="1" x14ac:dyDescent="0.2">
      <c r="A230" s="456" t="str">
        <f>A$10</f>
        <v>Publiskās attiecināmās izmaksas</v>
      </c>
      <c r="B230" s="354">
        <f>SUM(B225:B229)</f>
        <v>0</v>
      </c>
      <c r="C230" s="354"/>
      <c r="D230" s="354">
        <f t="shared" ref="D230:R230" si="111">SUM(D225:D229)</f>
        <v>0</v>
      </c>
      <c r="E230" s="354"/>
      <c r="F230" s="354">
        <f t="shared" si="111"/>
        <v>0</v>
      </c>
      <c r="G230" s="354"/>
      <c r="H230" s="354">
        <f t="shared" si="111"/>
        <v>0</v>
      </c>
      <c r="I230" s="354"/>
      <c r="J230" s="354">
        <f t="shared" si="111"/>
        <v>0</v>
      </c>
      <c r="K230" s="354"/>
      <c r="L230" s="354">
        <f t="shared" si="111"/>
        <v>0</v>
      </c>
      <c r="M230" s="354"/>
      <c r="N230" s="354">
        <f t="shared" si="111"/>
        <v>0</v>
      </c>
      <c r="O230" s="354"/>
      <c r="P230" s="354">
        <f t="shared" si="111"/>
        <v>0</v>
      </c>
      <c r="Q230" s="354"/>
      <c r="R230" s="354">
        <f t="shared" si="111"/>
        <v>0</v>
      </c>
      <c r="S230" s="354"/>
      <c r="T230" s="457">
        <f t="shared" si="109"/>
        <v>0</v>
      </c>
      <c r="U230" s="454" t="e">
        <f t="shared" si="110"/>
        <v>#DIV/0!</v>
      </c>
    </row>
    <row r="231" spans="1:23" ht="12.75" customHeight="1" x14ac:dyDescent="0.2">
      <c r="A231" s="455" t="str">
        <f>A$11</f>
        <v>Privātās attiecināmās izmaksas</v>
      </c>
      <c r="B231" s="487">
        <f>B232-B225</f>
        <v>0</v>
      </c>
      <c r="C231" s="487"/>
      <c r="D231" s="487">
        <f t="shared" ref="D231:R231" si="112">D232-D225</f>
        <v>0</v>
      </c>
      <c r="E231" s="487"/>
      <c r="F231" s="487">
        <f t="shared" si="112"/>
        <v>0</v>
      </c>
      <c r="G231" s="487"/>
      <c r="H231" s="487">
        <f t="shared" si="112"/>
        <v>0</v>
      </c>
      <c r="I231" s="487"/>
      <c r="J231" s="487">
        <f t="shared" si="112"/>
        <v>0</v>
      </c>
      <c r="K231" s="487"/>
      <c r="L231" s="487">
        <f t="shared" si="112"/>
        <v>0</v>
      </c>
      <c r="M231" s="487"/>
      <c r="N231" s="487">
        <f t="shared" si="112"/>
        <v>0</v>
      </c>
      <c r="O231" s="487"/>
      <c r="P231" s="487">
        <f t="shared" si="112"/>
        <v>0</v>
      </c>
      <c r="Q231" s="487"/>
      <c r="R231" s="487">
        <f t="shared" si="112"/>
        <v>0</v>
      </c>
      <c r="S231" s="487"/>
      <c r="T231" s="453">
        <f t="shared" si="109"/>
        <v>0</v>
      </c>
      <c r="U231" s="454" t="e">
        <f t="shared" si="110"/>
        <v>#DIV/0!</v>
      </c>
    </row>
    <row r="232" spans="1:23" ht="12.75" customHeight="1" x14ac:dyDescent="0.2">
      <c r="A232" s="456" t="str">
        <f>A$12</f>
        <v>Kopējās attiecināmās izmaksas</v>
      </c>
      <c r="B232" s="354">
        <f>IF(B23=2,'1.3.1. Partneris-kom.-1'!H39,'1.3.1. Partneris-kom.-1'!H39*B23)</f>
        <v>0</v>
      </c>
      <c r="C232" s="354"/>
      <c r="D232" s="354">
        <f>IF(D23=2,'1.3.1. Partneris-kom.-1'!J39+'1.3.1. Partneris-kom.-1'!H39,'1.3.1. Partneris-kom.-1'!J39*D23)</f>
        <v>0</v>
      </c>
      <c r="E232" s="354"/>
      <c r="F232" s="354">
        <f>IF(F23=2,'1.3.1. Partneris-kom.-1'!L39+'1.3.1. Partneris-kom.-1'!J39+'1.3.1. Partneris-kom.-1'!H39,'1.3.1. Partneris-kom.-1'!L39*F23)</f>
        <v>0</v>
      </c>
      <c r="G232" s="354"/>
      <c r="H232" s="354">
        <f>IF(H23=2,'1.3.1. Partneris-kom.-1'!N39+'1.3.1. Partneris-kom.-1'!L39+'1.3.1. Partneris-kom.-1'!J39+'1.3.1. Partneris-kom.-1'!H39,'1.3.1. Partneris-kom.-1'!N39*H23)</f>
        <v>0</v>
      </c>
      <c r="I232" s="354"/>
      <c r="J232" s="354">
        <f>IF(J23=2,'1.3.1. Partneris-kom.-1'!P39,'1.3.1. Partneris-kom.-1'!P39*J23)</f>
        <v>0</v>
      </c>
      <c r="K232" s="354"/>
      <c r="L232" s="354">
        <f>IF(L23=2,'1.3.1. Partneris-kom.-1'!R39,'1.3.1. Partneris-kom.-1'!R39*L23)</f>
        <v>0</v>
      </c>
      <c r="M232" s="354"/>
      <c r="N232" s="354">
        <f>IF(N23=2,'1.3.1. Partneris-kom.-1'!T39,'1.3.1. Partneris-kom.-1'!T39*N23)</f>
        <v>0</v>
      </c>
      <c r="O232" s="354"/>
      <c r="P232" s="354">
        <f>IF(P23=2,'1.3.1. Partneris-kom.-1'!V39,'1.3.1. Partneris-kom.-1'!V39*P23)</f>
        <v>0</v>
      </c>
      <c r="Q232" s="354"/>
      <c r="R232" s="354">
        <f>IF(R23=2,'1.3.1. Partneris-kom.-1'!X39,'1.3.1. Partneris-kom.-1'!X39*R23)</f>
        <v>0</v>
      </c>
      <c r="S232" s="354"/>
      <c r="T232" s="457">
        <f>SUM(B232:R232)</f>
        <v>0</v>
      </c>
      <c r="U232" s="454" t="e">
        <f t="shared" si="110"/>
        <v>#DIV/0!</v>
      </c>
    </row>
    <row r="233" spans="1:23" ht="12.75" customHeight="1" x14ac:dyDescent="0.2">
      <c r="A233" s="455" t="str">
        <f>A$13</f>
        <v>Publiskās neattiecināmās izmaksas</v>
      </c>
      <c r="B233" s="489"/>
      <c r="C233" s="489"/>
      <c r="D233" s="489"/>
      <c r="E233" s="489"/>
      <c r="F233" s="489"/>
      <c r="G233" s="489"/>
      <c r="H233" s="489"/>
      <c r="I233" s="489"/>
      <c r="J233" s="489"/>
      <c r="K233" s="489"/>
      <c r="L233" s="489"/>
      <c r="M233" s="489"/>
      <c r="N233" s="489"/>
      <c r="O233" s="489"/>
      <c r="P233" s="489"/>
      <c r="Q233" s="489"/>
      <c r="R233" s="489"/>
      <c r="S233" s="489"/>
      <c r="T233" s="453">
        <f>SUM(B233:R233)</f>
        <v>0</v>
      </c>
      <c r="U233" s="488" t="s">
        <v>231</v>
      </c>
    </row>
    <row r="234" spans="1:23" ht="12.75" customHeight="1" x14ac:dyDescent="0.2">
      <c r="A234" s="455" t="str">
        <f>A$14</f>
        <v>Privātās neattiecināmās izmaksas</v>
      </c>
      <c r="B234" s="487">
        <f>IF(B23=2,'1.3.1. Partneris-kom.-1'!I39,'1.3.1. Partneris-kom.-1'!I39*B23)</f>
        <v>0</v>
      </c>
      <c r="C234" s="487"/>
      <c r="D234" s="487">
        <f>IF(D23=2,'1.3.1. Partneris-kom.-1'!K39+'1.3.1. Partneris-kom.-1'!I39,'1.3.1. Partneris-kom.-1'!K39*D23)</f>
        <v>0</v>
      </c>
      <c r="E234" s="487"/>
      <c r="F234" s="487">
        <f>IF(F23=2,'1.3.1. Partneris-kom.-1'!M39+'1.3.1. Partneris-kom.-1'!K39+'1.3.1. Partneris-kom.-1'!I39,'1.3.1. Partneris-kom.-1'!M39*F23)</f>
        <v>0</v>
      </c>
      <c r="G234" s="487"/>
      <c r="H234" s="487">
        <f>IF(H23=2,'1.3.1. Partneris-kom.-1'!O39+'1.3.1. Partneris-kom.-1'!M39+'1.3.1. Partneris-kom.-1'!K39+'1.3.1. Partneris-kom.-1'!I39,'1.3.1. Partneris-kom.-1'!O39*H23)</f>
        <v>0</v>
      </c>
      <c r="I234" s="487"/>
      <c r="J234" s="487">
        <f>IF(J23=2,'1.3.1. Partneris-kom.-1'!Q39,'1.3.1. Partneris-kom.-1'!Q39*J23)</f>
        <v>0</v>
      </c>
      <c r="K234" s="487"/>
      <c r="L234" s="487">
        <f>IF(L23=2,'1.3.1. Partneris-kom.-1'!S39,'1.3.1. Partneris-kom.-1'!S39*L23)</f>
        <v>0</v>
      </c>
      <c r="M234" s="487"/>
      <c r="N234" s="487">
        <f>IF(N23=2,'1.3.1. Partneris-kom.-1'!U39,'1.3.1. Partneris-kom.-1'!U39*N23)</f>
        <v>0</v>
      </c>
      <c r="O234" s="487"/>
      <c r="P234" s="487">
        <f>IF(P23=2,'1.3.1. Partneris-kom.-1'!W39,'1.3.1. Partneris-kom.-1'!W39*P23)</f>
        <v>0</v>
      </c>
      <c r="Q234" s="487"/>
      <c r="R234" s="487">
        <f>IF(R23=2,'1.3.1. Partneris-kom.-1'!Y39,'1.3.1. Partneris-kom.-1'!Y39*R23)</f>
        <v>0</v>
      </c>
      <c r="S234" s="487"/>
      <c r="T234" s="453">
        <f>SUM(B234:R234)</f>
        <v>0</v>
      </c>
      <c r="U234" s="488" t="s">
        <v>231</v>
      </c>
    </row>
    <row r="235" spans="1:23" ht="12.75" customHeight="1" x14ac:dyDescent="0.2">
      <c r="A235" s="456" t="str">
        <f>A$15</f>
        <v>Neattiecināmās izmaksas kopā</v>
      </c>
      <c r="B235" s="354">
        <f>SUM(B233:B234)</f>
        <v>0</v>
      </c>
      <c r="C235" s="354"/>
      <c r="D235" s="354">
        <f t="shared" ref="D235:R235" si="113">SUM(D233:D234)</f>
        <v>0</v>
      </c>
      <c r="E235" s="354"/>
      <c r="F235" s="354">
        <f t="shared" si="113"/>
        <v>0</v>
      </c>
      <c r="G235" s="354"/>
      <c r="H235" s="354">
        <f t="shared" si="113"/>
        <v>0</v>
      </c>
      <c r="I235" s="354"/>
      <c r="J235" s="354">
        <f t="shared" si="113"/>
        <v>0</v>
      </c>
      <c r="K235" s="354"/>
      <c r="L235" s="354">
        <f t="shared" si="113"/>
        <v>0</v>
      </c>
      <c r="M235" s="354"/>
      <c r="N235" s="354">
        <f t="shared" si="113"/>
        <v>0</v>
      </c>
      <c r="O235" s="354"/>
      <c r="P235" s="354">
        <f t="shared" si="113"/>
        <v>0</v>
      </c>
      <c r="Q235" s="354"/>
      <c r="R235" s="354">
        <f t="shared" si="113"/>
        <v>0</v>
      </c>
      <c r="S235" s="354"/>
      <c r="T235" s="457">
        <f>SUM(B235:R235)</f>
        <v>0</v>
      </c>
      <c r="U235" s="488" t="s">
        <v>231</v>
      </c>
    </row>
    <row r="236" spans="1:23" ht="12.75" customHeight="1" x14ac:dyDescent="0.25">
      <c r="A236" s="461" t="str">
        <f>A$16</f>
        <v>Kopējās izmaksas</v>
      </c>
      <c r="B236" s="462">
        <f>B232+B235</f>
        <v>0</v>
      </c>
      <c r="C236" s="462"/>
      <c r="D236" s="462">
        <f t="shared" ref="D236:R236" si="114">D232+D235</f>
        <v>0</v>
      </c>
      <c r="E236" s="462"/>
      <c r="F236" s="462">
        <f t="shared" si="114"/>
        <v>0</v>
      </c>
      <c r="G236" s="462"/>
      <c r="H236" s="462">
        <f t="shared" si="114"/>
        <v>0</v>
      </c>
      <c r="I236" s="462"/>
      <c r="J236" s="462">
        <f t="shared" si="114"/>
        <v>0</v>
      </c>
      <c r="K236" s="462"/>
      <c r="L236" s="462">
        <f t="shared" si="114"/>
        <v>0</v>
      </c>
      <c r="M236" s="462"/>
      <c r="N236" s="462">
        <f t="shared" si="114"/>
        <v>0</v>
      </c>
      <c r="O236" s="462"/>
      <c r="P236" s="462">
        <f t="shared" si="114"/>
        <v>0</v>
      </c>
      <c r="Q236" s="462"/>
      <c r="R236" s="462">
        <f t="shared" si="114"/>
        <v>0</v>
      </c>
      <c r="S236" s="462"/>
      <c r="T236" s="457">
        <f>SUM(B236:R236)</f>
        <v>0</v>
      </c>
      <c r="U236" s="488" t="s">
        <v>231</v>
      </c>
    </row>
    <row r="238" spans="1:23" ht="18.75" customHeight="1" x14ac:dyDescent="0.2">
      <c r="A238" s="494" t="s">
        <v>243</v>
      </c>
      <c r="B238" s="478">
        <f>'1.3.1. Partneris-kom.-1'!C3</f>
        <v>0</v>
      </c>
      <c r="C238" s="479"/>
      <c r="D238" s="479"/>
      <c r="E238" s="479"/>
      <c r="F238" s="478">
        <f>'1.3.1. Partneris-kom.-1'!H3</f>
        <v>0</v>
      </c>
      <c r="G238" s="479"/>
      <c r="H238" s="480"/>
      <c r="I238" s="479"/>
      <c r="J238" s="480" t="s">
        <v>311</v>
      </c>
      <c r="K238" s="479"/>
      <c r="L238" s="482">
        <f>'1.3.1. Partneris-kom.-1'!C22</f>
        <v>1</v>
      </c>
      <c r="M238" s="479"/>
      <c r="N238" s="483" t="s">
        <v>336</v>
      </c>
      <c r="O238" s="479"/>
      <c r="P238" s="480"/>
      <c r="Q238" s="479"/>
      <c r="R238" s="480"/>
      <c r="S238" s="479"/>
      <c r="T238" s="480"/>
      <c r="U238" s="480"/>
      <c r="W238" s="4">
        <f>IF(F238=Dati!$J$3,1,IF(F238=Dati!$J$4,2,IF(F238=Dati!$J$5,3,0)))</f>
        <v>0</v>
      </c>
    </row>
    <row r="239" spans="1:23" x14ac:dyDescent="0.2">
      <c r="A239" s="449" t="s">
        <v>223</v>
      </c>
      <c r="B239" s="450">
        <f>B$3</f>
        <v>2024</v>
      </c>
      <c r="C239" s="450"/>
      <c r="D239" s="450">
        <f>D$3</f>
        <v>2025</v>
      </c>
      <c r="E239" s="450"/>
      <c r="F239" s="450">
        <f>F$3</f>
        <v>2026</v>
      </c>
      <c r="G239" s="450"/>
      <c r="H239" s="450">
        <f>H$3</f>
        <v>2027</v>
      </c>
      <c r="I239" s="450"/>
      <c r="J239" s="450">
        <f>J$3</f>
        <v>2028</v>
      </c>
      <c r="K239" s="450"/>
      <c r="L239" s="450">
        <f>L$3</f>
        <v>2029</v>
      </c>
      <c r="M239" s="450"/>
      <c r="N239" s="450" t="str">
        <f>N$3</f>
        <v>X</v>
      </c>
      <c r="O239" s="450"/>
      <c r="P239" s="450" t="str">
        <f>P$3</f>
        <v>X</v>
      </c>
      <c r="Q239" s="450"/>
      <c r="R239" s="450" t="str">
        <f>R$3</f>
        <v>X</v>
      </c>
      <c r="S239" s="450"/>
      <c r="T239" s="450"/>
      <c r="U239" s="450"/>
    </row>
    <row r="240" spans="1:23" x14ac:dyDescent="0.2">
      <c r="A240" s="484"/>
      <c r="B240" s="451" t="s">
        <v>224</v>
      </c>
      <c r="C240" s="451"/>
      <c r="D240" s="451" t="s">
        <v>224</v>
      </c>
      <c r="E240" s="451"/>
      <c r="F240" s="451" t="s">
        <v>224</v>
      </c>
      <c r="G240" s="451"/>
      <c r="H240" s="451" t="s">
        <v>224</v>
      </c>
      <c r="I240" s="451"/>
      <c r="J240" s="451" t="s">
        <v>224</v>
      </c>
      <c r="K240" s="451"/>
      <c r="L240" s="451" t="s">
        <v>224</v>
      </c>
      <c r="M240" s="451"/>
      <c r="N240" s="451" t="s">
        <v>224</v>
      </c>
      <c r="O240" s="451"/>
      <c r="P240" s="451" t="s">
        <v>224</v>
      </c>
      <c r="Q240" s="451"/>
      <c r="R240" s="451" t="s">
        <v>224</v>
      </c>
      <c r="S240" s="451"/>
      <c r="T240" s="451" t="s">
        <v>113</v>
      </c>
      <c r="U240" s="451" t="s">
        <v>59</v>
      </c>
    </row>
    <row r="241" spans="1:23" ht="12.75" customHeight="1" x14ac:dyDescent="0.2">
      <c r="A241" s="485" t="str">
        <f>A$5</f>
        <v>Eiropas Reģionālās attīstības fonds</v>
      </c>
      <c r="B241" s="486">
        <f>B248*$L$238</f>
        <v>0</v>
      </c>
      <c r="C241" s="486"/>
      <c r="D241" s="486">
        <f t="shared" ref="D241:R241" si="115">D248*$L$238</f>
        <v>0</v>
      </c>
      <c r="E241" s="486"/>
      <c r="F241" s="486">
        <f t="shared" si="115"/>
        <v>0</v>
      </c>
      <c r="G241" s="486"/>
      <c r="H241" s="486">
        <f t="shared" si="115"/>
        <v>0</v>
      </c>
      <c r="I241" s="486"/>
      <c r="J241" s="486">
        <f t="shared" si="115"/>
        <v>0</v>
      </c>
      <c r="K241" s="486"/>
      <c r="L241" s="486">
        <f t="shared" si="115"/>
        <v>0</v>
      </c>
      <c r="M241" s="486"/>
      <c r="N241" s="486">
        <f t="shared" si="115"/>
        <v>0</v>
      </c>
      <c r="O241" s="486"/>
      <c r="P241" s="486">
        <f t="shared" si="115"/>
        <v>0</v>
      </c>
      <c r="Q241" s="486"/>
      <c r="R241" s="486">
        <f t="shared" si="115"/>
        <v>0</v>
      </c>
      <c r="S241" s="486"/>
      <c r="T241" s="453">
        <f>SUM(B241:R241)</f>
        <v>0</v>
      </c>
      <c r="U241" s="454" t="e">
        <f>T241/$T$248</f>
        <v>#DIV/0!</v>
      </c>
    </row>
    <row r="242" spans="1:23" ht="12.75" customHeight="1" x14ac:dyDescent="0.2">
      <c r="A242" s="455" t="str">
        <f>A$6</f>
        <v>Attiecināmais valsts budžeta finansējums</v>
      </c>
      <c r="B242" s="486"/>
      <c r="C242" s="486"/>
      <c r="D242" s="486"/>
      <c r="E242" s="486"/>
      <c r="F242" s="486"/>
      <c r="G242" s="486"/>
      <c r="H242" s="486"/>
      <c r="I242" s="486"/>
      <c r="J242" s="486"/>
      <c r="K242" s="486"/>
      <c r="L242" s="486"/>
      <c r="M242" s="486"/>
      <c r="N242" s="486"/>
      <c r="O242" s="486"/>
      <c r="P242" s="486"/>
      <c r="Q242" s="486"/>
      <c r="R242" s="486"/>
      <c r="S242" s="486"/>
      <c r="T242" s="453">
        <f t="shared" ref="T242:T247" si="116">SUM(B242:R242)</f>
        <v>0</v>
      </c>
      <c r="U242" s="454" t="e">
        <f t="shared" ref="U242:U248" si="117">T242/$T$248</f>
        <v>#DIV/0!</v>
      </c>
    </row>
    <row r="243" spans="1:23" ht="12.75" customHeight="1" x14ac:dyDescent="0.2">
      <c r="A243" s="455" t="str">
        <f>A$7</f>
        <v>Valsts budžeta dotācija pašvaldībām</v>
      </c>
      <c r="B243" s="487"/>
      <c r="C243" s="487"/>
      <c r="D243" s="487"/>
      <c r="E243" s="487"/>
      <c r="F243" s="487"/>
      <c r="G243" s="487"/>
      <c r="H243" s="487"/>
      <c r="I243" s="487"/>
      <c r="J243" s="487"/>
      <c r="K243" s="487"/>
      <c r="L243" s="487"/>
      <c r="M243" s="487"/>
      <c r="N243" s="487"/>
      <c r="O243" s="487"/>
      <c r="P243" s="487"/>
      <c r="Q243" s="487"/>
      <c r="R243" s="487"/>
      <c r="S243" s="487"/>
      <c r="T243" s="453">
        <f t="shared" si="116"/>
        <v>0</v>
      </c>
      <c r="U243" s="454" t="e">
        <f t="shared" si="117"/>
        <v>#DIV/0!</v>
      </c>
    </row>
    <row r="244" spans="1:23" ht="12.75" customHeight="1" x14ac:dyDescent="0.2">
      <c r="A244" s="455" t="str">
        <f>A$8</f>
        <v>Pašvaldības finansējums</v>
      </c>
      <c r="B244" s="487"/>
      <c r="C244" s="487"/>
      <c r="D244" s="487"/>
      <c r="E244" s="487"/>
      <c r="F244" s="487"/>
      <c r="G244" s="487"/>
      <c r="H244" s="487"/>
      <c r="I244" s="487"/>
      <c r="J244" s="487"/>
      <c r="K244" s="487"/>
      <c r="L244" s="487"/>
      <c r="M244" s="487"/>
      <c r="N244" s="487"/>
      <c r="O244" s="487"/>
      <c r="P244" s="487"/>
      <c r="Q244" s="487"/>
      <c r="R244" s="487"/>
      <c r="S244" s="487"/>
      <c r="T244" s="453">
        <f t="shared" si="116"/>
        <v>0</v>
      </c>
      <c r="U244" s="454" t="e">
        <f t="shared" si="117"/>
        <v>#DIV/0!</v>
      </c>
    </row>
    <row r="245" spans="1:23" s="3" customFormat="1" ht="12.75" customHeight="1" x14ac:dyDescent="0.2">
      <c r="A245" s="455" t="str">
        <f>A$9</f>
        <v>Cits publiskais finansējums</v>
      </c>
      <c r="B245" s="487"/>
      <c r="C245" s="487"/>
      <c r="D245" s="487"/>
      <c r="E245" s="487"/>
      <c r="F245" s="487"/>
      <c r="G245" s="487"/>
      <c r="H245" s="487"/>
      <c r="I245" s="487"/>
      <c r="J245" s="487"/>
      <c r="K245" s="487"/>
      <c r="L245" s="487"/>
      <c r="M245" s="487"/>
      <c r="N245" s="487"/>
      <c r="O245" s="487"/>
      <c r="P245" s="487"/>
      <c r="Q245" s="487"/>
      <c r="R245" s="487"/>
      <c r="S245" s="487"/>
      <c r="T245" s="453">
        <f t="shared" si="116"/>
        <v>0</v>
      </c>
      <c r="U245" s="454" t="e">
        <f t="shared" si="117"/>
        <v>#DIV/0!</v>
      </c>
    </row>
    <row r="246" spans="1:23" ht="12.75" customHeight="1" x14ac:dyDescent="0.2">
      <c r="A246" s="456" t="str">
        <f>A$10</f>
        <v>Publiskās attiecināmās izmaksas</v>
      </c>
      <c r="B246" s="354">
        <f>SUM(B241:B245)</f>
        <v>0</v>
      </c>
      <c r="C246" s="354"/>
      <c r="D246" s="354">
        <f t="shared" ref="D246:R246" si="118">SUM(D241:D245)</f>
        <v>0</v>
      </c>
      <c r="E246" s="354"/>
      <c r="F246" s="354">
        <f t="shared" si="118"/>
        <v>0</v>
      </c>
      <c r="G246" s="354"/>
      <c r="H246" s="354">
        <f t="shared" si="118"/>
        <v>0</v>
      </c>
      <c r="I246" s="354"/>
      <c r="J246" s="354">
        <f t="shared" si="118"/>
        <v>0</v>
      </c>
      <c r="K246" s="354"/>
      <c r="L246" s="354">
        <f t="shared" si="118"/>
        <v>0</v>
      </c>
      <c r="M246" s="354"/>
      <c r="N246" s="354">
        <f t="shared" si="118"/>
        <v>0</v>
      </c>
      <c r="O246" s="354"/>
      <c r="P246" s="354">
        <f t="shared" si="118"/>
        <v>0</v>
      </c>
      <c r="Q246" s="354"/>
      <c r="R246" s="354">
        <f t="shared" si="118"/>
        <v>0</v>
      </c>
      <c r="S246" s="354"/>
      <c r="T246" s="457">
        <f t="shared" si="116"/>
        <v>0</v>
      </c>
      <c r="U246" s="454" t="e">
        <f t="shared" si="117"/>
        <v>#DIV/0!</v>
      </c>
    </row>
    <row r="247" spans="1:23" ht="12.75" customHeight="1" x14ac:dyDescent="0.2">
      <c r="A247" s="455" t="str">
        <f>A$11</f>
        <v>Privātās attiecināmās izmaksas</v>
      </c>
      <c r="B247" s="487">
        <f>B248*$L$238-B241</f>
        <v>0</v>
      </c>
      <c r="C247" s="487"/>
      <c r="D247" s="487">
        <f t="shared" ref="D247:R247" si="119">D248*$L$238-D241</f>
        <v>0</v>
      </c>
      <c r="E247" s="487"/>
      <c r="F247" s="487">
        <f t="shared" si="119"/>
        <v>0</v>
      </c>
      <c r="G247" s="487"/>
      <c r="H247" s="487">
        <f t="shared" si="119"/>
        <v>0</v>
      </c>
      <c r="I247" s="487"/>
      <c r="J247" s="487">
        <f t="shared" si="119"/>
        <v>0</v>
      </c>
      <c r="K247" s="487"/>
      <c r="L247" s="487">
        <f t="shared" si="119"/>
        <v>0</v>
      </c>
      <c r="M247" s="487"/>
      <c r="N247" s="487">
        <f t="shared" si="119"/>
        <v>0</v>
      </c>
      <c r="O247" s="487"/>
      <c r="P247" s="487">
        <f t="shared" si="119"/>
        <v>0</v>
      </c>
      <c r="Q247" s="487"/>
      <c r="R247" s="487">
        <f t="shared" si="119"/>
        <v>0</v>
      </c>
      <c r="S247" s="487"/>
      <c r="T247" s="453">
        <f t="shared" si="116"/>
        <v>0</v>
      </c>
      <c r="U247" s="454" t="e">
        <f t="shared" si="117"/>
        <v>#DIV/0!</v>
      </c>
    </row>
    <row r="248" spans="1:23" ht="12.75" customHeight="1" x14ac:dyDescent="0.2">
      <c r="A248" s="456" t="str">
        <f>A$12</f>
        <v>Kopējās attiecināmās izmaksas</v>
      </c>
      <c r="B248" s="354">
        <f>IF(B23=2,'1.3.1. Partneris-kom.-1'!H40,'1.3.1. Partneris-kom.-1'!H40*B23)</f>
        <v>0</v>
      </c>
      <c r="C248" s="354"/>
      <c r="D248" s="354">
        <f>IF(D23=2,'1.3.1. Partneris-kom.-1'!J40+'1.3.1. Partneris-kom.-1'!H40,'1.3.1. Partneris-kom.-1'!J40*D23)</f>
        <v>0</v>
      </c>
      <c r="E248" s="354"/>
      <c r="F248" s="354">
        <f>IF(F23=2,'1.3.1. Partneris-kom.-1'!L40+'1.3.1. Partneris-kom.-1'!J40+'1.3.1. Partneris-kom.-1'!H40,'1.3.1. Partneris-kom.-1'!L40*F23)</f>
        <v>0</v>
      </c>
      <c r="G248" s="354"/>
      <c r="H248" s="354">
        <f>IF(H23=2,'1.3.1. Partneris-kom.-1'!N40+'1.3.1. Partneris-kom.-1'!L40+'1.3.1. Partneris-kom.-1'!J40+'1.3.1. Partneris-kom.-1'!H40,'1.3.1. Partneris-kom.-1'!N40*H23)</f>
        <v>0</v>
      </c>
      <c r="I248" s="354"/>
      <c r="J248" s="354">
        <f>IF(J23=2,'1.3.1. Partneris-kom.-1'!P40,'1.3.1. Partneris-kom.-1'!P40*J23)</f>
        <v>0</v>
      </c>
      <c r="K248" s="354"/>
      <c r="L248" s="354">
        <f>IF(L23=2,'1.3.1. Partneris-kom.-1'!R40,'1.3.1. Partneris-kom.-1'!R40*L23)</f>
        <v>0</v>
      </c>
      <c r="M248" s="354"/>
      <c r="N248" s="354">
        <f>IF(N23=2,'1.3.1. Partneris-kom.-1'!T40,'1.3.1. Partneris-kom.-1'!T40*N23)</f>
        <v>0</v>
      </c>
      <c r="O248" s="354"/>
      <c r="P248" s="354">
        <f>IF(P23=2,'1.3.1. Partneris-kom.-1'!V40,'1.3.1. Partneris-kom.-1'!V40*P23)</f>
        <v>0</v>
      </c>
      <c r="Q248" s="354"/>
      <c r="R248" s="354">
        <f>IF(R23=2,'1.3.1. Partneris-kom.-1'!X40,'1.3.1. Partneris-kom.-1'!X40*R23)</f>
        <v>0</v>
      </c>
      <c r="S248" s="354"/>
      <c r="T248" s="457">
        <f>SUM(B248:R248)</f>
        <v>0</v>
      </c>
      <c r="U248" s="454" t="e">
        <f t="shared" si="117"/>
        <v>#DIV/0!</v>
      </c>
    </row>
    <row r="249" spans="1:23" ht="12.75" customHeight="1" x14ac:dyDescent="0.2">
      <c r="A249" s="455" t="str">
        <f>A$13</f>
        <v>Publiskās neattiecināmās izmaksas</v>
      </c>
      <c r="B249" s="489"/>
      <c r="C249" s="489"/>
      <c r="D249" s="489"/>
      <c r="E249" s="489"/>
      <c r="F249" s="489"/>
      <c r="G249" s="489"/>
      <c r="H249" s="489"/>
      <c r="I249" s="489"/>
      <c r="J249" s="489"/>
      <c r="K249" s="489"/>
      <c r="L249" s="489"/>
      <c r="M249" s="489"/>
      <c r="N249" s="489"/>
      <c r="O249" s="489"/>
      <c r="P249" s="489"/>
      <c r="Q249" s="489"/>
      <c r="R249" s="489"/>
      <c r="S249" s="489"/>
      <c r="T249" s="453">
        <f>SUM(B249:R249)</f>
        <v>0</v>
      </c>
      <c r="U249" s="488" t="s">
        <v>231</v>
      </c>
    </row>
    <row r="250" spans="1:23" ht="12.75" customHeight="1" x14ac:dyDescent="0.2">
      <c r="A250" s="455" t="str">
        <f>A$14</f>
        <v>Privātās neattiecināmās izmaksas</v>
      </c>
      <c r="B250" s="487">
        <f>IF(B23=2,'1.3.1. Partneris-kom.-1'!I40,'1.3.1. Partneris-kom.-1'!I40*B23)</f>
        <v>0</v>
      </c>
      <c r="C250" s="487"/>
      <c r="D250" s="487">
        <f>IF(D23=2,'1.3.1. Partneris-kom.-1'!K40+'1.3.1. Partneris-kom.-1'!I40,'1.3.1. Partneris-kom.-1'!K40*D23)</f>
        <v>0</v>
      </c>
      <c r="E250" s="487"/>
      <c r="F250" s="487">
        <f>IF(F23=2,'1.3.1. Partneris-kom.-1'!M40+'1.3.1. Partneris-kom.-1'!K40+'1.3.1. Partneris-kom.-1'!I40,'1.3.1. Partneris-kom.-1'!M40*F23)</f>
        <v>0</v>
      </c>
      <c r="G250" s="487"/>
      <c r="H250" s="487">
        <f>IF(H23=2,'1.3.1. Partneris-kom.-1'!O40+'1.3.1. Partneris-kom.-1'!M40+'1.3.1. Partneris-kom.-1'!K40+'1.3.1. Partneris-kom.-1'!I40,'1.3.1. Partneris-kom.-1'!O40*H23)</f>
        <v>0</v>
      </c>
      <c r="I250" s="487"/>
      <c r="J250" s="487">
        <f>IF(J23=2,'1.3.1. Partneris-kom.-1'!Q40,'1.3.1. Partneris-kom.-1'!Q40*J23)</f>
        <v>0</v>
      </c>
      <c r="K250" s="487"/>
      <c r="L250" s="487">
        <f>IF(L23=2,'1.3.1. Partneris-kom.-1'!S40,'1.3.1. Partneris-kom.-1'!S40*L23)</f>
        <v>0</v>
      </c>
      <c r="M250" s="487"/>
      <c r="N250" s="487">
        <f>IF(N23=2,'1.3.1. Partneris-kom.-1'!U40,'1.3.1. Partneris-kom.-1'!U40*N23)</f>
        <v>0</v>
      </c>
      <c r="O250" s="487"/>
      <c r="P250" s="487">
        <f>IF(P23=2,'1.3.1. Partneris-kom.-1'!W40,'1.3.1. Partneris-kom.-1'!W40*P23)</f>
        <v>0</v>
      </c>
      <c r="Q250" s="487"/>
      <c r="R250" s="487">
        <f>IF(R23=2,'1.3.1. Partneris-kom.-1'!Y40,'1.3.1. Partneris-kom.-1'!Y40*R23)</f>
        <v>0</v>
      </c>
      <c r="S250" s="487"/>
      <c r="T250" s="453">
        <f>SUM(B250:R250)</f>
        <v>0</v>
      </c>
      <c r="U250" s="488" t="s">
        <v>231</v>
      </c>
    </row>
    <row r="251" spans="1:23" ht="12.75" customHeight="1" x14ac:dyDescent="0.2">
      <c r="A251" s="456" t="str">
        <f>A$15</f>
        <v>Neattiecināmās izmaksas kopā</v>
      </c>
      <c r="B251" s="354">
        <f>SUM(B249:B250)</f>
        <v>0</v>
      </c>
      <c r="C251" s="354"/>
      <c r="D251" s="354">
        <f t="shared" ref="D251:R251" si="120">SUM(D249:D250)</f>
        <v>0</v>
      </c>
      <c r="E251" s="354"/>
      <c r="F251" s="354">
        <f t="shared" si="120"/>
        <v>0</v>
      </c>
      <c r="G251" s="354"/>
      <c r="H251" s="354">
        <f t="shared" si="120"/>
        <v>0</v>
      </c>
      <c r="I251" s="354"/>
      <c r="J251" s="354">
        <f t="shared" si="120"/>
        <v>0</v>
      </c>
      <c r="K251" s="354"/>
      <c r="L251" s="354">
        <f t="shared" si="120"/>
        <v>0</v>
      </c>
      <c r="M251" s="354"/>
      <c r="N251" s="354">
        <f t="shared" si="120"/>
        <v>0</v>
      </c>
      <c r="O251" s="354"/>
      <c r="P251" s="354">
        <f t="shared" si="120"/>
        <v>0</v>
      </c>
      <c r="Q251" s="354"/>
      <c r="R251" s="354">
        <f t="shared" si="120"/>
        <v>0</v>
      </c>
      <c r="S251" s="354"/>
      <c r="T251" s="457">
        <f>SUM(B251:R251)</f>
        <v>0</v>
      </c>
      <c r="U251" s="488" t="s">
        <v>231</v>
      </c>
    </row>
    <row r="252" spans="1:23" ht="12.75" customHeight="1" x14ac:dyDescent="0.25">
      <c r="A252" s="461" t="str">
        <f>A$16</f>
        <v>Kopējās izmaksas</v>
      </c>
      <c r="B252" s="462">
        <f>B248+B251</f>
        <v>0</v>
      </c>
      <c r="C252" s="462"/>
      <c r="D252" s="462">
        <f t="shared" ref="D252:R252" si="121">D248+D251</f>
        <v>0</v>
      </c>
      <c r="E252" s="462"/>
      <c r="F252" s="462">
        <f t="shared" si="121"/>
        <v>0</v>
      </c>
      <c r="G252" s="462"/>
      <c r="H252" s="462">
        <f t="shared" si="121"/>
        <v>0</v>
      </c>
      <c r="I252" s="462"/>
      <c r="J252" s="462">
        <f t="shared" si="121"/>
        <v>0</v>
      </c>
      <c r="K252" s="462"/>
      <c r="L252" s="462">
        <f t="shared" si="121"/>
        <v>0</v>
      </c>
      <c r="M252" s="462"/>
      <c r="N252" s="462">
        <f t="shared" si="121"/>
        <v>0</v>
      </c>
      <c r="O252" s="462"/>
      <c r="P252" s="462">
        <f t="shared" si="121"/>
        <v>0</v>
      </c>
      <c r="Q252" s="462"/>
      <c r="R252" s="462">
        <f t="shared" si="121"/>
        <v>0</v>
      </c>
      <c r="S252" s="462"/>
      <c r="T252" s="457">
        <f>SUM(B252:R252)</f>
        <v>0</v>
      </c>
      <c r="U252" s="488" t="s">
        <v>231</v>
      </c>
    </row>
    <row r="254" spans="1:23" ht="18.75" customHeight="1" x14ac:dyDescent="0.2">
      <c r="A254" s="495" t="s">
        <v>244</v>
      </c>
      <c r="B254" s="478">
        <f>'1.3.2. Partneris-kom.-2'!C3</f>
        <v>0</v>
      </c>
      <c r="C254" s="479"/>
      <c r="D254" s="479"/>
      <c r="E254" s="479"/>
      <c r="F254" s="478">
        <f>'1.3.2. Partneris-kom.-2'!H3</f>
        <v>0</v>
      </c>
      <c r="G254" s="479"/>
      <c r="H254" s="480"/>
      <c r="I254" s="479"/>
      <c r="J254" s="480" t="s">
        <v>311</v>
      </c>
      <c r="K254" s="479"/>
      <c r="L254" s="482">
        <f>'1.3.2. Partneris-kom.-2'!C7*'11. DL PIV 4.pielikums'!$E$31</f>
        <v>0.45</v>
      </c>
      <c r="M254" s="479"/>
      <c r="N254" s="483" t="s">
        <v>329</v>
      </c>
      <c r="O254" s="479"/>
      <c r="P254" s="480"/>
      <c r="Q254" s="479"/>
      <c r="R254" s="480"/>
      <c r="S254" s="479"/>
      <c r="T254" s="480"/>
      <c r="U254" s="480"/>
      <c r="W254" s="4">
        <f>IF(F254=Dati!$J$3,1,IF(F254=Dati!$J$4,2,IF(F254=Dati!$J$5,3,0)))</f>
        <v>0</v>
      </c>
    </row>
    <row r="255" spans="1:23" x14ac:dyDescent="0.2">
      <c r="A255" s="449" t="s">
        <v>223</v>
      </c>
      <c r="B255" s="450">
        <f>B$3</f>
        <v>2024</v>
      </c>
      <c r="C255" s="450"/>
      <c r="D255" s="450">
        <f>D$3</f>
        <v>2025</v>
      </c>
      <c r="E255" s="450"/>
      <c r="F255" s="450">
        <f>F$3</f>
        <v>2026</v>
      </c>
      <c r="G255" s="450"/>
      <c r="H255" s="450">
        <f>H$3</f>
        <v>2027</v>
      </c>
      <c r="I255" s="450"/>
      <c r="J255" s="450">
        <f>J$3</f>
        <v>2028</v>
      </c>
      <c r="K255" s="450"/>
      <c r="L255" s="450">
        <f>L$3</f>
        <v>2029</v>
      </c>
      <c r="M255" s="450"/>
      <c r="N255" s="450" t="str">
        <f>N$3</f>
        <v>X</v>
      </c>
      <c r="O255" s="450"/>
      <c r="P255" s="450" t="str">
        <f>P$3</f>
        <v>X</v>
      </c>
      <c r="Q255" s="450"/>
      <c r="R255" s="450" t="str">
        <f>R$3</f>
        <v>X</v>
      </c>
      <c r="S255" s="450"/>
      <c r="T255" s="450"/>
      <c r="U255" s="450"/>
    </row>
    <row r="256" spans="1:23" x14ac:dyDescent="0.2">
      <c r="A256" s="484"/>
      <c r="B256" s="451" t="s">
        <v>224</v>
      </c>
      <c r="C256" s="451"/>
      <c r="D256" s="451" t="s">
        <v>224</v>
      </c>
      <c r="E256" s="451"/>
      <c r="F256" s="451" t="s">
        <v>224</v>
      </c>
      <c r="G256" s="451"/>
      <c r="H256" s="451" t="s">
        <v>224</v>
      </c>
      <c r="I256" s="451"/>
      <c r="J256" s="451" t="s">
        <v>224</v>
      </c>
      <c r="K256" s="451"/>
      <c r="L256" s="451" t="s">
        <v>224</v>
      </c>
      <c r="M256" s="451"/>
      <c r="N256" s="451" t="s">
        <v>224</v>
      </c>
      <c r="O256" s="451"/>
      <c r="P256" s="451" t="s">
        <v>224</v>
      </c>
      <c r="Q256" s="451"/>
      <c r="R256" s="451" t="s">
        <v>224</v>
      </c>
      <c r="S256" s="451"/>
      <c r="T256" s="451" t="s">
        <v>113</v>
      </c>
      <c r="U256" s="451" t="s">
        <v>59</v>
      </c>
    </row>
    <row r="257" spans="1:23" ht="12.75" customHeight="1" x14ac:dyDescent="0.2">
      <c r="A257" s="485" t="str">
        <f>A$5</f>
        <v>Eiropas Reģionālās attīstības fonds</v>
      </c>
      <c r="B257" s="486">
        <f>B264*$L$254</f>
        <v>0</v>
      </c>
      <c r="C257" s="486"/>
      <c r="D257" s="486">
        <f t="shared" ref="D257:R257" si="122">D264*$L$254</f>
        <v>0</v>
      </c>
      <c r="E257" s="486"/>
      <c r="F257" s="486">
        <f t="shared" si="122"/>
        <v>0</v>
      </c>
      <c r="G257" s="486"/>
      <c r="H257" s="486">
        <f t="shared" si="122"/>
        <v>0</v>
      </c>
      <c r="I257" s="486"/>
      <c r="J257" s="486">
        <f t="shared" si="122"/>
        <v>0</v>
      </c>
      <c r="K257" s="486"/>
      <c r="L257" s="486">
        <f t="shared" si="122"/>
        <v>0</v>
      </c>
      <c r="M257" s="486"/>
      <c r="N257" s="486">
        <f t="shared" si="122"/>
        <v>0</v>
      </c>
      <c r="O257" s="486"/>
      <c r="P257" s="486">
        <f t="shared" si="122"/>
        <v>0</v>
      </c>
      <c r="Q257" s="486"/>
      <c r="R257" s="486">
        <f t="shared" si="122"/>
        <v>0</v>
      </c>
      <c r="S257" s="486"/>
      <c r="T257" s="453">
        <f>SUM(B257:R257)</f>
        <v>0</v>
      </c>
      <c r="U257" s="454" t="e">
        <f>T257/$T$264</f>
        <v>#DIV/0!</v>
      </c>
    </row>
    <row r="258" spans="1:23" ht="12.75" customHeight="1" x14ac:dyDescent="0.2">
      <c r="A258" s="455" t="str">
        <f>A$6</f>
        <v>Attiecināmais valsts budžeta finansējums</v>
      </c>
      <c r="B258" s="486"/>
      <c r="C258" s="486"/>
      <c r="D258" s="486"/>
      <c r="E258" s="486"/>
      <c r="F258" s="486"/>
      <c r="G258" s="486"/>
      <c r="H258" s="486"/>
      <c r="I258" s="486"/>
      <c r="J258" s="486"/>
      <c r="K258" s="486"/>
      <c r="L258" s="486"/>
      <c r="M258" s="486"/>
      <c r="N258" s="486"/>
      <c r="O258" s="486"/>
      <c r="P258" s="486"/>
      <c r="Q258" s="486"/>
      <c r="R258" s="486"/>
      <c r="S258" s="486"/>
      <c r="T258" s="453">
        <f t="shared" ref="T258:T263" si="123">SUM(B258:R258)</f>
        <v>0</v>
      </c>
      <c r="U258" s="454" t="e">
        <f t="shared" ref="U258:U264" si="124">T258/$T$264</f>
        <v>#DIV/0!</v>
      </c>
    </row>
    <row r="259" spans="1:23" ht="12.75" customHeight="1" x14ac:dyDescent="0.2">
      <c r="A259" s="455" t="str">
        <f>A$7</f>
        <v>Valsts budžeta dotācija pašvaldībām</v>
      </c>
      <c r="B259" s="487"/>
      <c r="C259" s="487"/>
      <c r="D259" s="487"/>
      <c r="E259" s="487"/>
      <c r="F259" s="487"/>
      <c r="G259" s="487"/>
      <c r="H259" s="487"/>
      <c r="I259" s="487"/>
      <c r="J259" s="487"/>
      <c r="K259" s="487"/>
      <c r="L259" s="487"/>
      <c r="M259" s="487"/>
      <c r="N259" s="487"/>
      <c r="O259" s="487"/>
      <c r="P259" s="487"/>
      <c r="Q259" s="487"/>
      <c r="R259" s="487"/>
      <c r="S259" s="487"/>
      <c r="T259" s="453">
        <f t="shared" si="123"/>
        <v>0</v>
      </c>
      <c r="U259" s="454" t="e">
        <f t="shared" si="124"/>
        <v>#DIV/0!</v>
      </c>
    </row>
    <row r="260" spans="1:23" ht="12.75" customHeight="1" x14ac:dyDescent="0.2">
      <c r="A260" s="455" t="str">
        <f>A$8</f>
        <v>Pašvaldības finansējums</v>
      </c>
      <c r="B260" s="487"/>
      <c r="C260" s="487"/>
      <c r="D260" s="487"/>
      <c r="E260" s="487"/>
      <c r="F260" s="487"/>
      <c r="G260" s="487"/>
      <c r="H260" s="487"/>
      <c r="I260" s="487"/>
      <c r="J260" s="487"/>
      <c r="K260" s="487"/>
      <c r="L260" s="487"/>
      <c r="M260" s="487"/>
      <c r="N260" s="487"/>
      <c r="O260" s="487"/>
      <c r="P260" s="487"/>
      <c r="Q260" s="487"/>
      <c r="R260" s="487"/>
      <c r="S260" s="487"/>
      <c r="T260" s="453">
        <f t="shared" si="123"/>
        <v>0</v>
      </c>
      <c r="U260" s="454" t="e">
        <f t="shared" si="124"/>
        <v>#DIV/0!</v>
      </c>
    </row>
    <row r="261" spans="1:23" s="3" customFormat="1" ht="12.75" customHeight="1" x14ac:dyDescent="0.2">
      <c r="A261" s="455" t="str">
        <f>A$9</f>
        <v>Cits publiskais finansējums</v>
      </c>
      <c r="B261" s="487"/>
      <c r="C261" s="487"/>
      <c r="D261" s="487"/>
      <c r="E261" s="487"/>
      <c r="F261" s="487"/>
      <c r="G261" s="487"/>
      <c r="H261" s="487"/>
      <c r="I261" s="487"/>
      <c r="J261" s="487"/>
      <c r="K261" s="487"/>
      <c r="L261" s="487"/>
      <c r="M261" s="487"/>
      <c r="N261" s="487"/>
      <c r="O261" s="487"/>
      <c r="P261" s="487"/>
      <c r="Q261" s="487"/>
      <c r="R261" s="487"/>
      <c r="S261" s="487"/>
      <c r="T261" s="453">
        <f t="shared" si="123"/>
        <v>0</v>
      </c>
      <c r="U261" s="454" t="e">
        <f t="shared" si="124"/>
        <v>#DIV/0!</v>
      </c>
    </row>
    <row r="262" spans="1:23" ht="12.75" customHeight="1" x14ac:dyDescent="0.2">
      <c r="A262" s="456" t="str">
        <f>A$10</f>
        <v>Publiskās attiecināmās izmaksas</v>
      </c>
      <c r="B262" s="354">
        <f>SUM(B257:B261)</f>
        <v>0</v>
      </c>
      <c r="C262" s="354"/>
      <c r="D262" s="354">
        <f t="shared" ref="D262:R262" si="125">SUM(D257:D261)</f>
        <v>0</v>
      </c>
      <c r="E262" s="354"/>
      <c r="F262" s="354">
        <f t="shared" si="125"/>
        <v>0</v>
      </c>
      <c r="G262" s="354"/>
      <c r="H262" s="354">
        <f t="shared" si="125"/>
        <v>0</v>
      </c>
      <c r="I262" s="354"/>
      <c r="J262" s="354">
        <f t="shared" si="125"/>
        <v>0</v>
      </c>
      <c r="K262" s="354"/>
      <c r="L262" s="354">
        <f t="shared" si="125"/>
        <v>0</v>
      </c>
      <c r="M262" s="354"/>
      <c r="N262" s="354">
        <f t="shared" si="125"/>
        <v>0</v>
      </c>
      <c r="O262" s="354"/>
      <c r="P262" s="354">
        <f t="shared" si="125"/>
        <v>0</v>
      </c>
      <c r="Q262" s="354"/>
      <c r="R262" s="354">
        <f t="shared" si="125"/>
        <v>0</v>
      </c>
      <c r="S262" s="354"/>
      <c r="T262" s="457">
        <f t="shared" si="123"/>
        <v>0</v>
      </c>
      <c r="U262" s="454" t="e">
        <f t="shared" si="124"/>
        <v>#DIV/0!</v>
      </c>
    </row>
    <row r="263" spans="1:23" ht="12.75" customHeight="1" x14ac:dyDescent="0.2">
      <c r="A263" s="455" t="str">
        <f>A$11</f>
        <v>Privātās attiecināmās izmaksas</v>
      </c>
      <c r="B263" s="487">
        <f>B264-B257</f>
        <v>0</v>
      </c>
      <c r="C263" s="487"/>
      <c r="D263" s="487">
        <f t="shared" ref="D263:R263" si="126">D264-D257</f>
        <v>0</v>
      </c>
      <c r="E263" s="487"/>
      <c r="F263" s="487">
        <f t="shared" si="126"/>
        <v>0</v>
      </c>
      <c r="G263" s="487"/>
      <c r="H263" s="487">
        <f t="shared" si="126"/>
        <v>0</v>
      </c>
      <c r="I263" s="487"/>
      <c r="J263" s="487">
        <f t="shared" si="126"/>
        <v>0</v>
      </c>
      <c r="K263" s="487"/>
      <c r="L263" s="487">
        <f t="shared" si="126"/>
        <v>0</v>
      </c>
      <c r="M263" s="487"/>
      <c r="N263" s="487">
        <f t="shared" si="126"/>
        <v>0</v>
      </c>
      <c r="O263" s="487"/>
      <c r="P263" s="487">
        <f t="shared" si="126"/>
        <v>0</v>
      </c>
      <c r="Q263" s="487"/>
      <c r="R263" s="487">
        <f t="shared" si="126"/>
        <v>0</v>
      </c>
      <c r="S263" s="487"/>
      <c r="T263" s="453">
        <f t="shared" si="123"/>
        <v>0</v>
      </c>
      <c r="U263" s="454" t="e">
        <f t="shared" si="124"/>
        <v>#DIV/0!</v>
      </c>
    </row>
    <row r="264" spans="1:23" ht="12.75" customHeight="1" x14ac:dyDescent="0.2">
      <c r="A264" s="456" t="str">
        <f>A$12</f>
        <v>Kopējās attiecināmās izmaksas</v>
      </c>
      <c r="B264" s="354">
        <f>IF(B23=2,'1.3.2. Partneris-kom.-2'!H39,'1.3.2. Partneris-kom.-2'!H39*B23)</f>
        <v>0</v>
      </c>
      <c r="C264" s="354"/>
      <c r="D264" s="354">
        <f>IF(D23=2,'1.3.2. Partneris-kom.-2'!J39+'1.3.2. Partneris-kom.-2'!H39,'1.3.2. Partneris-kom.-2'!J39*D23)</f>
        <v>0</v>
      </c>
      <c r="E264" s="354"/>
      <c r="F264" s="354">
        <f>IF(F23=2,'1.3.2. Partneris-kom.-2'!L39+'1.3.2. Partneris-kom.-2'!J39+'1.3.2. Partneris-kom.-2'!H39,'1.3.2. Partneris-kom.-2'!L39*F23)</f>
        <v>0</v>
      </c>
      <c r="G264" s="354"/>
      <c r="H264" s="354">
        <f>IF(H23=2,'1.3.2. Partneris-kom.-2'!N39+'1.3.2. Partneris-kom.-2'!L39+'1.3.2. Partneris-kom.-2'!J39+'1.3.2. Partneris-kom.-2'!H39,'1.3.2. Partneris-kom.-2'!N39*H23)</f>
        <v>0</v>
      </c>
      <c r="I264" s="354"/>
      <c r="J264" s="354">
        <f>IF(J23=2,'1.3.2. Partneris-kom.-2'!P39,'1.3.2. Partneris-kom.-2'!P39*J23)</f>
        <v>0</v>
      </c>
      <c r="K264" s="354"/>
      <c r="L264" s="354">
        <f>IF(L23=2,'1.3.2. Partneris-kom.-2'!R39,'1.3.2. Partneris-kom.-2'!R39*L23)</f>
        <v>0</v>
      </c>
      <c r="M264" s="354"/>
      <c r="N264" s="354">
        <f>IF(N23=2,'1.3.2. Partneris-kom.-2'!T39,'1.3.2. Partneris-kom.-2'!T39*N23)</f>
        <v>0</v>
      </c>
      <c r="O264" s="354"/>
      <c r="P264" s="354">
        <f>IF(P23=2,'1.3.2. Partneris-kom.-2'!V39,'1.3.2. Partneris-kom.-2'!V39*P23)</f>
        <v>0</v>
      </c>
      <c r="Q264" s="354"/>
      <c r="R264" s="354">
        <f>IF(R23=2,'1.3.2. Partneris-kom.-2'!X39,'1.3.2. Partneris-kom.-2'!X39*R23)</f>
        <v>0</v>
      </c>
      <c r="S264" s="354"/>
      <c r="T264" s="457">
        <f>SUM(B264:R264)</f>
        <v>0</v>
      </c>
      <c r="U264" s="454" t="e">
        <f t="shared" si="124"/>
        <v>#DIV/0!</v>
      </c>
    </row>
    <row r="265" spans="1:23" ht="12.75" customHeight="1" x14ac:dyDescent="0.2">
      <c r="A265" s="455" t="str">
        <f>A$13</f>
        <v>Publiskās neattiecināmās izmaksas</v>
      </c>
      <c r="B265" s="489"/>
      <c r="C265" s="489"/>
      <c r="D265" s="489"/>
      <c r="E265" s="489"/>
      <c r="F265" s="489"/>
      <c r="G265" s="489"/>
      <c r="H265" s="489"/>
      <c r="I265" s="489"/>
      <c r="J265" s="489"/>
      <c r="K265" s="489"/>
      <c r="L265" s="489"/>
      <c r="M265" s="489"/>
      <c r="N265" s="489"/>
      <c r="O265" s="489"/>
      <c r="P265" s="489"/>
      <c r="Q265" s="489"/>
      <c r="R265" s="489"/>
      <c r="S265" s="489"/>
      <c r="T265" s="453">
        <f>SUM(B265:R265)</f>
        <v>0</v>
      </c>
      <c r="U265" s="488" t="s">
        <v>231</v>
      </c>
    </row>
    <row r="266" spans="1:23" ht="12.75" customHeight="1" x14ac:dyDescent="0.2">
      <c r="A266" s="455" t="str">
        <f>A$14</f>
        <v>Privātās neattiecināmās izmaksas</v>
      </c>
      <c r="B266" s="487">
        <f>IF(B23=2,'1.3.2. Partneris-kom.-2'!I39,'1.3.2. Partneris-kom.-2'!I39*B23)</f>
        <v>0</v>
      </c>
      <c r="C266" s="487"/>
      <c r="D266" s="487">
        <f>IF(D23=2,'1.3.2. Partneris-kom.-2'!K39+'1.3.2. Partneris-kom.-2'!I39,'1.3.2. Partneris-kom.-2'!K39*D23)</f>
        <v>0</v>
      </c>
      <c r="E266" s="487"/>
      <c r="F266" s="487">
        <f>IF(F23=2,'1.3.2. Partneris-kom.-2'!M39+'1.3.2. Partneris-kom.-2'!K39+'1.3.2. Partneris-kom.-2'!I39,'1.3.2. Partneris-kom.-2'!M39*F23)</f>
        <v>0</v>
      </c>
      <c r="G266" s="487"/>
      <c r="H266" s="487">
        <f>IF(H23=2,'1.3.2. Partneris-kom.-2'!O39+'1.3.2. Partneris-kom.-2'!M39+'1.3.2. Partneris-kom.-2'!K39+'1.3.2. Partneris-kom.-2'!I39,'1.3.2. Partneris-kom.-2'!O39*H23)</f>
        <v>0</v>
      </c>
      <c r="I266" s="487"/>
      <c r="J266" s="487">
        <f>IF(J23=2,'1.3.2. Partneris-kom.-2'!Q39,'1.3.2. Partneris-kom.-2'!Q39*J23)</f>
        <v>0</v>
      </c>
      <c r="K266" s="487"/>
      <c r="L266" s="487">
        <f>IF(L23=2,'1.3.2. Partneris-kom.-2'!S39,'1.3.2. Partneris-kom.-2'!S39*L23)</f>
        <v>0</v>
      </c>
      <c r="M266" s="487"/>
      <c r="N266" s="487">
        <f>IF(N23=2,'1.3.2. Partneris-kom.-2'!U39,'1.3.2. Partneris-kom.-2'!U39*N23)</f>
        <v>0</v>
      </c>
      <c r="O266" s="487"/>
      <c r="P266" s="487">
        <f>IF(P23=2,'1.3.2. Partneris-kom.-2'!W39,'1.3.2. Partneris-kom.-2'!W39*P23)</f>
        <v>0</v>
      </c>
      <c r="Q266" s="487"/>
      <c r="R266" s="487">
        <f>IF(R23=2,'1.3.2. Partneris-kom.-2'!Y39,'1.3.2. Partneris-kom.-2'!Y39*R23)</f>
        <v>0</v>
      </c>
      <c r="S266" s="487"/>
      <c r="T266" s="453">
        <f>SUM(B266:R266)</f>
        <v>0</v>
      </c>
      <c r="U266" s="488" t="s">
        <v>231</v>
      </c>
    </row>
    <row r="267" spans="1:23" ht="12.75" customHeight="1" x14ac:dyDescent="0.2">
      <c r="A267" s="456" t="str">
        <f>A$15</f>
        <v>Neattiecināmās izmaksas kopā</v>
      </c>
      <c r="B267" s="354">
        <f>SUM(B265:B266)</f>
        <v>0</v>
      </c>
      <c r="C267" s="354"/>
      <c r="D267" s="354">
        <f t="shared" ref="D267:R267" si="127">SUM(D265:D266)</f>
        <v>0</v>
      </c>
      <c r="E267" s="354"/>
      <c r="F267" s="354">
        <f t="shared" si="127"/>
        <v>0</v>
      </c>
      <c r="G267" s="354"/>
      <c r="H267" s="354">
        <f t="shared" si="127"/>
        <v>0</v>
      </c>
      <c r="I267" s="354"/>
      <c r="J267" s="354">
        <f t="shared" si="127"/>
        <v>0</v>
      </c>
      <c r="K267" s="354"/>
      <c r="L267" s="354">
        <f t="shared" si="127"/>
        <v>0</v>
      </c>
      <c r="M267" s="354"/>
      <c r="N267" s="354">
        <f t="shared" si="127"/>
        <v>0</v>
      </c>
      <c r="O267" s="354"/>
      <c r="P267" s="354">
        <f t="shared" si="127"/>
        <v>0</v>
      </c>
      <c r="Q267" s="354"/>
      <c r="R267" s="354">
        <f t="shared" si="127"/>
        <v>0</v>
      </c>
      <c r="S267" s="354"/>
      <c r="T267" s="457">
        <f>SUM(B267:R267)</f>
        <v>0</v>
      </c>
      <c r="U267" s="488" t="s">
        <v>231</v>
      </c>
    </row>
    <row r="268" spans="1:23" ht="12.75" customHeight="1" x14ac:dyDescent="0.25">
      <c r="A268" s="461" t="str">
        <f>A$16</f>
        <v>Kopējās izmaksas</v>
      </c>
      <c r="B268" s="462">
        <f>B264+B267</f>
        <v>0</v>
      </c>
      <c r="C268" s="462"/>
      <c r="D268" s="462">
        <f t="shared" ref="D268:R268" si="128">D264+D267</f>
        <v>0</v>
      </c>
      <c r="E268" s="462"/>
      <c r="F268" s="462">
        <f t="shared" si="128"/>
        <v>0</v>
      </c>
      <c r="G268" s="462"/>
      <c r="H268" s="462">
        <f t="shared" si="128"/>
        <v>0</v>
      </c>
      <c r="I268" s="462"/>
      <c r="J268" s="462">
        <f t="shared" si="128"/>
        <v>0</v>
      </c>
      <c r="K268" s="462"/>
      <c r="L268" s="462">
        <f t="shared" si="128"/>
        <v>0</v>
      </c>
      <c r="M268" s="462"/>
      <c r="N268" s="462">
        <f t="shared" si="128"/>
        <v>0</v>
      </c>
      <c r="O268" s="462"/>
      <c r="P268" s="462">
        <f t="shared" si="128"/>
        <v>0</v>
      </c>
      <c r="Q268" s="462"/>
      <c r="R268" s="462">
        <f t="shared" si="128"/>
        <v>0</v>
      </c>
      <c r="S268" s="462"/>
      <c r="T268" s="457">
        <f>SUM(B268:R268)</f>
        <v>0</v>
      </c>
      <c r="U268" s="488" t="s">
        <v>231</v>
      </c>
    </row>
    <row r="270" spans="1:23" ht="18.75" customHeight="1" x14ac:dyDescent="0.2">
      <c r="A270" s="495" t="s">
        <v>244</v>
      </c>
      <c r="B270" s="478">
        <f>'1.3.2. Partneris-kom.-2'!C3</f>
        <v>0</v>
      </c>
      <c r="C270" s="479"/>
      <c r="D270" s="479"/>
      <c r="E270" s="479"/>
      <c r="F270" s="478">
        <f>'1.3.2. Partneris-kom.-2'!H3</f>
        <v>0</v>
      </c>
      <c r="G270" s="479"/>
      <c r="H270" s="480"/>
      <c r="I270" s="479"/>
      <c r="J270" s="480" t="s">
        <v>311</v>
      </c>
      <c r="K270" s="479"/>
      <c r="L270" s="482">
        <f>'1.3.2. Partneris-kom.-2'!C22</f>
        <v>1</v>
      </c>
      <c r="M270" s="479"/>
      <c r="N270" s="483" t="s">
        <v>329</v>
      </c>
      <c r="O270" s="479"/>
      <c r="P270" s="480"/>
      <c r="Q270" s="479"/>
      <c r="R270" s="480"/>
      <c r="S270" s="479"/>
      <c r="T270" s="480"/>
      <c r="U270" s="480"/>
      <c r="W270" s="4">
        <f>IF(F270=Dati!$J$3,1,IF(F270=Dati!$J$4,2,IF(F270=Dati!$J$5,3,0)))</f>
        <v>0</v>
      </c>
    </row>
    <row r="271" spans="1:23" x14ac:dyDescent="0.2">
      <c r="A271" s="449" t="s">
        <v>223</v>
      </c>
      <c r="B271" s="450">
        <f>B$3</f>
        <v>2024</v>
      </c>
      <c r="C271" s="450"/>
      <c r="D271" s="450">
        <f>D$3</f>
        <v>2025</v>
      </c>
      <c r="E271" s="450"/>
      <c r="F271" s="450">
        <f>F$3</f>
        <v>2026</v>
      </c>
      <c r="G271" s="450"/>
      <c r="H271" s="450">
        <f>H$3</f>
        <v>2027</v>
      </c>
      <c r="I271" s="450"/>
      <c r="J271" s="450">
        <f>J$3</f>
        <v>2028</v>
      </c>
      <c r="K271" s="450"/>
      <c r="L271" s="450">
        <f>L$3</f>
        <v>2029</v>
      </c>
      <c r="M271" s="450"/>
      <c r="N271" s="450" t="str">
        <f>N$3</f>
        <v>X</v>
      </c>
      <c r="O271" s="450"/>
      <c r="P271" s="450" t="str">
        <f>P$3</f>
        <v>X</v>
      </c>
      <c r="Q271" s="450"/>
      <c r="R271" s="450" t="str">
        <f>R$3</f>
        <v>X</v>
      </c>
      <c r="S271" s="450"/>
      <c r="T271" s="450"/>
      <c r="U271" s="450"/>
    </row>
    <row r="272" spans="1:23" x14ac:dyDescent="0.2">
      <c r="A272" s="484"/>
      <c r="B272" s="451" t="s">
        <v>224</v>
      </c>
      <c r="C272" s="451"/>
      <c r="D272" s="451" t="s">
        <v>224</v>
      </c>
      <c r="E272" s="451"/>
      <c r="F272" s="451" t="s">
        <v>224</v>
      </c>
      <c r="G272" s="451"/>
      <c r="H272" s="451" t="s">
        <v>224</v>
      </c>
      <c r="I272" s="451"/>
      <c r="J272" s="451" t="s">
        <v>224</v>
      </c>
      <c r="K272" s="451"/>
      <c r="L272" s="451" t="s">
        <v>224</v>
      </c>
      <c r="M272" s="451"/>
      <c r="N272" s="451" t="s">
        <v>224</v>
      </c>
      <c r="O272" s="451"/>
      <c r="P272" s="451" t="s">
        <v>224</v>
      </c>
      <c r="Q272" s="451"/>
      <c r="R272" s="451" t="s">
        <v>224</v>
      </c>
      <c r="S272" s="451"/>
      <c r="T272" s="451" t="s">
        <v>113</v>
      </c>
      <c r="U272" s="451" t="s">
        <v>59</v>
      </c>
    </row>
    <row r="273" spans="1:21" ht="12.75" customHeight="1" x14ac:dyDescent="0.2">
      <c r="A273" s="485" t="str">
        <f>A$5</f>
        <v>Eiropas Reģionālās attīstības fonds</v>
      </c>
      <c r="B273" s="486">
        <f>B280*$L$270</f>
        <v>0</v>
      </c>
      <c r="C273" s="486"/>
      <c r="D273" s="486">
        <f t="shared" ref="D273:R273" si="129">D280*$L$270</f>
        <v>0</v>
      </c>
      <c r="E273" s="486"/>
      <c r="F273" s="486">
        <f t="shared" si="129"/>
        <v>0</v>
      </c>
      <c r="G273" s="486"/>
      <c r="H273" s="486">
        <f t="shared" si="129"/>
        <v>0</v>
      </c>
      <c r="I273" s="486"/>
      <c r="J273" s="486">
        <f t="shared" si="129"/>
        <v>0</v>
      </c>
      <c r="K273" s="486"/>
      <c r="L273" s="486">
        <f>L280*$L$270</f>
        <v>0</v>
      </c>
      <c r="M273" s="486"/>
      <c r="N273" s="486">
        <f t="shared" si="129"/>
        <v>0</v>
      </c>
      <c r="O273" s="486"/>
      <c r="P273" s="486">
        <f t="shared" si="129"/>
        <v>0</v>
      </c>
      <c r="Q273" s="486"/>
      <c r="R273" s="486">
        <f t="shared" si="129"/>
        <v>0</v>
      </c>
      <c r="S273" s="486"/>
      <c r="T273" s="453">
        <f>SUM(B273:R273)</f>
        <v>0</v>
      </c>
      <c r="U273" s="454" t="e">
        <f>T273/$T$280</f>
        <v>#DIV/0!</v>
      </c>
    </row>
    <row r="274" spans="1:21" ht="12.75" customHeight="1" x14ac:dyDescent="0.2">
      <c r="A274" s="455" t="str">
        <f>A$6</f>
        <v>Attiecināmais valsts budžeta finansējums</v>
      </c>
      <c r="B274" s="486"/>
      <c r="C274" s="486"/>
      <c r="D274" s="486"/>
      <c r="E274" s="486"/>
      <c r="F274" s="486"/>
      <c r="G274" s="486"/>
      <c r="H274" s="486"/>
      <c r="I274" s="486"/>
      <c r="J274" s="486"/>
      <c r="K274" s="486"/>
      <c r="L274" s="486"/>
      <c r="M274" s="486"/>
      <c r="N274" s="486"/>
      <c r="O274" s="486"/>
      <c r="P274" s="486"/>
      <c r="Q274" s="486"/>
      <c r="R274" s="486"/>
      <c r="S274" s="486"/>
      <c r="T274" s="453">
        <f t="shared" ref="T274:T279" si="130">SUM(B274:R274)</f>
        <v>0</v>
      </c>
      <c r="U274" s="454" t="e">
        <f t="shared" ref="U274:U280" si="131">T274/$T$280</f>
        <v>#DIV/0!</v>
      </c>
    </row>
    <row r="275" spans="1:21" ht="12.75" customHeight="1" x14ac:dyDescent="0.2">
      <c r="A275" s="455" t="str">
        <f>A$7</f>
        <v>Valsts budžeta dotācija pašvaldībām</v>
      </c>
      <c r="B275" s="487"/>
      <c r="C275" s="487"/>
      <c r="D275" s="487"/>
      <c r="E275" s="487"/>
      <c r="F275" s="487"/>
      <c r="G275" s="487"/>
      <c r="H275" s="487"/>
      <c r="I275" s="487"/>
      <c r="J275" s="487"/>
      <c r="K275" s="487"/>
      <c r="L275" s="487"/>
      <c r="M275" s="487"/>
      <c r="N275" s="487"/>
      <c r="O275" s="487"/>
      <c r="P275" s="487"/>
      <c r="Q275" s="487"/>
      <c r="R275" s="487"/>
      <c r="S275" s="487"/>
      <c r="T275" s="453">
        <f t="shared" si="130"/>
        <v>0</v>
      </c>
      <c r="U275" s="454" t="e">
        <f t="shared" si="131"/>
        <v>#DIV/0!</v>
      </c>
    </row>
    <row r="276" spans="1:21" ht="12.75" customHeight="1" x14ac:dyDescent="0.2">
      <c r="A276" s="455" t="str">
        <f>A$8</f>
        <v>Pašvaldības finansējums</v>
      </c>
      <c r="B276" s="487"/>
      <c r="C276" s="487"/>
      <c r="D276" s="487"/>
      <c r="E276" s="487"/>
      <c r="F276" s="487"/>
      <c r="G276" s="487"/>
      <c r="H276" s="487"/>
      <c r="I276" s="487"/>
      <c r="J276" s="487"/>
      <c r="K276" s="487"/>
      <c r="L276" s="487"/>
      <c r="M276" s="487"/>
      <c r="N276" s="487"/>
      <c r="O276" s="487"/>
      <c r="P276" s="487"/>
      <c r="Q276" s="487"/>
      <c r="R276" s="487"/>
      <c r="S276" s="487"/>
      <c r="T276" s="453">
        <f t="shared" si="130"/>
        <v>0</v>
      </c>
      <c r="U276" s="454" t="e">
        <f t="shared" si="131"/>
        <v>#DIV/0!</v>
      </c>
    </row>
    <row r="277" spans="1:21" s="3" customFormat="1" ht="12.75" customHeight="1" x14ac:dyDescent="0.2">
      <c r="A277" s="455" t="str">
        <f>A$9</f>
        <v>Cits publiskais finansējums</v>
      </c>
      <c r="B277" s="487"/>
      <c r="C277" s="487"/>
      <c r="D277" s="487"/>
      <c r="E277" s="487"/>
      <c r="F277" s="487"/>
      <c r="G277" s="487"/>
      <c r="H277" s="487"/>
      <c r="I277" s="487"/>
      <c r="J277" s="487"/>
      <c r="K277" s="487"/>
      <c r="L277" s="487"/>
      <c r="M277" s="487"/>
      <c r="N277" s="487"/>
      <c r="O277" s="487"/>
      <c r="P277" s="487"/>
      <c r="Q277" s="487"/>
      <c r="R277" s="487"/>
      <c r="S277" s="487"/>
      <c r="T277" s="453">
        <f t="shared" si="130"/>
        <v>0</v>
      </c>
      <c r="U277" s="454" t="e">
        <f t="shared" si="131"/>
        <v>#DIV/0!</v>
      </c>
    </row>
    <row r="278" spans="1:21" ht="12.75" customHeight="1" x14ac:dyDescent="0.2">
      <c r="A278" s="456" t="str">
        <f>A$10</f>
        <v>Publiskās attiecināmās izmaksas</v>
      </c>
      <c r="B278" s="354">
        <f>SUM(B273:B277)</f>
        <v>0</v>
      </c>
      <c r="C278" s="354"/>
      <c r="D278" s="354">
        <f t="shared" ref="D278:R278" si="132">SUM(D273:D277)</f>
        <v>0</v>
      </c>
      <c r="E278" s="354"/>
      <c r="F278" s="354">
        <f t="shared" si="132"/>
        <v>0</v>
      </c>
      <c r="G278" s="354"/>
      <c r="H278" s="354">
        <f t="shared" si="132"/>
        <v>0</v>
      </c>
      <c r="I278" s="354"/>
      <c r="J278" s="354">
        <f t="shared" si="132"/>
        <v>0</v>
      </c>
      <c r="K278" s="354"/>
      <c r="L278" s="354">
        <f t="shared" si="132"/>
        <v>0</v>
      </c>
      <c r="M278" s="354"/>
      <c r="N278" s="354">
        <f t="shared" si="132"/>
        <v>0</v>
      </c>
      <c r="O278" s="354"/>
      <c r="P278" s="354">
        <f t="shared" si="132"/>
        <v>0</v>
      </c>
      <c r="Q278" s="354"/>
      <c r="R278" s="354">
        <f t="shared" si="132"/>
        <v>0</v>
      </c>
      <c r="S278" s="354"/>
      <c r="T278" s="457">
        <f t="shared" si="130"/>
        <v>0</v>
      </c>
      <c r="U278" s="454" t="e">
        <f t="shared" si="131"/>
        <v>#DIV/0!</v>
      </c>
    </row>
    <row r="279" spans="1:21" ht="12.75" customHeight="1" x14ac:dyDescent="0.2">
      <c r="A279" s="455" t="str">
        <f>A$11</f>
        <v>Privātās attiecināmās izmaksas</v>
      </c>
      <c r="B279" s="487">
        <f>B280*$L$270-B273</f>
        <v>0</v>
      </c>
      <c r="C279" s="487"/>
      <c r="D279" s="487">
        <f t="shared" ref="D279:R279" si="133">D280*$L$270-D273</f>
        <v>0</v>
      </c>
      <c r="E279" s="487"/>
      <c r="F279" s="487">
        <f t="shared" si="133"/>
        <v>0</v>
      </c>
      <c r="G279" s="487"/>
      <c r="H279" s="487">
        <f t="shared" si="133"/>
        <v>0</v>
      </c>
      <c r="I279" s="487"/>
      <c r="J279" s="487">
        <f t="shared" si="133"/>
        <v>0</v>
      </c>
      <c r="K279" s="487"/>
      <c r="L279" s="487">
        <f t="shared" si="133"/>
        <v>0</v>
      </c>
      <c r="M279" s="487"/>
      <c r="N279" s="487">
        <f t="shared" si="133"/>
        <v>0</v>
      </c>
      <c r="O279" s="487"/>
      <c r="P279" s="487">
        <f t="shared" si="133"/>
        <v>0</v>
      </c>
      <c r="Q279" s="487"/>
      <c r="R279" s="487">
        <f t="shared" si="133"/>
        <v>0</v>
      </c>
      <c r="S279" s="487"/>
      <c r="T279" s="453">
        <f t="shared" si="130"/>
        <v>0</v>
      </c>
      <c r="U279" s="454" t="e">
        <f t="shared" si="131"/>
        <v>#DIV/0!</v>
      </c>
    </row>
    <row r="280" spans="1:21" ht="12.75" customHeight="1" x14ac:dyDescent="0.2">
      <c r="A280" s="456" t="str">
        <f>A$12</f>
        <v>Kopējās attiecināmās izmaksas</v>
      </c>
      <c r="B280" s="354">
        <f>IF(B23=2,'1.3.2. Partneris-kom.-2'!H40,'1.3.2. Partneris-kom.-2'!H40*B23)</f>
        <v>0</v>
      </c>
      <c r="C280" s="354"/>
      <c r="D280" s="354">
        <f>IF(D23=2,'1.3.2. Partneris-kom.-2'!J40+'1.3.2. Partneris-kom.-2'!H40,'1.3.2. Partneris-kom.-2'!J40*D23)</f>
        <v>0</v>
      </c>
      <c r="E280" s="354"/>
      <c r="F280" s="354">
        <f>IF(F23=2,'1.3.2. Partneris-kom.-2'!L40+'1.3.2. Partneris-kom.-2'!J40+'1.3.2. Partneris-kom.-2'!H40,'1.3.2. Partneris-kom.-2'!L40*F23)</f>
        <v>0</v>
      </c>
      <c r="G280" s="354"/>
      <c r="H280" s="354">
        <f>IF(H23=2,'1.3.2. Partneris-kom.-2'!N40+'1.3.2. Partneris-kom.-2'!L40+'1.3.2. Partneris-kom.-2'!J40+'1.3.2. Partneris-kom.-2'!H40,'1.3.2. Partneris-kom.-2'!N40*H23)</f>
        <v>0</v>
      </c>
      <c r="I280" s="354"/>
      <c r="J280" s="354">
        <f>IF(J23=2,'1.3.2. Partneris-kom.-2'!P40,'1.3.2. Partneris-kom.-2'!P40*J23)</f>
        <v>0</v>
      </c>
      <c r="K280" s="354"/>
      <c r="L280" s="354">
        <f>IF(L23=2,'1.3.2. Partneris-kom.-2'!R40,'1.3.2. Partneris-kom.-2'!R40*L23)</f>
        <v>0</v>
      </c>
      <c r="M280" s="354"/>
      <c r="N280" s="354">
        <f>IF(N23=2,'1.3.2. Partneris-kom.-2'!T40,'1.3.2. Partneris-kom.-2'!T40*N23)</f>
        <v>0</v>
      </c>
      <c r="O280" s="354"/>
      <c r="P280" s="354">
        <f>IF(P23=2,'1.3.2. Partneris-kom.-2'!V40,'1.3.2. Partneris-kom.-2'!V40*P23)</f>
        <v>0</v>
      </c>
      <c r="Q280" s="354"/>
      <c r="R280" s="354">
        <f>IF(R23=2,'1.3.2. Partneris-kom.-2'!X40,'1.3.2. Partneris-kom.-2'!X40*R23)</f>
        <v>0</v>
      </c>
      <c r="S280" s="354"/>
      <c r="T280" s="457">
        <f>SUM(B280:R280)</f>
        <v>0</v>
      </c>
      <c r="U280" s="454" t="e">
        <f t="shared" si="131"/>
        <v>#DIV/0!</v>
      </c>
    </row>
    <row r="281" spans="1:21" ht="12.75" customHeight="1" x14ac:dyDescent="0.2">
      <c r="A281" s="455" t="str">
        <f>A$13</f>
        <v>Publiskās neattiecināmās izmaksas</v>
      </c>
      <c r="B281" s="489"/>
      <c r="C281" s="489"/>
      <c r="D281" s="489"/>
      <c r="E281" s="489"/>
      <c r="F281" s="489"/>
      <c r="G281" s="489"/>
      <c r="H281" s="489"/>
      <c r="I281" s="489"/>
      <c r="J281" s="489"/>
      <c r="K281" s="489"/>
      <c r="L281" s="489"/>
      <c r="M281" s="489"/>
      <c r="N281" s="489"/>
      <c r="O281" s="489"/>
      <c r="P281" s="489"/>
      <c r="Q281" s="489"/>
      <c r="R281" s="489"/>
      <c r="S281" s="489"/>
      <c r="T281" s="453">
        <f>SUM(B281:R281)</f>
        <v>0</v>
      </c>
      <c r="U281" s="488" t="s">
        <v>231</v>
      </c>
    </row>
    <row r="282" spans="1:21" ht="12.75" customHeight="1" x14ac:dyDescent="0.2">
      <c r="A282" s="455" t="str">
        <f>A$14</f>
        <v>Privātās neattiecināmās izmaksas</v>
      </c>
      <c r="B282" s="487">
        <f>IF(B23=2,'1.3.2. Partneris-kom.-2'!I40,'1.3.2. Partneris-kom.-2'!I40*B23)</f>
        <v>0</v>
      </c>
      <c r="C282" s="487"/>
      <c r="D282" s="487">
        <f>IF(D23=2,'1.3.2. Partneris-kom.-2'!K40+'1.3.2. Partneris-kom.-2'!I40,'1.3.2. Partneris-kom.-2'!K40*D23)</f>
        <v>0</v>
      </c>
      <c r="E282" s="487"/>
      <c r="F282" s="487">
        <f>IF(F23=2,'1.3.2. Partneris-kom.-2'!M40+'1.3.2. Partneris-kom.-2'!K40+'1.3.2. Partneris-kom.-2'!I40,'1.3.2. Partneris-kom.-2'!M40*F23)</f>
        <v>0</v>
      </c>
      <c r="G282" s="487"/>
      <c r="H282" s="487">
        <f>IF(H23=2,'1.3.2. Partneris-kom.-2'!O40+'1.3.2. Partneris-kom.-2'!M40+'1.3.2. Partneris-kom.-2'!K40+'1.3.2. Partneris-kom.-2'!I40,'1.3.2. Partneris-kom.-2'!O40*H23)</f>
        <v>0</v>
      </c>
      <c r="I282" s="487"/>
      <c r="J282" s="487">
        <f>IF(J23=2,'1.3.2. Partneris-kom.-2'!Q40,'1.3.2. Partneris-kom.-2'!Q40*J23)</f>
        <v>0</v>
      </c>
      <c r="K282" s="487"/>
      <c r="L282" s="487">
        <f>IF(L23=2,'1.3.2. Partneris-kom.-2'!S40,'1.3.2. Partneris-kom.-2'!S40*L23)</f>
        <v>0</v>
      </c>
      <c r="M282" s="487"/>
      <c r="N282" s="487">
        <f>IF(N23=2,'1.3.2. Partneris-kom.-2'!U40,'1.3.2. Partneris-kom.-2'!U40*N23)</f>
        <v>0</v>
      </c>
      <c r="O282" s="487"/>
      <c r="P282" s="487">
        <f>IF(P23=2,'1.3.2. Partneris-kom.-2'!W40,'1.3.2. Partneris-kom.-2'!W40*P23)</f>
        <v>0</v>
      </c>
      <c r="Q282" s="487"/>
      <c r="R282" s="487">
        <f>IF(R23=2,'1.3.2. Partneris-kom.-2'!Y40,'1.3.2. Partneris-kom.-2'!Y40*R23)</f>
        <v>0</v>
      </c>
      <c r="S282" s="487"/>
      <c r="T282" s="453">
        <f>SUM(B282:R282)</f>
        <v>0</v>
      </c>
      <c r="U282" s="488" t="s">
        <v>231</v>
      </c>
    </row>
    <row r="283" spans="1:21" ht="12.75" customHeight="1" x14ac:dyDescent="0.2">
      <c r="A283" s="456" t="str">
        <f>A$15</f>
        <v>Neattiecināmās izmaksas kopā</v>
      </c>
      <c r="B283" s="354">
        <f>SUM(B281:B282)</f>
        <v>0</v>
      </c>
      <c r="C283" s="354"/>
      <c r="D283" s="354">
        <f t="shared" ref="D283:R283" si="134">SUM(D281:D282)</f>
        <v>0</v>
      </c>
      <c r="E283" s="354"/>
      <c r="F283" s="354">
        <f t="shared" si="134"/>
        <v>0</v>
      </c>
      <c r="G283" s="354"/>
      <c r="H283" s="354">
        <f t="shared" si="134"/>
        <v>0</v>
      </c>
      <c r="I283" s="354"/>
      <c r="J283" s="354">
        <f t="shared" si="134"/>
        <v>0</v>
      </c>
      <c r="K283" s="354"/>
      <c r="L283" s="354">
        <f t="shared" si="134"/>
        <v>0</v>
      </c>
      <c r="M283" s="354"/>
      <c r="N283" s="354">
        <f t="shared" si="134"/>
        <v>0</v>
      </c>
      <c r="O283" s="354"/>
      <c r="P283" s="354">
        <f t="shared" si="134"/>
        <v>0</v>
      </c>
      <c r="Q283" s="354"/>
      <c r="R283" s="354">
        <f t="shared" si="134"/>
        <v>0</v>
      </c>
      <c r="S283" s="354"/>
      <c r="T283" s="457">
        <f>SUM(B283:R283)</f>
        <v>0</v>
      </c>
      <c r="U283" s="488" t="s">
        <v>231</v>
      </c>
    </row>
    <row r="284" spans="1:21" ht="12.75" customHeight="1" x14ac:dyDescent="0.25">
      <c r="A284" s="461" t="str">
        <f>A$16</f>
        <v>Kopējās izmaksas</v>
      </c>
      <c r="B284" s="462">
        <f>B280+B283</f>
        <v>0</v>
      </c>
      <c r="C284" s="462"/>
      <c r="D284" s="462">
        <f t="shared" ref="D284:R284" si="135">D280+D283</f>
        <v>0</v>
      </c>
      <c r="E284" s="462"/>
      <c r="F284" s="462">
        <f t="shared" si="135"/>
        <v>0</v>
      </c>
      <c r="G284" s="462"/>
      <c r="H284" s="462">
        <f t="shared" si="135"/>
        <v>0</v>
      </c>
      <c r="I284" s="462"/>
      <c r="J284" s="462">
        <f t="shared" si="135"/>
        <v>0</v>
      </c>
      <c r="K284" s="462"/>
      <c r="L284" s="462">
        <f t="shared" si="135"/>
        <v>0</v>
      </c>
      <c r="M284" s="462"/>
      <c r="N284" s="462">
        <f t="shared" si="135"/>
        <v>0</v>
      </c>
      <c r="O284" s="462"/>
      <c r="P284" s="462">
        <f t="shared" si="135"/>
        <v>0</v>
      </c>
      <c r="Q284" s="462"/>
      <c r="R284" s="462">
        <f t="shared" si="135"/>
        <v>0</v>
      </c>
      <c r="S284" s="462"/>
      <c r="T284" s="457">
        <f>SUM(B284:R284)</f>
        <v>0</v>
      </c>
      <c r="U284" s="488" t="s">
        <v>231</v>
      </c>
    </row>
    <row r="288" spans="1:21" x14ac:dyDescent="0.2">
      <c r="B288" s="496"/>
      <c r="C288" s="496"/>
      <c r="D288" s="496"/>
      <c r="E288" s="496"/>
      <c r="F288" s="496"/>
      <c r="G288" s="496"/>
      <c r="H288" s="496"/>
      <c r="I288" s="496"/>
      <c r="J288" s="496"/>
      <c r="K288" s="496"/>
      <c r="L288" s="496"/>
      <c r="M288" s="496"/>
      <c r="N288" s="496"/>
      <c r="O288" s="496"/>
      <c r="P288" s="496"/>
      <c r="Q288" s="496"/>
      <c r="R288" s="496"/>
      <c r="S288" s="496"/>
      <c r="T288" s="496"/>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1" priority="235" operator="equal">
      <formula>"Nav paredzēts"</formula>
    </cfRule>
  </conditionalFormatting>
  <conditionalFormatting sqref="B42:C42 H42">
    <cfRule type="cellIs" dxfId="80" priority="40" operator="equal">
      <formula>"Nav paredzēts"</formula>
    </cfRule>
  </conditionalFormatting>
  <conditionalFormatting sqref="B58:C58 H58">
    <cfRule type="cellIs" dxfId="79" priority="38" operator="equal">
      <formula>"Nav paredzēts"</formula>
    </cfRule>
  </conditionalFormatting>
  <conditionalFormatting sqref="B74:C74 H74">
    <cfRule type="cellIs" dxfId="78" priority="36" operator="equal">
      <formula>"Nav paredzēts"</formula>
    </cfRule>
  </conditionalFormatting>
  <conditionalFormatting sqref="B90:C90 H90">
    <cfRule type="cellIs" dxfId="77" priority="34" operator="equal">
      <formula>"Nav paredzēts"</formula>
    </cfRule>
  </conditionalFormatting>
  <conditionalFormatting sqref="B106:C106 H106">
    <cfRule type="cellIs" dxfId="76" priority="32" operator="equal">
      <formula>"Nav paredzēts"</formula>
    </cfRule>
  </conditionalFormatting>
  <conditionalFormatting sqref="B122:C122 H122">
    <cfRule type="cellIs" dxfId="75" priority="30" operator="equal">
      <formula>"Nav paredzēts"</formula>
    </cfRule>
  </conditionalFormatting>
  <conditionalFormatting sqref="B138:C138 H138">
    <cfRule type="cellIs" dxfId="74" priority="28" operator="equal">
      <formula>"Nav paredzēts"</formula>
    </cfRule>
  </conditionalFormatting>
  <conditionalFormatting sqref="B156:C156 H156">
    <cfRule type="cellIs" dxfId="73" priority="18" operator="equal">
      <formula>"Nav paredzēts"</formula>
    </cfRule>
  </conditionalFormatting>
  <conditionalFormatting sqref="B172:C172 H172">
    <cfRule type="cellIs" dxfId="72" priority="16" operator="equal">
      <formula>"Nav paredzēts"</formula>
    </cfRule>
  </conditionalFormatting>
  <conditionalFormatting sqref="B188:C188 H188">
    <cfRule type="cellIs" dxfId="71" priority="14" operator="equal">
      <formula>"Nav paredzēts"</formula>
    </cfRule>
  </conditionalFormatting>
  <conditionalFormatting sqref="B204:C204 H204">
    <cfRule type="cellIs" dxfId="70" priority="12" operator="equal">
      <formula>"Nav paredzēts"</formula>
    </cfRule>
  </conditionalFormatting>
  <conditionalFormatting sqref="B222:C222 H222">
    <cfRule type="cellIs" dxfId="69" priority="10" operator="equal">
      <formula>"Nav paredzēts"</formula>
    </cfRule>
  </conditionalFormatting>
  <conditionalFormatting sqref="B238:C238 H238">
    <cfRule type="cellIs" dxfId="68" priority="6" operator="equal">
      <formula>"Nav paredzēts"</formula>
    </cfRule>
  </conditionalFormatting>
  <conditionalFormatting sqref="B254:C254 H254">
    <cfRule type="cellIs" dxfId="67" priority="8" operator="equal">
      <formula>"Nav paredzēts"</formula>
    </cfRule>
  </conditionalFormatting>
  <conditionalFormatting sqref="B270:C270 H270">
    <cfRule type="cellIs" dxfId="66" priority="4" operator="equal">
      <formula>"Nav paredzēts"</formula>
    </cfRule>
  </conditionalFormatting>
  <conditionalFormatting sqref="B5:S16">
    <cfRule type="cellIs" dxfId="65" priority="41" operator="lessThan">
      <formula>0</formula>
    </cfRule>
  </conditionalFormatting>
  <conditionalFormatting sqref="H26:J26">
    <cfRule type="cellIs" dxfId="64" priority="110" operator="equal">
      <formula>"Nav paredzēts"</formula>
    </cfRule>
  </conditionalFormatting>
  <conditionalFormatting sqref="J42">
    <cfRule type="cellIs" dxfId="63" priority="39" operator="equal">
      <formula>"Nav paredzēts"</formula>
    </cfRule>
  </conditionalFormatting>
  <conditionalFormatting sqref="J58">
    <cfRule type="cellIs" dxfId="62" priority="37" operator="equal">
      <formula>"Nav paredzēts"</formula>
    </cfRule>
  </conditionalFormatting>
  <conditionalFormatting sqref="J74">
    <cfRule type="cellIs" dxfId="61" priority="35" operator="equal">
      <formula>"Nav paredzēts"</formula>
    </cfRule>
  </conditionalFormatting>
  <conditionalFormatting sqref="J90">
    <cfRule type="cellIs" dxfId="60" priority="33" operator="equal">
      <formula>"Nav paredzēts"</formula>
    </cfRule>
  </conditionalFormatting>
  <conditionalFormatting sqref="J106">
    <cfRule type="cellIs" dxfId="59" priority="31" operator="equal">
      <formula>"Nav paredzēts"</formula>
    </cfRule>
  </conditionalFormatting>
  <conditionalFormatting sqref="J122">
    <cfRule type="cellIs" dxfId="58" priority="29" operator="equal">
      <formula>"Nav paredzēts"</formula>
    </cfRule>
  </conditionalFormatting>
  <conditionalFormatting sqref="J138">
    <cfRule type="cellIs" dxfId="57" priority="27" operator="equal">
      <formula>"Nav paredzēts"</formula>
    </cfRule>
  </conditionalFormatting>
  <conditionalFormatting sqref="J156">
    <cfRule type="cellIs" dxfId="56" priority="17" operator="equal">
      <formula>"Nav paredzēts"</formula>
    </cfRule>
  </conditionalFormatting>
  <conditionalFormatting sqref="J172">
    <cfRule type="cellIs" dxfId="55" priority="15" operator="equal">
      <formula>"Nav paredzēts"</formula>
    </cfRule>
  </conditionalFormatting>
  <conditionalFormatting sqref="J188">
    <cfRule type="cellIs" dxfId="54" priority="13" operator="equal">
      <formula>"Nav paredzēts"</formula>
    </cfRule>
  </conditionalFormatting>
  <conditionalFormatting sqref="J204">
    <cfRule type="cellIs" dxfId="53" priority="11" operator="equal">
      <formula>"Nav paredzēts"</formula>
    </cfRule>
  </conditionalFormatting>
  <conditionalFormatting sqref="J222">
    <cfRule type="cellIs" dxfId="52" priority="9" operator="equal">
      <formula>"Nav paredzēts"</formula>
    </cfRule>
  </conditionalFormatting>
  <conditionalFormatting sqref="J238">
    <cfRule type="cellIs" dxfId="51" priority="5" operator="equal">
      <formula>"Nav paredzēts"</formula>
    </cfRule>
  </conditionalFormatting>
  <conditionalFormatting sqref="J254">
    <cfRule type="cellIs" dxfId="50" priority="7" operator="equal">
      <formula>"Nav paredzēts"</formula>
    </cfRule>
  </conditionalFormatting>
  <conditionalFormatting sqref="J270">
    <cfRule type="cellIs" dxfId="49" priority="3" operator="equal">
      <formula>"Nav paredzēts"</formula>
    </cfRule>
  </conditionalFormatting>
  <conditionalFormatting sqref="W12">
    <cfRule type="cellIs" dxfId="48" priority="2" operator="equal">
      <formula>"Kļūda"</formula>
    </cfRule>
  </conditionalFormatting>
  <conditionalFormatting sqref="W15">
    <cfRule type="cellIs" dxfId="47"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dimension ref="A1:X288"/>
  <sheetViews>
    <sheetView zoomScale="80" zoomScaleNormal="80" workbookViewId="0">
      <pane xSplit="1" ySplit="21" topLeftCell="B22" activePane="bottomRight" state="frozen"/>
      <selection pane="topRight" activeCell="B1" sqref="B1"/>
      <selection pane="bottomLeft" activeCell="A22" sqref="A22"/>
      <selection pane="bottomRight" activeCell="D21" sqref="D21:U21"/>
    </sheetView>
  </sheetViews>
  <sheetFormatPr defaultColWidth="9.140625" defaultRowHeight="12.75" x14ac:dyDescent="0.2"/>
  <cols>
    <col min="1" max="1" width="47.5703125" style="4" customWidth="1"/>
    <col min="2" max="2" width="16.42578125" style="4" customWidth="1"/>
    <col min="3" max="3" width="3.28515625" style="4" customWidth="1"/>
    <col min="4" max="4" width="16.42578125" style="4" customWidth="1"/>
    <col min="5" max="5" width="3.5703125" style="4" customWidth="1"/>
    <col min="6" max="6" width="16.42578125" style="4" customWidth="1"/>
    <col min="7" max="7" width="3.5703125" style="4" customWidth="1"/>
    <col min="8" max="8" width="16.42578125" style="4" customWidth="1"/>
    <col min="9" max="9" width="3.5703125" style="4" customWidth="1"/>
    <col min="10" max="10" width="16.42578125" style="4" customWidth="1"/>
    <col min="11" max="11" width="3.5703125" style="4" customWidth="1"/>
    <col min="12" max="12" width="16.42578125" style="4" customWidth="1"/>
    <col min="13" max="13" width="3.5703125" style="4" customWidth="1"/>
    <col min="14" max="14" width="16.42578125" style="4" customWidth="1"/>
    <col min="15" max="15" width="3.5703125" style="4" customWidth="1"/>
    <col min="16" max="16" width="16.42578125" style="4" customWidth="1"/>
    <col min="17" max="17" width="3.5703125" style="4" customWidth="1"/>
    <col min="18" max="18" width="16.42578125" style="4" customWidth="1"/>
    <col min="19" max="19" width="3.5703125" style="4" customWidth="1"/>
    <col min="20" max="20" width="16.42578125" style="4" customWidth="1"/>
    <col min="21" max="21" width="16" style="4" customWidth="1"/>
    <col min="22" max="22" width="9.140625" style="4"/>
    <col min="23" max="23" width="10.85546875" style="4" hidden="1" customWidth="1"/>
    <col min="24" max="24" width="9.140625" style="4" hidden="1" customWidth="1"/>
    <col min="25" max="16384" width="9.140625" style="4"/>
  </cols>
  <sheetData>
    <row r="1" spans="1:22" s="1" customFormat="1" ht="27" customHeight="1" x14ac:dyDescent="0.4">
      <c r="A1" s="654" t="s">
        <v>221</v>
      </c>
      <c r="B1" s="654"/>
      <c r="C1" s="654"/>
      <c r="D1" s="654"/>
      <c r="E1" s="447"/>
      <c r="F1" s="2"/>
      <c r="G1" s="2"/>
      <c r="H1" s="2"/>
      <c r="I1" s="2"/>
      <c r="J1" s="2"/>
      <c r="K1" s="2"/>
      <c r="L1" s="2"/>
      <c r="M1" s="2"/>
      <c r="N1" s="2"/>
      <c r="O1" s="2"/>
      <c r="P1" s="2"/>
      <c r="Q1" s="2"/>
      <c r="R1" s="2"/>
      <c r="S1" s="2"/>
      <c r="T1" s="2"/>
      <c r="U1" s="2"/>
    </row>
    <row r="2" spans="1:22" ht="24.95" customHeight="1" x14ac:dyDescent="0.35">
      <c r="A2" s="448" t="s">
        <v>222</v>
      </c>
      <c r="B2" s="3"/>
      <c r="C2" s="3"/>
      <c r="D2" s="3"/>
      <c r="E2" s="3"/>
      <c r="F2" s="2"/>
      <c r="G2" s="2"/>
      <c r="H2" s="2"/>
      <c r="I2" s="2"/>
      <c r="J2" s="2"/>
      <c r="K2" s="2"/>
      <c r="L2" s="2"/>
      <c r="M2" s="2"/>
      <c r="N2" s="2"/>
      <c r="O2" s="2"/>
      <c r="P2" s="2"/>
      <c r="Q2" s="2"/>
      <c r="R2" s="2"/>
      <c r="S2" s="2"/>
      <c r="T2" s="2"/>
      <c r="U2" s="2"/>
    </row>
    <row r="3" spans="1:22" x14ac:dyDescent="0.2">
      <c r="A3" s="449" t="s">
        <v>223</v>
      </c>
      <c r="B3" s="450">
        <f>'4.DL Finansiālā ilgtspēja'!E4</f>
        <v>2024</v>
      </c>
      <c r="C3" s="450"/>
      <c r="D3" s="450">
        <f>IF(OR(B3&gt;='Dati par projektu'!$C$17,B3="X"),"X",B3+1)</f>
        <v>2025</v>
      </c>
      <c r="E3" s="450"/>
      <c r="F3" s="450">
        <f>IF(OR(D3&gt;='Dati par projektu'!$C$17,D3="X"),"X",D3+1)</f>
        <v>2026</v>
      </c>
      <c r="G3" s="450"/>
      <c r="H3" s="450">
        <f>IF(OR(F3&gt;='Dati par projektu'!$C$17,F3="X"),"X",F3+1)</f>
        <v>2027</v>
      </c>
      <c r="I3" s="450"/>
      <c r="J3" s="450">
        <f>IF(OR(H3&gt;='Dati par projektu'!$C$17,H3="X"),"X",H3+1)</f>
        <v>2028</v>
      </c>
      <c r="K3" s="450"/>
      <c r="L3" s="450">
        <f>IF(OR(J3&gt;='Dati par projektu'!$C$17,J3="X"),"X",J3+1)</f>
        <v>2029</v>
      </c>
      <c r="M3" s="450"/>
      <c r="N3" s="450" t="str">
        <f>IF(OR(L3&gt;='Dati par projektu'!$C$17,L3="X"),"X",L3+1)</f>
        <v>X</v>
      </c>
      <c r="O3" s="450"/>
      <c r="P3" s="450" t="str">
        <f>IF(OR(N3&gt;='Dati par projektu'!$C$17,N3="X"),"X",N3+1)</f>
        <v>X</v>
      </c>
      <c r="Q3" s="450"/>
      <c r="R3" s="450" t="str">
        <f>IF(OR(P3&gt;='Dati par projektu'!$C$17,P3="X"),"X",P3+1)</f>
        <v>X</v>
      </c>
      <c r="S3" s="450"/>
      <c r="T3" s="450"/>
      <c r="U3" s="450"/>
    </row>
    <row r="4" spans="1:22" ht="12.75" customHeight="1" x14ac:dyDescent="0.2">
      <c r="A4" s="451"/>
      <c r="B4" s="451" t="s">
        <v>224</v>
      </c>
      <c r="C4" s="451"/>
      <c r="D4" s="451" t="s">
        <v>224</v>
      </c>
      <c r="E4" s="451"/>
      <c r="F4" s="451" t="s">
        <v>224</v>
      </c>
      <c r="G4" s="451"/>
      <c r="H4" s="451" t="s">
        <v>224</v>
      </c>
      <c r="I4" s="451"/>
      <c r="J4" s="451" t="s">
        <v>224</v>
      </c>
      <c r="K4" s="451"/>
      <c r="L4" s="451" t="s">
        <v>224</v>
      </c>
      <c r="M4" s="451"/>
      <c r="N4" s="451" t="s">
        <v>224</v>
      </c>
      <c r="O4" s="451"/>
      <c r="P4" s="451" t="s">
        <v>224</v>
      </c>
      <c r="Q4" s="451"/>
      <c r="R4" s="451" t="s">
        <v>224</v>
      </c>
      <c r="S4" s="451"/>
      <c r="T4" s="451" t="s">
        <v>113</v>
      </c>
      <c r="U4" s="451" t="s">
        <v>59</v>
      </c>
    </row>
    <row r="5" spans="1:22" x14ac:dyDescent="0.2">
      <c r="A5" s="501" t="s">
        <v>225</v>
      </c>
      <c r="B5" s="452">
        <f>SUM(B29,B45,B61,B77,B93,B109,B125,B141,B159,B175,B191,B207,B225,B257,B241,B273)</f>
        <v>829172.45</v>
      </c>
      <c r="C5" s="452"/>
      <c r="D5" s="452">
        <f>SUM(D29,D45,D61,D77,D93,D109,D125,D141,D159,D175,D191,D207,D225,D257,D241,D273)</f>
        <v>1183512.8</v>
      </c>
      <c r="E5" s="452"/>
      <c r="F5" s="452">
        <f>SUM(F29,F45,F61,F77,F93,F109,F125,F141,F159,F175,F191,F207,F225,F257,F241,F273)</f>
        <v>1179262.8</v>
      </c>
      <c r="G5" s="452"/>
      <c r="H5" s="452">
        <f>SUM(H29,H45,H61,H77,H93,H109,H125,H141,H159,H175,H191,H207,H225,H257,H241,H273)</f>
        <v>1179289.1499999999</v>
      </c>
      <c r="I5" s="452"/>
      <c r="J5" s="452">
        <f>SUM(J29,J45,J61,J77,J93,J109,J125,J141,J159,J175,J191,J207,J225,J257,J241,J273)</f>
        <v>1175012.8</v>
      </c>
      <c r="K5" s="452"/>
      <c r="L5" s="452">
        <f>SUM(L29,L45,L61,L77,L93,L109,L125,L141,L159,L175,L191,L207,L225,L257,L241,L273)</f>
        <v>0</v>
      </c>
      <c r="M5" s="452"/>
      <c r="N5" s="452">
        <f>SUM(N29,N45,N61,N77,N93,N109,N125,N141,N159,N175,N191,N207,N225,N257,N241,N273)</f>
        <v>0</v>
      </c>
      <c r="O5" s="452"/>
      <c r="P5" s="452">
        <f>SUM(P29,P45,P61,P77,P93,P109,P125,P141,P159,P175,P191,P207,P225,P257,P241,P273)</f>
        <v>0</v>
      </c>
      <c r="Q5" s="452"/>
      <c r="R5" s="452">
        <f>SUM(R29,R45,R61,R77,R93,R109,R125,R141,R159,R175,R191,R207,R225,R257,R241,R273)</f>
        <v>0</v>
      </c>
      <c r="S5" s="452"/>
      <c r="T5" s="453">
        <f>SUM(B5:R5)</f>
        <v>5546249.9999999991</v>
      </c>
      <c r="U5" s="454">
        <f>T5/$T$12</f>
        <v>0.84999999999999987</v>
      </c>
    </row>
    <row r="6" spans="1:22" hidden="1" x14ac:dyDescent="0.2">
      <c r="A6" s="455" t="s">
        <v>327</v>
      </c>
      <c r="B6" s="452">
        <f>SUM(B30,B46,B62,B78,B94,B110,B126,B142,B160,B176,B192,B208,B226,B258,B242,B274)</f>
        <v>146324.55000000005</v>
      </c>
      <c r="C6" s="452"/>
      <c r="D6" s="452">
        <f>SUM(D30,D46,D62,D78,D94,D110,D126,D142,D160,D176,D192,D208,D226,D258,D242,D274)</f>
        <v>208855.19999999995</v>
      </c>
      <c r="E6" s="452"/>
      <c r="F6" s="452">
        <f>SUM(F30,F46,F62,F78,F94,F110,F126,F142,F160,F176,F192,F208,F226,F258,F242,F274)</f>
        <v>208105.19999999995</v>
      </c>
      <c r="G6" s="452"/>
      <c r="H6" s="452">
        <f>SUM(H30,H46,H62,H78,H94,H110,H126,H142,H160,H176,H192,H208,H226,H258,H242,H274)</f>
        <v>208109.85000000009</v>
      </c>
      <c r="I6" s="452"/>
      <c r="J6" s="452">
        <f>SUM(J30,J46,J62,J78,J94,J110,J126,J142,J160,J176,J192,J208,J226,J258,J242,J274)</f>
        <v>207355.19999999995</v>
      </c>
      <c r="K6" s="452"/>
      <c r="L6" s="452">
        <f>SUM(L30,L46,L62,L78,L94,L110,L126,L142,L160,L176,L192,L208,L226,L258,L242,L274)</f>
        <v>0</v>
      </c>
      <c r="M6" s="452"/>
      <c r="N6" s="452">
        <f>SUM(N30,N46,N62,N78,N94,N110,N126,N142,N160,N176,N192,N208,N226,N258,N242,N274)</f>
        <v>0</v>
      </c>
      <c r="O6" s="452"/>
      <c r="P6" s="452">
        <f>SUM(P30,P46,P62,P78,P94,P110,P126,P142,P160,P176,P192,P208,P226,P258,P242,P274)</f>
        <v>0</v>
      </c>
      <c r="Q6" s="452"/>
      <c r="R6" s="452">
        <f>SUM(R30,R46,R62,R78,R94,R110,R126,R142,R160,R176,R192,R208,R226,R258,R242,R274)</f>
        <v>0</v>
      </c>
      <c r="S6" s="452"/>
      <c r="T6" s="453">
        <f t="shared" ref="T6:T16" si="0">SUM(B6:R6)</f>
        <v>978750</v>
      </c>
      <c r="U6" s="454">
        <f t="shared" ref="U6:U12" si="1">T6/$T$12</f>
        <v>0.15</v>
      </c>
    </row>
    <row r="7" spans="1:22" x14ac:dyDescent="0.2">
      <c r="A7" s="455" t="s">
        <v>226</v>
      </c>
      <c r="B7" s="452">
        <f>SUM(B31,B47,B63,B79,B95,B111,B127,B143,B161,B177,B193,B209,B227,B259,B243,B275)</f>
        <v>0</v>
      </c>
      <c r="C7" s="452"/>
      <c r="D7" s="452">
        <f>SUM(D31,D47,D63,D79,D95,D111,D127,D143,D161,D177,D193,D209,D227,D259,D243,D275)</f>
        <v>0</v>
      </c>
      <c r="E7" s="452"/>
      <c r="F7" s="452">
        <f>SUM(F31,F47,F63,F79,F95,F111,F127,F143,F161,F177,F193,F209,F227,F259,F243,F275)</f>
        <v>0</v>
      </c>
      <c r="G7" s="452"/>
      <c r="H7" s="452">
        <f>SUM(H31,H47,H63,H79,H95,H111,H127,H143,H161,H177,H193,H209,H227,H259,H243,H275)</f>
        <v>0</v>
      </c>
      <c r="I7" s="452"/>
      <c r="J7" s="452">
        <f>SUM(J31,J47,J63,J79,J95,J111,J127,J143,J161,J177,J193,J209,J227,J259,J243,J275)</f>
        <v>0</v>
      </c>
      <c r="K7" s="452"/>
      <c r="L7" s="452">
        <f>SUM(L31,L47,L63,L79,L95,L111,L127,L143,L161,L177,L193,L209,L227,L259,L243,L275)</f>
        <v>0</v>
      </c>
      <c r="M7" s="452"/>
      <c r="N7" s="452">
        <f>SUM(N31,N47,N63,N79,N95,N111,N127,N143,N161,N177,N193,N209,N227,N259,N243,N275)</f>
        <v>0</v>
      </c>
      <c r="O7" s="452"/>
      <c r="P7" s="452">
        <f>SUM(P31,P47,P63,P79,P95,P111,P127,P143,P161,P177,P193,P209,P227,P259,P243,P275)</f>
        <v>0</v>
      </c>
      <c r="Q7" s="452"/>
      <c r="R7" s="452">
        <f>SUM(R31,R47,R63,R79,R95,R111,R127,R143,R161,R177,R193,R209,R227,R259,R243,R275)</f>
        <v>0</v>
      </c>
      <c r="S7" s="452"/>
      <c r="T7" s="453">
        <f>SUM(B7:R7)</f>
        <v>0</v>
      </c>
      <c r="U7" s="454">
        <f t="shared" si="1"/>
        <v>0</v>
      </c>
    </row>
    <row r="8" spans="1:22" ht="22.5" customHeight="1" x14ac:dyDescent="0.2">
      <c r="A8" s="455" t="s">
        <v>157</v>
      </c>
      <c r="B8" s="452">
        <f>SUM(B32,B48,B64,B80,B96,B112,B128,B144,B162,B178,B194,B210,B228,B260,B244,B276)</f>
        <v>0</v>
      </c>
      <c r="C8" s="452"/>
      <c r="D8" s="452">
        <f>SUM(D32,D48,D64,D80,D96,D112,D128,D144,D162,D178,D194,D210,D228,D260,D244,D276)</f>
        <v>0</v>
      </c>
      <c r="E8" s="452"/>
      <c r="F8" s="452">
        <f>SUM(F32,F48,F64,F80,F96,F112,F128,F144,F162,F178,F194,F210,F228,F260,F244,F276)</f>
        <v>0</v>
      </c>
      <c r="G8" s="452"/>
      <c r="H8" s="452">
        <f>SUM(H32,H48,H64,H80,H96,H112,H128,H144,H162,H178,H194,H210,H228,H260,H244,H276)</f>
        <v>0</v>
      </c>
      <c r="I8" s="452"/>
      <c r="J8" s="452">
        <f>SUM(J32,J48,J64,J80,J96,J112,J128,J144,J162,J178,J194,J210,J228,J260,J244,J276)</f>
        <v>0</v>
      </c>
      <c r="K8" s="452"/>
      <c r="L8" s="452">
        <f>SUM(L32,L48,L64,L80,L96,L112,L128,L144,L162,L178,L194,L210,L228,L260,L244,L276)</f>
        <v>0</v>
      </c>
      <c r="M8" s="452"/>
      <c r="N8" s="452">
        <f>SUM(N32,N48,N64,N80,N96,N112,N128,N144,N162,N178,N194,N210,N228,N260,N244,N276)</f>
        <v>0</v>
      </c>
      <c r="O8" s="452"/>
      <c r="P8" s="452">
        <f>SUM(P32,P48,P64,P80,P96,P112,P128,P144,P162,P178,P194,P210,P228,P260,P244,P276)</f>
        <v>0</v>
      </c>
      <c r="Q8" s="452"/>
      <c r="R8" s="452">
        <f>SUM(R32,R48,R64,R80,R96,R112,R128,R144,R162,R178,R194,R210,R228,R260,R244,R276)</f>
        <v>0</v>
      </c>
      <c r="S8" s="452"/>
      <c r="T8" s="453">
        <f t="shared" si="0"/>
        <v>0</v>
      </c>
      <c r="U8" s="454">
        <f t="shared" si="1"/>
        <v>0</v>
      </c>
    </row>
    <row r="9" spans="1:22" s="3" customFormat="1" x14ac:dyDescent="0.2">
      <c r="A9" s="455" t="s">
        <v>227</v>
      </c>
      <c r="B9" s="452">
        <f>SUM(B33,B49,B65,B81,B97,B113,B129,B145,B163,B179,B195,B211,B229,B261,B245,B277)</f>
        <v>0</v>
      </c>
      <c r="C9" s="452"/>
      <c r="D9" s="452">
        <f>SUM(D33,D49,D65,D81,D97,D113,D129,D145,D163,D179,D195,D211,D229,D261,D245,D277)</f>
        <v>0</v>
      </c>
      <c r="E9" s="452"/>
      <c r="F9" s="452">
        <f>SUM(F33,F49,F65,F81,F97,F113,F129,F145,F163,F179,F195,F211,F229,F261,F245,F277)</f>
        <v>0</v>
      </c>
      <c r="G9" s="452"/>
      <c r="H9" s="452">
        <f>SUM(H33,H49,H65,H81,H97,H113,H129,H145,H163,H179,H195,H211,H229,H261,H245,H277)</f>
        <v>0</v>
      </c>
      <c r="I9" s="452"/>
      <c r="J9" s="452">
        <f>SUM(J33,J49,J65,J81,J97,J113,J129,J145,J163,J179,J195,J211,J229,J261,J245,J277)</f>
        <v>0</v>
      </c>
      <c r="K9" s="452"/>
      <c r="L9" s="452">
        <f>SUM(L33,L49,L65,L81,L97,L113,L129,L145,L163,L179,L195,L211,L229,L261,L245,L277)</f>
        <v>0</v>
      </c>
      <c r="M9" s="452"/>
      <c r="N9" s="452">
        <f>SUM(N33,N49,N65,N81,N97,N113,N129,N145,N163,N179,N195,N211,N229,N261,N245,N277)</f>
        <v>0</v>
      </c>
      <c r="O9" s="452"/>
      <c r="P9" s="452">
        <f>SUM(P33,P49,P65,P81,P97,P113,P129,P145,P163,P179,P195,P211,P229,P261,P245,P277)</f>
        <v>0</v>
      </c>
      <c r="Q9" s="452"/>
      <c r="R9" s="452">
        <f>SUM(R33,R49,R65,R81,R97,R113,R129,R145,R163,R179,R195,R211,R229,R261,R245,R277)</f>
        <v>0</v>
      </c>
      <c r="S9" s="452"/>
      <c r="T9" s="453">
        <f t="shared" si="0"/>
        <v>0</v>
      </c>
      <c r="U9" s="454">
        <f t="shared" si="1"/>
        <v>0</v>
      </c>
    </row>
    <row r="10" spans="1:22" ht="15" customHeight="1" x14ac:dyDescent="0.2">
      <c r="A10" s="456" t="s">
        <v>328</v>
      </c>
      <c r="B10" s="354">
        <f>SUM(B5:B9)</f>
        <v>975497</v>
      </c>
      <c r="C10" s="272"/>
      <c r="D10" s="272">
        <f>SUM(D5:D9)</f>
        <v>1392368</v>
      </c>
      <c r="E10" s="272"/>
      <c r="F10" s="272">
        <f>SUM(F5:F9)</f>
        <v>1387368</v>
      </c>
      <c r="G10" s="272"/>
      <c r="H10" s="272">
        <f t="shared" ref="H10:R10" si="2">SUM(H5:H9)</f>
        <v>1387399</v>
      </c>
      <c r="I10" s="272"/>
      <c r="J10" s="272">
        <f t="shared" si="2"/>
        <v>1382368</v>
      </c>
      <c r="K10" s="272"/>
      <c r="L10" s="272">
        <f t="shared" si="2"/>
        <v>0</v>
      </c>
      <c r="M10" s="272"/>
      <c r="N10" s="272">
        <f t="shared" si="2"/>
        <v>0</v>
      </c>
      <c r="O10" s="272"/>
      <c r="P10" s="272">
        <f t="shared" si="2"/>
        <v>0</v>
      </c>
      <c r="Q10" s="272"/>
      <c r="R10" s="272">
        <f t="shared" si="2"/>
        <v>0</v>
      </c>
      <c r="S10" s="272"/>
      <c r="T10" s="457">
        <f t="shared" si="0"/>
        <v>6525000</v>
      </c>
      <c r="U10" s="458">
        <f t="shared" si="1"/>
        <v>1</v>
      </c>
    </row>
    <row r="11" spans="1:22" ht="15" customHeight="1" x14ac:dyDescent="0.2">
      <c r="A11" s="455" t="s">
        <v>228</v>
      </c>
      <c r="B11" s="452">
        <f>SUM(B35,B51,B67,B83,B99,B115,B131,B147,B165,B181,B197,B213,B231,B263,B247,B279)</f>
        <v>0</v>
      </c>
      <c r="C11" s="452"/>
      <c r="D11" s="452">
        <f t="shared" ref="D11:R11" si="3">SUM(D35,D51,D67,D83,D99,D115,D131,D147,D165,D181,D197,D213,D231,D263,D247,D279)</f>
        <v>0</v>
      </c>
      <c r="E11" s="452"/>
      <c r="F11" s="452">
        <f t="shared" si="3"/>
        <v>0</v>
      </c>
      <c r="G11" s="452"/>
      <c r="H11" s="452">
        <f t="shared" si="3"/>
        <v>0</v>
      </c>
      <c r="I11" s="452"/>
      <c r="J11" s="452">
        <f t="shared" si="3"/>
        <v>0</v>
      </c>
      <c r="K11" s="452"/>
      <c r="L11" s="452">
        <f t="shared" si="3"/>
        <v>0</v>
      </c>
      <c r="M11" s="452"/>
      <c r="N11" s="452">
        <f t="shared" si="3"/>
        <v>0</v>
      </c>
      <c r="O11" s="452"/>
      <c r="P11" s="452">
        <f t="shared" si="3"/>
        <v>0</v>
      </c>
      <c r="Q11" s="452"/>
      <c r="R11" s="452">
        <f t="shared" si="3"/>
        <v>0</v>
      </c>
      <c r="S11" s="452"/>
      <c r="T11" s="453">
        <f t="shared" si="0"/>
        <v>0</v>
      </c>
      <c r="U11" s="454">
        <f t="shared" si="1"/>
        <v>0</v>
      </c>
    </row>
    <row r="12" spans="1:22" x14ac:dyDescent="0.2">
      <c r="A12" s="456" t="s">
        <v>229</v>
      </c>
      <c r="B12" s="459">
        <f>B10+B11</f>
        <v>975497</v>
      </c>
      <c r="C12" s="272"/>
      <c r="D12" s="272">
        <f>D10+D11</f>
        <v>1392368</v>
      </c>
      <c r="E12" s="272"/>
      <c r="F12" s="272">
        <f>F10+F11</f>
        <v>1387368</v>
      </c>
      <c r="G12" s="272"/>
      <c r="H12" s="272">
        <f>H10+H11</f>
        <v>1387399</v>
      </c>
      <c r="I12" s="272"/>
      <c r="J12" s="272">
        <f>J10+J11</f>
        <v>1382368</v>
      </c>
      <c r="K12" s="272"/>
      <c r="L12" s="272">
        <f>L10+L11</f>
        <v>0</v>
      </c>
      <c r="M12" s="272"/>
      <c r="N12" s="272">
        <f>N10+N11</f>
        <v>0</v>
      </c>
      <c r="O12" s="272"/>
      <c r="P12" s="272">
        <f>P10+P11</f>
        <v>0</v>
      </c>
      <c r="Q12" s="272"/>
      <c r="R12" s="272">
        <f>R10+R11</f>
        <v>0</v>
      </c>
      <c r="S12" s="272"/>
      <c r="T12" s="457">
        <f>SUM(B12:R12)</f>
        <v>6525000</v>
      </c>
      <c r="U12" s="458">
        <f t="shared" si="1"/>
        <v>1</v>
      </c>
      <c r="V12" s="4" t="str">
        <f>IF(T12='10. DL PIV 3.pielikums'!C35,"Dati pareizi","Kļūda")</f>
        <v>Dati pareizi</v>
      </c>
    </row>
    <row r="13" spans="1:22" x14ac:dyDescent="0.2">
      <c r="A13" s="455" t="s">
        <v>230</v>
      </c>
      <c r="B13" s="452">
        <f>SUM(B37,B53,B69,B85,B101,B117,B133,B149,B167,B183,B199,B215,B233,B265,B249,B281)</f>
        <v>0</v>
      </c>
      <c r="C13" s="452"/>
      <c r="D13" s="452">
        <f>SUM(D37,D53,D69,D85,D101,D117,D133,D149,D167,D183,D199,D215,D233,D265,D249,D281)</f>
        <v>0</v>
      </c>
      <c r="E13" s="452"/>
      <c r="F13" s="452">
        <f>SUM(F37,F53,F69,F85,F101,F117,F133,F149,F167,F183,F199,F215,F233,F265,F249,F281)</f>
        <v>0</v>
      </c>
      <c r="G13" s="452"/>
      <c r="H13" s="452">
        <f>SUM(H37,H53,H69,H85,H101,H117,H133,H149,H167,H183,H199,H215,H233,H265,H249,H281)</f>
        <v>0</v>
      </c>
      <c r="I13" s="452"/>
      <c r="J13" s="452">
        <f>SUM(J37,J53,J69,J85,J101,J117,J133,J149,J167,J183,J199,J215,J233,J265,J249,J281)</f>
        <v>0</v>
      </c>
      <c r="K13" s="452"/>
      <c r="L13" s="452">
        <f>SUM(L37,L53,L69,L85,L101,L117,L133,L149,L167,L183,L199,L215,L233,L265,L249,L281)</f>
        <v>0</v>
      </c>
      <c r="M13" s="452"/>
      <c r="N13" s="452">
        <f>SUM(N37,N53,N69,N85,N101,N117,N133,N149,N167,N183,N199,N215,N233,N265,N249,N281)</f>
        <v>0</v>
      </c>
      <c r="O13" s="452"/>
      <c r="P13" s="452">
        <f>SUM(P37,P53,P69,P85,P101,P117,P133,P149,P167,P183,P199,P215,P233,P265,P249,P281)</f>
        <v>0</v>
      </c>
      <c r="Q13" s="452"/>
      <c r="R13" s="452">
        <f>SUM(R37,R53,R69,R85,R101,R117,R133,R149,R167,R183,R199,R215,R233,R265,R249,R281)</f>
        <v>0</v>
      </c>
      <c r="S13" s="452"/>
      <c r="T13" s="453">
        <f>SUM(B13:R13)</f>
        <v>0</v>
      </c>
      <c r="U13" s="460" t="s">
        <v>231</v>
      </c>
    </row>
    <row r="14" spans="1:22" x14ac:dyDescent="0.2">
      <c r="A14" s="455" t="s">
        <v>232</v>
      </c>
      <c r="B14" s="452">
        <f>SUM(B38,B54,B70,B86,B102,B118,B134,B150,B168,B184,B200,B216,B234,B266,B250,B282)</f>
        <v>0</v>
      </c>
      <c r="C14" s="452"/>
      <c r="D14" s="452">
        <f>SUM(D38,D54,D70,D86,D102,D118,D134,D150,D168,D184,D200,D216,D234,D266,D250,D282)</f>
        <v>0</v>
      </c>
      <c r="E14" s="452"/>
      <c r="F14" s="452">
        <f>SUM(F38,F54,F70,F86,F102,F118,F134,F150,F168,F184,F200,F216,F234,F266,F250,F282)</f>
        <v>0</v>
      </c>
      <c r="G14" s="452"/>
      <c r="H14" s="452">
        <f>SUM(H38,H54,H70,H86,H102,H118,H134,H150,H168,H184,H200,H216,H234,H266,H250,H282)</f>
        <v>0</v>
      </c>
      <c r="I14" s="452"/>
      <c r="J14" s="452">
        <f>SUM(J38,J54,J70,J86,J102,J118,J134,J150,J168,J184,J200,J216,J234,J266,J250,J282)</f>
        <v>0</v>
      </c>
      <c r="K14" s="452"/>
      <c r="L14" s="452">
        <f>SUM(L38,L54,L70,L86,L102,L118,L134,L150,L168,L184,L200,L216,L234,L266,L250,L282)</f>
        <v>0</v>
      </c>
      <c r="M14" s="452"/>
      <c r="N14" s="452">
        <f>SUM(N38,N54,N70,N86,N102,N118,N134,N150,N168,N184,N200,N216,N234,N266,N250,N282)</f>
        <v>0</v>
      </c>
      <c r="O14" s="452"/>
      <c r="P14" s="452">
        <f>SUM(P38,P54,P70,P86,P102,P118,P134,P150,P168,P184,P200,P216,P234,P266,P250,P282)</f>
        <v>0</v>
      </c>
      <c r="Q14" s="452"/>
      <c r="R14" s="452">
        <f>SUM(R38,R54,R70,R86,R102,R118,R134,R150,R168,R184,R200,R216,R234,R266,R250,R282)</f>
        <v>0</v>
      </c>
      <c r="S14" s="452"/>
      <c r="T14" s="453">
        <f t="shared" si="0"/>
        <v>0</v>
      </c>
      <c r="U14" s="460" t="s">
        <v>231</v>
      </c>
    </row>
    <row r="15" spans="1:22" s="48" customFormat="1" x14ac:dyDescent="0.2">
      <c r="A15" s="456" t="s">
        <v>233</v>
      </c>
      <c r="B15" s="354">
        <f>SUM(B13:B14)</f>
        <v>0</v>
      </c>
      <c r="C15" s="272"/>
      <c r="D15" s="272">
        <f t="shared" ref="D15:R15" si="4">SUM(D13:D14)</f>
        <v>0</v>
      </c>
      <c r="E15" s="272"/>
      <c r="F15" s="272">
        <f t="shared" si="4"/>
        <v>0</v>
      </c>
      <c r="G15" s="272"/>
      <c r="H15" s="272">
        <f t="shared" si="4"/>
        <v>0</v>
      </c>
      <c r="I15" s="272"/>
      <c r="J15" s="272">
        <f t="shared" si="4"/>
        <v>0</v>
      </c>
      <c r="K15" s="272"/>
      <c r="L15" s="272">
        <f t="shared" si="4"/>
        <v>0</v>
      </c>
      <c r="M15" s="272"/>
      <c r="N15" s="272">
        <f t="shared" si="4"/>
        <v>0</v>
      </c>
      <c r="O15" s="272"/>
      <c r="P15" s="272">
        <f t="shared" si="4"/>
        <v>0</v>
      </c>
      <c r="Q15" s="272"/>
      <c r="R15" s="272">
        <f t="shared" si="4"/>
        <v>0</v>
      </c>
      <c r="S15" s="272"/>
      <c r="T15" s="457">
        <f t="shared" si="0"/>
        <v>0</v>
      </c>
      <c r="U15" s="460" t="s">
        <v>231</v>
      </c>
      <c r="V15" s="4" t="str">
        <f>IF(T15='10. DL PIV 3.pielikums'!D35,"Dati pareizi","Kļūda")</f>
        <v>Dati pareizi</v>
      </c>
    </row>
    <row r="16" spans="1:22" ht="15" x14ac:dyDescent="0.25">
      <c r="A16" s="461" t="s">
        <v>234</v>
      </c>
      <c r="B16" s="462">
        <f t="shared" ref="B16:R16" si="5">B12+B15</f>
        <v>975497</v>
      </c>
      <c r="C16" s="463"/>
      <c r="D16" s="463">
        <f t="shared" si="5"/>
        <v>1392368</v>
      </c>
      <c r="E16" s="463"/>
      <c r="F16" s="463">
        <f t="shared" si="5"/>
        <v>1387368</v>
      </c>
      <c r="G16" s="463"/>
      <c r="H16" s="463">
        <f t="shared" si="5"/>
        <v>1387399</v>
      </c>
      <c r="I16" s="463"/>
      <c r="J16" s="463">
        <f t="shared" si="5"/>
        <v>1382368</v>
      </c>
      <c r="K16" s="463"/>
      <c r="L16" s="463">
        <f t="shared" si="5"/>
        <v>0</v>
      </c>
      <c r="M16" s="463"/>
      <c r="N16" s="463">
        <f t="shared" si="5"/>
        <v>0</v>
      </c>
      <c r="O16" s="463"/>
      <c r="P16" s="463">
        <f t="shared" si="5"/>
        <v>0</v>
      </c>
      <c r="Q16" s="463"/>
      <c r="R16" s="463">
        <f t="shared" si="5"/>
        <v>0</v>
      </c>
      <c r="S16" s="463"/>
      <c r="T16" s="464">
        <f t="shared" si="0"/>
        <v>6525000</v>
      </c>
      <c r="U16" s="460" t="s">
        <v>231</v>
      </c>
    </row>
    <row r="17" spans="1:23" ht="15" x14ac:dyDescent="0.25">
      <c r="A17" s="49"/>
      <c r="B17" s="465"/>
      <c r="C17" s="465"/>
      <c r="F17" s="466"/>
      <c r="G17" s="465"/>
      <c r="H17" s="465"/>
      <c r="I17" s="465"/>
      <c r="J17" s="465"/>
      <c r="K17" s="465"/>
      <c r="L17" s="465"/>
      <c r="M17" s="465"/>
      <c r="N17" s="465"/>
      <c r="O17" s="465"/>
      <c r="P17" s="465"/>
      <c r="Q17" s="465"/>
      <c r="R17" s="465"/>
      <c r="S17" s="465"/>
      <c r="T17" s="465"/>
      <c r="U17" s="465"/>
    </row>
    <row r="18" spans="1:23" ht="15" x14ac:dyDescent="0.25">
      <c r="A18" s="465"/>
      <c r="B18" s="497" t="str">
        <f>IF(B19&gt;T5+T9-T153,"Norādītais pieejamais ES līdzfinansējums nevar būt lielāks par aprēķināto!","")</f>
        <v/>
      </c>
      <c r="C18" s="467"/>
      <c r="D18" s="467"/>
      <c r="E18" s="467"/>
      <c r="F18" s="467"/>
      <c r="G18" s="467"/>
      <c r="H18" s="467"/>
      <c r="I18" s="467"/>
      <c r="J18" s="467"/>
      <c r="K18" s="467"/>
      <c r="L18" s="467"/>
      <c r="M18" s="467"/>
      <c r="N18" s="467"/>
      <c r="O18" s="467"/>
      <c r="P18" s="467"/>
      <c r="Q18" s="467"/>
      <c r="R18" s="467"/>
      <c r="S18" s="467"/>
      <c r="T18" s="467"/>
      <c r="U18" s="465"/>
    </row>
    <row r="19" spans="1:23" ht="15" x14ac:dyDescent="0.25">
      <c r="A19" s="468" t="s">
        <v>341</v>
      </c>
      <c r="B19" s="104"/>
      <c r="C19" s="498"/>
      <c r="D19" s="655" t="s">
        <v>342</v>
      </c>
      <c r="E19" s="656"/>
      <c r="F19" s="656"/>
      <c r="G19" s="656"/>
      <c r="H19" s="656"/>
      <c r="I19" s="656"/>
      <c r="J19" s="656"/>
      <c r="K19" s="656"/>
      <c r="L19" s="656"/>
      <c r="M19" s="656"/>
      <c r="N19" s="656"/>
      <c r="O19" s="656"/>
      <c r="P19" s="656"/>
      <c r="Q19" s="656"/>
      <c r="R19" s="656"/>
      <c r="S19" s="656"/>
      <c r="T19" s="656"/>
      <c r="U19" s="656"/>
      <c r="W19" s="4">
        <f>IF(B19=0,1,IF(B19&gt;'PIV 2.piel.-1'!T5,1,B19/'PIV 2.piel.-1'!T5))</f>
        <v>1</v>
      </c>
    </row>
    <row r="20" spans="1:23" ht="15.75" thickBot="1" x14ac:dyDescent="0.3">
      <c r="A20" s="499" t="s">
        <v>235</v>
      </c>
      <c r="B20" s="50"/>
      <c r="C20" s="498"/>
      <c r="D20" s="657" t="s">
        <v>236</v>
      </c>
      <c r="E20" s="657"/>
      <c r="F20" s="657"/>
      <c r="G20" s="657"/>
      <c r="H20" s="657"/>
      <c r="I20" s="657"/>
      <c r="J20" s="657"/>
      <c r="K20" s="657"/>
      <c r="L20" s="657"/>
      <c r="M20" s="657"/>
      <c r="N20" s="657"/>
      <c r="O20" s="657"/>
      <c r="P20" s="657"/>
      <c r="Q20" s="657"/>
      <c r="R20" s="657"/>
      <c r="S20" s="657"/>
      <c r="T20" s="657"/>
      <c r="U20" s="657"/>
      <c r="W20" s="4">
        <f>IF(B20&gt;'PIV 2.piel.-1'!T5,1,B20/'PIV 2.piel.-1'!T5)</f>
        <v>0</v>
      </c>
    </row>
    <row r="21" spans="1:23" ht="30" customHeight="1" thickTop="1" thickBot="1" x14ac:dyDescent="0.25">
      <c r="A21" s="472" t="s">
        <v>237</v>
      </c>
      <c r="B21" s="51"/>
      <c r="C21" s="474"/>
      <c r="D21" s="658" t="s">
        <v>345</v>
      </c>
      <c r="E21" s="659"/>
      <c r="F21" s="659"/>
      <c r="G21" s="659"/>
      <c r="H21" s="659"/>
      <c r="I21" s="659"/>
      <c r="J21" s="659"/>
      <c r="K21" s="659"/>
      <c r="L21" s="659"/>
      <c r="M21" s="659"/>
      <c r="N21" s="659"/>
      <c r="O21" s="659"/>
      <c r="P21" s="659"/>
      <c r="Q21" s="659"/>
      <c r="R21" s="659"/>
      <c r="S21" s="659"/>
      <c r="T21" s="659"/>
      <c r="U21" s="659"/>
    </row>
    <row r="22" spans="1:23" ht="12.75" customHeight="1" thickTop="1" x14ac:dyDescent="0.25">
      <c r="A22" s="475"/>
      <c r="B22" s="475"/>
      <c r="C22" s="475"/>
      <c r="D22" s="475"/>
      <c r="E22" s="475"/>
      <c r="F22" s="475"/>
      <c r="G22" s="475"/>
      <c r="H22" s="475"/>
      <c r="I22" s="475"/>
      <c r="J22" s="475"/>
      <c r="K22" s="475"/>
      <c r="L22" s="475"/>
      <c r="M22" s="475"/>
      <c r="N22" s="475"/>
      <c r="O22" s="475"/>
      <c r="P22" s="475"/>
      <c r="Q22" s="475"/>
      <c r="R22" s="475"/>
      <c r="S22" s="475"/>
      <c r="T22" s="475"/>
      <c r="U22" s="475"/>
    </row>
    <row r="23" spans="1:23" ht="12.75" hidden="1" customHeight="1" x14ac:dyDescent="0.25">
      <c r="A23" s="475"/>
      <c r="B23" s="475">
        <f>IF($B$21=0,1,IF($B$21&gt;B27,0,IF($B$21=B27,2,1)))</f>
        <v>1</v>
      </c>
      <c r="C23" s="475"/>
      <c r="D23" s="475">
        <f>IF($B$21=0,1,IF($B$21&gt;D27,0,IF($B$21=D27,2,1)))</f>
        <v>1</v>
      </c>
      <c r="E23" s="475"/>
      <c r="F23" s="475">
        <f>IF($B$21=0,1,IF($B$21&gt;F27,0,IF($B$21=F27,2,1)))</f>
        <v>1</v>
      </c>
      <c r="G23" s="475"/>
      <c r="H23" s="475">
        <f>IF($B$21=0,1,IF($B$21&gt;H27,0,IF($B$21=H27,2,1)))</f>
        <v>1</v>
      </c>
      <c r="I23" s="475"/>
      <c r="J23" s="475">
        <f>IF($B$21=0,1,IF($B$21&gt;J27,0,IF($B$21=J27,2,1)))</f>
        <v>1</v>
      </c>
      <c r="K23" s="475"/>
      <c r="L23" s="475">
        <f>IF($B$21=0,1,IF($B$21&gt;L27,0,IF($B$21=L27,2,1)))</f>
        <v>1</v>
      </c>
      <c r="M23" s="475"/>
      <c r="N23" s="475">
        <f>IF($B$21=0,1,IF($B$21&gt;N27,0,IF($B$21=N27,2,1)))</f>
        <v>1</v>
      </c>
      <c r="O23" s="475"/>
      <c r="P23" s="475">
        <f>IF($B$21=0,1,IF($B$21&gt;P27,0,IF($B$21=P27,2,1)))</f>
        <v>1</v>
      </c>
      <c r="Q23" s="475"/>
      <c r="R23" s="475">
        <f>IF($B$21=0,1,IF($B$21&gt;R27,0,IF($B$21=R27,2,1)))</f>
        <v>1</v>
      </c>
      <c r="S23" s="475"/>
      <c r="T23" s="475"/>
      <c r="U23" s="475"/>
    </row>
    <row r="24" spans="1:23" ht="12.75" customHeight="1" x14ac:dyDescent="0.25">
      <c r="A24" s="475"/>
      <c r="B24" s="475"/>
      <c r="C24" s="475"/>
      <c r="D24" s="475"/>
      <c r="E24" s="475"/>
      <c r="F24" s="475"/>
      <c r="G24" s="475"/>
      <c r="H24" s="475"/>
      <c r="I24" s="475"/>
      <c r="J24" s="475"/>
      <c r="K24" s="475"/>
      <c r="L24" s="475"/>
      <c r="M24" s="475"/>
      <c r="N24" s="475"/>
      <c r="O24" s="475"/>
      <c r="P24" s="475"/>
      <c r="Q24" s="475"/>
      <c r="R24" s="475"/>
      <c r="S24" s="475"/>
      <c r="T24" s="475"/>
      <c r="U24" s="475"/>
    </row>
    <row r="25" spans="1:23" ht="21" x14ac:dyDescent="0.35">
      <c r="A25" s="448" t="s">
        <v>238</v>
      </c>
      <c r="B25" s="465"/>
      <c r="C25" s="465"/>
      <c r="F25" s="465"/>
      <c r="G25" s="465"/>
      <c r="H25" s="465"/>
      <c r="I25" s="465"/>
      <c r="N25" s="465"/>
      <c r="O25" s="465"/>
      <c r="P25" s="465"/>
      <c r="Q25" s="465"/>
      <c r="R25" s="465"/>
      <c r="S25" s="465"/>
      <c r="T25" s="476"/>
      <c r="U25" s="465"/>
    </row>
    <row r="26" spans="1:23" ht="24" customHeight="1" x14ac:dyDescent="0.2">
      <c r="A26" s="477" t="s">
        <v>3</v>
      </c>
      <c r="B26" s="478" t="str">
        <f>'Dati par projektu'!$C$4</f>
        <v>Izglītības un zinātnes ministrija</v>
      </c>
      <c r="C26" s="479"/>
      <c r="D26" s="479"/>
      <c r="E26" s="479"/>
      <c r="F26" s="478" t="str">
        <f>'Dati par projektu'!$C$5</f>
        <v>Tiešās pārvaldes iestāde</v>
      </c>
      <c r="G26" s="479"/>
      <c r="H26" s="480"/>
      <c r="I26" s="480"/>
      <c r="J26" s="480" t="s">
        <v>311</v>
      </c>
      <c r="K26" s="481"/>
      <c r="L26" s="482">
        <f>'1.1.A. Iesniedzējs'!C36</f>
        <v>0.85</v>
      </c>
      <c r="M26" s="480"/>
      <c r="N26" s="483" t="s">
        <v>310</v>
      </c>
      <c r="O26" s="483"/>
      <c r="P26" s="483"/>
      <c r="Q26" s="483"/>
      <c r="R26" s="483"/>
      <c r="S26" s="483"/>
      <c r="T26" s="483"/>
      <c r="U26" s="483"/>
      <c r="W26" s="4">
        <f>IF(F26=Dati!$J$3,1,IF(F26=Dati!$J$4,2,IF(F26=Dati!$J$5,3,0)))</f>
        <v>2</v>
      </c>
    </row>
    <row r="27" spans="1:23" x14ac:dyDescent="0.2">
      <c r="A27" s="449" t="s">
        <v>223</v>
      </c>
      <c r="B27" s="450">
        <f>B$3</f>
        <v>2024</v>
      </c>
      <c r="C27" s="450"/>
      <c r="D27" s="450">
        <f>D$3</f>
        <v>2025</v>
      </c>
      <c r="E27" s="450"/>
      <c r="F27" s="450">
        <f>F$3</f>
        <v>2026</v>
      </c>
      <c r="G27" s="450"/>
      <c r="H27" s="450">
        <f>H$3</f>
        <v>2027</v>
      </c>
      <c r="I27" s="450"/>
      <c r="J27" s="450">
        <f>J$3</f>
        <v>2028</v>
      </c>
      <c r="K27" s="450"/>
      <c r="L27" s="450">
        <f>L$3</f>
        <v>2029</v>
      </c>
      <c r="M27" s="450"/>
      <c r="N27" s="450" t="str">
        <f>N$3</f>
        <v>X</v>
      </c>
      <c r="O27" s="450"/>
      <c r="P27" s="450" t="str">
        <f>P$3</f>
        <v>X</v>
      </c>
      <c r="Q27" s="450"/>
      <c r="R27" s="450" t="str">
        <f>R$3</f>
        <v>X</v>
      </c>
      <c r="S27" s="450"/>
      <c r="T27" s="450"/>
      <c r="U27" s="450"/>
    </row>
    <row r="28" spans="1:23" x14ac:dyDescent="0.2">
      <c r="A28" s="484"/>
      <c r="B28" s="451" t="s">
        <v>224</v>
      </c>
      <c r="C28" s="451"/>
      <c r="D28" s="451" t="s">
        <v>224</v>
      </c>
      <c r="E28" s="451"/>
      <c r="F28" s="451" t="s">
        <v>224</v>
      </c>
      <c r="G28" s="451"/>
      <c r="H28" s="451" t="s">
        <v>224</v>
      </c>
      <c r="I28" s="451"/>
      <c r="J28" s="451" t="s">
        <v>224</v>
      </c>
      <c r="K28" s="451"/>
      <c r="L28" s="451" t="s">
        <v>224</v>
      </c>
      <c r="M28" s="451"/>
      <c r="N28" s="451" t="s">
        <v>224</v>
      </c>
      <c r="O28" s="451"/>
      <c r="P28" s="451" t="s">
        <v>224</v>
      </c>
      <c r="Q28" s="451"/>
      <c r="R28" s="451" t="s">
        <v>224</v>
      </c>
      <c r="S28" s="451"/>
      <c r="T28" s="451" t="s">
        <v>113</v>
      </c>
      <c r="U28" s="451" t="s">
        <v>59</v>
      </c>
    </row>
    <row r="29" spans="1:23" ht="12.75" customHeight="1" x14ac:dyDescent="0.2">
      <c r="A29" s="485" t="str">
        <f>A$5</f>
        <v>Eiropas Reģionālās attīstības fonds</v>
      </c>
      <c r="B29" s="486">
        <f>(B36*$L$26)*$W$19-B33</f>
        <v>829172.45</v>
      </c>
      <c r="C29" s="486"/>
      <c r="D29" s="486">
        <f t="shared" ref="D29:R29" si="6">(D36*$L$26)*$W$19-D33</f>
        <v>1183512.8</v>
      </c>
      <c r="E29" s="486"/>
      <c r="F29" s="486">
        <f t="shared" si="6"/>
        <v>1179262.8</v>
      </c>
      <c r="G29" s="486"/>
      <c r="H29" s="486">
        <f t="shared" si="6"/>
        <v>1179289.1499999999</v>
      </c>
      <c r="I29" s="486"/>
      <c r="J29" s="486">
        <f t="shared" si="6"/>
        <v>1175012.8</v>
      </c>
      <c r="K29" s="486"/>
      <c r="L29" s="486">
        <f t="shared" si="6"/>
        <v>0</v>
      </c>
      <c r="M29" s="486"/>
      <c r="N29" s="486">
        <f t="shared" si="6"/>
        <v>0</v>
      </c>
      <c r="O29" s="486"/>
      <c r="P29" s="486">
        <f t="shared" si="6"/>
        <v>0</v>
      </c>
      <c r="Q29" s="486"/>
      <c r="R29" s="486">
        <f t="shared" si="6"/>
        <v>0</v>
      </c>
      <c r="S29" s="486"/>
      <c r="T29" s="453">
        <f t="shared" ref="T29:T40" si="7">SUM(B29:R29)</f>
        <v>5546249.9999999991</v>
      </c>
      <c r="U29" s="454">
        <f>T29/T$36</f>
        <v>0.84999999999999987</v>
      </c>
    </row>
    <row r="30" spans="1:23" ht="12.75" hidden="1" customHeight="1" x14ac:dyDescent="0.2">
      <c r="A30" s="455" t="str">
        <f>A$6</f>
        <v>Attiecināmais valsts budžeta finansējums</v>
      </c>
      <c r="B30" s="486">
        <f>IF($W26=2,B36-B29-B33,0)</f>
        <v>146324.55000000005</v>
      </c>
      <c r="C30" s="486"/>
      <c r="D30" s="486">
        <f t="shared" ref="D30:R30" si="8">IF($W26=2,D36-D29-D33,0)</f>
        <v>208855.19999999995</v>
      </c>
      <c r="E30" s="486"/>
      <c r="F30" s="486">
        <f t="shared" si="8"/>
        <v>208105.19999999995</v>
      </c>
      <c r="G30" s="486"/>
      <c r="H30" s="486">
        <f t="shared" si="8"/>
        <v>208109.85000000009</v>
      </c>
      <c r="I30" s="486"/>
      <c r="J30" s="486">
        <f t="shared" si="8"/>
        <v>207355.19999999995</v>
      </c>
      <c r="K30" s="486"/>
      <c r="L30" s="486">
        <f t="shared" si="8"/>
        <v>0</v>
      </c>
      <c r="M30" s="486"/>
      <c r="N30" s="486">
        <f t="shared" si="8"/>
        <v>0</v>
      </c>
      <c r="O30" s="486"/>
      <c r="P30" s="486">
        <f t="shared" si="8"/>
        <v>0</v>
      </c>
      <c r="Q30" s="486"/>
      <c r="R30" s="486">
        <f t="shared" si="8"/>
        <v>0</v>
      </c>
      <c r="S30" s="486"/>
      <c r="T30" s="453">
        <f t="shared" si="7"/>
        <v>978750</v>
      </c>
      <c r="U30" s="454">
        <f t="shared" ref="U30:U36" si="9">T30/T$36</f>
        <v>0.15</v>
      </c>
    </row>
    <row r="31" spans="1:23" ht="12.75" customHeight="1" x14ac:dyDescent="0.2">
      <c r="A31" s="455" t="str">
        <f>A$7</f>
        <v>Valsts budžeta dotācija pašvaldībām</v>
      </c>
      <c r="B31" s="487">
        <f>IF($W26=1,(B29/0.85*0.15+B29)*0.15*'Dati par projektu'!$C$8,0)</f>
        <v>0</v>
      </c>
      <c r="C31" s="487"/>
      <c r="D31" s="487">
        <f>IF($W26=1,(D29/0.85*0.15+D29)*0.15*'Dati par projektu'!$C$8,0)</f>
        <v>0</v>
      </c>
      <c r="E31" s="487"/>
      <c r="F31" s="487">
        <f>IF($W26=1,(F29/0.85*0.15+F29)*0.15*'Dati par projektu'!$C$8,0)</f>
        <v>0</v>
      </c>
      <c r="G31" s="487"/>
      <c r="H31" s="487">
        <f>IF($W26=1,(H29/0.85*0.15+H29)*0.15*'Dati par projektu'!$C$8,0)</f>
        <v>0</v>
      </c>
      <c r="I31" s="487"/>
      <c r="J31" s="487">
        <f>IF($W26=1,(J29/0.85*0.15+J29)*0.15*'Dati par projektu'!$C$8,0)</f>
        <v>0</v>
      </c>
      <c r="K31" s="487"/>
      <c r="L31" s="487">
        <f>IF($W26=1,(L29/0.85*0.15+L29)*0.15*'Dati par projektu'!$C$8,0)</f>
        <v>0</v>
      </c>
      <c r="M31" s="487"/>
      <c r="N31" s="487">
        <f>IF($W26=1,(N29/0.85*0.15+N29)*0.15*'Dati par projektu'!$C$8,0)</f>
        <v>0</v>
      </c>
      <c r="O31" s="487"/>
      <c r="P31" s="487">
        <f>IF($W26=1,(P29/0.85*0.15+P29)*0.15*'Dati par projektu'!$C$8,0)</f>
        <v>0</v>
      </c>
      <c r="Q31" s="487"/>
      <c r="R31" s="487">
        <f>IF($W26=1,(R29/0.85*0.15+R29)*0.15*'Dati par projektu'!$C$8,0)</f>
        <v>0</v>
      </c>
      <c r="S31" s="487"/>
      <c r="T31" s="453">
        <f t="shared" si="7"/>
        <v>0</v>
      </c>
      <c r="U31" s="454">
        <f t="shared" si="9"/>
        <v>0</v>
      </c>
    </row>
    <row r="32" spans="1:23" ht="12.75" customHeight="1" x14ac:dyDescent="0.2">
      <c r="A32" s="455" t="str">
        <f>A$8</f>
        <v>Pašvaldības finansējums</v>
      </c>
      <c r="B32" s="487">
        <f>IF($W$26=1,B36-B29-B31-B33,0)</f>
        <v>0</v>
      </c>
      <c r="C32" s="487"/>
      <c r="D32" s="487">
        <f t="shared" ref="D32:R32" si="10">IF($W$26=1,D36-D29-D31-D33,0)</f>
        <v>0</v>
      </c>
      <c r="E32" s="487"/>
      <c r="F32" s="487">
        <f t="shared" si="10"/>
        <v>0</v>
      </c>
      <c r="G32" s="487"/>
      <c r="H32" s="487">
        <f t="shared" si="10"/>
        <v>0</v>
      </c>
      <c r="I32" s="487"/>
      <c r="J32" s="487">
        <f t="shared" si="10"/>
        <v>0</v>
      </c>
      <c r="K32" s="487"/>
      <c r="L32" s="487">
        <f t="shared" si="10"/>
        <v>0</v>
      </c>
      <c r="M32" s="487"/>
      <c r="N32" s="487">
        <f t="shared" si="10"/>
        <v>0</v>
      </c>
      <c r="O32" s="487"/>
      <c r="P32" s="487">
        <f t="shared" si="10"/>
        <v>0</v>
      </c>
      <c r="Q32" s="487"/>
      <c r="R32" s="487">
        <f t="shared" si="10"/>
        <v>0</v>
      </c>
      <c r="S32" s="487"/>
      <c r="T32" s="453">
        <f t="shared" si="7"/>
        <v>0</v>
      </c>
      <c r="U32" s="454">
        <f t="shared" si="9"/>
        <v>0</v>
      </c>
    </row>
    <row r="33" spans="1:23" s="3" customFormat="1" ht="12.75" customHeight="1" x14ac:dyDescent="0.2">
      <c r="A33" s="455" t="str">
        <f>A$9</f>
        <v>Cits publiskais finansējums</v>
      </c>
      <c r="B33" s="487">
        <f>B36*$L$26*$W$20</f>
        <v>0</v>
      </c>
      <c r="C33" s="487"/>
      <c r="D33" s="487">
        <f t="shared" ref="D33:R33" si="11">D36*$L$26*$W$20</f>
        <v>0</v>
      </c>
      <c r="E33" s="487"/>
      <c r="F33" s="487">
        <f t="shared" si="11"/>
        <v>0</v>
      </c>
      <c r="G33" s="487"/>
      <c r="H33" s="487">
        <f t="shared" si="11"/>
        <v>0</v>
      </c>
      <c r="I33" s="487"/>
      <c r="J33" s="487">
        <f t="shared" si="11"/>
        <v>0</v>
      </c>
      <c r="K33" s="487"/>
      <c r="L33" s="487">
        <f t="shared" si="11"/>
        <v>0</v>
      </c>
      <c r="M33" s="487"/>
      <c r="N33" s="487">
        <f t="shared" si="11"/>
        <v>0</v>
      </c>
      <c r="O33" s="487"/>
      <c r="P33" s="487">
        <f t="shared" si="11"/>
        <v>0</v>
      </c>
      <c r="Q33" s="487"/>
      <c r="R33" s="487">
        <f t="shared" si="11"/>
        <v>0</v>
      </c>
      <c r="S33" s="487"/>
      <c r="T33" s="453">
        <f t="shared" si="7"/>
        <v>0</v>
      </c>
      <c r="U33" s="454">
        <f t="shared" si="9"/>
        <v>0</v>
      </c>
    </row>
    <row r="34" spans="1:23" ht="12.75" customHeight="1" x14ac:dyDescent="0.2">
      <c r="A34" s="456" t="str">
        <f>A$10</f>
        <v>Publiskās attiecināmās izmaksas</v>
      </c>
      <c r="B34" s="354">
        <f>SUM(B29:B33)</f>
        <v>975497</v>
      </c>
      <c r="C34" s="354"/>
      <c r="D34" s="354">
        <f t="shared" ref="D34:R34" si="12">SUM(D29:D33)</f>
        <v>1392368</v>
      </c>
      <c r="E34" s="354"/>
      <c r="F34" s="354">
        <f t="shared" si="12"/>
        <v>1387368</v>
      </c>
      <c r="G34" s="354"/>
      <c r="H34" s="354">
        <f t="shared" si="12"/>
        <v>1387399</v>
      </c>
      <c r="I34" s="354"/>
      <c r="J34" s="354">
        <f t="shared" si="12"/>
        <v>1382368</v>
      </c>
      <c r="K34" s="354"/>
      <c r="L34" s="354">
        <f t="shared" si="12"/>
        <v>0</v>
      </c>
      <c r="M34" s="354"/>
      <c r="N34" s="354">
        <f t="shared" si="12"/>
        <v>0</v>
      </c>
      <c r="O34" s="354"/>
      <c r="P34" s="354">
        <f t="shared" si="12"/>
        <v>0</v>
      </c>
      <c r="Q34" s="354"/>
      <c r="R34" s="354">
        <f t="shared" si="12"/>
        <v>0</v>
      </c>
      <c r="S34" s="354"/>
      <c r="T34" s="457">
        <f t="shared" si="7"/>
        <v>6525000</v>
      </c>
      <c r="U34" s="458">
        <f t="shared" si="9"/>
        <v>1</v>
      </c>
    </row>
    <row r="35" spans="1:23" ht="12.75" customHeight="1" x14ac:dyDescent="0.2">
      <c r="A35" s="455" t="str">
        <f>A$11</f>
        <v>Privātās attiecināmās izmaksas</v>
      </c>
      <c r="B35" s="487"/>
      <c r="C35" s="487"/>
      <c r="D35" s="487"/>
      <c r="E35" s="487"/>
      <c r="F35" s="487"/>
      <c r="G35" s="487"/>
      <c r="H35" s="487"/>
      <c r="I35" s="487"/>
      <c r="J35" s="487"/>
      <c r="K35" s="487"/>
      <c r="L35" s="487"/>
      <c r="M35" s="487"/>
      <c r="N35" s="487"/>
      <c r="O35" s="487"/>
      <c r="P35" s="487"/>
      <c r="Q35" s="487"/>
      <c r="R35" s="487"/>
      <c r="S35" s="487"/>
      <c r="T35" s="453">
        <f t="shared" si="7"/>
        <v>0</v>
      </c>
      <c r="U35" s="454">
        <f t="shared" si="9"/>
        <v>0</v>
      </c>
    </row>
    <row r="36" spans="1:23" ht="12.75" customHeight="1" x14ac:dyDescent="0.2">
      <c r="A36" s="456" t="str">
        <f>A$12</f>
        <v>Kopējās attiecināmās izmaksas</v>
      </c>
      <c r="B36" s="354">
        <f>IF(B23=2,'1.1.A. Iesniedzējs'!H36,'1.1.A. Iesniedzējs'!H36*B23)</f>
        <v>975497</v>
      </c>
      <c r="C36" s="354"/>
      <c r="D36" s="354">
        <f>IF(D23=2,'1.1.A. Iesniedzējs'!J36+'1.1.A. Iesniedzējs'!H36,'1.1.A. Iesniedzējs'!J36*D23)</f>
        <v>1392368</v>
      </c>
      <c r="E36" s="354"/>
      <c r="F36" s="354">
        <f>IF(F23=2,'1.1.A. Iesniedzējs'!L36+'1.1.A. Iesniedzējs'!J36+'1.1.A. Iesniedzējs'!H36,'1.1.A. Iesniedzējs'!L36*F23)</f>
        <v>1387368</v>
      </c>
      <c r="G36" s="354"/>
      <c r="H36" s="354">
        <f>IF(H23=2,'1.1.A. Iesniedzējs'!N36+'1.1.A. Iesniedzējs'!L36+'1.1.A. Iesniedzējs'!J36+'1.1.A. Iesniedzējs'!H36,'1.1.A. Iesniedzējs'!N36*H23)</f>
        <v>1387399</v>
      </c>
      <c r="I36" s="354"/>
      <c r="J36" s="354">
        <f>IF(J23=2,'1.1.A. Iesniedzējs'!P36,'1.1.A. Iesniedzējs'!P36*J23)</f>
        <v>1382368</v>
      </c>
      <c r="K36" s="354"/>
      <c r="L36" s="354">
        <f>IF(L23=2,'1.1.A. Iesniedzējs'!R36,'1.1.A. Iesniedzējs'!R36*L23)</f>
        <v>0</v>
      </c>
      <c r="M36" s="354"/>
      <c r="N36" s="354">
        <f>IF(N23=2,'1.1.A. Iesniedzējs'!T36,'1.1.A. Iesniedzējs'!T36*N23)</f>
        <v>0</v>
      </c>
      <c r="O36" s="354"/>
      <c r="P36" s="354">
        <f>IF(P23=2,'1.1.A. Iesniedzējs'!V36,'1.1.A. Iesniedzējs'!V36*P23)</f>
        <v>0</v>
      </c>
      <c r="Q36" s="354"/>
      <c r="R36" s="354">
        <f>IF(R23=2,'1.1.A. Iesniedzējs'!X36,'1.1.A. Iesniedzējs'!X36*R23)</f>
        <v>0</v>
      </c>
      <c r="S36" s="354"/>
      <c r="T36" s="457">
        <f t="shared" si="7"/>
        <v>6525000</v>
      </c>
      <c r="U36" s="458">
        <f t="shared" si="9"/>
        <v>1</v>
      </c>
    </row>
    <row r="37" spans="1:23" ht="12.75" customHeight="1" x14ac:dyDescent="0.2">
      <c r="A37" s="455" t="str">
        <f>A$13</f>
        <v>Publiskās neattiecināmās izmaksas</v>
      </c>
      <c r="B37" s="487">
        <f>IF(B23=2,'1.1.A. Iesniedzējs'!I36,'1.1.A. Iesniedzējs'!I36*B23)</f>
        <v>0</v>
      </c>
      <c r="C37" s="487"/>
      <c r="D37" s="487">
        <f>IF(D23=2,'1.1.A. Iesniedzējs'!K36+'1.1.A. Iesniedzējs'!I36,'1.1.A. Iesniedzējs'!K36*D23)</f>
        <v>0</v>
      </c>
      <c r="E37" s="487"/>
      <c r="F37" s="487">
        <f>IF(F23=2,'1.1.A. Iesniedzējs'!M36+'1.1.A. Iesniedzējs'!K36+'1.1.A. Iesniedzējs'!I36,'1.1.A. Iesniedzējs'!M36*F23)</f>
        <v>0</v>
      </c>
      <c r="G37" s="487"/>
      <c r="H37" s="487">
        <f>IF(H23=2,'1.1.A. Iesniedzējs'!O36+'1.1.A. Iesniedzējs'!M36+'1.1.A. Iesniedzējs'!K36+'1.1.A. Iesniedzējs'!I36,'1.1.A. Iesniedzējs'!O36*H23)</f>
        <v>0</v>
      </c>
      <c r="I37" s="487"/>
      <c r="J37" s="487">
        <f>IF(J23=2,'1.1.A. Iesniedzējs'!Q36,'1.1.A. Iesniedzējs'!Q36*J23)</f>
        <v>0</v>
      </c>
      <c r="K37" s="487"/>
      <c r="L37" s="487">
        <f>IF(L23=2,'1.1.A. Iesniedzējs'!S36,'1.1.A. Iesniedzējs'!S36*L23)</f>
        <v>0</v>
      </c>
      <c r="M37" s="487"/>
      <c r="N37" s="487">
        <f>IF(N23=2,'1.1.A. Iesniedzējs'!U36,'1.1.A. Iesniedzējs'!U36*N23)</f>
        <v>0</v>
      </c>
      <c r="O37" s="487"/>
      <c r="P37" s="487">
        <f>IF(P23=2,'1.1.A. Iesniedzējs'!W36,'1.1.A. Iesniedzējs'!W36*P23)</f>
        <v>0</v>
      </c>
      <c r="Q37" s="487"/>
      <c r="R37" s="487">
        <f>IF(R23=2,'1.1.A. Iesniedzējs'!Y36,'1.1.A. Iesniedzējs'!Y36*R23)</f>
        <v>0</v>
      </c>
      <c r="S37" s="487"/>
      <c r="T37" s="453">
        <f>SUM(B37:R37)</f>
        <v>0</v>
      </c>
      <c r="U37" s="488" t="s">
        <v>231</v>
      </c>
    </row>
    <row r="38" spans="1:23" ht="12.75" customHeight="1" x14ac:dyDescent="0.2">
      <c r="A38" s="455" t="str">
        <f>A$14</f>
        <v>Privātās neattiecināmās izmaksas</v>
      </c>
      <c r="B38" s="489"/>
      <c r="C38" s="489"/>
      <c r="D38" s="489"/>
      <c r="E38" s="489"/>
      <c r="F38" s="489"/>
      <c r="G38" s="489"/>
      <c r="H38" s="489"/>
      <c r="I38" s="489"/>
      <c r="J38" s="489"/>
      <c r="K38" s="489"/>
      <c r="L38" s="489"/>
      <c r="M38" s="489"/>
      <c r="N38" s="489"/>
      <c r="O38" s="489"/>
      <c r="P38" s="489"/>
      <c r="Q38" s="489"/>
      <c r="R38" s="489"/>
      <c r="S38" s="489"/>
      <c r="T38" s="453">
        <f t="shared" si="7"/>
        <v>0</v>
      </c>
      <c r="U38" s="488" t="s">
        <v>231</v>
      </c>
    </row>
    <row r="39" spans="1:23" ht="12.75" customHeight="1" x14ac:dyDescent="0.2">
      <c r="A39" s="456" t="str">
        <f>A$15</f>
        <v>Neattiecināmās izmaksas kopā</v>
      </c>
      <c r="B39" s="354">
        <f>SUM(B37:B38)</f>
        <v>0</v>
      </c>
      <c r="C39" s="354"/>
      <c r="D39" s="354">
        <f t="shared" ref="D39:R39" si="13">SUM(D37:D38)</f>
        <v>0</v>
      </c>
      <c r="E39" s="354"/>
      <c r="F39" s="354">
        <f t="shared" si="13"/>
        <v>0</v>
      </c>
      <c r="G39" s="354"/>
      <c r="H39" s="354">
        <f t="shared" si="13"/>
        <v>0</v>
      </c>
      <c r="I39" s="354"/>
      <c r="J39" s="354">
        <f t="shared" si="13"/>
        <v>0</v>
      </c>
      <c r="K39" s="354"/>
      <c r="L39" s="354">
        <f t="shared" si="13"/>
        <v>0</v>
      </c>
      <c r="M39" s="354"/>
      <c r="N39" s="354">
        <f t="shared" si="13"/>
        <v>0</v>
      </c>
      <c r="O39" s="354"/>
      <c r="P39" s="354">
        <f t="shared" si="13"/>
        <v>0</v>
      </c>
      <c r="Q39" s="354"/>
      <c r="R39" s="354">
        <f t="shared" si="13"/>
        <v>0</v>
      </c>
      <c r="S39" s="354"/>
      <c r="T39" s="457">
        <f t="shared" si="7"/>
        <v>0</v>
      </c>
      <c r="U39" s="488" t="s">
        <v>231</v>
      </c>
    </row>
    <row r="40" spans="1:23" ht="12.75" customHeight="1" x14ac:dyDescent="0.25">
      <c r="A40" s="461" t="str">
        <f>A$16</f>
        <v>Kopējās izmaksas</v>
      </c>
      <c r="B40" s="462">
        <f>B36+B39</f>
        <v>975497</v>
      </c>
      <c r="C40" s="462"/>
      <c r="D40" s="462">
        <f t="shared" ref="D40:R40" si="14">D36+D39</f>
        <v>1392368</v>
      </c>
      <c r="E40" s="462"/>
      <c r="F40" s="462">
        <f t="shared" si="14"/>
        <v>1387368</v>
      </c>
      <c r="G40" s="462"/>
      <c r="H40" s="462">
        <f t="shared" si="14"/>
        <v>1387399</v>
      </c>
      <c r="I40" s="462"/>
      <c r="J40" s="462">
        <f t="shared" si="14"/>
        <v>1382368</v>
      </c>
      <c r="K40" s="462"/>
      <c r="L40" s="462">
        <f t="shared" si="14"/>
        <v>0</v>
      </c>
      <c r="M40" s="462"/>
      <c r="N40" s="462">
        <f t="shared" si="14"/>
        <v>0</v>
      </c>
      <c r="O40" s="462"/>
      <c r="P40" s="462">
        <f t="shared" si="14"/>
        <v>0</v>
      </c>
      <c r="Q40" s="462"/>
      <c r="R40" s="462">
        <f t="shared" si="14"/>
        <v>0</v>
      </c>
      <c r="S40" s="462"/>
      <c r="T40" s="464">
        <f t="shared" si="7"/>
        <v>6525000</v>
      </c>
      <c r="U40" s="488" t="s">
        <v>231</v>
      </c>
    </row>
    <row r="41" spans="1:23" ht="12.75" customHeight="1" x14ac:dyDescent="0.25">
      <c r="A41" s="475"/>
      <c r="B41" s="475"/>
      <c r="C41" s="475"/>
      <c r="D41" s="475"/>
      <c r="E41" s="475"/>
      <c r="F41" s="475"/>
      <c r="G41" s="475"/>
      <c r="H41" s="475"/>
      <c r="I41" s="475"/>
      <c r="J41" s="475"/>
      <c r="K41" s="475"/>
      <c r="L41" s="475"/>
      <c r="M41" s="475"/>
      <c r="N41" s="475"/>
      <c r="O41" s="475"/>
      <c r="P41" s="475"/>
      <c r="Q41" s="475"/>
      <c r="R41" s="475"/>
      <c r="S41" s="475"/>
      <c r="T41" s="475"/>
      <c r="U41" s="475"/>
    </row>
    <row r="42" spans="1:23" ht="24" customHeight="1" x14ac:dyDescent="0.2">
      <c r="A42" s="477" t="s">
        <v>3</v>
      </c>
      <c r="B42" s="478" t="str">
        <f>'Dati par projektu'!$C$4</f>
        <v>Izglītības un zinātnes ministrija</v>
      </c>
      <c r="C42" s="479"/>
      <c r="D42" s="479"/>
      <c r="E42" s="479"/>
      <c r="F42" s="478" t="str">
        <f>'Dati par projektu'!$C$5</f>
        <v>Tiešās pārvaldes iestāde</v>
      </c>
      <c r="G42" s="479"/>
      <c r="H42" s="480"/>
      <c r="I42" s="479"/>
      <c r="J42" s="480" t="s">
        <v>311</v>
      </c>
      <c r="K42" s="479"/>
      <c r="L42" s="482">
        <f>'11. DL PIV 4.pielikums'!$E$39</f>
        <v>0</v>
      </c>
      <c r="M42" s="479"/>
      <c r="N42" s="483" t="s">
        <v>312</v>
      </c>
      <c r="O42" s="479"/>
      <c r="P42" s="480"/>
      <c r="Q42" s="479"/>
      <c r="R42" s="480"/>
      <c r="S42" s="479"/>
      <c r="T42" s="480"/>
      <c r="U42" s="480"/>
      <c r="W42" s="4">
        <f>IF(F42=Dati!$J$3,1,IF(F42=Dati!$J$4,2,IF(F42=Dati!$J$5,3,0)))</f>
        <v>2</v>
      </c>
    </row>
    <row r="43" spans="1:23" ht="12.75" customHeight="1" x14ac:dyDescent="0.2">
      <c r="A43" s="449" t="s">
        <v>223</v>
      </c>
      <c r="B43" s="450">
        <f>B$3</f>
        <v>2024</v>
      </c>
      <c r="C43" s="450"/>
      <c r="D43" s="450">
        <f>D$3</f>
        <v>2025</v>
      </c>
      <c r="E43" s="450"/>
      <c r="F43" s="450">
        <f>F$3</f>
        <v>2026</v>
      </c>
      <c r="G43" s="450"/>
      <c r="H43" s="450">
        <f>H$3</f>
        <v>2027</v>
      </c>
      <c r="I43" s="450"/>
      <c r="J43" s="450">
        <f>J$3</f>
        <v>2028</v>
      </c>
      <c r="K43" s="450"/>
      <c r="L43" s="450">
        <f>L$3</f>
        <v>2029</v>
      </c>
      <c r="M43" s="450"/>
      <c r="N43" s="450" t="str">
        <f>N$3</f>
        <v>X</v>
      </c>
      <c r="O43" s="450"/>
      <c r="P43" s="450" t="str">
        <f>P$3</f>
        <v>X</v>
      </c>
      <c r="Q43" s="450"/>
      <c r="R43" s="450" t="str">
        <f>R$3</f>
        <v>X</v>
      </c>
      <c r="S43" s="450"/>
      <c r="T43" s="450"/>
      <c r="U43" s="450"/>
    </row>
    <row r="44" spans="1:23" x14ac:dyDescent="0.2">
      <c r="A44" s="484"/>
      <c r="B44" s="451" t="s">
        <v>224</v>
      </c>
      <c r="C44" s="451"/>
      <c r="D44" s="451" t="s">
        <v>224</v>
      </c>
      <c r="E44" s="451"/>
      <c r="F44" s="451" t="s">
        <v>224</v>
      </c>
      <c r="G44" s="451"/>
      <c r="H44" s="451" t="s">
        <v>224</v>
      </c>
      <c r="I44" s="451"/>
      <c r="J44" s="451" t="s">
        <v>224</v>
      </c>
      <c r="K44" s="451"/>
      <c r="L44" s="451" t="s">
        <v>224</v>
      </c>
      <c r="M44" s="451"/>
      <c r="N44" s="451" t="s">
        <v>224</v>
      </c>
      <c r="O44" s="451"/>
      <c r="P44" s="451" t="s">
        <v>224</v>
      </c>
      <c r="Q44" s="451"/>
      <c r="R44" s="451" t="s">
        <v>224</v>
      </c>
      <c r="S44" s="451"/>
      <c r="T44" s="451" t="s">
        <v>113</v>
      </c>
      <c r="U44" s="451" t="s">
        <v>59</v>
      </c>
    </row>
    <row r="45" spans="1:23" ht="12.75" customHeight="1" x14ac:dyDescent="0.2">
      <c r="A45" s="485" t="str">
        <f>A$5</f>
        <v>Eiropas Reģionālās attīstības fonds</v>
      </c>
      <c r="B45" s="486">
        <f>(B52*$L$42)*$W$19-B49</f>
        <v>0</v>
      </c>
      <c r="C45" s="486"/>
      <c r="D45" s="486">
        <f t="shared" ref="D45:R45" si="15">(D52*$L$42)*$W$19-D49</f>
        <v>0</v>
      </c>
      <c r="E45" s="486"/>
      <c r="F45" s="486">
        <f t="shared" si="15"/>
        <v>0</v>
      </c>
      <c r="G45" s="486"/>
      <c r="H45" s="486">
        <f t="shared" si="15"/>
        <v>0</v>
      </c>
      <c r="I45" s="486"/>
      <c r="J45" s="486">
        <f t="shared" si="15"/>
        <v>0</v>
      </c>
      <c r="K45" s="486"/>
      <c r="L45" s="486">
        <f t="shared" si="15"/>
        <v>0</v>
      </c>
      <c r="M45" s="486"/>
      <c r="N45" s="486">
        <f t="shared" si="15"/>
        <v>0</v>
      </c>
      <c r="O45" s="486"/>
      <c r="P45" s="486">
        <f t="shared" si="15"/>
        <v>0</v>
      </c>
      <c r="Q45" s="486"/>
      <c r="R45" s="486">
        <f t="shared" si="15"/>
        <v>0</v>
      </c>
      <c r="S45" s="486"/>
      <c r="T45" s="453">
        <f t="shared" ref="T45:T55" si="16">SUM(B45:R45)</f>
        <v>0</v>
      </c>
      <c r="U45" s="454" t="e">
        <f>T45/T$52</f>
        <v>#DIV/0!</v>
      </c>
    </row>
    <row r="46" spans="1:23" ht="12.75" hidden="1" customHeight="1" x14ac:dyDescent="0.2">
      <c r="A46" s="455" t="str">
        <f>A$6</f>
        <v>Attiecināmais valsts budžeta finansējums</v>
      </c>
      <c r="B46" s="486">
        <f>IF($W42=2,B52-B45,0)</f>
        <v>0</v>
      </c>
      <c r="C46" s="486"/>
      <c r="D46" s="486">
        <f t="shared" ref="D46:P46" si="17">IF($W42=2,D52-D45,0)</f>
        <v>0</v>
      </c>
      <c r="E46" s="486"/>
      <c r="F46" s="486">
        <f t="shared" si="17"/>
        <v>0</v>
      </c>
      <c r="G46" s="486"/>
      <c r="H46" s="486">
        <f t="shared" si="17"/>
        <v>0</v>
      </c>
      <c r="I46" s="486"/>
      <c r="J46" s="486">
        <f t="shared" si="17"/>
        <v>0</v>
      </c>
      <c r="K46" s="486"/>
      <c r="L46" s="486">
        <f t="shared" si="17"/>
        <v>0</v>
      </c>
      <c r="M46" s="486"/>
      <c r="N46" s="486">
        <f t="shared" si="17"/>
        <v>0</v>
      </c>
      <c r="O46" s="486"/>
      <c r="P46" s="486">
        <f t="shared" si="17"/>
        <v>0</v>
      </c>
      <c r="Q46" s="486"/>
      <c r="R46" s="486">
        <f>IF($W42=2,R52-R45,0)</f>
        <v>0</v>
      </c>
      <c r="S46" s="486"/>
      <c r="T46" s="453">
        <f t="shared" si="16"/>
        <v>0</v>
      </c>
      <c r="U46" s="454" t="e">
        <f t="shared" ref="U46:U52" si="18">T46/T$52</f>
        <v>#DIV/0!</v>
      </c>
    </row>
    <row r="47" spans="1:23" ht="12.75" customHeight="1" x14ac:dyDescent="0.2">
      <c r="A47" s="455" t="str">
        <f>A$7</f>
        <v>Valsts budžeta dotācija pašvaldībām</v>
      </c>
      <c r="B47" s="487">
        <f>IF($W42=1,(B45/0.85*0.15+B45)*0.15*'Dati par projektu'!$C$8,0)</f>
        <v>0</v>
      </c>
      <c r="C47" s="487"/>
      <c r="D47" s="487">
        <f>IF($W42=1,(D45/0.85*0.15+D45)*0.15*'Dati par projektu'!$C$8,0)</f>
        <v>0</v>
      </c>
      <c r="E47" s="487"/>
      <c r="F47" s="487">
        <f>IF($W42=1,(F45/0.85*0.15+F45)*0.15*'Dati par projektu'!$C$8,0)</f>
        <v>0</v>
      </c>
      <c r="G47" s="487"/>
      <c r="H47" s="487">
        <f>IF($W42=1,(H45/0.85*0.15+H45)*0.15*'Dati par projektu'!$C$8,0)</f>
        <v>0</v>
      </c>
      <c r="I47" s="487"/>
      <c r="J47" s="487">
        <f>IF($W42=1,(J45/0.85*0.15+J45)*0.15*'Dati par projektu'!$C$8,0)</f>
        <v>0</v>
      </c>
      <c r="K47" s="487"/>
      <c r="L47" s="487">
        <f>IF($W42=1,(L45/0.85*0.15+L45)*0.15*'Dati par projektu'!$C$8,0)</f>
        <v>0</v>
      </c>
      <c r="M47" s="487"/>
      <c r="N47" s="487">
        <f>IF($W42=1,(N45/0.85*0.15+N45)*0.15*'Dati par projektu'!$C$8,0)</f>
        <v>0</v>
      </c>
      <c r="O47" s="487"/>
      <c r="P47" s="487">
        <f>IF($W42=1,(P45/0.85*0.15+P45)*0.15*'Dati par projektu'!$C$8,0)</f>
        <v>0</v>
      </c>
      <c r="Q47" s="487"/>
      <c r="R47" s="487">
        <f>IF($W42=1,(R45/0.85*0.15+R45)*0.15*'Dati par projektu'!$C$8,0)</f>
        <v>0</v>
      </c>
      <c r="S47" s="487"/>
      <c r="T47" s="453">
        <f t="shared" si="16"/>
        <v>0</v>
      </c>
      <c r="U47" s="454" t="e">
        <f t="shared" si="18"/>
        <v>#DIV/0!</v>
      </c>
    </row>
    <row r="48" spans="1:23" ht="12.75" customHeight="1" x14ac:dyDescent="0.2">
      <c r="A48" s="455" t="str">
        <f>A$8</f>
        <v>Pašvaldības finansējums</v>
      </c>
      <c r="B48" s="487">
        <f>IF($W42=1,B52-B45-B47-B51-B49,0)</f>
        <v>0</v>
      </c>
      <c r="C48" s="487"/>
      <c r="D48" s="487">
        <f t="shared" ref="D48:R48" si="19">IF($W42=1,D52-D45-D47-D51-D49,0)</f>
        <v>0</v>
      </c>
      <c r="E48" s="487"/>
      <c r="F48" s="487">
        <f t="shared" si="19"/>
        <v>0</v>
      </c>
      <c r="G48" s="487"/>
      <c r="H48" s="487">
        <f t="shared" si="19"/>
        <v>0</v>
      </c>
      <c r="I48" s="487"/>
      <c r="J48" s="487">
        <f t="shared" si="19"/>
        <v>0</v>
      </c>
      <c r="K48" s="487"/>
      <c r="L48" s="487">
        <f t="shared" si="19"/>
        <v>0</v>
      </c>
      <c r="M48" s="487"/>
      <c r="N48" s="487">
        <f t="shared" si="19"/>
        <v>0</v>
      </c>
      <c r="O48" s="487"/>
      <c r="P48" s="487">
        <f t="shared" si="19"/>
        <v>0</v>
      </c>
      <c r="Q48" s="487"/>
      <c r="R48" s="487">
        <f t="shared" si="19"/>
        <v>0</v>
      </c>
      <c r="S48" s="487"/>
      <c r="T48" s="453">
        <f t="shared" si="16"/>
        <v>0</v>
      </c>
      <c r="U48" s="454" t="e">
        <f t="shared" si="18"/>
        <v>#DIV/0!</v>
      </c>
    </row>
    <row r="49" spans="1:23" s="3" customFormat="1" ht="12.75" customHeight="1" x14ac:dyDescent="0.2">
      <c r="A49" s="455" t="str">
        <f>A$9</f>
        <v>Cits publiskais finansējums</v>
      </c>
      <c r="B49" s="487">
        <f>B52*$L$42*$W$20</f>
        <v>0</v>
      </c>
      <c r="C49" s="487"/>
      <c r="D49" s="487">
        <f t="shared" ref="D49:R49" si="20">D52*$L$42*$W$20</f>
        <v>0</v>
      </c>
      <c r="E49" s="487"/>
      <c r="F49" s="487">
        <f t="shared" si="20"/>
        <v>0</v>
      </c>
      <c r="G49" s="487"/>
      <c r="H49" s="487">
        <f t="shared" si="20"/>
        <v>0</v>
      </c>
      <c r="I49" s="487"/>
      <c r="J49" s="487">
        <f t="shared" si="20"/>
        <v>0</v>
      </c>
      <c r="K49" s="487"/>
      <c r="L49" s="487">
        <f t="shared" si="20"/>
        <v>0</v>
      </c>
      <c r="M49" s="487"/>
      <c r="N49" s="487">
        <f t="shared" si="20"/>
        <v>0</v>
      </c>
      <c r="O49" s="487"/>
      <c r="P49" s="487">
        <f t="shared" si="20"/>
        <v>0</v>
      </c>
      <c r="Q49" s="487"/>
      <c r="R49" s="487">
        <f t="shared" si="20"/>
        <v>0</v>
      </c>
      <c r="S49" s="487"/>
      <c r="T49" s="453">
        <f t="shared" si="16"/>
        <v>0</v>
      </c>
      <c r="U49" s="454" t="e">
        <f>T49/T$52</f>
        <v>#DIV/0!</v>
      </c>
    </row>
    <row r="50" spans="1:23" ht="12.75" customHeight="1" x14ac:dyDescent="0.2">
      <c r="A50" s="456" t="str">
        <f>A$10</f>
        <v>Publiskās attiecināmās izmaksas</v>
      </c>
      <c r="B50" s="354">
        <f>SUM(B45:B49)</f>
        <v>0</v>
      </c>
      <c r="C50" s="354"/>
      <c r="D50" s="354">
        <f t="shared" ref="D50:R50" si="21">SUM(D45:D49)</f>
        <v>0</v>
      </c>
      <c r="E50" s="354"/>
      <c r="F50" s="354">
        <f t="shared" si="21"/>
        <v>0</v>
      </c>
      <c r="G50" s="354"/>
      <c r="H50" s="354">
        <f t="shared" si="21"/>
        <v>0</v>
      </c>
      <c r="I50" s="354"/>
      <c r="J50" s="354">
        <f t="shared" si="21"/>
        <v>0</v>
      </c>
      <c r="K50" s="354"/>
      <c r="L50" s="354">
        <f t="shared" si="21"/>
        <v>0</v>
      </c>
      <c r="M50" s="354"/>
      <c r="N50" s="354">
        <f t="shared" si="21"/>
        <v>0</v>
      </c>
      <c r="O50" s="354"/>
      <c r="P50" s="354">
        <f t="shared" si="21"/>
        <v>0</v>
      </c>
      <c r="Q50" s="354"/>
      <c r="R50" s="354">
        <f t="shared" si="21"/>
        <v>0</v>
      </c>
      <c r="S50" s="354"/>
      <c r="T50" s="457">
        <f t="shared" si="16"/>
        <v>0</v>
      </c>
      <c r="U50" s="458" t="e">
        <f t="shared" si="18"/>
        <v>#DIV/0!</v>
      </c>
    </row>
    <row r="51" spans="1:23" ht="12.75" customHeight="1" x14ac:dyDescent="0.2">
      <c r="A51" s="455" t="str">
        <f>A$11</f>
        <v>Privātās attiecināmās izmaksas</v>
      </c>
      <c r="B51" s="487">
        <f>B52*'11. DL PIV 4.pielikums'!$G$34-B52*$L$42</f>
        <v>0</v>
      </c>
      <c r="C51" s="487"/>
      <c r="D51" s="487">
        <f>D52*'11. DL PIV 4.pielikums'!$G$34-D52*$L$42</f>
        <v>0</v>
      </c>
      <c r="E51" s="487"/>
      <c r="F51" s="487">
        <f>F52*'11. DL PIV 4.pielikums'!$G$34-F52*$L$42</f>
        <v>0</v>
      </c>
      <c r="G51" s="487"/>
      <c r="H51" s="487">
        <f>H52*'11. DL PIV 4.pielikums'!$G$34-H52*$L$42</f>
        <v>0</v>
      </c>
      <c r="I51" s="487"/>
      <c r="J51" s="487">
        <f>J52*'11. DL PIV 4.pielikums'!$G$34-J52*$L$42</f>
        <v>0</v>
      </c>
      <c r="K51" s="487"/>
      <c r="L51" s="487">
        <f>L52*'11. DL PIV 4.pielikums'!$G$34-L52*$L$42</f>
        <v>0</v>
      </c>
      <c r="M51" s="487"/>
      <c r="N51" s="487">
        <f>N52*'11. DL PIV 4.pielikums'!$G$34-N52*$L$42</f>
        <v>0</v>
      </c>
      <c r="O51" s="487"/>
      <c r="P51" s="487">
        <f>P52*'11. DL PIV 4.pielikums'!$G$34-P52*$L$42</f>
        <v>0</v>
      </c>
      <c r="Q51" s="487"/>
      <c r="R51" s="487">
        <f>R52*'11. DL PIV 4.pielikums'!$G$34-R52*$L$42</f>
        <v>0</v>
      </c>
      <c r="S51" s="487"/>
      <c r="T51" s="453">
        <f t="shared" si="16"/>
        <v>0</v>
      </c>
      <c r="U51" s="454" t="e">
        <f t="shared" si="18"/>
        <v>#DIV/0!</v>
      </c>
    </row>
    <row r="52" spans="1:23" ht="12.75" customHeight="1" x14ac:dyDescent="0.2">
      <c r="A52" s="456" t="str">
        <f>A$12</f>
        <v>Kopējās attiecināmās izmaksas</v>
      </c>
      <c r="B52" s="354">
        <f>IF(B23=2,'1.1.B. Iesniedzējs'!H39,'1.1.B. Iesniedzējs'!H39*B23)</f>
        <v>0</v>
      </c>
      <c r="C52" s="354"/>
      <c r="D52" s="354">
        <f>IF(D23=2,'1.1.B. Iesniedzējs'!J39+'1.1.B. Iesniedzējs'!H39,'1.1.B. Iesniedzējs'!J39*D23)</f>
        <v>0</v>
      </c>
      <c r="E52" s="354"/>
      <c r="F52" s="354">
        <f>IF(F23=2,'1.1.B. Iesniedzējs'!L39+'1.1.B. Iesniedzējs'!J39+'1.1.B. Iesniedzējs'!H39,'1.1.B. Iesniedzējs'!L39*F23)</f>
        <v>0</v>
      </c>
      <c r="G52" s="354"/>
      <c r="H52" s="354">
        <f>IF(H23=2,'1.1.B. Iesniedzējs'!N39+'1.1.B. Iesniedzējs'!L39+'1.1.B. Iesniedzējs'!J39+'1.1.B. Iesniedzējs'!H39,'1.1.B. Iesniedzējs'!N39*H23)</f>
        <v>0</v>
      </c>
      <c r="I52" s="354"/>
      <c r="J52" s="354">
        <f>IF(J23=2,'1.1.B. Iesniedzējs'!P39,'1.1.B. Iesniedzējs'!P39*J23)</f>
        <v>0</v>
      </c>
      <c r="K52" s="354"/>
      <c r="L52" s="354">
        <f>IF(L23=2,'1.1.B. Iesniedzējs'!R39,'1.1.B. Iesniedzējs'!R39*L23)</f>
        <v>0</v>
      </c>
      <c r="M52" s="354"/>
      <c r="N52" s="354">
        <f>IF(N23=2,'1.1.B. Iesniedzējs'!T39,'1.1.B. Iesniedzējs'!T39*N23)</f>
        <v>0</v>
      </c>
      <c r="O52" s="354"/>
      <c r="P52" s="354">
        <f>IF(P23=2,'1.1.B. Iesniedzējs'!V39,'1.1.B. Iesniedzējs'!V39*P23)</f>
        <v>0</v>
      </c>
      <c r="Q52" s="354"/>
      <c r="R52" s="354">
        <f>IF(R23=2,'1.1.B. Iesniedzējs'!X39,'1.1.B. Iesniedzējs'!X39*R23)</f>
        <v>0</v>
      </c>
      <c r="S52" s="354"/>
      <c r="T52" s="457">
        <f>SUM(B52:R52)</f>
        <v>0</v>
      </c>
      <c r="U52" s="458" t="e">
        <f t="shared" si="18"/>
        <v>#DIV/0!</v>
      </c>
    </row>
    <row r="53" spans="1:23" ht="12.75" customHeight="1" x14ac:dyDescent="0.2">
      <c r="A53" s="455" t="str">
        <f>A$13</f>
        <v>Publiskās neattiecināmās izmaksas</v>
      </c>
      <c r="B53" s="489"/>
      <c r="C53" s="489"/>
      <c r="D53" s="489"/>
      <c r="E53" s="489"/>
      <c r="F53" s="489"/>
      <c r="G53" s="489"/>
      <c r="H53" s="489"/>
      <c r="I53" s="489"/>
      <c r="J53" s="489"/>
      <c r="K53" s="489"/>
      <c r="L53" s="489"/>
      <c r="M53" s="489"/>
      <c r="N53" s="489"/>
      <c r="O53" s="489"/>
      <c r="P53" s="489"/>
      <c r="Q53" s="489"/>
      <c r="R53" s="489"/>
      <c r="S53" s="489"/>
      <c r="T53" s="453">
        <f t="shared" si="16"/>
        <v>0</v>
      </c>
      <c r="U53" s="488" t="s">
        <v>231</v>
      </c>
    </row>
    <row r="54" spans="1:23" ht="12.75" customHeight="1" x14ac:dyDescent="0.2">
      <c r="A54" s="455" t="str">
        <f>A$14</f>
        <v>Privātās neattiecināmās izmaksas</v>
      </c>
      <c r="B54" s="354">
        <f>IF(B23=2,'1.1.B. Iesniedzējs'!I39,'1.1.B. Iesniedzējs'!I39*B23)</f>
        <v>0</v>
      </c>
      <c r="C54" s="354"/>
      <c r="D54" s="354">
        <f>IF(D23=2,'1.1.B. Iesniedzējs'!K39+'1.1.B. Iesniedzējs'!I39,'1.1.B. Iesniedzējs'!K39*D23)</f>
        <v>0</v>
      </c>
      <c r="E54" s="354"/>
      <c r="F54" s="354">
        <f>IF(F23=2,'1.1.B. Iesniedzējs'!M39+'1.1.B. Iesniedzējs'!K39+'1.1.B. Iesniedzējs'!I39,'1.1.B. Iesniedzējs'!M39*F23)</f>
        <v>0</v>
      </c>
      <c r="G54" s="354"/>
      <c r="H54" s="354">
        <f>IF(H23=2,'1.1.B. Iesniedzējs'!O39+'1.1.B. Iesniedzējs'!M39+'1.1.B. Iesniedzējs'!K39+'1.1.B. Iesniedzējs'!I39,'1.1.B. Iesniedzējs'!O39*H23)</f>
        <v>0</v>
      </c>
      <c r="I54" s="354"/>
      <c r="J54" s="354">
        <f>IF(J23=2,'1.1.B. Iesniedzējs'!Q39,'1.1.B. Iesniedzējs'!Q39*J23)</f>
        <v>0</v>
      </c>
      <c r="K54" s="354"/>
      <c r="L54" s="354">
        <f>IF(L23=2,'1.1.B. Iesniedzējs'!S39,'1.1.B. Iesniedzējs'!S39*L23)</f>
        <v>0</v>
      </c>
      <c r="M54" s="354"/>
      <c r="N54" s="354">
        <f>IF(N23=2,'1.1.B. Iesniedzējs'!U39,'1.1.B. Iesniedzējs'!U39*N23)</f>
        <v>0</v>
      </c>
      <c r="O54" s="354"/>
      <c r="P54" s="354">
        <f>IF(P23=2,'1.1.B. Iesniedzējs'!W39,'1.1.B. Iesniedzējs'!W39*P23)</f>
        <v>0</v>
      </c>
      <c r="Q54" s="354"/>
      <c r="R54" s="354">
        <f>IF(R23=2,'1.1.B. Iesniedzējs'!Y39,'1.1.B. Iesniedzējs'!Y39*R23)</f>
        <v>0</v>
      </c>
      <c r="S54" s="354"/>
      <c r="T54" s="453">
        <f t="shared" si="16"/>
        <v>0</v>
      </c>
      <c r="U54" s="488" t="s">
        <v>231</v>
      </c>
    </row>
    <row r="55" spans="1:23" ht="12.75" customHeight="1" x14ac:dyDescent="0.2">
      <c r="A55" s="456" t="str">
        <f>A$15</f>
        <v>Neattiecināmās izmaksas kopā</v>
      </c>
      <c r="B55" s="354">
        <f>SUM(B53:B54)</f>
        <v>0</v>
      </c>
      <c r="C55" s="354"/>
      <c r="D55" s="354">
        <f t="shared" ref="D55:R55" si="22">SUM(D53:D54)</f>
        <v>0</v>
      </c>
      <c r="E55" s="354"/>
      <c r="F55" s="354">
        <f t="shared" si="22"/>
        <v>0</v>
      </c>
      <c r="G55" s="354"/>
      <c r="H55" s="354">
        <f t="shared" si="22"/>
        <v>0</v>
      </c>
      <c r="I55" s="354"/>
      <c r="J55" s="354">
        <f t="shared" si="22"/>
        <v>0</v>
      </c>
      <c r="K55" s="354"/>
      <c r="L55" s="354">
        <f t="shared" si="22"/>
        <v>0</v>
      </c>
      <c r="M55" s="354"/>
      <c r="N55" s="354">
        <f t="shared" si="22"/>
        <v>0</v>
      </c>
      <c r="O55" s="354"/>
      <c r="P55" s="354">
        <f t="shared" si="22"/>
        <v>0</v>
      </c>
      <c r="Q55" s="354"/>
      <c r="R55" s="354">
        <f t="shared" si="22"/>
        <v>0</v>
      </c>
      <c r="S55" s="354"/>
      <c r="T55" s="457">
        <f t="shared" si="16"/>
        <v>0</v>
      </c>
      <c r="U55" s="488" t="s">
        <v>231</v>
      </c>
    </row>
    <row r="56" spans="1:23" ht="12.75" customHeight="1" x14ac:dyDescent="0.25">
      <c r="A56" s="461" t="str">
        <f>A$16</f>
        <v>Kopējās izmaksas</v>
      </c>
      <c r="B56" s="462">
        <f>B52+B55</f>
        <v>0</v>
      </c>
      <c r="C56" s="462"/>
      <c r="D56" s="462">
        <f t="shared" ref="D56:R56" si="23">D52+D55</f>
        <v>0</v>
      </c>
      <c r="E56" s="462"/>
      <c r="F56" s="462">
        <f t="shared" si="23"/>
        <v>0</v>
      </c>
      <c r="G56" s="462"/>
      <c r="H56" s="462">
        <f t="shared" si="23"/>
        <v>0</v>
      </c>
      <c r="I56" s="462"/>
      <c r="J56" s="462">
        <f t="shared" si="23"/>
        <v>0</v>
      </c>
      <c r="K56" s="462"/>
      <c r="L56" s="462">
        <f t="shared" si="23"/>
        <v>0</v>
      </c>
      <c r="M56" s="462"/>
      <c r="N56" s="462">
        <f t="shared" si="23"/>
        <v>0</v>
      </c>
      <c r="O56" s="462"/>
      <c r="P56" s="462">
        <f t="shared" si="23"/>
        <v>0</v>
      </c>
      <c r="Q56" s="462"/>
      <c r="R56" s="462">
        <f t="shared" si="23"/>
        <v>0</v>
      </c>
      <c r="S56" s="462"/>
      <c r="T56" s="457">
        <f>SUM(B56:R56)</f>
        <v>0</v>
      </c>
      <c r="U56" s="488" t="s">
        <v>231</v>
      </c>
    </row>
    <row r="57" spans="1:23" ht="12.75" customHeight="1" x14ac:dyDescent="0.25">
      <c r="A57" s="475"/>
      <c r="B57" s="475"/>
      <c r="C57" s="475"/>
      <c r="D57" s="475"/>
      <c r="E57" s="475"/>
      <c r="F57" s="475"/>
      <c r="G57" s="475"/>
      <c r="H57" s="475"/>
      <c r="I57" s="475"/>
      <c r="J57" s="475"/>
      <c r="K57" s="475"/>
      <c r="L57" s="475"/>
      <c r="M57" s="475"/>
      <c r="N57" s="475"/>
      <c r="O57" s="475"/>
      <c r="P57" s="475"/>
      <c r="Q57" s="475"/>
      <c r="R57" s="475"/>
      <c r="S57" s="475"/>
      <c r="T57" s="475"/>
      <c r="U57" s="475"/>
    </row>
    <row r="58" spans="1:23" ht="24" customHeight="1" x14ac:dyDescent="0.2">
      <c r="A58" s="477" t="s">
        <v>3</v>
      </c>
      <c r="B58" s="478" t="str">
        <f>'Dati par projektu'!$C$4</f>
        <v>Izglītības un zinātnes ministrija</v>
      </c>
      <c r="C58" s="479"/>
      <c r="D58" s="479"/>
      <c r="E58" s="479"/>
      <c r="F58" s="478" t="str">
        <f>'Dati par projektu'!$C$5</f>
        <v>Tiešās pārvaldes iestāde</v>
      </c>
      <c r="G58" s="479"/>
      <c r="H58" s="480"/>
      <c r="I58" s="479"/>
      <c r="J58" s="480" t="s">
        <v>311</v>
      </c>
      <c r="K58" s="479"/>
      <c r="L58" s="482">
        <f>'1.1.B. Iesniedzējs'!C22</f>
        <v>1</v>
      </c>
      <c r="M58" s="479"/>
      <c r="N58" s="483" t="s">
        <v>313</v>
      </c>
      <c r="O58" s="479"/>
      <c r="P58" s="480"/>
      <c r="Q58" s="479"/>
      <c r="R58" s="480"/>
      <c r="S58" s="479"/>
      <c r="T58" s="480"/>
      <c r="U58" s="480"/>
      <c r="W58" s="4">
        <f>IF(F58=Dati!$J$3,1,IF(F58=Dati!$J$4,2,IF(F58=Dati!$J$5,3,0)))</f>
        <v>2</v>
      </c>
    </row>
    <row r="59" spans="1:23" x14ac:dyDescent="0.2">
      <c r="A59" s="449" t="s">
        <v>223</v>
      </c>
      <c r="B59" s="450">
        <f>B$3</f>
        <v>2024</v>
      </c>
      <c r="C59" s="450"/>
      <c r="D59" s="450">
        <f>D$3</f>
        <v>2025</v>
      </c>
      <c r="E59" s="450"/>
      <c r="F59" s="450">
        <f>F$3</f>
        <v>2026</v>
      </c>
      <c r="G59" s="450"/>
      <c r="H59" s="450">
        <f>H$3</f>
        <v>2027</v>
      </c>
      <c r="I59" s="450"/>
      <c r="J59" s="450">
        <f>J$3</f>
        <v>2028</v>
      </c>
      <c r="K59" s="450"/>
      <c r="L59" s="450">
        <f>L$3</f>
        <v>2029</v>
      </c>
      <c r="M59" s="450"/>
      <c r="N59" s="450" t="str">
        <f>N$3</f>
        <v>X</v>
      </c>
      <c r="O59" s="450"/>
      <c r="P59" s="450" t="str">
        <f>P$3</f>
        <v>X</v>
      </c>
      <c r="Q59" s="450"/>
      <c r="R59" s="450" t="str">
        <f>R$3</f>
        <v>X</v>
      </c>
      <c r="S59" s="450"/>
      <c r="T59" s="450"/>
      <c r="U59" s="450"/>
    </row>
    <row r="60" spans="1:23" x14ac:dyDescent="0.2">
      <c r="A60" s="484"/>
      <c r="B60" s="451" t="s">
        <v>224</v>
      </c>
      <c r="C60" s="451"/>
      <c r="D60" s="451" t="s">
        <v>224</v>
      </c>
      <c r="E60" s="451"/>
      <c r="F60" s="451" t="s">
        <v>224</v>
      </c>
      <c r="G60" s="451"/>
      <c r="H60" s="451" t="s">
        <v>224</v>
      </c>
      <c r="I60" s="451"/>
      <c r="J60" s="451" t="s">
        <v>224</v>
      </c>
      <c r="K60" s="451"/>
      <c r="L60" s="451" t="s">
        <v>224</v>
      </c>
      <c r="M60" s="451"/>
      <c r="N60" s="451" t="s">
        <v>224</v>
      </c>
      <c r="O60" s="451"/>
      <c r="P60" s="451" t="s">
        <v>224</v>
      </c>
      <c r="Q60" s="451"/>
      <c r="R60" s="451" t="s">
        <v>224</v>
      </c>
      <c r="S60" s="451"/>
      <c r="T60" s="451" t="s">
        <v>113</v>
      </c>
      <c r="U60" s="451" t="s">
        <v>59</v>
      </c>
    </row>
    <row r="61" spans="1:23" ht="12.75" customHeight="1" x14ac:dyDescent="0.2">
      <c r="A61" s="485" t="str">
        <f>A$5</f>
        <v>Eiropas Reģionālās attīstības fonds</v>
      </c>
      <c r="B61" s="486">
        <f>(B68*$L$58)*$W$19-B65</f>
        <v>0</v>
      </c>
      <c r="C61" s="486"/>
      <c r="D61" s="486">
        <f t="shared" ref="D61:P61" si="24">(D68*$L$58)*$W$19-D65</f>
        <v>0</v>
      </c>
      <c r="E61" s="486"/>
      <c r="F61" s="486">
        <f t="shared" si="24"/>
        <v>0</v>
      </c>
      <c r="G61" s="486"/>
      <c r="H61" s="486">
        <f t="shared" si="24"/>
        <v>0</v>
      </c>
      <c r="I61" s="486"/>
      <c r="J61" s="486">
        <f t="shared" si="24"/>
        <v>0</v>
      </c>
      <c r="K61" s="486"/>
      <c r="L61" s="486">
        <f t="shared" si="24"/>
        <v>0</v>
      </c>
      <c r="M61" s="486"/>
      <c r="N61" s="486">
        <f t="shared" si="24"/>
        <v>0</v>
      </c>
      <c r="O61" s="486"/>
      <c r="P61" s="486">
        <f t="shared" si="24"/>
        <v>0</v>
      </c>
      <c r="Q61" s="486"/>
      <c r="R61" s="486">
        <f>(R68*$L$58-R65)*$W$19</f>
        <v>0</v>
      </c>
      <c r="S61" s="486"/>
      <c r="T61" s="453">
        <f t="shared" ref="T61:T67" si="25">SUM(B61:R61)</f>
        <v>0</v>
      </c>
      <c r="U61" s="454" t="e">
        <f>T61/$T$68</f>
        <v>#DIV/0!</v>
      </c>
    </row>
    <row r="62" spans="1:23" ht="12.75" hidden="1" customHeight="1" x14ac:dyDescent="0.2">
      <c r="A62" s="455" t="str">
        <f>A$6</f>
        <v>Attiecināmais valsts budžeta finansējums</v>
      </c>
      <c r="B62" s="486"/>
      <c r="C62" s="486"/>
      <c r="D62" s="486"/>
      <c r="E62" s="486"/>
      <c r="F62" s="486"/>
      <c r="G62" s="486"/>
      <c r="H62" s="486"/>
      <c r="I62" s="486"/>
      <c r="J62" s="486"/>
      <c r="K62" s="486"/>
      <c r="L62" s="486"/>
      <c r="M62" s="486"/>
      <c r="N62" s="486"/>
      <c r="O62" s="486"/>
      <c r="P62" s="486"/>
      <c r="Q62" s="486"/>
      <c r="R62" s="486"/>
      <c r="S62" s="486"/>
      <c r="T62" s="453">
        <f t="shared" si="25"/>
        <v>0</v>
      </c>
      <c r="U62" s="454" t="e">
        <f t="shared" ref="U62:U68" si="26">T62/$T$68</f>
        <v>#DIV/0!</v>
      </c>
    </row>
    <row r="63" spans="1:23" ht="12.75" customHeight="1" x14ac:dyDescent="0.2">
      <c r="A63" s="455" t="str">
        <f>A$7</f>
        <v>Valsts budžeta dotācija pašvaldībām</v>
      </c>
      <c r="B63" s="487"/>
      <c r="C63" s="487"/>
      <c r="D63" s="487"/>
      <c r="E63" s="487"/>
      <c r="F63" s="487"/>
      <c r="G63" s="487"/>
      <c r="H63" s="487"/>
      <c r="I63" s="487"/>
      <c r="J63" s="487"/>
      <c r="K63" s="487"/>
      <c r="L63" s="487"/>
      <c r="M63" s="487"/>
      <c r="N63" s="487"/>
      <c r="O63" s="487"/>
      <c r="P63" s="487"/>
      <c r="Q63" s="487"/>
      <c r="R63" s="487"/>
      <c r="S63" s="487"/>
      <c r="T63" s="453">
        <f t="shared" si="25"/>
        <v>0</v>
      </c>
      <c r="U63" s="454" t="e">
        <f t="shared" si="26"/>
        <v>#DIV/0!</v>
      </c>
    </row>
    <row r="64" spans="1:23" ht="12.75" customHeight="1" x14ac:dyDescent="0.2">
      <c r="A64" s="455" t="str">
        <f>A$8</f>
        <v>Pašvaldības finansējums</v>
      </c>
      <c r="B64" s="487"/>
      <c r="C64" s="487"/>
      <c r="D64" s="487"/>
      <c r="E64" s="487"/>
      <c r="F64" s="487"/>
      <c r="G64" s="487"/>
      <c r="H64" s="487"/>
      <c r="I64" s="487"/>
      <c r="J64" s="487"/>
      <c r="K64" s="487"/>
      <c r="L64" s="487"/>
      <c r="M64" s="487"/>
      <c r="N64" s="487"/>
      <c r="O64" s="487"/>
      <c r="P64" s="487"/>
      <c r="Q64" s="487"/>
      <c r="R64" s="487"/>
      <c r="S64" s="487"/>
      <c r="T64" s="453">
        <f t="shared" si="25"/>
        <v>0</v>
      </c>
      <c r="U64" s="454" t="e">
        <f t="shared" si="26"/>
        <v>#DIV/0!</v>
      </c>
    </row>
    <row r="65" spans="1:23" s="3" customFormat="1" ht="12.75" customHeight="1" x14ac:dyDescent="0.2">
      <c r="A65" s="455" t="str">
        <f>A$9</f>
        <v>Cits publiskais finansējums</v>
      </c>
      <c r="B65" s="487">
        <f>B68*$W$20*$L$58</f>
        <v>0</v>
      </c>
      <c r="C65" s="487"/>
      <c r="D65" s="487">
        <f t="shared" ref="D65:R65" si="27">D68*$W$20*$L$58</f>
        <v>0</v>
      </c>
      <c r="E65" s="487"/>
      <c r="F65" s="487">
        <f t="shared" si="27"/>
        <v>0</v>
      </c>
      <c r="G65" s="487"/>
      <c r="H65" s="487">
        <f t="shared" si="27"/>
        <v>0</v>
      </c>
      <c r="I65" s="487"/>
      <c r="J65" s="487">
        <f t="shared" si="27"/>
        <v>0</v>
      </c>
      <c r="K65" s="487"/>
      <c r="L65" s="487">
        <f t="shared" si="27"/>
        <v>0</v>
      </c>
      <c r="M65" s="487"/>
      <c r="N65" s="487">
        <f t="shared" si="27"/>
        <v>0</v>
      </c>
      <c r="O65" s="487"/>
      <c r="P65" s="487">
        <f t="shared" si="27"/>
        <v>0</v>
      </c>
      <c r="Q65" s="487"/>
      <c r="R65" s="487">
        <f t="shared" si="27"/>
        <v>0</v>
      </c>
      <c r="S65" s="487"/>
      <c r="T65" s="453">
        <f t="shared" si="25"/>
        <v>0</v>
      </c>
      <c r="U65" s="454" t="e">
        <f t="shared" si="26"/>
        <v>#DIV/0!</v>
      </c>
    </row>
    <row r="66" spans="1:23" ht="12.75" customHeight="1" x14ac:dyDescent="0.2">
      <c r="A66" s="456" t="str">
        <f>A$10</f>
        <v>Publiskās attiecināmās izmaksas</v>
      </c>
      <c r="B66" s="354">
        <f>SUM(B61:B65)</f>
        <v>0</v>
      </c>
      <c r="C66" s="354"/>
      <c r="D66" s="354">
        <f>SUM(D61:D65)</f>
        <v>0</v>
      </c>
      <c r="E66" s="354"/>
      <c r="F66" s="354">
        <f t="shared" ref="F66:R66" si="28">SUM(F61:F65)</f>
        <v>0</v>
      </c>
      <c r="G66" s="354"/>
      <c r="H66" s="354">
        <f t="shared" si="28"/>
        <v>0</v>
      </c>
      <c r="I66" s="354"/>
      <c r="J66" s="354">
        <f t="shared" si="28"/>
        <v>0</v>
      </c>
      <c r="K66" s="354"/>
      <c r="L66" s="354">
        <f t="shared" si="28"/>
        <v>0</v>
      </c>
      <c r="M66" s="354"/>
      <c r="N66" s="354">
        <f t="shared" si="28"/>
        <v>0</v>
      </c>
      <c r="O66" s="354"/>
      <c r="P66" s="354">
        <f t="shared" si="28"/>
        <v>0</v>
      </c>
      <c r="Q66" s="354"/>
      <c r="R66" s="354">
        <f t="shared" si="28"/>
        <v>0</v>
      </c>
      <c r="S66" s="354"/>
      <c r="T66" s="457">
        <f>SUM(B66:R66)</f>
        <v>0</v>
      </c>
      <c r="U66" s="454" t="e">
        <f t="shared" si="26"/>
        <v>#DIV/0!</v>
      </c>
    </row>
    <row r="67" spans="1:23" ht="12.75" customHeight="1" x14ac:dyDescent="0.2">
      <c r="A67" s="455" t="str">
        <f>A$11</f>
        <v>Privātās attiecināmās izmaksas</v>
      </c>
      <c r="B67" s="487">
        <f>B68-B66</f>
        <v>0</v>
      </c>
      <c r="C67" s="487"/>
      <c r="D67" s="487">
        <f t="shared" ref="D67:R67" si="29">D68-D66</f>
        <v>0</v>
      </c>
      <c r="E67" s="487"/>
      <c r="F67" s="487">
        <f t="shared" si="29"/>
        <v>0</v>
      </c>
      <c r="G67" s="487"/>
      <c r="H67" s="487">
        <f t="shared" si="29"/>
        <v>0</v>
      </c>
      <c r="I67" s="487"/>
      <c r="J67" s="487">
        <f t="shared" si="29"/>
        <v>0</v>
      </c>
      <c r="K67" s="487"/>
      <c r="L67" s="487">
        <f t="shared" si="29"/>
        <v>0</v>
      </c>
      <c r="M67" s="487"/>
      <c r="N67" s="487">
        <f t="shared" si="29"/>
        <v>0</v>
      </c>
      <c r="O67" s="487"/>
      <c r="P67" s="487">
        <f t="shared" si="29"/>
        <v>0</v>
      </c>
      <c r="Q67" s="487"/>
      <c r="R67" s="487">
        <f t="shared" si="29"/>
        <v>0</v>
      </c>
      <c r="S67" s="487"/>
      <c r="T67" s="453">
        <f t="shared" si="25"/>
        <v>0</v>
      </c>
      <c r="U67" s="454" t="e">
        <f t="shared" si="26"/>
        <v>#DIV/0!</v>
      </c>
    </row>
    <row r="68" spans="1:23" ht="12.75" customHeight="1" x14ac:dyDescent="0.2">
      <c r="A68" s="456" t="str">
        <f>A$12</f>
        <v>Kopējās attiecināmās izmaksas</v>
      </c>
      <c r="B68" s="354">
        <f>IF(B$23=2,'1.1.B. Iesniedzējs'!H40,'1.1.B. Iesniedzējs'!H40*B$23)</f>
        <v>0</v>
      </c>
      <c r="C68" s="354"/>
      <c r="D68" s="354">
        <f>IF(D$23=2,'1.1.B. Iesniedzējs'!J40+'1.1.B. Iesniedzējs'!H40,'1.1.B. Iesniedzējs'!J40*D$23)</f>
        <v>0</v>
      </c>
      <c r="E68" s="354"/>
      <c r="F68" s="354">
        <f>IF(F$23=2,'1.1.B. Iesniedzējs'!L40+'1.1.B. Iesniedzējs'!J40+'1.1.B. Iesniedzējs'!H40,'1.1.B. Iesniedzējs'!L40*F$23)</f>
        <v>0</v>
      </c>
      <c r="G68" s="354"/>
      <c r="H68" s="354">
        <f>IF(H$23=2,'1.1.B. Iesniedzējs'!N40+'1.1.B. Iesniedzējs'!L40+'1.1.B. Iesniedzējs'!J40+'1.1.B. Iesniedzējs'!H40,'1.1.B. Iesniedzējs'!N40*H$23)</f>
        <v>0</v>
      </c>
      <c r="I68" s="354"/>
      <c r="J68" s="354">
        <f>IF(J$23=2,'1.1.B. Iesniedzējs'!P40,'1.1.B. Iesniedzējs'!P40*J$23)</f>
        <v>0</v>
      </c>
      <c r="K68" s="354"/>
      <c r="L68" s="354">
        <f>IF(L$23=2,'1.1.B. Iesniedzējs'!R40,'1.1.B. Iesniedzējs'!R40*L$23)</f>
        <v>0</v>
      </c>
      <c r="M68" s="354"/>
      <c r="N68" s="354">
        <f>IF(N$23=2,'1.1.B. Iesniedzējs'!T40,'1.1.B. Iesniedzējs'!T40*N$23)</f>
        <v>0</v>
      </c>
      <c r="O68" s="354"/>
      <c r="P68" s="354">
        <f>IF(P$23=2,'1.1.B. Iesniedzējs'!V40,'1.1.B. Iesniedzējs'!V40*P$23)</f>
        <v>0</v>
      </c>
      <c r="Q68" s="354"/>
      <c r="R68" s="354">
        <f>IF(R$23=2,'1.1.B. Iesniedzējs'!X40,'1.1.B. Iesniedzējs'!X40*R$23)</f>
        <v>0</v>
      </c>
      <c r="S68" s="354"/>
      <c r="T68" s="457">
        <f>SUM(B68:R68)</f>
        <v>0</v>
      </c>
      <c r="U68" s="454" t="e">
        <f t="shared" si="26"/>
        <v>#DIV/0!</v>
      </c>
    </row>
    <row r="69" spans="1:23" ht="12.75" customHeight="1" x14ac:dyDescent="0.2">
      <c r="A69" s="455" t="str">
        <f>A$13</f>
        <v>Publiskās neattiecināmās izmaksas</v>
      </c>
      <c r="B69" s="489"/>
      <c r="C69" s="489"/>
      <c r="D69" s="489"/>
      <c r="E69" s="489"/>
      <c r="F69" s="489"/>
      <c r="G69" s="489"/>
      <c r="H69" s="489"/>
      <c r="I69" s="489"/>
      <c r="J69" s="489"/>
      <c r="K69" s="489"/>
      <c r="L69" s="489"/>
      <c r="M69" s="489"/>
      <c r="N69" s="489"/>
      <c r="O69" s="489"/>
      <c r="P69" s="489"/>
      <c r="Q69" s="489"/>
      <c r="R69" s="489"/>
      <c r="S69" s="489"/>
      <c r="T69" s="453">
        <f>SUM(B69:R69)</f>
        <v>0</v>
      </c>
      <c r="U69" s="488" t="s">
        <v>231</v>
      </c>
    </row>
    <row r="70" spans="1:23" ht="12.75" customHeight="1" x14ac:dyDescent="0.2">
      <c r="A70" s="455" t="str">
        <f>A$14</f>
        <v>Privātās neattiecināmās izmaksas</v>
      </c>
      <c r="B70" s="486">
        <f>IF(B$23=2,'1.1.B. Iesniedzējs'!I40,'1.1.B. Iesniedzējs'!I40*B$23)</f>
        <v>0</v>
      </c>
      <c r="C70" s="486"/>
      <c r="D70" s="486">
        <f>IF(D$23=2,'1.1.B. Iesniedzējs'!K40+'1.1.B. Iesniedzējs'!I40,'1.1.B. Iesniedzējs'!K40*D$23)</f>
        <v>0</v>
      </c>
      <c r="E70" s="486"/>
      <c r="F70" s="486">
        <f>IF(F$23=2,'1.1.B. Iesniedzējs'!M40+'1.1.B. Iesniedzējs'!K40+'1.1.B. Iesniedzējs'!I40,'1.1.B. Iesniedzējs'!M40*F$23)</f>
        <v>0</v>
      </c>
      <c r="G70" s="486"/>
      <c r="H70" s="486">
        <f>IF(H$23=2,'1.1.B. Iesniedzējs'!O40+'1.1.B. Iesniedzējs'!M40+'1.1.B. Iesniedzējs'!K40+'1.1.B. Iesniedzējs'!I40,'1.1.B. Iesniedzējs'!O40*H$23)</f>
        <v>0</v>
      </c>
      <c r="I70" s="486"/>
      <c r="J70" s="486">
        <f>IF(J$23=2,'1.1.B. Iesniedzējs'!Q40,'1.1.B. Iesniedzējs'!Q40*J$23)</f>
        <v>0</v>
      </c>
      <c r="K70" s="486"/>
      <c r="L70" s="486">
        <f>IF(L$23=2,'1.1.B. Iesniedzējs'!S40,'1.1.B. Iesniedzējs'!S40*L$23)</f>
        <v>0</v>
      </c>
      <c r="M70" s="486"/>
      <c r="N70" s="486">
        <f>IF(N$23=2,'1.1.B. Iesniedzējs'!U40,'1.1.B. Iesniedzējs'!U40*N$23)</f>
        <v>0</v>
      </c>
      <c r="O70" s="486"/>
      <c r="P70" s="486">
        <f>IF(P$23=2,'1.1.B. Iesniedzējs'!W40,'1.1.B. Iesniedzējs'!W40*P$23)</f>
        <v>0</v>
      </c>
      <c r="Q70" s="486"/>
      <c r="R70" s="486">
        <f>IF(R$23=2,'1.1.B. Iesniedzējs'!Y40,'1.1.B. Iesniedzējs'!Y40*R$23)</f>
        <v>0</v>
      </c>
      <c r="S70" s="487"/>
      <c r="T70" s="453">
        <f>SUM(B70:R70)</f>
        <v>0</v>
      </c>
      <c r="U70" s="488" t="s">
        <v>231</v>
      </c>
    </row>
    <row r="71" spans="1:23" ht="12.75" customHeight="1" x14ac:dyDescent="0.2">
      <c r="A71" s="456" t="str">
        <f>A$15</f>
        <v>Neattiecināmās izmaksas kopā</v>
      </c>
      <c r="B71" s="354">
        <f>SUM(B69:B70)</f>
        <v>0</v>
      </c>
      <c r="C71" s="354"/>
      <c r="D71" s="354">
        <f t="shared" ref="D71:R71" si="30">SUM(D69:D70)</f>
        <v>0</v>
      </c>
      <c r="E71" s="354"/>
      <c r="F71" s="354">
        <f t="shared" si="30"/>
        <v>0</v>
      </c>
      <c r="G71" s="354"/>
      <c r="H71" s="354">
        <f t="shared" si="30"/>
        <v>0</v>
      </c>
      <c r="I71" s="354"/>
      <c r="J71" s="354">
        <f t="shared" si="30"/>
        <v>0</v>
      </c>
      <c r="K71" s="354"/>
      <c r="L71" s="354">
        <f t="shared" si="30"/>
        <v>0</v>
      </c>
      <c r="M71" s="354"/>
      <c r="N71" s="354">
        <f t="shared" si="30"/>
        <v>0</v>
      </c>
      <c r="O71" s="354"/>
      <c r="P71" s="354">
        <f t="shared" si="30"/>
        <v>0</v>
      </c>
      <c r="Q71" s="354"/>
      <c r="R71" s="354">
        <f t="shared" si="30"/>
        <v>0</v>
      </c>
      <c r="S71" s="354"/>
      <c r="T71" s="457">
        <f>SUM(B71:R71)</f>
        <v>0</v>
      </c>
      <c r="U71" s="488" t="s">
        <v>231</v>
      </c>
    </row>
    <row r="72" spans="1:23" ht="12.75" customHeight="1" x14ac:dyDescent="0.25">
      <c r="A72" s="461" t="str">
        <f>A$16</f>
        <v>Kopējās izmaksas</v>
      </c>
      <c r="B72" s="462">
        <f>B68+B71</f>
        <v>0</v>
      </c>
      <c r="C72" s="462"/>
      <c r="D72" s="462">
        <f t="shared" ref="D72:R72" si="31">D68+D71</f>
        <v>0</v>
      </c>
      <c r="E72" s="462"/>
      <c r="F72" s="462">
        <f t="shared" si="31"/>
        <v>0</v>
      </c>
      <c r="G72" s="462"/>
      <c r="H72" s="462">
        <f t="shared" si="31"/>
        <v>0</v>
      </c>
      <c r="I72" s="462"/>
      <c r="J72" s="462">
        <f t="shared" si="31"/>
        <v>0</v>
      </c>
      <c r="K72" s="462"/>
      <c r="L72" s="462">
        <f t="shared" si="31"/>
        <v>0</v>
      </c>
      <c r="M72" s="462"/>
      <c r="N72" s="462">
        <f t="shared" si="31"/>
        <v>0</v>
      </c>
      <c r="O72" s="462"/>
      <c r="P72" s="462">
        <f t="shared" si="31"/>
        <v>0</v>
      </c>
      <c r="Q72" s="462"/>
      <c r="R72" s="462">
        <f t="shared" si="31"/>
        <v>0</v>
      </c>
      <c r="S72" s="462"/>
      <c r="T72" s="457">
        <f>SUM(B72:R72)</f>
        <v>0</v>
      </c>
      <c r="U72" s="488" t="s">
        <v>231</v>
      </c>
    </row>
    <row r="73" spans="1:23" ht="12.75" customHeight="1" x14ac:dyDescent="0.25">
      <c r="A73" s="475"/>
      <c r="B73" s="475"/>
      <c r="C73" s="475"/>
      <c r="D73" s="475"/>
      <c r="E73" s="475"/>
      <c r="F73" s="475"/>
      <c r="G73" s="475"/>
      <c r="H73" s="475"/>
      <c r="I73" s="475"/>
      <c r="J73" s="475"/>
      <c r="K73" s="475"/>
      <c r="L73" s="475"/>
      <c r="M73" s="475"/>
      <c r="N73" s="475"/>
      <c r="O73" s="475"/>
      <c r="P73" s="475"/>
      <c r="Q73" s="475"/>
      <c r="R73" s="475"/>
      <c r="S73" s="475"/>
      <c r="T73" s="475"/>
      <c r="U73" s="475"/>
    </row>
    <row r="74" spans="1:23" ht="24" customHeight="1" x14ac:dyDescent="0.2">
      <c r="A74" s="477" t="s">
        <v>3</v>
      </c>
      <c r="B74" s="478" t="str">
        <f>'Dati par projektu'!$C$4</f>
        <v>Izglītības un zinātnes ministrija</v>
      </c>
      <c r="C74" s="479"/>
      <c r="D74" s="479"/>
      <c r="E74" s="479"/>
      <c r="F74" s="478" t="str">
        <f>'Dati par projektu'!$C$5</f>
        <v>Tiešās pārvaldes iestāde</v>
      </c>
      <c r="G74" s="479"/>
      <c r="H74" s="480"/>
      <c r="I74" s="479"/>
      <c r="J74" s="480" t="s">
        <v>311</v>
      </c>
      <c r="K74" s="479"/>
      <c r="L74" s="482">
        <f>'1.1.C. Iesniedzējs'!C36</f>
        <v>0.85</v>
      </c>
      <c r="M74" s="479"/>
      <c r="N74" s="483" t="s">
        <v>316</v>
      </c>
      <c r="O74" s="479"/>
      <c r="P74" s="480"/>
      <c r="Q74" s="479"/>
      <c r="R74" s="480"/>
      <c r="S74" s="479"/>
      <c r="T74" s="480"/>
      <c r="U74" s="480"/>
      <c r="W74" s="4">
        <f>IF(F74=Dati!$J$3,1,IF(F74=Dati!$J$4,2,IF(F74=Dati!$J$5,3,0)))</f>
        <v>2</v>
      </c>
    </row>
    <row r="75" spans="1:23" x14ac:dyDescent="0.2">
      <c r="A75" s="449" t="s">
        <v>223</v>
      </c>
      <c r="B75" s="450">
        <f>B$3</f>
        <v>2024</v>
      </c>
      <c r="C75" s="450"/>
      <c r="D75" s="450">
        <f>D$3</f>
        <v>2025</v>
      </c>
      <c r="E75" s="450"/>
      <c r="F75" s="450">
        <f>F$3</f>
        <v>2026</v>
      </c>
      <c r="G75" s="450"/>
      <c r="H75" s="450">
        <f>H$3</f>
        <v>2027</v>
      </c>
      <c r="I75" s="450"/>
      <c r="J75" s="450">
        <f>J$3</f>
        <v>2028</v>
      </c>
      <c r="K75" s="450"/>
      <c r="L75" s="450">
        <f>L$3</f>
        <v>2029</v>
      </c>
      <c r="M75" s="450"/>
      <c r="N75" s="450" t="str">
        <f>N$3</f>
        <v>X</v>
      </c>
      <c r="O75" s="450"/>
      <c r="P75" s="450" t="str">
        <f>P$3</f>
        <v>X</v>
      </c>
      <c r="Q75" s="450"/>
      <c r="R75" s="450" t="str">
        <f>R$3</f>
        <v>X</v>
      </c>
      <c r="S75" s="450"/>
      <c r="T75" s="450"/>
      <c r="U75" s="450"/>
    </row>
    <row r="76" spans="1:23" x14ac:dyDescent="0.2">
      <c r="A76" s="484"/>
      <c r="B76" s="451" t="s">
        <v>224</v>
      </c>
      <c r="C76" s="451"/>
      <c r="D76" s="451" t="s">
        <v>224</v>
      </c>
      <c r="E76" s="451"/>
      <c r="F76" s="451" t="s">
        <v>224</v>
      </c>
      <c r="G76" s="451"/>
      <c r="H76" s="451" t="s">
        <v>224</v>
      </c>
      <c r="I76" s="451"/>
      <c r="J76" s="451" t="s">
        <v>224</v>
      </c>
      <c r="K76" s="451"/>
      <c r="L76" s="451" t="s">
        <v>224</v>
      </c>
      <c r="M76" s="451"/>
      <c r="N76" s="451" t="s">
        <v>224</v>
      </c>
      <c r="O76" s="451"/>
      <c r="P76" s="451" t="s">
        <v>224</v>
      </c>
      <c r="Q76" s="451"/>
      <c r="R76" s="451" t="s">
        <v>224</v>
      </c>
      <c r="S76" s="451"/>
      <c r="T76" s="451" t="s">
        <v>113</v>
      </c>
      <c r="U76" s="451" t="s">
        <v>59</v>
      </c>
    </row>
    <row r="77" spans="1:23" ht="12.75" customHeight="1" x14ac:dyDescent="0.2">
      <c r="A77" s="485" t="str">
        <f>A$5</f>
        <v>Eiropas Reģionālās attīstības fonds</v>
      </c>
      <c r="B77" s="486">
        <f>(B84*$L$74)*$W$19-B81</f>
        <v>0</v>
      </c>
      <c r="C77" s="486"/>
      <c r="D77" s="486">
        <f t="shared" ref="D77:P77" si="32">(D84*$L$74)*$W$19-D81</f>
        <v>0</v>
      </c>
      <c r="E77" s="486"/>
      <c r="F77" s="486">
        <f t="shared" si="32"/>
        <v>0</v>
      </c>
      <c r="G77" s="486"/>
      <c r="H77" s="486">
        <f t="shared" si="32"/>
        <v>0</v>
      </c>
      <c r="I77" s="486"/>
      <c r="J77" s="486">
        <f t="shared" si="32"/>
        <v>0</v>
      </c>
      <c r="K77" s="486"/>
      <c r="L77" s="486">
        <f t="shared" si="32"/>
        <v>0</v>
      </c>
      <c r="M77" s="486"/>
      <c r="N77" s="486">
        <f t="shared" si="32"/>
        <v>0</v>
      </c>
      <c r="O77" s="486"/>
      <c r="P77" s="486">
        <f t="shared" si="32"/>
        <v>0</v>
      </c>
      <c r="Q77" s="486"/>
      <c r="R77" s="486">
        <f>(R84*$L$74-R81)*$W$19</f>
        <v>0</v>
      </c>
      <c r="S77" s="486"/>
      <c r="T77" s="453">
        <f t="shared" ref="T77:T83" si="33">SUM(B77:R77)</f>
        <v>0</v>
      </c>
      <c r="U77" s="454" t="e">
        <f>T77/$T$84</f>
        <v>#DIV/0!</v>
      </c>
    </row>
    <row r="78" spans="1:23" ht="12.75" hidden="1" customHeight="1" x14ac:dyDescent="0.2">
      <c r="A78" s="455" t="str">
        <f>A$6</f>
        <v>Attiecināmais valsts budžeta finansējums</v>
      </c>
      <c r="B78" s="486">
        <f>IF($W74=2,B84-B77,0)</f>
        <v>0</v>
      </c>
      <c r="C78" s="486"/>
      <c r="D78" s="486">
        <f t="shared" ref="D78:R78" si="34">IF($W74=2,D84-D77,0)</f>
        <v>0</v>
      </c>
      <c r="E78" s="486"/>
      <c r="F78" s="486">
        <f t="shared" si="34"/>
        <v>0</v>
      </c>
      <c r="G78" s="486"/>
      <c r="H78" s="486">
        <f t="shared" si="34"/>
        <v>0</v>
      </c>
      <c r="I78" s="486"/>
      <c r="J78" s="486">
        <f t="shared" si="34"/>
        <v>0</v>
      </c>
      <c r="K78" s="486"/>
      <c r="L78" s="486">
        <f t="shared" si="34"/>
        <v>0</v>
      </c>
      <c r="M78" s="486"/>
      <c r="N78" s="486">
        <f t="shared" si="34"/>
        <v>0</v>
      </c>
      <c r="O78" s="486"/>
      <c r="P78" s="486">
        <f t="shared" si="34"/>
        <v>0</v>
      </c>
      <c r="Q78" s="486"/>
      <c r="R78" s="486">
        <f t="shared" si="34"/>
        <v>0</v>
      </c>
      <c r="S78" s="486"/>
      <c r="T78" s="453">
        <f t="shared" si="33"/>
        <v>0</v>
      </c>
      <c r="U78" s="454" t="e">
        <f t="shared" ref="U78:U84" si="35">T78/$T$84</f>
        <v>#DIV/0!</v>
      </c>
    </row>
    <row r="79" spans="1:23" ht="12.75" customHeight="1" x14ac:dyDescent="0.2">
      <c r="A79" s="455" t="str">
        <f>A$7</f>
        <v>Valsts budžeta dotācija pašvaldībām</v>
      </c>
      <c r="B79" s="487">
        <f>IF($W74=1,(B77/0.85*0.15+B77)*0.15*'Dati par projektu'!$C$8,0)</f>
        <v>0</v>
      </c>
      <c r="C79" s="487"/>
      <c r="D79" s="487">
        <f>IF($W74=1,(D77/0.85*0.15+D77)*0.15*'Dati par projektu'!$C$8,0)</f>
        <v>0</v>
      </c>
      <c r="E79" s="487"/>
      <c r="F79" s="487">
        <f>IF($W74=1,(F77/0.85*0.15+F77)*0.15*'Dati par projektu'!$C$8,0)</f>
        <v>0</v>
      </c>
      <c r="G79" s="487"/>
      <c r="H79" s="487">
        <f>IF($W74=1,(H77/0.85*0.15+H77)*0.15*'Dati par projektu'!$C$8,0)</f>
        <v>0</v>
      </c>
      <c r="I79" s="487"/>
      <c r="J79" s="487">
        <f>IF($W74=1,(J77/0.85*0.15+J77)*0.15*'Dati par projektu'!$C$8,0)</f>
        <v>0</v>
      </c>
      <c r="K79" s="487"/>
      <c r="L79" s="487">
        <f>IF($W74=1,(L77/0.85*0.15+L77)*0.15*'Dati par projektu'!$C$8,0)</f>
        <v>0</v>
      </c>
      <c r="M79" s="487"/>
      <c r="N79" s="487">
        <f>IF($W74=1,(N77/0.85*0.15+N77)*0.15*'Dati par projektu'!$C$8,0)</f>
        <v>0</v>
      </c>
      <c r="O79" s="487"/>
      <c r="P79" s="487">
        <f>IF($W74=1,(P77/0.85*0.15+P77)*0.15*'Dati par projektu'!$C$8,0)</f>
        <v>0</v>
      </c>
      <c r="Q79" s="487"/>
      <c r="R79" s="487">
        <f>IF($W74=1,(R77/0.85*0.15+R77)*0.15*'Dati par projektu'!$C$8,0)</f>
        <v>0</v>
      </c>
      <c r="S79" s="487"/>
      <c r="T79" s="453">
        <f t="shared" si="33"/>
        <v>0</v>
      </c>
      <c r="U79" s="454" t="e">
        <f t="shared" si="35"/>
        <v>#DIV/0!</v>
      </c>
    </row>
    <row r="80" spans="1:23" ht="12.75" customHeight="1" x14ac:dyDescent="0.2">
      <c r="A80" s="455" t="str">
        <f>A$8</f>
        <v>Pašvaldības finansējums</v>
      </c>
      <c r="B80" s="487">
        <f>IF($W74=1,B84-B77-B79-B83-B81,0)</f>
        <v>0</v>
      </c>
      <c r="C80" s="487"/>
      <c r="D80" s="487">
        <f t="shared" ref="D80:R80" si="36">IF($W74=1,D84-D77-D79-D83-D81,0)</f>
        <v>0</v>
      </c>
      <c r="E80" s="487"/>
      <c r="F80" s="487">
        <f t="shared" si="36"/>
        <v>0</v>
      </c>
      <c r="G80" s="487"/>
      <c r="H80" s="487">
        <f t="shared" si="36"/>
        <v>0</v>
      </c>
      <c r="I80" s="487"/>
      <c r="J80" s="487">
        <f t="shared" si="36"/>
        <v>0</v>
      </c>
      <c r="K80" s="487"/>
      <c r="L80" s="487">
        <f t="shared" si="36"/>
        <v>0</v>
      </c>
      <c r="M80" s="487"/>
      <c r="N80" s="487">
        <f t="shared" si="36"/>
        <v>0</v>
      </c>
      <c r="O80" s="487"/>
      <c r="P80" s="487">
        <f t="shared" si="36"/>
        <v>0</v>
      </c>
      <c r="Q80" s="487"/>
      <c r="R80" s="487">
        <f t="shared" si="36"/>
        <v>0</v>
      </c>
      <c r="S80" s="487"/>
      <c r="T80" s="453">
        <f t="shared" si="33"/>
        <v>0</v>
      </c>
      <c r="U80" s="454" t="e">
        <f t="shared" si="35"/>
        <v>#DIV/0!</v>
      </c>
    </row>
    <row r="81" spans="1:23" s="3" customFormat="1" ht="12.75" customHeight="1" x14ac:dyDescent="0.2">
      <c r="A81" s="455" t="str">
        <f>A$9</f>
        <v>Cits publiskais finansējums</v>
      </c>
      <c r="B81" s="487">
        <f>B84*$W$20*$L$74</f>
        <v>0</v>
      </c>
      <c r="C81" s="487"/>
      <c r="D81" s="487">
        <f t="shared" ref="D81:R81" si="37">D84*$W$20*$L$74</f>
        <v>0</v>
      </c>
      <c r="E81" s="487"/>
      <c r="F81" s="487">
        <f t="shared" si="37"/>
        <v>0</v>
      </c>
      <c r="G81" s="487"/>
      <c r="H81" s="487">
        <f t="shared" si="37"/>
        <v>0</v>
      </c>
      <c r="I81" s="487"/>
      <c r="J81" s="487">
        <f t="shared" si="37"/>
        <v>0</v>
      </c>
      <c r="K81" s="487"/>
      <c r="L81" s="487">
        <f t="shared" si="37"/>
        <v>0</v>
      </c>
      <c r="M81" s="487"/>
      <c r="N81" s="487">
        <f t="shared" si="37"/>
        <v>0</v>
      </c>
      <c r="O81" s="487"/>
      <c r="P81" s="487">
        <f t="shared" si="37"/>
        <v>0</v>
      </c>
      <c r="Q81" s="487"/>
      <c r="R81" s="487">
        <f t="shared" si="37"/>
        <v>0</v>
      </c>
      <c r="S81" s="487"/>
      <c r="T81" s="453">
        <f t="shared" si="33"/>
        <v>0</v>
      </c>
      <c r="U81" s="454" t="e">
        <f t="shared" si="35"/>
        <v>#DIV/0!</v>
      </c>
    </row>
    <row r="82" spans="1:23" ht="12.75" customHeight="1" x14ac:dyDescent="0.2">
      <c r="A82" s="456" t="str">
        <f>A$10</f>
        <v>Publiskās attiecināmās izmaksas</v>
      </c>
      <c r="B82" s="354">
        <f>SUM(B77:B81)</f>
        <v>0</v>
      </c>
      <c r="C82" s="354"/>
      <c r="D82" s="354">
        <f t="shared" ref="D82:R82" si="38">SUM(D77:D81)</f>
        <v>0</v>
      </c>
      <c r="E82" s="354"/>
      <c r="F82" s="354">
        <f t="shared" si="38"/>
        <v>0</v>
      </c>
      <c r="G82" s="354"/>
      <c r="H82" s="354">
        <f t="shared" si="38"/>
        <v>0</v>
      </c>
      <c r="I82" s="354"/>
      <c r="J82" s="354">
        <f t="shared" si="38"/>
        <v>0</v>
      </c>
      <c r="K82" s="354"/>
      <c r="L82" s="354">
        <f t="shared" si="38"/>
        <v>0</v>
      </c>
      <c r="M82" s="354"/>
      <c r="N82" s="354">
        <f t="shared" si="38"/>
        <v>0</v>
      </c>
      <c r="O82" s="354"/>
      <c r="P82" s="354">
        <f t="shared" si="38"/>
        <v>0</v>
      </c>
      <c r="Q82" s="354"/>
      <c r="R82" s="354">
        <f t="shared" si="38"/>
        <v>0</v>
      </c>
      <c r="S82" s="354"/>
      <c r="T82" s="457">
        <f t="shared" si="33"/>
        <v>0</v>
      </c>
      <c r="U82" s="454" t="e">
        <f t="shared" si="35"/>
        <v>#DIV/0!</v>
      </c>
    </row>
    <row r="83" spans="1:23" ht="12.75" customHeight="1" x14ac:dyDescent="0.2">
      <c r="A83" s="455" t="str">
        <f>A$11</f>
        <v>Privātās attiecināmās izmaksas</v>
      </c>
      <c r="B83" s="487"/>
      <c r="C83" s="487"/>
      <c r="D83" s="487"/>
      <c r="E83" s="487"/>
      <c r="F83" s="487"/>
      <c r="G83" s="487"/>
      <c r="H83" s="487"/>
      <c r="I83" s="487"/>
      <c r="J83" s="487"/>
      <c r="K83" s="487"/>
      <c r="L83" s="487"/>
      <c r="M83" s="487"/>
      <c r="N83" s="487"/>
      <c r="O83" s="487"/>
      <c r="P83" s="487"/>
      <c r="Q83" s="487"/>
      <c r="R83" s="487"/>
      <c r="S83" s="487"/>
      <c r="T83" s="453">
        <f t="shared" si="33"/>
        <v>0</v>
      </c>
      <c r="U83" s="454" t="e">
        <f t="shared" si="35"/>
        <v>#DIV/0!</v>
      </c>
    </row>
    <row r="84" spans="1:23" ht="12.75" customHeight="1" x14ac:dyDescent="0.2">
      <c r="A84" s="456" t="str">
        <f>A$12</f>
        <v>Kopējās attiecināmās izmaksas</v>
      </c>
      <c r="B84" s="354">
        <f>IF(B23=2,'1.1.C. Iesniedzējs'!H36,'1.1.C. Iesniedzējs'!H36*B23)</f>
        <v>0</v>
      </c>
      <c r="C84" s="354"/>
      <c r="D84" s="354">
        <f>IF(D23=2,'1.1.C. Iesniedzējs'!J36+'1.1.C. Iesniedzējs'!H36,'1.1.C. Iesniedzējs'!J36*D23)</f>
        <v>0</v>
      </c>
      <c r="E84" s="354"/>
      <c r="F84" s="354">
        <f>IF(F23=2,'1.1.C. Iesniedzējs'!L36+'1.1.C. Iesniedzējs'!J36+'1.1.C. Iesniedzējs'!H36,'1.1.C. Iesniedzējs'!L36*F23)</f>
        <v>0</v>
      </c>
      <c r="G84" s="354"/>
      <c r="H84" s="354">
        <f>IF(H23=2,'1.1.C. Iesniedzējs'!N36+'1.1.C. Iesniedzējs'!L36+'1.1.C. Iesniedzējs'!J36+'1.1.C. Iesniedzējs'!H36,'1.1.C. Iesniedzējs'!N36*H23)</f>
        <v>0</v>
      </c>
      <c r="I84" s="354"/>
      <c r="J84" s="354">
        <f>IF(J23=2,'1.1.C. Iesniedzējs'!P36,'1.1.C. Iesniedzējs'!P36*J23)</f>
        <v>0</v>
      </c>
      <c r="K84" s="354"/>
      <c r="L84" s="354">
        <f>IF(L23=2,'1.1.C. Iesniedzējs'!R36,'1.1.C. Iesniedzējs'!R36*L23)</f>
        <v>0</v>
      </c>
      <c r="M84" s="354"/>
      <c r="N84" s="354">
        <f>IF(N23=2,'1.1.C. Iesniedzējs'!T36,'1.1.C. Iesniedzējs'!T36*N23)</f>
        <v>0</v>
      </c>
      <c r="O84" s="354"/>
      <c r="P84" s="354">
        <f>IF(P23=2,'1.1.C. Iesniedzējs'!V36,'1.1.C. Iesniedzējs'!V36*P23)</f>
        <v>0</v>
      </c>
      <c r="Q84" s="354"/>
      <c r="R84" s="354">
        <f>IF(R23=2,'1.1.C. Iesniedzējs'!X36,'1.1.C. Iesniedzējs'!X36*R23)</f>
        <v>0</v>
      </c>
      <c r="S84" s="354"/>
      <c r="T84" s="457">
        <f>SUM(B84:R84)</f>
        <v>0</v>
      </c>
      <c r="U84" s="454" t="e">
        <f t="shared" si="35"/>
        <v>#DIV/0!</v>
      </c>
    </row>
    <row r="85" spans="1:23" ht="12.75" customHeight="1" x14ac:dyDescent="0.2">
      <c r="A85" s="455" t="str">
        <f>A$13</f>
        <v>Publiskās neattiecināmās izmaksas</v>
      </c>
      <c r="B85" s="487">
        <f>IF($W74=1,IF(B23=2,'1.1.C. Iesniedzējs'!I36,'1.1.C. Iesniedzējs'!I36*B23),0)</f>
        <v>0</v>
      </c>
      <c r="C85" s="487"/>
      <c r="D85" s="487">
        <f>IF($W74=1,IF(D23=2,'1.1.C. Iesniedzējs'!K36+'1.1.C. Iesniedzējs'!I36,'1.1.C. Iesniedzējs'!K36*D23),0)</f>
        <v>0</v>
      </c>
      <c r="E85" s="487"/>
      <c r="F85" s="487">
        <f>IF($W74=1,IF(F23=2,'1.1.C. Iesniedzējs'!M36+'1.1.C. Iesniedzējs'!K36+'1.1.C. Iesniedzējs'!I36,'1.1.C. Iesniedzējs'!M36*F23),0)</f>
        <v>0</v>
      </c>
      <c r="G85" s="487"/>
      <c r="H85" s="487">
        <f>IF($W74=1,IF(H23=2,'1.1.C. Iesniedzējs'!O36+'1.1.C. Iesniedzējs'!M36+'1.1.C. Iesniedzējs'!K36+'1.1.C. Iesniedzējs'!I36,'1.1.C. Iesniedzējs'!O36*H23),0)</f>
        <v>0</v>
      </c>
      <c r="I85" s="487"/>
      <c r="J85" s="487">
        <f>IF($W74=1,IF(J23=2,'1.1.C. Iesniedzējs'!Q36,'1.1.C. Iesniedzējs'!Q36*J23),0)</f>
        <v>0</v>
      </c>
      <c r="K85" s="487"/>
      <c r="L85" s="487">
        <f>IF($W74=1,IF(L23=2,'1.1.C. Iesniedzējs'!S36,'1.1.C. Iesniedzējs'!S36*L23),0)</f>
        <v>0</v>
      </c>
      <c r="M85" s="487"/>
      <c r="N85" s="487">
        <f>IF($W74=1,IF(N23=2,'1.1.C. Iesniedzējs'!U36,'1.1.C. Iesniedzējs'!U36*N23),0)</f>
        <v>0</v>
      </c>
      <c r="O85" s="487"/>
      <c r="P85" s="487">
        <f>IF($W74=1,IF(P23=2,'1.1.C. Iesniedzējs'!W36,'1.1.C. Iesniedzējs'!W36*P23),0)</f>
        <v>0</v>
      </c>
      <c r="Q85" s="487"/>
      <c r="R85" s="487">
        <f>IF($W74=1,IF(R23=2,'1.1.C. Iesniedzējs'!Y36,'1.1.C. Iesniedzējs'!Y36*R23),0)</f>
        <v>0</v>
      </c>
      <c r="S85" s="487"/>
      <c r="T85" s="453">
        <f>SUM(B85:R85)</f>
        <v>0</v>
      </c>
      <c r="U85" s="488" t="s">
        <v>231</v>
      </c>
    </row>
    <row r="86" spans="1:23" ht="12.75" customHeight="1" x14ac:dyDescent="0.2">
      <c r="A86" s="455" t="str">
        <f>A$14</f>
        <v>Privātās neattiecināmās izmaksas</v>
      </c>
      <c r="B86" s="487">
        <f>IF($W74=3,IF(B23=2,'1.1.C. Iesniedzējs'!I37,'1.1.C. Iesniedzējs'!I37*B23),0)</f>
        <v>0</v>
      </c>
      <c r="C86" s="487"/>
      <c r="D86" s="487">
        <f>IF($W74=3,IF(D23=2,'1.1.C. Iesniedzējs'!K37+'1.1.C. Iesniedzējs'!I37,'1.1.C. Iesniedzējs'!K37*D23),0)</f>
        <v>0</v>
      </c>
      <c r="E86" s="487"/>
      <c r="F86" s="487">
        <f>IF($W74=3,IF(F23=2,'1.1.C. Iesniedzējs'!M37+'1.1.C. Iesniedzējs'!K37+'1.1.C. Iesniedzējs'!I37,'1.1.C. Iesniedzējs'!M37*F23),0)</f>
        <v>0</v>
      </c>
      <c r="G86" s="487"/>
      <c r="H86" s="487">
        <f>IF($W74=3,IF(H23=2,'1.1.C. Iesniedzējs'!O37+'1.1.C. Iesniedzējs'!M37+'1.1.C. Iesniedzējs'!K37+'1.1.C. Iesniedzējs'!I37,'1.1.C. Iesniedzējs'!O37*H23),0)</f>
        <v>0</v>
      </c>
      <c r="I86" s="487"/>
      <c r="J86" s="487">
        <f>IF($W74=3,IF(J23=2,'1.1.C. Iesniedzējs'!Q37,'1.1.C. Iesniedzējs'!Q37*J23),0)</f>
        <v>0</v>
      </c>
      <c r="K86" s="487"/>
      <c r="L86" s="487">
        <f>IF($W74=3,IF(L23=2,'1.1.C. Iesniedzējs'!S37,'1.1.C. Iesniedzējs'!S37*L23),0)</f>
        <v>0</v>
      </c>
      <c r="M86" s="487"/>
      <c r="N86" s="487">
        <f>IF($W74=3,IF(N23=2,'1.1.C. Iesniedzējs'!U37,'1.1.C. Iesniedzējs'!U37*N23),0)</f>
        <v>0</v>
      </c>
      <c r="O86" s="487"/>
      <c r="P86" s="487">
        <f>IF($W74=3,IF(P23=2,'1.1.C. Iesniedzējs'!W37,'1.1.C. Iesniedzējs'!W37*P23),0)</f>
        <v>0</v>
      </c>
      <c r="Q86" s="487"/>
      <c r="R86" s="487">
        <f>IF($W74=3,IF(R23=2,'1.1.C. Iesniedzējs'!Y37,'1.1.C. Iesniedzējs'!Y37*R23),0)</f>
        <v>0</v>
      </c>
      <c r="S86" s="487"/>
      <c r="T86" s="453">
        <f>SUM(B86:R86)</f>
        <v>0</v>
      </c>
      <c r="U86" s="488" t="s">
        <v>231</v>
      </c>
    </row>
    <row r="87" spans="1:23" ht="12.75" customHeight="1" x14ac:dyDescent="0.2">
      <c r="A87" s="456" t="str">
        <f>A$15</f>
        <v>Neattiecināmās izmaksas kopā</v>
      </c>
      <c r="B87" s="354">
        <f>SUM(B85:B86)</f>
        <v>0</v>
      </c>
      <c r="C87" s="354"/>
      <c r="D87" s="354">
        <f t="shared" ref="D87:R87" si="39">SUM(D84:D86)</f>
        <v>0</v>
      </c>
      <c r="E87" s="354"/>
      <c r="F87" s="354">
        <f t="shared" si="39"/>
        <v>0</v>
      </c>
      <c r="G87" s="354"/>
      <c r="H87" s="354">
        <f t="shared" si="39"/>
        <v>0</v>
      </c>
      <c r="I87" s="354"/>
      <c r="J87" s="354">
        <f t="shared" si="39"/>
        <v>0</v>
      </c>
      <c r="K87" s="354"/>
      <c r="L87" s="354">
        <f t="shared" si="39"/>
        <v>0</v>
      </c>
      <c r="M87" s="354"/>
      <c r="N87" s="354">
        <f t="shared" si="39"/>
        <v>0</v>
      </c>
      <c r="O87" s="354"/>
      <c r="P87" s="354">
        <f t="shared" si="39"/>
        <v>0</v>
      </c>
      <c r="Q87" s="354"/>
      <c r="R87" s="354">
        <f t="shared" si="39"/>
        <v>0</v>
      </c>
      <c r="S87" s="354"/>
      <c r="T87" s="457">
        <f>SUM(B87:R87)</f>
        <v>0</v>
      </c>
      <c r="U87" s="488" t="s">
        <v>231</v>
      </c>
    </row>
    <row r="88" spans="1:23" ht="12.75" customHeight="1" x14ac:dyDescent="0.25">
      <c r="A88" s="461" t="str">
        <f>A$16</f>
        <v>Kopējās izmaksas</v>
      </c>
      <c r="B88" s="462">
        <f>B84+B87</f>
        <v>0</v>
      </c>
      <c r="C88" s="462"/>
      <c r="D88" s="462">
        <f t="shared" ref="D88:R88" si="40">D83+D87</f>
        <v>0</v>
      </c>
      <c r="E88" s="462"/>
      <c r="F88" s="462">
        <f t="shared" si="40"/>
        <v>0</v>
      </c>
      <c r="G88" s="462"/>
      <c r="H88" s="462">
        <f t="shared" si="40"/>
        <v>0</v>
      </c>
      <c r="I88" s="462"/>
      <c r="J88" s="462">
        <f t="shared" si="40"/>
        <v>0</v>
      </c>
      <c r="K88" s="462"/>
      <c r="L88" s="462">
        <f t="shared" si="40"/>
        <v>0</v>
      </c>
      <c r="M88" s="462"/>
      <c r="N88" s="462">
        <f t="shared" si="40"/>
        <v>0</v>
      </c>
      <c r="O88" s="462"/>
      <c r="P88" s="462">
        <f t="shared" si="40"/>
        <v>0</v>
      </c>
      <c r="Q88" s="462"/>
      <c r="R88" s="462">
        <f t="shared" si="40"/>
        <v>0</v>
      </c>
      <c r="S88" s="462"/>
      <c r="T88" s="457">
        <f>SUM(B88:R88)</f>
        <v>0</v>
      </c>
      <c r="U88" s="488" t="s">
        <v>231</v>
      </c>
    </row>
    <row r="89" spans="1:23" ht="12.75" customHeight="1" x14ac:dyDescent="0.25">
      <c r="A89" s="475"/>
      <c r="B89" s="475"/>
      <c r="C89" s="475"/>
      <c r="D89" s="475"/>
      <c r="E89" s="475"/>
      <c r="F89" s="475"/>
      <c r="G89" s="475"/>
      <c r="H89" s="475"/>
      <c r="I89" s="475"/>
      <c r="J89" s="475"/>
      <c r="K89" s="475"/>
      <c r="L89" s="475"/>
      <c r="M89" s="475"/>
      <c r="N89" s="475"/>
      <c r="O89" s="475"/>
      <c r="P89" s="475"/>
      <c r="Q89" s="475"/>
      <c r="R89" s="475"/>
      <c r="S89" s="475"/>
      <c r="T89" s="475"/>
      <c r="U89" s="475"/>
    </row>
    <row r="90" spans="1:23" ht="24" customHeight="1" x14ac:dyDescent="0.2">
      <c r="A90" s="490" t="s">
        <v>240</v>
      </c>
      <c r="B90" s="478">
        <f>'1.2.1.A. Partneris-1'!C3</f>
        <v>0</v>
      </c>
      <c r="C90" s="479"/>
      <c r="D90" s="479"/>
      <c r="E90" s="479"/>
      <c r="F90" s="478">
        <f>'1.2.1.A. Partneris-1'!H3</f>
        <v>0</v>
      </c>
      <c r="G90" s="479"/>
      <c r="H90" s="480"/>
      <c r="I90" s="479"/>
      <c r="J90" s="480" t="s">
        <v>311</v>
      </c>
      <c r="K90" s="479"/>
      <c r="L90" s="482">
        <f>'1.2.1.A. Partneris-1'!C36</f>
        <v>0.85</v>
      </c>
      <c r="M90" s="479"/>
      <c r="N90" s="483" t="s">
        <v>333</v>
      </c>
      <c r="O90" s="479"/>
      <c r="P90" s="480"/>
      <c r="Q90" s="479"/>
      <c r="R90" s="480"/>
      <c r="S90" s="479"/>
      <c r="T90" s="480"/>
      <c r="U90" s="480"/>
      <c r="W90" s="4">
        <f>IF(F90=Dati!$J$3,1,IF(F90=Dati!$J$4,2,IF(F90=Dati!$J$5,3,0)))</f>
        <v>0</v>
      </c>
    </row>
    <row r="91" spans="1:23" x14ac:dyDescent="0.2">
      <c r="A91" s="449" t="s">
        <v>223</v>
      </c>
      <c r="B91" s="450">
        <f>B$3</f>
        <v>2024</v>
      </c>
      <c r="C91" s="450"/>
      <c r="D91" s="450">
        <f>D$3</f>
        <v>2025</v>
      </c>
      <c r="E91" s="450"/>
      <c r="F91" s="450">
        <f>F$3</f>
        <v>2026</v>
      </c>
      <c r="G91" s="450"/>
      <c r="H91" s="450">
        <f>H$3</f>
        <v>2027</v>
      </c>
      <c r="I91" s="450"/>
      <c r="J91" s="450">
        <f>J$3</f>
        <v>2028</v>
      </c>
      <c r="K91" s="450"/>
      <c r="L91" s="450">
        <f>L$3</f>
        <v>2029</v>
      </c>
      <c r="M91" s="450"/>
      <c r="N91" s="450" t="str">
        <f>N$3</f>
        <v>X</v>
      </c>
      <c r="O91" s="450"/>
      <c r="P91" s="450" t="str">
        <f>P$3</f>
        <v>X</v>
      </c>
      <c r="Q91" s="450"/>
      <c r="R91" s="450" t="str">
        <f>R$3</f>
        <v>X</v>
      </c>
      <c r="S91" s="450"/>
      <c r="T91" s="450"/>
      <c r="U91" s="450"/>
    </row>
    <row r="92" spans="1:23" x14ac:dyDescent="0.2">
      <c r="A92" s="484"/>
      <c r="B92" s="451" t="s">
        <v>224</v>
      </c>
      <c r="C92" s="451"/>
      <c r="D92" s="451" t="s">
        <v>224</v>
      </c>
      <c r="E92" s="451"/>
      <c r="F92" s="451" t="s">
        <v>224</v>
      </c>
      <c r="G92" s="451"/>
      <c r="H92" s="451" t="s">
        <v>224</v>
      </c>
      <c r="I92" s="451"/>
      <c r="J92" s="451" t="s">
        <v>224</v>
      </c>
      <c r="K92" s="451"/>
      <c r="L92" s="451" t="s">
        <v>224</v>
      </c>
      <c r="M92" s="451"/>
      <c r="N92" s="451" t="s">
        <v>224</v>
      </c>
      <c r="O92" s="451"/>
      <c r="P92" s="451" t="s">
        <v>224</v>
      </c>
      <c r="Q92" s="451"/>
      <c r="R92" s="451" t="s">
        <v>224</v>
      </c>
      <c r="S92" s="451"/>
      <c r="T92" s="451" t="s">
        <v>113</v>
      </c>
      <c r="U92" s="451" t="s">
        <v>59</v>
      </c>
    </row>
    <row r="93" spans="1:23" ht="12.75" customHeight="1" x14ac:dyDescent="0.2">
      <c r="A93" s="485" t="str">
        <f>A$5</f>
        <v>Eiropas Reģionālās attīstības fonds</v>
      </c>
      <c r="B93" s="486">
        <f>(B100*$L$90)*$W$19-B97</f>
        <v>0</v>
      </c>
      <c r="C93" s="486"/>
      <c r="D93" s="486">
        <f t="shared" ref="D93:P93" si="41">(D100*$L$90)*$W$19-D97</f>
        <v>0</v>
      </c>
      <c r="E93" s="486"/>
      <c r="F93" s="486">
        <f t="shared" si="41"/>
        <v>0</v>
      </c>
      <c r="G93" s="486"/>
      <c r="H93" s="486">
        <f t="shared" si="41"/>
        <v>0</v>
      </c>
      <c r="I93" s="486"/>
      <c r="J93" s="486">
        <f t="shared" si="41"/>
        <v>0</v>
      </c>
      <c r="K93" s="486"/>
      <c r="L93" s="486">
        <f t="shared" si="41"/>
        <v>0</v>
      </c>
      <c r="M93" s="486"/>
      <c r="N93" s="486">
        <f t="shared" si="41"/>
        <v>0</v>
      </c>
      <c r="O93" s="486"/>
      <c r="P93" s="486">
        <f t="shared" si="41"/>
        <v>0</v>
      </c>
      <c r="Q93" s="486"/>
      <c r="R93" s="486">
        <f>(R100*$L$90-R97)*$W$19</f>
        <v>0</v>
      </c>
      <c r="S93" s="486"/>
      <c r="T93" s="453">
        <f t="shared" ref="T93:T100" si="42">SUM(B93:R93)</f>
        <v>0</v>
      </c>
      <c r="U93" s="454" t="e">
        <f>T93/$T$100</f>
        <v>#DIV/0!</v>
      </c>
    </row>
    <row r="94" spans="1:23" ht="12.75" hidden="1" customHeight="1" x14ac:dyDescent="0.2">
      <c r="A94" s="455" t="str">
        <f>A$6</f>
        <v>Attiecināmais valsts budžeta finansējums</v>
      </c>
      <c r="B94" s="486">
        <f>IF($W90=2,B100-B93,0)</f>
        <v>0</v>
      </c>
      <c r="C94" s="486"/>
      <c r="D94" s="486">
        <f t="shared" ref="D94:R94" si="43">IF($W90=2,D100-D93,0)</f>
        <v>0</v>
      </c>
      <c r="E94" s="486"/>
      <c r="F94" s="486">
        <f t="shared" si="43"/>
        <v>0</v>
      </c>
      <c r="G94" s="486"/>
      <c r="H94" s="486">
        <f t="shared" si="43"/>
        <v>0</v>
      </c>
      <c r="I94" s="486"/>
      <c r="J94" s="486">
        <f t="shared" si="43"/>
        <v>0</v>
      </c>
      <c r="K94" s="486"/>
      <c r="L94" s="486">
        <f t="shared" si="43"/>
        <v>0</v>
      </c>
      <c r="M94" s="486"/>
      <c r="N94" s="486">
        <f t="shared" si="43"/>
        <v>0</v>
      </c>
      <c r="O94" s="486"/>
      <c r="P94" s="486">
        <f t="shared" si="43"/>
        <v>0</v>
      </c>
      <c r="Q94" s="486"/>
      <c r="R94" s="486">
        <f t="shared" si="43"/>
        <v>0</v>
      </c>
      <c r="S94" s="486"/>
      <c r="T94" s="453">
        <f t="shared" si="42"/>
        <v>0</v>
      </c>
      <c r="U94" s="454" t="e">
        <f t="shared" ref="U94:U100" si="44">T94/$T$100</f>
        <v>#DIV/0!</v>
      </c>
    </row>
    <row r="95" spans="1:23" ht="12.75" customHeight="1" x14ac:dyDescent="0.2">
      <c r="A95" s="455" t="str">
        <f>A$7</f>
        <v>Valsts budžeta dotācija pašvaldībām</v>
      </c>
      <c r="B95" s="487">
        <f>IF($W90=1,(B93/0.85*0.15+B93)*0.15*'1.2.1.A. Partneris-1'!$O$3,0)</f>
        <v>0</v>
      </c>
      <c r="C95" s="487"/>
      <c r="D95" s="487">
        <f>IF($W90=1,(D93/0.85*0.15+D93)*0.15*'1.2.1.A. Partneris-1'!$O$3,0)</f>
        <v>0</v>
      </c>
      <c r="E95" s="487"/>
      <c r="F95" s="487">
        <f>IF($W90=1,(F93/0.85*0.15+F93)*0.15*'1.2.1.A. Partneris-1'!$O$3,0)</f>
        <v>0</v>
      </c>
      <c r="G95" s="487"/>
      <c r="H95" s="487">
        <f>IF($W90=1,(H93/0.85*0.15+H93)*0.15*'1.2.1.A. Partneris-1'!$O$3,0)</f>
        <v>0</v>
      </c>
      <c r="I95" s="487"/>
      <c r="J95" s="487">
        <f>IF($W90=1,(J93/0.85*0.15+J93)*0.15*'1.2.1.A. Partneris-1'!$O$3,0)</f>
        <v>0</v>
      </c>
      <c r="K95" s="487"/>
      <c r="L95" s="487">
        <f>IF($W90=1,(L93/0.85*0.15+L93)*0.15*'1.2.1.A. Partneris-1'!$O$3,0)</f>
        <v>0</v>
      </c>
      <c r="M95" s="487"/>
      <c r="N95" s="487">
        <f>IF($W90=1,(N93/0.85*0.15+N93)*0.15*'1.2.1.A. Partneris-1'!$O$3,0)</f>
        <v>0</v>
      </c>
      <c r="O95" s="487"/>
      <c r="P95" s="487">
        <f>IF($W90=1,(P93/0.85*0.15+P93)*0.15*'1.2.1.A. Partneris-1'!$O$3,0)</f>
        <v>0</v>
      </c>
      <c r="Q95" s="487"/>
      <c r="R95" s="487">
        <f>IF($W90=1,(R93/0.85*0.15+R93)*0.15*'1.2.1.A. Partneris-1'!$O$3,0)</f>
        <v>0</v>
      </c>
      <c r="S95" s="487"/>
      <c r="T95" s="453">
        <f t="shared" si="42"/>
        <v>0</v>
      </c>
      <c r="U95" s="454" t="e">
        <f t="shared" si="44"/>
        <v>#DIV/0!</v>
      </c>
    </row>
    <row r="96" spans="1:23" ht="12.75" customHeight="1" x14ac:dyDescent="0.2">
      <c r="A96" s="455" t="str">
        <f>A$8</f>
        <v>Pašvaldības finansējums</v>
      </c>
      <c r="B96" s="487">
        <f>IF($W90=1,B100-B93-B95-B97,0)</f>
        <v>0</v>
      </c>
      <c r="C96" s="487"/>
      <c r="D96" s="487">
        <f t="shared" ref="D96:R96" si="45">IF($W90=1,D100-D93-D95-D97,0)</f>
        <v>0</v>
      </c>
      <c r="E96" s="487"/>
      <c r="F96" s="487">
        <f t="shared" si="45"/>
        <v>0</v>
      </c>
      <c r="G96" s="487"/>
      <c r="H96" s="487">
        <f t="shared" si="45"/>
        <v>0</v>
      </c>
      <c r="I96" s="487"/>
      <c r="J96" s="487">
        <f t="shared" si="45"/>
        <v>0</v>
      </c>
      <c r="K96" s="487"/>
      <c r="L96" s="487">
        <f t="shared" si="45"/>
        <v>0</v>
      </c>
      <c r="M96" s="487"/>
      <c r="N96" s="487">
        <f t="shared" si="45"/>
        <v>0</v>
      </c>
      <c r="O96" s="487"/>
      <c r="P96" s="487">
        <f t="shared" si="45"/>
        <v>0</v>
      </c>
      <c r="Q96" s="487"/>
      <c r="R96" s="487">
        <f t="shared" si="45"/>
        <v>0</v>
      </c>
      <c r="S96" s="487"/>
      <c r="T96" s="453">
        <f t="shared" si="42"/>
        <v>0</v>
      </c>
      <c r="U96" s="454" t="e">
        <f t="shared" si="44"/>
        <v>#DIV/0!</v>
      </c>
    </row>
    <row r="97" spans="1:23" s="3" customFormat="1" ht="12.75" customHeight="1" x14ac:dyDescent="0.2">
      <c r="A97" s="455" t="str">
        <f>A$9</f>
        <v>Cits publiskais finansējums</v>
      </c>
      <c r="B97" s="487">
        <f>B100*$W$20*$L$90</f>
        <v>0</v>
      </c>
      <c r="C97" s="487"/>
      <c r="D97" s="487">
        <f t="shared" ref="D97:R97" si="46">D100*$W$20*$L$90</f>
        <v>0</v>
      </c>
      <c r="E97" s="487"/>
      <c r="F97" s="487">
        <f t="shared" si="46"/>
        <v>0</v>
      </c>
      <c r="G97" s="487"/>
      <c r="H97" s="487">
        <f t="shared" si="46"/>
        <v>0</v>
      </c>
      <c r="I97" s="487"/>
      <c r="J97" s="487">
        <f t="shared" si="46"/>
        <v>0</v>
      </c>
      <c r="K97" s="487"/>
      <c r="L97" s="487">
        <f t="shared" si="46"/>
        <v>0</v>
      </c>
      <c r="M97" s="487"/>
      <c r="N97" s="487">
        <f t="shared" si="46"/>
        <v>0</v>
      </c>
      <c r="O97" s="487"/>
      <c r="P97" s="487">
        <f t="shared" si="46"/>
        <v>0</v>
      </c>
      <c r="Q97" s="487"/>
      <c r="R97" s="487">
        <f t="shared" si="46"/>
        <v>0</v>
      </c>
      <c r="S97" s="487"/>
      <c r="T97" s="453">
        <f t="shared" si="42"/>
        <v>0</v>
      </c>
      <c r="U97" s="454" t="e">
        <f t="shared" si="44"/>
        <v>#DIV/0!</v>
      </c>
    </row>
    <row r="98" spans="1:23" ht="12.75" customHeight="1" x14ac:dyDescent="0.2">
      <c r="A98" s="456" t="str">
        <f>A$10</f>
        <v>Publiskās attiecināmās izmaksas</v>
      </c>
      <c r="B98" s="354">
        <f>SUM(B93:B97)</f>
        <v>0</v>
      </c>
      <c r="C98" s="354"/>
      <c r="D98" s="354">
        <f t="shared" ref="D98:R98" si="47">SUM(D93:D97)</f>
        <v>0</v>
      </c>
      <c r="E98" s="354"/>
      <c r="F98" s="354">
        <f t="shared" si="47"/>
        <v>0</v>
      </c>
      <c r="G98" s="354"/>
      <c r="H98" s="354">
        <f t="shared" si="47"/>
        <v>0</v>
      </c>
      <c r="I98" s="354"/>
      <c r="J98" s="354">
        <f t="shared" si="47"/>
        <v>0</v>
      </c>
      <c r="K98" s="354"/>
      <c r="L98" s="354">
        <f t="shared" si="47"/>
        <v>0</v>
      </c>
      <c r="M98" s="354"/>
      <c r="N98" s="354">
        <f t="shared" si="47"/>
        <v>0</v>
      </c>
      <c r="O98" s="354"/>
      <c r="P98" s="354">
        <f t="shared" si="47"/>
        <v>0</v>
      </c>
      <c r="Q98" s="354"/>
      <c r="R98" s="354">
        <f t="shared" si="47"/>
        <v>0</v>
      </c>
      <c r="S98" s="354"/>
      <c r="T98" s="457">
        <f t="shared" si="42"/>
        <v>0</v>
      </c>
      <c r="U98" s="454" t="e">
        <f t="shared" si="44"/>
        <v>#DIV/0!</v>
      </c>
    </row>
    <row r="99" spans="1:23" ht="12.75" customHeight="1" x14ac:dyDescent="0.2">
      <c r="A99" s="455" t="str">
        <f>A$11</f>
        <v>Privātās attiecināmās izmaksas</v>
      </c>
      <c r="B99" s="487"/>
      <c r="C99" s="487"/>
      <c r="D99" s="487"/>
      <c r="E99" s="487"/>
      <c r="F99" s="487"/>
      <c r="G99" s="487"/>
      <c r="H99" s="487"/>
      <c r="I99" s="487"/>
      <c r="J99" s="487"/>
      <c r="K99" s="487"/>
      <c r="L99" s="487"/>
      <c r="M99" s="487"/>
      <c r="N99" s="487"/>
      <c r="O99" s="487"/>
      <c r="P99" s="487"/>
      <c r="Q99" s="487"/>
      <c r="R99" s="487"/>
      <c r="S99" s="487"/>
      <c r="T99" s="453">
        <f t="shared" si="42"/>
        <v>0</v>
      </c>
      <c r="U99" s="454" t="e">
        <f t="shared" si="44"/>
        <v>#DIV/0!</v>
      </c>
    </row>
    <row r="100" spans="1:23" ht="12.75" customHeight="1" x14ac:dyDescent="0.2">
      <c r="A100" s="456" t="str">
        <f>A$12</f>
        <v>Kopējās attiecināmās izmaksas</v>
      </c>
      <c r="B100" s="354">
        <f>IF(B23=2,'1.2.1.A. Partneris-1'!H36,'1.2.1.A. Partneris-1'!H36*B23)</f>
        <v>0</v>
      </c>
      <c r="C100" s="354"/>
      <c r="D100" s="354">
        <f>IF(D23=2,'1.2.1.A. Partneris-1'!J36+'1.2.1.A. Partneris-1'!H36,'1.2.1.A. Partneris-1'!J36*D23)</f>
        <v>0</v>
      </c>
      <c r="E100" s="354"/>
      <c r="F100" s="354">
        <f>IF(F23=2,'1.2.1.A. Partneris-1'!L36+'1.2.1.A. Partneris-1'!J36+'1.2.1.A. Partneris-1'!H36,'1.2.1.A. Partneris-1'!L36*F23)</f>
        <v>0</v>
      </c>
      <c r="G100" s="354"/>
      <c r="H100" s="354">
        <f>IF(H23=2,'1.2.1.A. Partneris-1'!N36+'1.2.1.A. Partneris-1'!L36+'1.2.1.A. Partneris-1'!J36+'1.2.1.A. Partneris-1'!H36,'1.2.1.A. Partneris-1'!N36*H23)</f>
        <v>0</v>
      </c>
      <c r="I100" s="354"/>
      <c r="J100" s="354">
        <f>IF(J23=2,'1.2.1.A. Partneris-1'!P36,'1.2.1.A. Partneris-1'!P36*J23)</f>
        <v>0</v>
      </c>
      <c r="K100" s="354"/>
      <c r="L100" s="354">
        <f>IF(L23=2,'1.2.1.A. Partneris-1'!R36,'1.2.1.A. Partneris-1'!R36*L23)</f>
        <v>0</v>
      </c>
      <c r="M100" s="354"/>
      <c r="N100" s="354">
        <f>IF(N23=2,'1.2.1.A. Partneris-1'!T36,'1.2.1.A. Partneris-1'!T36*N23)</f>
        <v>0</v>
      </c>
      <c r="O100" s="354"/>
      <c r="P100" s="354">
        <f>IF(P23=2,'1.2.1.A. Partneris-1'!V36,'1.2.1.A. Partneris-1'!V36*P23)</f>
        <v>0</v>
      </c>
      <c r="Q100" s="354"/>
      <c r="R100" s="354">
        <f>IF(R23=2,'1.2.1.A. Partneris-1'!X36,'1.2.1.A. Partneris-1'!X36*R23)</f>
        <v>0</v>
      </c>
      <c r="S100" s="354"/>
      <c r="T100" s="457">
        <f t="shared" si="42"/>
        <v>0</v>
      </c>
      <c r="U100" s="454" t="e">
        <f t="shared" si="44"/>
        <v>#DIV/0!</v>
      </c>
    </row>
    <row r="101" spans="1:23" ht="12.75" customHeight="1" x14ac:dyDescent="0.2">
      <c r="A101" s="455" t="str">
        <f>A$13</f>
        <v>Publiskās neattiecināmās izmaksas</v>
      </c>
      <c r="B101" s="487">
        <f>IF(B23=2,'1.2.1.A. Partneris-1'!I36,'1.2.1.A. Partneris-1'!I36*B23)</f>
        <v>0</v>
      </c>
      <c r="C101" s="487"/>
      <c r="D101" s="487">
        <f>IF(D23=2,'1.2.1.A. Partneris-1'!K36+'1.2.1.A. Partneris-1'!I36,'1.2.1.A. Partneris-1'!K36*D23)</f>
        <v>0</v>
      </c>
      <c r="E101" s="487"/>
      <c r="F101" s="487">
        <f>IF(F23=2,'1.2.1.A. Partneris-1'!M36+'1.2.1.A. Partneris-1'!K36+'1.2.1.A. Partneris-1'!I36,'1.2.1.A. Partneris-1'!M36*F23)</f>
        <v>0</v>
      </c>
      <c r="G101" s="487"/>
      <c r="H101" s="487">
        <f>IF(H23=2,'1.2.1.A. Partneris-1'!O36+'1.2.1.A. Partneris-1'!M36+'1.2.1.A. Partneris-1'!K36+'1.2.1.A. Partneris-1'!I36,'1.2.1.A. Partneris-1'!O36*H23)</f>
        <v>0</v>
      </c>
      <c r="I101" s="487"/>
      <c r="J101" s="487">
        <f>IF(J23=2,'1.2.1.A. Partneris-1'!Q36,'1.2.1.A. Partneris-1'!Q36*J23)</f>
        <v>0</v>
      </c>
      <c r="K101" s="487"/>
      <c r="L101" s="487">
        <f>IF(L23=2,'1.2.1.A. Partneris-1'!S36,'1.2.1.A. Partneris-1'!S36*L23)</f>
        <v>0</v>
      </c>
      <c r="M101" s="487"/>
      <c r="N101" s="487">
        <f>IF(N23=2,'1.2.1.A. Partneris-1'!U36,'1.2.1.A. Partneris-1'!U36*N23)</f>
        <v>0</v>
      </c>
      <c r="O101" s="487"/>
      <c r="P101" s="487">
        <f>IF(P23=2,'1.2.1.A. Partneris-1'!W36,'1.2.1.A. Partneris-1'!W36*P23)</f>
        <v>0</v>
      </c>
      <c r="Q101" s="487"/>
      <c r="R101" s="487">
        <f>IF(R23=2,'1.2.1.A. Partneris-1'!Y36,'1.2.1.A. Partneris-1'!Y36*R23)</f>
        <v>0</v>
      </c>
      <c r="S101" s="487"/>
      <c r="T101" s="453">
        <f>SUM(B101:R101)</f>
        <v>0</v>
      </c>
      <c r="U101" s="488" t="s">
        <v>231</v>
      </c>
    </row>
    <row r="102" spans="1:23" ht="12.75" customHeight="1" x14ac:dyDescent="0.2">
      <c r="A102" s="455" t="str">
        <f>A$14</f>
        <v>Privātās neattiecināmās izmaksas</v>
      </c>
      <c r="B102" s="489"/>
      <c r="C102" s="489"/>
      <c r="D102" s="489"/>
      <c r="E102" s="489"/>
      <c r="F102" s="489"/>
      <c r="G102" s="489"/>
      <c r="H102" s="489"/>
      <c r="I102" s="489"/>
      <c r="J102" s="489"/>
      <c r="K102" s="489"/>
      <c r="L102" s="489"/>
      <c r="M102" s="489"/>
      <c r="N102" s="489"/>
      <c r="O102" s="489"/>
      <c r="P102" s="489"/>
      <c r="Q102" s="489"/>
      <c r="R102" s="489"/>
      <c r="S102" s="489"/>
      <c r="T102" s="453">
        <f>SUM(B102:R102)</f>
        <v>0</v>
      </c>
      <c r="U102" s="488" t="s">
        <v>231</v>
      </c>
    </row>
    <row r="103" spans="1:23" ht="12.75" customHeight="1" x14ac:dyDescent="0.2">
      <c r="A103" s="456" t="str">
        <f>A$15</f>
        <v>Neattiecināmās izmaksas kopā</v>
      </c>
      <c r="B103" s="354">
        <f>SUM(B101:B102)</f>
        <v>0</v>
      </c>
      <c r="C103" s="354"/>
      <c r="D103" s="354">
        <f t="shared" ref="D103:R103" si="48">SUM(D101:D102)</f>
        <v>0</v>
      </c>
      <c r="E103" s="354"/>
      <c r="F103" s="354">
        <f t="shared" si="48"/>
        <v>0</v>
      </c>
      <c r="G103" s="354"/>
      <c r="H103" s="354">
        <f t="shared" si="48"/>
        <v>0</v>
      </c>
      <c r="I103" s="354"/>
      <c r="J103" s="354">
        <f t="shared" si="48"/>
        <v>0</v>
      </c>
      <c r="K103" s="354"/>
      <c r="L103" s="354">
        <f t="shared" si="48"/>
        <v>0</v>
      </c>
      <c r="M103" s="354"/>
      <c r="N103" s="354">
        <f t="shared" si="48"/>
        <v>0</v>
      </c>
      <c r="O103" s="354"/>
      <c r="P103" s="354">
        <f t="shared" si="48"/>
        <v>0</v>
      </c>
      <c r="Q103" s="354"/>
      <c r="R103" s="354">
        <f t="shared" si="48"/>
        <v>0</v>
      </c>
      <c r="S103" s="354"/>
      <c r="T103" s="457">
        <f>SUM(B103:R103)</f>
        <v>0</v>
      </c>
      <c r="U103" s="488" t="s">
        <v>231</v>
      </c>
    </row>
    <row r="104" spans="1:23" ht="12.75" customHeight="1" x14ac:dyDescent="0.25">
      <c r="A104" s="461" t="str">
        <f>A$16</f>
        <v>Kopējās izmaksas</v>
      </c>
      <c r="B104" s="462">
        <f>B100+B103</f>
        <v>0</v>
      </c>
      <c r="C104" s="462"/>
      <c r="D104" s="462">
        <f t="shared" ref="D104:R104" si="49">D100+D103</f>
        <v>0</v>
      </c>
      <c r="E104" s="462"/>
      <c r="F104" s="462">
        <f t="shared" si="49"/>
        <v>0</v>
      </c>
      <c r="G104" s="462"/>
      <c r="H104" s="462">
        <f t="shared" si="49"/>
        <v>0</v>
      </c>
      <c r="I104" s="462"/>
      <c r="J104" s="462">
        <f t="shared" si="49"/>
        <v>0</v>
      </c>
      <c r="K104" s="462"/>
      <c r="L104" s="462">
        <f t="shared" si="49"/>
        <v>0</v>
      </c>
      <c r="M104" s="462"/>
      <c r="N104" s="462">
        <f t="shared" si="49"/>
        <v>0</v>
      </c>
      <c r="O104" s="462"/>
      <c r="P104" s="462">
        <f t="shared" si="49"/>
        <v>0</v>
      </c>
      <c r="Q104" s="462"/>
      <c r="R104" s="462">
        <f t="shared" si="49"/>
        <v>0</v>
      </c>
      <c r="S104" s="462"/>
      <c r="T104" s="464">
        <f>SUM(B104:R104)</f>
        <v>0</v>
      </c>
      <c r="U104" s="488" t="s">
        <v>231</v>
      </c>
    </row>
    <row r="105" spans="1:23" ht="12.75" customHeight="1" x14ac:dyDescent="0.25">
      <c r="A105" s="475"/>
      <c r="B105" s="475"/>
      <c r="C105" s="475"/>
      <c r="D105" s="475"/>
      <c r="E105" s="475"/>
      <c r="F105" s="475"/>
      <c r="G105" s="475"/>
      <c r="H105" s="475"/>
      <c r="I105" s="475"/>
      <c r="J105" s="475"/>
      <c r="K105" s="475"/>
      <c r="L105" s="475"/>
      <c r="M105" s="475"/>
      <c r="N105" s="475"/>
      <c r="O105" s="475"/>
      <c r="P105" s="475"/>
      <c r="Q105" s="475"/>
      <c r="R105" s="475"/>
      <c r="S105" s="475"/>
      <c r="T105" s="475"/>
      <c r="U105" s="475"/>
    </row>
    <row r="106" spans="1:23" ht="24" customHeight="1" x14ac:dyDescent="0.2">
      <c r="A106" s="490" t="s">
        <v>240</v>
      </c>
      <c r="B106" s="478">
        <f>'1.2.1.B. Partneris-1'!C3</f>
        <v>0</v>
      </c>
      <c r="C106" s="479"/>
      <c r="D106" s="479"/>
      <c r="E106" s="479"/>
      <c r="F106" s="478">
        <f>'1.2.1.B. Partneris-1'!H3</f>
        <v>0</v>
      </c>
      <c r="G106" s="479"/>
      <c r="H106" s="480"/>
      <c r="I106" s="479"/>
      <c r="J106" s="480" t="s">
        <v>311</v>
      </c>
      <c r="K106" s="479"/>
      <c r="L106" s="482">
        <f>'11. DL PIV 4.pielikums'!$E$39</f>
        <v>0</v>
      </c>
      <c r="M106" s="479"/>
      <c r="N106" s="483" t="s">
        <v>332</v>
      </c>
      <c r="O106" s="479"/>
      <c r="P106" s="480"/>
      <c r="Q106" s="479"/>
      <c r="R106" s="480"/>
      <c r="S106" s="479"/>
      <c r="T106" s="480"/>
      <c r="U106" s="480"/>
      <c r="W106" s="4">
        <f>IF(F106=Dati!$J$3,1,IF(F106=Dati!$J$4,2,IF(F106=Dati!$J$5,3,0)))</f>
        <v>0</v>
      </c>
    </row>
    <row r="107" spans="1:23" ht="12.75" customHeight="1" x14ac:dyDescent="0.2">
      <c r="A107" s="449" t="s">
        <v>223</v>
      </c>
      <c r="B107" s="450">
        <f>B$3</f>
        <v>2024</v>
      </c>
      <c r="C107" s="450"/>
      <c r="D107" s="450">
        <f>D$3</f>
        <v>2025</v>
      </c>
      <c r="E107" s="450"/>
      <c r="F107" s="450">
        <f>F$3</f>
        <v>2026</v>
      </c>
      <c r="G107" s="450"/>
      <c r="H107" s="450">
        <f>H$3</f>
        <v>2027</v>
      </c>
      <c r="I107" s="450"/>
      <c r="J107" s="450">
        <f>J$3</f>
        <v>2028</v>
      </c>
      <c r="K107" s="450"/>
      <c r="L107" s="450">
        <f>L$3</f>
        <v>2029</v>
      </c>
      <c r="M107" s="450"/>
      <c r="N107" s="450" t="str">
        <f>N$3</f>
        <v>X</v>
      </c>
      <c r="O107" s="450"/>
      <c r="P107" s="450" t="str">
        <f>P$3</f>
        <v>X</v>
      </c>
      <c r="Q107" s="450"/>
      <c r="R107" s="450" t="str">
        <f>R$3</f>
        <v>X</v>
      </c>
      <c r="S107" s="450"/>
      <c r="T107" s="450"/>
      <c r="U107" s="450"/>
    </row>
    <row r="108" spans="1:23" x14ac:dyDescent="0.2">
      <c r="A108" s="484"/>
      <c r="B108" s="451" t="s">
        <v>224</v>
      </c>
      <c r="C108" s="451"/>
      <c r="D108" s="451" t="s">
        <v>224</v>
      </c>
      <c r="E108" s="451"/>
      <c r="F108" s="451" t="s">
        <v>224</v>
      </c>
      <c r="G108" s="451"/>
      <c r="H108" s="451" t="s">
        <v>224</v>
      </c>
      <c r="I108" s="451"/>
      <c r="J108" s="451" t="s">
        <v>224</v>
      </c>
      <c r="K108" s="451"/>
      <c r="L108" s="451" t="s">
        <v>224</v>
      </c>
      <c r="M108" s="451"/>
      <c r="N108" s="451" t="s">
        <v>224</v>
      </c>
      <c r="O108" s="451"/>
      <c r="P108" s="451" t="s">
        <v>224</v>
      </c>
      <c r="Q108" s="451"/>
      <c r="R108" s="451" t="s">
        <v>224</v>
      </c>
      <c r="S108" s="451"/>
      <c r="T108" s="451" t="s">
        <v>113</v>
      </c>
      <c r="U108" s="451" t="s">
        <v>59</v>
      </c>
    </row>
    <row r="109" spans="1:23" ht="12.75" customHeight="1" x14ac:dyDescent="0.2">
      <c r="A109" s="485" t="str">
        <f>A$5</f>
        <v>Eiropas Reģionālās attīstības fonds</v>
      </c>
      <c r="B109" s="486">
        <f>(B116*$L$106)*$W$19-B113</f>
        <v>0</v>
      </c>
      <c r="C109" s="486"/>
      <c r="D109" s="486">
        <f t="shared" ref="D109:P109" si="50">(D116*$L$106)*$W$19-D113</f>
        <v>0</v>
      </c>
      <c r="E109" s="486"/>
      <c r="F109" s="486">
        <f t="shared" si="50"/>
        <v>0</v>
      </c>
      <c r="G109" s="486"/>
      <c r="H109" s="486">
        <f t="shared" si="50"/>
        <v>0</v>
      </c>
      <c r="I109" s="486"/>
      <c r="J109" s="486">
        <f t="shared" si="50"/>
        <v>0</v>
      </c>
      <c r="K109" s="486"/>
      <c r="L109" s="486">
        <f t="shared" si="50"/>
        <v>0</v>
      </c>
      <c r="M109" s="486"/>
      <c r="N109" s="486">
        <f t="shared" si="50"/>
        <v>0</v>
      </c>
      <c r="O109" s="486"/>
      <c r="P109" s="486">
        <f t="shared" si="50"/>
        <v>0</v>
      </c>
      <c r="Q109" s="486"/>
      <c r="R109" s="486">
        <f>(R116*$L$106-R113)*$W$19</f>
        <v>0</v>
      </c>
      <c r="S109" s="486"/>
      <c r="T109" s="453">
        <f t="shared" ref="T109:T115" si="51">SUM(B109:R109)</f>
        <v>0</v>
      </c>
      <c r="U109" s="454" t="e">
        <f>T109/$T$116</f>
        <v>#DIV/0!</v>
      </c>
    </row>
    <row r="110" spans="1:23" ht="12.75" hidden="1" customHeight="1" x14ac:dyDescent="0.2">
      <c r="A110" s="455" t="str">
        <f>A$6</f>
        <v>Attiecināmais valsts budžeta finansējums</v>
      </c>
      <c r="B110" s="486">
        <f>IF($W106=2,B116-B109,0)</f>
        <v>0</v>
      </c>
      <c r="C110" s="486"/>
      <c r="D110" s="486">
        <f t="shared" ref="D110:R110" si="52">IF($W106=2,D116-D109,0)</f>
        <v>0</v>
      </c>
      <c r="E110" s="486"/>
      <c r="F110" s="486">
        <f t="shared" si="52"/>
        <v>0</v>
      </c>
      <c r="G110" s="486"/>
      <c r="H110" s="486">
        <f t="shared" si="52"/>
        <v>0</v>
      </c>
      <c r="I110" s="486"/>
      <c r="J110" s="486">
        <f t="shared" si="52"/>
        <v>0</v>
      </c>
      <c r="K110" s="486"/>
      <c r="L110" s="486">
        <f t="shared" si="52"/>
        <v>0</v>
      </c>
      <c r="M110" s="486"/>
      <c r="N110" s="486">
        <f t="shared" si="52"/>
        <v>0</v>
      </c>
      <c r="O110" s="486"/>
      <c r="P110" s="486">
        <f t="shared" si="52"/>
        <v>0</v>
      </c>
      <c r="Q110" s="486"/>
      <c r="R110" s="486">
        <f t="shared" si="52"/>
        <v>0</v>
      </c>
      <c r="S110" s="486"/>
      <c r="T110" s="453">
        <f t="shared" si="51"/>
        <v>0</v>
      </c>
      <c r="U110" s="454" t="e">
        <f t="shared" ref="U110:U116" si="53">T110/$T$116</f>
        <v>#DIV/0!</v>
      </c>
    </row>
    <row r="111" spans="1:23" ht="12.75" customHeight="1" x14ac:dyDescent="0.2">
      <c r="A111" s="455" t="str">
        <f>A$7</f>
        <v>Valsts budžeta dotācija pašvaldībām</v>
      </c>
      <c r="B111" s="487">
        <f>IF($W106=1,(B109/0.85*0.15+B109)*0.15*'1.2.1.B. Partneris-1'!$O$3,0)</f>
        <v>0</v>
      </c>
      <c r="C111" s="487"/>
      <c r="D111" s="487">
        <f>IF($W106=1,(D109/0.85*0.15+D109)*0.15*'1.2.1.B. Partneris-1'!$O$3,0)</f>
        <v>0</v>
      </c>
      <c r="E111" s="487"/>
      <c r="F111" s="487">
        <f>IF($W106=1,(F109/0.85*0.15+F109)*0.15*'1.2.1.B. Partneris-1'!$O$3,0)</f>
        <v>0</v>
      </c>
      <c r="G111" s="487"/>
      <c r="H111" s="487">
        <f>IF($W106=1,(H109/0.85*0.15+H109)*0.15*'1.2.1.B. Partneris-1'!$O$3,0)</f>
        <v>0</v>
      </c>
      <c r="I111" s="487"/>
      <c r="J111" s="487">
        <f>IF($W106=1,(J109/0.85*0.15+J109)*0.15*'1.2.1.B. Partneris-1'!$O$3,0)</f>
        <v>0</v>
      </c>
      <c r="K111" s="487"/>
      <c r="L111" s="487">
        <f>IF($W106=1,(L109/0.85*0.15+L109)*0.15*'1.2.1.B. Partneris-1'!$O$3,0)</f>
        <v>0</v>
      </c>
      <c r="M111" s="487"/>
      <c r="N111" s="487">
        <f>IF($W106=1,(N109/0.85*0.15+N109)*0.15*'1.2.1.B. Partneris-1'!$O$3,0)</f>
        <v>0</v>
      </c>
      <c r="O111" s="487"/>
      <c r="P111" s="487">
        <f>IF($W106=1,(P109/0.85*0.15+P109)*0.15*'1.2.1.B. Partneris-1'!$O$3,0)</f>
        <v>0</v>
      </c>
      <c r="Q111" s="487"/>
      <c r="R111" s="487">
        <f>IF($W106=1,(R109/0.85*0.15+R109)*0.15*'1.2.1.B. Partneris-1'!$O$3,0)</f>
        <v>0</v>
      </c>
      <c r="S111" s="487"/>
      <c r="T111" s="453">
        <f t="shared" si="51"/>
        <v>0</v>
      </c>
      <c r="U111" s="454" t="e">
        <f t="shared" si="53"/>
        <v>#DIV/0!</v>
      </c>
    </row>
    <row r="112" spans="1:23" ht="12.75" customHeight="1" x14ac:dyDescent="0.2">
      <c r="A112" s="455" t="str">
        <f>A$8</f>
        <v>Pašvaldības finansējums</v>
      </c>
      <c r="B112" s="487">
        <f>IF($W106=1,B116-B109-B111-B115-B113,0)</f>
        <v>0</v>
      </c>
      <c r="C112" s="487"/>
      <c r="D112" s="487">
        <f t="shared" ref="D112:R112" si="54">IF($W106=1,D116-D109-D111-D115-D113,0)</f>
        <v>0</v>
      </c>
      <c r="E112" s="487"/>
      <c r="F112" s="487">
        <f t="shared" si="54"/>
        <v>0</v>
      </c>
      <c r="G112" s="487"/>
      <c r="H112" s="487">
        <f t="shared" si="54"/>
        <v>0</v>
      </c>
      <c r="I112" s="487"/>
      <c r="J112" s="487">
        <f t="shared" si="54"/>
        <v>0</v>
      </c>
      <c r="K112" s="487"/>
      <c r="L112" s="487">
        <f t="shared" si="54"/>
        <v>0</v>
      </c>
      <c r="M112" s="487"/>
      <c r="N112" s="487">
        <f t="shared" si="54"/>
        <v>0</v>
      </c>
      <c r="O112" s="487"/>
      <c r="P112" s="487">
        <f t="shared" si="54"/>
        <v>0</v>
      </c>
      <c r="Q112" s="487"/>
      <c r="R112" s="487">
        <f t="shared" si="54"/>
        <v>0</v>
      </c>
      <c r="S112" s="487"/>
      <c r="T112" s="453">
        <f t="shared" si="51"/>
        <v>0</v>
      </c>
      <c r="U112" s="454" t="e">
        <f>T112/$T$116</f>
        <v>#DIV/0!</v>
      </c>
    </row>
    <row r="113" spans="1:23" s="3" customFormat="1" ht="12.75" customHeight="1" x14ac:dyDescent="0.2">
      <c r="A113" s="455" t="str">
        <f>A$9</f>
        <v>Cits publiskais finansējums</v>
      </c>
      <c r="B113" s="487">
        <f>B116*$L$106*$W$20</f>
        <v>0</v>
      </c>
      <c r="C113" s="487"/>
      <c r="D113" s="487">
        <f t="shared" ref="D113:R113" si="55">D116*$L$106*$W$20</f>
        <v>0</v>
      </c>
      <c r="E113" s="487"/>
      <c r="F113" s="487">
        <f t="shared" si="55"/>
        <v>0</v>
      </c>
      <c r="G113" s="487"/>
      <c r="H113" s="487">
        <f t="shared" si="55"/>
        <v>0</v>
      </c>
      <c r="I113" s="487"/>
      <c r="J113" s="487">
        <f t="shared" si="55"/>
        <v>0</v>
      </c>
      <c r="K113" s="487"/>
      <c r="L113" s="487">
        <f t="shared" si="55"/>
        <v>0</v>
      </c>
      <c r="M113" s="487"/>
      <c r="N113" s="487">
        <f t="shared" si="55"/>
        <v>0</v>
      </c>
      <c r="O113" s="487"/>
      <c r="P113" s="487">
        <f t="shared" si="55"/>
        <v>0</v>
      </c>
      <c r="Q113" s="487"/>
      <c r="R113" s="487">
        <f t="shared" si="55"/>
        <v>0</v>
      </c>
      <c r="S113" s="487"/>
      <c r="T113" s="453">
        <f t="shared" si="51"/>
        <v>0</v>
      </c>
      <c r="U113" s="454" t="e">
        <f t="shared" si="53"/>
        <v>#DIV/0!</v>
      </c>
    </row>
    <row r="114" spans="1:23" ht="12.75" customHeight="1" x14ac:dyDescent="0.2">
      <c r="A114" s="456" t="str">
        <f>A$10</f>
        <v>Publiskās attiecināmās izmaksas</v>
      </c>
      <c r="B114" s="354">
        <f>SUM(B109:B113)</f>
        <v>0</v>
      </c>
      <c r="C114" s="354"/>
      <c r="D114" s="354">
        <f t="shared" ref="D114:R114" si="56">SUM(D109:D113)</f>
        <v>0</v>
      </c>
      <c r="E114" s="354"/>
      <c r="F114" s="354">
        <f t="shared" si="56"/>
        <v>0</v>
      </c>
      <c r="G114" s="354"/>
      <c r="H114" s="354">
        <f t="shared" si="56"/>
        <v>0</v>
      </c>
      <c r="I114" s="354"/>
      <c r="J114" s="354">
        <f t="shared" si="56"/>
        <v>0</v>
      </c>
      <c r="K114" s="354"/>
      <c r="L114" s="354">
        <f t="shared" si="56"/>
        <v>0</v>
      </c>
      <c r="M114" s="354"/>
      <c r="N114" s="354">
        <f t="shared" si="56"/>
        <v>0</v>
      </c>
      <c r="O114" s="354"/>
      <c r="P114" s="354">
        <f t="shared" si="56"/>
        <v>0</v>
      </c>
      <c r="Q114" s="354"/>
      <c r="R114" s="354">
        <f t="shared" si="56"/>
        <v>0</v>
      </c>
      <c r="S114" s="354"/>
      <c r="T114" s="457">
        <f t="shared" si="51"/>
        <v>0</v>
      </c>
      <c r="U114" s="454" t="e">
        <f t="shared" si="53"/>
        <v>#DIV/0!</v>
      </c>
    </row>
    <row r="115" spans="1:23" ht="12.75" customHeight="1" x14ac:dyDescent="0.2">
      <c r="A115" s="455" t="str">
        <f>A$11</f>
        <v>Privātās attiecināmās izmaksas</v>
      </c>
      <c r="B115" s="487">
        <f>B116*'11. DL PIV 4.pielikums'!$G$34-B116*$L$106</f>
        <v>0</v>
      </c>
      <c r="C115" s="487"/>
      <c r="D115" s="487">
        <f>D116*'11. DL PIV 4.pielikums'!$G$34-D116*$L$106</f>
        <v>0</v>
      </c>
      <c r="E115" s="487"/>
      <c r="F115" s="487">
        <f>F116*'11. DL PIV 4.pielikums'!$G$34-F116*$L$106</f>
        <v>0</v>
      </c>
      <c r="G115" s="487"/>
      <c r="H115" s="487">
        <f>H116*'11. DL PIV 4.pielikums'!$G$34-H116*$L$106</f>
        <v>0</v>
      </c>
      <c r="I115" s="487"/>
      <c r="J115" s="487">
        <f>J116*'11. DL PIV 4.pielikums'!$G$34-J116*$L$106</f>
        <v>0</v>
      </c>
      <c r="K115" s="487"/>
      <c r="L115" s="487">
        <f>L116*'11. DL PIV 4.pielikums'!$G$34-L116*$L$106</f>
        <v>0</v>
      </c>
      <c r="M115" s="487"/>
      <c r="N115" s="487">
        <f>N116*'11. DL PIV 4.pielikums'!$G$34-N116*$L$106</f>
        <v>0</v>
      </c>
      <c r="O115" s="487"/>
      <c r="P115" s="487">
        <f>P116*'11. DL PIV 4.pielikums'!$G$34-P116*$L$106</f>
        <v>0</v>
      </c>
      <c r="Q115" s="487"/>
      <c r="R115" s="487">
        <f>R116*'11. DL PIV 4.pielikums'!$G$34-R116*$L$106</f>
        <v>0</v>
      </c>
      <c r="S115" s="487"/>
      <c r="T115" s="453">
        <f t="shared" si="51"/>
        <v>0</v>
      </c>
      <c r="U115" s="454" t="e">
        <f t="shared" si="53"/>
        <v>#DIV/0!</v>
      </c>
    </row>
    <row r="116" spans="1:23" ht="12.75" customHeight="1" x14ac:dyDescent="0.2">
      <c r="A116" s="456" t="str">
        <f>A$12</f>
        <v>Kopējās attiecināmās izmaksas</v>
      </c>
      <c r="B116" s="354">
        <f>IF(B23=2,'1.2.1.B. Partneris-1'!H39,'1.2.1.B. Partneris-1'!H39*B23)</f>
        <v>0</v>
      </c>
      <c r="C116" s="354"/>
      <c r="D116" s="354">
        <f>IF(D23=2,'1.2.1.B. Partneris-1'!J39+'1.2.1.B. Partneris-1'!H39,'1.2.1.B. Partneris-1'!J39*D23)</f>
        <v>0</v>
      </c>
      <c r="E116" s="354"/>
      <c r="F116" s="354">
        <f>IF(F23=2,'1.2.1.B. Partneris-1'!L39+'1.2.1.B. Partneris-1'!J39+'1.2.1.B. Partneris-1'!H39,'1.2.1.B. Partneris-1'!L39*F23)</f>
        <v>0</v>
      </c>
      <c r="G116" s="354"/>
      <c r="H116" s="354">
        <f>IF(H23=2,'1.2.1.B. Partneris-1'!N39+'1.2.1.B. Partneris-1'!L39+'1.2.1.B. Partneris-1'!J39+'1.2.1.B. Partneris-1'!H39,'1.2.1.B. Partneris-1'!N39*H23)</f>
        <v>0</v>
      </c>
      <c r="I116" s="354"/>
      <c r="J116" s="354">
        <f>IF(J23=2,'1.2.1.B. Partneris-1'!P39,'1.2.1.B. Partneris-1'!P39*J23)</f>
        <v>0</v>
      </c>
      <c r="K116" s="354"/>
      <c r="L116" s="354">
        <f>IF(L23=2,'1.2.1.B. Partneris-1'!R39,'1.2.1.B. Partneris-1'!R39*L23)</f>
        <v>0</v>
      </c>
      <c r="M116" s="354"/>
      <c r="N116" s="354">
        <f>IF(N23=2,'1.2.1.B. Partneris-1'!T39,'1.2.1.B. Partneris-1'!T39*N23)</f>
        <v>0</v>
      </c>
      <c r="O116" s="354"/>
      <c r="P116" s="354">
        <f>IF(P23=2,'1.2.1.B. Partneris-1'!V39,'1.2.1.B. Partneris-1'!V39*P23)</f>
        <v>0</v>
      </c>
      <c r="Q116" s="354"/>
      <c r="R116" s="354">
        <f>IF(R23=2,'1.2.1.B. Partneris-1'!X39,'1.2.1.B. Partneris-1'!X39*R23)</f>
        <v>0</v>
      </c>
      <c r="S116" s="354"/>
      <c r="T116" s="457">
        <f>SUM(B116:R116)</f>
        <v>0</v>
      </c>
      <c r="U116" s="454" t="e">
        <f t="shared" si="53"/>
        <v>#DIV/0!</v>
      </c>
    </row>
    <row r="117" spans="1:23" ht="12.75" customHeight="1" x14ac:dyDescent="0.2">
      <c r="A117" s="455" t="str">
        <f>A$13</f>
        <v>Publiskās neattiecināmās izmaksas</v>
      </c>
      <c r="B117" s="489"/>
      <c r="C117" s="489"/>
      <c r="D117" s="489"/>
      <c r="E117" s="489"/>
      <c r="F117" s="489"/>
      <c r="G117" s="489"/>
      <c r="H117" s="489"/>
      <c r="I117" s="489"/>
      <c r="J117" s="489"/>
      <c r="K117" s="489"/>
      <c r="L117" s="489"/>
      <c r="M117" s="489"/>
      <c r="N117" s="489"/>
      <c r="O117" s="489"/>
      <c r="P117" s="489"/>
      <c r="Q117" s="489"/>
      <c r="R117" s="489"/>
      <c r="S117" s="489"/>
      <c r="T117" s="453">
        <f>SUM(B117:R117)</f>
        <v>0</v>
      </c>
      <c r="U117" s="488" t="s">
        <v>231</v>
      </c>
    </row>
    <row r="118" spans="1:23" ht="12.75" customHeight="1" x14ac:dyDescent="0.2">
      <c r="A118" s="455" t="str">
        <f>A$14</f>
        <v>Privātās neattiecināmās izmaksas</v>
      </c>
      <c r="B118" s="487">
        <f>IF(B23=2,'1.2.1.B. Partneris-1'!I39,'1.2.1.B. Partneris-1'!I39*B23)</f>
        <v>0</v>
      </c>
      <c r="C118" s="487"/>
      <c r="D118" s="487">
        <f>IF(D23=2,'1.2.1.B. Partneris-1'!K39+'1.2.1.B. Partneris-1'!I39,'1.2.1.B. Partneris-1'!K39*D23)</f>
        <v>0</v>
      </c>
      <c r="E118" s="487"/>
      <c r="F118" s="487">
        <f>IF(F23=2,'1.2.1.B. Partneris-1'!M39+'1.2.1.B. Partneris-1'!K39+'1.2.1.B. Partneris-1'!I39,'1.2.1.B. Partneris-1'!M39*F23)</f>
        <v>0</v>
      </c>
      <c r="G118" s="487"/>
      <c r="H118" s="487">
        <f>IF(H23=2,'1.2.1.B. Partneris-1'!O39+'1.2.1.B. Partneris-1'!M39+'1.2.1.B. Partneris-1'!K39+'1.2.1.B. Partneris-1'!I39,'1.2.1.B. Partneris-1'!O39*H23)</f>
        <v>0</v>
      </c>
      <c r="I118" s="487"/>
      <c r="J118" s="487">
        <f>IF(J23=2,'1.2.1.B. Partneris-1'!Q39,'1.2.1.B. Partneris-1'!Q39*J23)</f>
        <v>0</v>
      </c>
      <c r="K118" s="487"/>
      <c r="L118" s="487">
        <f>IF(L23=2,'1.2.1.B. Partneris-1'!S39,'1.2.1.B. Partneris-1'!S39*L23)</f>
        <v>0</v>
      </c>
      <c r="M118" s="487"/>
      <c r="N118" s="487">
        <f>IF(N23=2,'1.2.1.B. Partneris-1'!U39,'1.2.1.B. Partneris-1'!U39*N23)</f>
        <v>0</v>
      </c>
      <c r="O118" s="487"/>
      <c r="P118" s="487">
        <f>IF(P23=2,'1.2.1.B. Partneris-1'!W39,'1.2.1.B. Partneris-1'!W39*P23)</f>
        <v>0</v>
      </c>
      <c r="Q118" s="487"/>
      <c r="R118" s="487">
        <f>IF(R23=2,'1.2.1.B. Partneris-1'!Y39,'1.2.1.B. Partneris-1'!Y39*R23)</f>
        <v>0</v>
      </c>
      <c r="S118" s="487"/>
      <c r="T118" s="453">
        <f>SUM(B118:R118)</f>
        <v>0</v>
      </c>
      <c r="U118" s="488" t="s">
        <v>231</v>
      </c>
    </row>
    <row r="119" spans="1:23" ht="12.75" customHeight="1" x14ac:dyDescent="0.2">
      <c r="A119" s="456" t="str">
        <f>A$15</f>
        <v>Neattiecināmās izmaksas kopā</v>
      </c>
      <c r="B119" s="354">
        <f>SUM(B117:B118)</f>
        <v>0</v>
      </c>
      <c r="C119" s="354"/>
      <c r="D119" s="354">
        <f t="shared" ref="D119:R119" si="57">SUM(D117:D118)</f>
        <v>0</v>
      </c>
      <c r="E119" s="354"/>
      <c r="F119" s="354">
        <f t="shared" si="57"/>
        <v>0</v>
      </c>
      <c r="G119" s="354"/>
      <c r="H119" s="354">
        <f t="shared" si="57"/>
        <v>0</v>
      </c>
      <c r="I119" s="354"/>
      <c r="J119" s="354">
        <f t="shared" si="57"/>
        <v>0</v>
      </c>
      <c r="K119" s="354"/>
      <c r="L119" s="354">
        <f t="shared" si="57"/>
        <v>0</v>
      </c>
      <c r="M119" s="354"/>
      <c r="N119" s="354">
        <f t="shared" si="57"/>
        <v>0</v>
      </c>
      <c r="O119" s="354"/>
      <c r="P119" s="354">
        <f t="shared" si="57"/>
        <v>0</v>
      </c>
      <c r="Q119" s="354"/>
      <c r="R119" s="354">
        <f t="shared" si="57"/>
        <v>0</v>
      </c>
      <c r="S119" s="354"/>
      <c r="T119" s="457">
        <f>SUM(B119:R119)</f>
        <v>0</v>
      </c>
      <c r="U119" s="488" t="s">
        <v>231</v>
      </c>
    </row>
    <row r="120" spans="1:23" ht="12.75" customHeight="1" x14ac:dyDescent="0.25">
      <c r="A120" s="461" t="str">
        <f>A$16</f>
        <v>Kopējās izmaksas</v>
      </c>
      <c r="B120" s="462">
        <f>B116+B119</f>
        <v>0</v>
      </c>
      <c r="C120" s="462"/>
      <c r="D120" s="462">
        <f t="shared" ref="D120:R120" si="58">D116+D119</f>
        <v>0</v>
      </c>
      <c r="E120" s="462"/>
      <c r="F120" s="462">
        <f t="shared" si="58"/>
        <v>0</v>
      </c>
      <c r="G120" s="462"/>
      <c r="H120" s="462">
        <f t="shared" si="58"/>
        <v>0</v>
      </c>
      <c r="I120" s="462"/>
      <c r="J120" s="462">
        <f t="shared" si="58"/>
        <v>0</v>
      </c>
      <c r="K120" s="462"/>
      <c r="L120" s="462">
        <f t="shared" si="58"/>
        <v>0</v>
      </c>
      <c r="M120" s="462"/>
      <c r="N120" s="462">
        <f t="shared" si="58"/>
        <v>0</v>
      </c>
      <c r="O120" s="462"/>
      <c r="P120" s="462">
        <f t="shared" si="58"/>
        <v>0</v>
      </c>
      <c r="Q120" s="462"/>
      <c r="R120" s="462">
        <f t="shared" si="58"/>
        <v>0</v>
      </c>
      <c r="S120" s="462"/>
      <c r="T120" s="457">
        <f>SUM(B120:R120)</f>
        <v>0</v>
      </c>
      <c r="U120" s="488" t="s">
        <v>231</v>
      </c>
    </row>
    <row r="121" spans="1:23" ht="12.75" customHeight="1" x14ac:dyDescent="0.25">
      <c r="A121" s="475"/>
      <c r="B121" s="475"/>
      <c r="C121" s="475"/>
      <c r="D121" s="475"/>
      <c r="E121" s="475"/>
      <c r="F121" s="475"/>
      <c r="G121" s="475"/>
      <c r="H121" s="475"/>
      <c r="I121" s="475"/>
      <c r="J121" s="475"/>
      <c r="K121" s="475"/>
      <c r="L121" s="475"/>
      <c r="M121" s="475"/>
      <c r="N121" s="475"/>
      <c r="O121" s="475"/>
      <c r="P121" s="475"/>
      <c r="Q121" s="475"/>
      <c r="R121" s="475"/>
      <c r="S121" s="475"/>
      <c r="T121" s="475"/>
      <c r="U121" s="475"/>
    </row>
    <row r="122" spans="1:23" ht="24" customHeight="1" x14ac:dyDescent="0.2">
      <c r="A122" s="490" t="s">
        <v>240</v>
      </c>
      <c r="B122" s="478">
        <f>'1.2.1.B. Partneris-1'!C3</f>
        <v>0</v>
      </c>
      <c r="C122" s="479"/>
      <c r="D122" s="479"/>
      <c r="E122" s="479"/>
      <c r="F122" s="478">
        <f>'1.2.1.B. Partneris-1'!H3</f>
        <v>0</v>
      </c>
      <c r="G122" s="479"/>
      <c r="H122" s="480"/>
      <c r="I122" s="479"/>
      <c r="J122" s="480" t="s">
        <v>311</v>
      </c>
      <c r="K122" s="479"/>
      <c r="L122" s="482">
        <f>'1.2.1.B. Partneris-1'!C22</f>
        <v>1</v>
      </c>
      <c r="M122" s="479"/>
      <c r="N122" s="483" t="s">
        <v>331</v>
      </c>
      <c r="O122" s="479"/>
      <c r="P122" s="480"/>
      <c r="Q122" s="479"/>
      <c r="R122" s="480"/>
      <c r="S122" s="479"/>
      <c r="T122" s="480"/>
      <c r="U122" s="480"/>
      <c r="W122" s="4">
        <f>IF(F122=Dati!$J$3,1,IF(F122=Dati!$J$4,2,IF(F122=Dati!$J$5,3,0)))</f>
        <v>0</v>
      </c>
    </row>
    <row r="123" spans="1:23" x14ac:dyDescent="0.2">
      <c r="A123" s="449" t="s">
        <v>223</v>
      </c>
      <c r="B123" s="450">
        <f>B$3</f>
        <v>2024</v>
      </c>
      <c r="C123" s="450"/>
      <c r="D123" s="450">
        <f>D$3</f>
        <v>2025</v>
      </c>
      <c r="E123" s="450"/>
      <c r="F123" s="450">
        <f>F$3</f>
        <v>2026</v>
      </c>
      <c r="G123" s="450"/>
      <c r="H123" s="450">
        <f>H$3</f>
        <v>2027</v>
      </c>
      <c r="I123" s="450"/>
      <c r="J123" s="450">
        <f>J$3</f>
        <v>2028</v>
      </c>
      <c r="K123" s="450"/>
      <c r="L123" s="450">
        <f>L$3</f>
        <v>2029</v>
      </c>
      <c r="M123" s="450"/>
      <c r="N123" s="450" t="str">
        <f>N$3</f>
        <v>X</v>
      </c>
      <c r="O123" s="450"/>
      <c r="P123" s="450" t="str">
        <f>P$3</f>
        <v>X</v>
      </c>
      <c r="Q123" s="450"/>
      <c r="R123" s="450" t="str">
        <f>R$3</f>
        <v>X</v>
      </c>
      <c r="S123" s="450"/>
      <c r="T123" s="450"/>
      <c r="U123" s="450"/>
    </row>
    <row r="124" spans="1:23" x14ac:dyDescent="0.2">
      <c r="A124" s="484"/>
      <c r="B124" s="451" t="s">
        <v>224</v>
      </c>
      <c r="C124" s="451"/>
      <c r="D124" s="451" t="s">
        <v>224</v>
      </c>
      <c r="E124" s="451"/>
      <c r="F124" s="451" t="s">
        <v>224</v>
      </c>
      <c r="G124" s="451"/>
      <c r="H124" s="451" t="s">
        <v>224</v>
      </c>
      <c r="I124" s="451"/>
      <c r="J124" s="451" t="s">
        <v>224</v>
      </c>
      <c r="K124" s="451"/>
      <c r="L124" s="451" t="s">
        <v>224</v>
      </c>
      <c r="M124" s="451"/>
      <c r="N124" s="451" t="s">
        <v>224</v>
      </c>
      <c r="O124" s="451"/>
      <c r="P124" s="451" t="s">
        <v>224</v>
      </c>
      <c r="Q124" s="451"/>
      <c r="R124" s="451" t="s">
        <v>224</v>
      </c>
      <c r="S124" s="451"/>
      <c r="T124" s="451" t="s">
        <v>113</v>
      </c>
      <c r="U124" s="451" t="s">
        <v>59</v>
      </c>
    </row>
    <row r="125" spans="1:23" ht="12.75" customHeight="1" x14ac:dyDescent="0.2">
      <c r="A125" s="485" t="str">
        <f>A$5</f>
        <v>Eiropas Reģionālās attīstības fonds</v>
      </c>
      <c r="B125" s="486">
        <f>(B132*$L$122)*$W$19-B129</f>
        <v>0</v>
      </c>
      <c r="C125" s="486"/>
      <c r="D125" s="486">
        <f t="shared" ref="D125:P125" si="59">(D132*$L$122)*$W$19-D129</f>
        <v>0</v>
      </c>
      <c r="E125" s="486"/>
      <c r="F125" s="486">
        <f t="shared" si="59"/>
        <v>0</v>
      </c>
      <c r="G125" s="486"/>
      <c r="H125" s="486">
        <f t="shared" si="59"/>
        <v>0</v>
      </c>
      <c r="I125" s="486"/>
      <c r="J125" s="486">
        <f t="shared" si="59"/>
        <v>0</v>
      </c>
      <c r="K125" s="486"/>
      <c r="L125" s="486">
        <f t="shared" si="59"/>
        <v>0</v>
      </c>
      <c r="M125" s="486"/>
      <c r="N125" s="486">
        <f t="shared" si="59"/>
        <v>0</v>
      </c>
      <c r="O125" s="486"/>
      <c r="P125" s="486">
        <f t="shared" si="59"/>
        <v>0</v>
      </c>
      <c r="Q125" s="486"/>
      <c r="R125" s="486">
        <f>(R132*$L$122-R129)*$W$19</f>
        <v>0</v>
      </c>
      <c r="S125" s="486"/>
      <c r="T125" s="453">
        <f t="shared" ref="T125:T131" si="60">SUM(B125:R125)</f>
        <v>0</v>
      </c>
      <c r="U125" s="454" t="e">
        <f>T125/$T$132</f>
        <v>#DIV/0!</v>
      </c>
    </row>
    <row r="126" spans="1:23" ht="12.75" hidden="1" customHeight="1" x14ac:dyDescent="0.2">
      <c r="A126" s="455" t="str">
        <f>A$6</f>
        <v>Attiecināmais valsts budžeta finansējums</v>
      </c>
      <c r="B126" s="486"/>
      <c r="C126" s="486"/>
      <c r="D126" s="486"/>
      <c r="E126" s="486"/>
      <c r="F126" s="486"/>
      <c r="G126" s="486"/>
      <c r="H126" s="486"/>
      <c r="I126" s="486"/>
      <c r="J126" s="486"/>
      <c r="K126" s="486"/>
      <c r="L126" s="486"/>
      <c r="M126" s="486"/>
      <c r="N126" s="486"/>
      <c r="O126" s="486"/>
      <c r="P126" s="486"/>
      <c r="Q126" s="486"/>
      <c r="R126" s="486"/>
      <c r="S126" s="486"/>
      <c r="T126" s="453">
        <f t="shared" si="60"/>
        <v>0</v>
      </c>
      <c r="U126" s="454" t="e">
        <f t="shared" ref="U126:U132" si="61">T126/$T$132</f>
        <v>#DIV/0!</v>
      </c>
    </row>
    <row r="127" spans="1:23" ht="12.75" customHeight="1" x14ac:dyDescent="0.2">
      <c r="A127" s="455" t="str">
        <f>A$7</f>
        <v>Valsts budžeta dotācija pašvaldībām</v>
      </c>
      <c r="B127" s="487"/>
      <c r="C127" s="487"/>
      <c r="D127" s="487"/>
      <c r="E127" s="487"/>
      <c r="F127" s="487"/>
      <c r="G127" s="487"/>
      <c r="H127" s="487"/>
      <c r="I127" s="487"/>
      <c r="J127" s="487"/>
      <c r="K127" s="487"/>
      <c r="L127" s="487"/>
      <c r="M127" s="487"/>
      <c r="N127" s="487"/>
      <c r="O127" s="487"/>
      <c r="P127" s="487"/>
      <c r="Q127" s="487"/>
      <c r="R127" s="487"/>
      <c r="S127" s="487"/>
      <c r="T127" s="453">
        <f t="shared" si="60"/>
        <v>0</v>
      </c>
      <c r="U127" s="454" t="e">
        <f t="shared" si="61"/>
        <v>#DIV/0!</v>
      </c>
    </row>
    <row r="128" spans="1:23" ht="12.75" customHeight="1" x14ac:dyDescent="0.2">
      <c r="A128" s="455" t="str">
        <f>A$8</f>
        <v>Pašvaldības finansējums</v>
      </c>
      <c r="B128" s="487"/>
      <c r="C128" s="487"/>
      <c r="D128" s="487"/>
      <c r="E128" s="487"/>
      <c r="F128" s="487"/>
      <c r="G128" s="487"/>
      <c r="H128" s="487"/>
      <c r="I128" s="487"/>
      <c r="J128" s="487"/>
      <c r="K128" s="487"/>
      <c r="L128" s="487"/>
      <c r="M128" s="487"/>
      <c r="N128" s="487"/>
      <c r="O128" s="487"/>
      <c r="P128" s="487"/>
      <c r="Q128" s="487"/>
      <c r="R128" s="487"/>
      <c r="S128" s="487"/>
      <c r="T128" s="453">
        <f t="shared" si="60"/>
        <v>0</v>
      </c>
      <c r="U128" s="454" t="e">
        <f t="shared" si="61"/>
        <v>#DIV/0!</v>
      </c>
    </row>
    <row r="129" spans="1:24" s="3" customFormat="1" ht="12.75" customHeight="1" x14ac:dyDescent="0.2">
      <c r="A129" s="455" t="str">
        <f>A$9</f>
        <v>Cits publiskais finansējums</v>
      </c>
      <c r="B129" s="487">
        <f>B132*$L$122*$W$20</f>
        <v>0</v>
      </c>
      <c r="C129" s="487"/>
      <c r="D129" s="487">
        <f t="shared" ref="D129:R129" si="62">D132*$L$122*$W$20</f>
        <v>0</v>
      </c>
      <c r="E129" s="487"/>
      <c r="F129" s="487">
        <f t="shared" si="62"/>
        <v>0</v>
      </c>
      <c r="G129" s="487"/>
      <c r="H129" s="487">
        <f t="shared" si="62"/>
        <v>0</v>
      </c>
      <c r="I129" s="487"/>
      <c r="J129" s="487">
        <f t="shared" si="62"/>
        <v>0</v>
      </c>
      <c r="K129" s="487"/>
      <c r="L129" s="487">
        <f t="shared" si="62"/>
        <v>0</v>
      </c>
      <c r="M129" s="487"/>
      <c r="N129" s="487">
        <f t="shared" si="62"/>
        <v>0</v>
      </c>
      <c r="O129" s="487"/>
      <c r="P129" s="487">
        <f t="shared" si="62"/>
        <v>0</v>
      </c>
      <c r="Q129" s="487"/>
      <c r="R129" s="487">
        <f t="shared" si="62"/>
        <v>0</v>
      </c>
      <c r="S129" s="487"/>
      <c r="T129" s="453">
        <f t="shared" si="60"/>
        <v>0</v>
      </c>
      <c r="U129" s="454" t="e">
        <f t="shared" si="61"/>
        <v>#DIV/0!</v>
      </c>
    </row>
    <row r="130" spans="1:24" ht="12.75" customHeight="1" x14ac:dyDescent="0.2">
      <c r="A130" s="456" t="str">
        <f>A$10</f>
        <v>Publiskās attiecināmās izmaksas</v>
      </c>
      <c r="B130" s="354">
        <f>SUM(B125:B129)</f>
        <v>0</v>
      </c>
      <c r="C130" s="354"/>
      <c r="D130" s="354">
        <f t="shared" ref="D130:R130" si="63">SUM(D125:D129)</f>
        <v>0</v>
      </c>
      <c r="E130" s="354"/>
      <c r="F130" s="354">
        <f t="shared" si="63"/>
        <v>0</v>
      </c>
      <c r="G130" s="354"/>
      <c r="H130" s="354">
        <f t="shared" si="63"/>
        <v>0</v>
      </c>
      <c r="I130" s="354"/>
      <c r="J130" s="354">
        <f t="shared" si="63"/>
        <v>0</v>
      </c>
      <c r="K130" s="354"/>
      <c r="L130" s="354">
        <f t="shared" si="63"/>
        <v>0</v>
      </c>
      <c r="M130" s="354"/>
      <c r="N130" s="354">
        <f t="shared" si="63"/>
        <v>0</v>
      </c>
      <c r="O130" s="354"/>
      <c r="P130" s="354">
        <f t="shared" si="63"/>
        <v>0</v>
      </c>
      <c r="Q130" s="354"/>
      <c r="R130" s="354">
        <f t="shared" si="63"/>
        <v>0</v>
      </c>
      <c r="S130" s="354"/>
      <c r="T130" s="457">
        <f t="shared" si="60"/>
        <v>0</v>
      </c>
      <c r="U130" s="454" t="e">
        <f t="shared" si="61"/>
        <v>#DIV/0!</v>
      </c>
    </row>
    <row r="131" spans="1:24" ht="12.75" customHeight="1" x14ac:dyDescent="0.2">
      <c r="A131" s="455" t="str">
        <f>A$11</f>
        <v>Privātās attiecināmās izmaksas</v>
      </c>
      <c r="B131" s="487">
        <f>B132-B130</f>
        <v>0</v>
      </c>
      <c r="C131" s="487"/>
      <c r="D131" s="487">
        <f t="shared" ref="D131:R131" si="64">D132-D130</f>
        <v>0</v>
      </c>
      <c r="E131" s="487"/>
      <c r="F131" s="487">
        <f t="shared" si="64"/>
        <v>0</v>
      </c>
      <c r="G131" s="487"/>
      <c r="H131" s="487">
        <f t="shared" si="64"/>
        <v>0</v>
      </c>
      <c r="I131" s="487"/>
      <c r="J131" s="487">
        <f t="shared" si="64"/>
        <v>0</v>
      </c>
      <c r="K131" s="487"/>
      <c r="L131" s="487">
        <f t="shared" si="64"/>
        <v>0</v>
      </c>
      <c r="M131" s="487"/>
      <c r="N131" s="487">
        <f t="shared" si="64"/>
        <v>0</v>
      </c>
      <c r="O131" s="487"/>
      <c r="P131" s="487">
        <f t="shared" si="64"/>
        <v>0</v>
      </c>
      <c r="Q131" s="487"/>
      <c r="R131" s="487">
        <f t="shared" si="64"/>
        <v>0</v>
      </c>
      <c r="S131" s="487"/>
      <c r="T131" s="453">
        <f t="shared" si="60"/>
        <v>0</v>
      </c>
      <c r="U131" s="454" t="e">
        <f t="shared" si="61"/>
        <v>#DIV/0!</v>
      </c>
    </row>
    <row r="132" spans="1:24" ht="12.75" customHeight="1" x14ac:dyDescent="0.2">
      <c r="A132" s="456" t="str">
        <f>A$12</f>
        <v>Kopējās attiecināmās izmaksas</v>
      </c>
      <c r="B132" s="354">
        <f>IF(B23=2,'1.2.1.B. Partneris-1'!H40,'1.2.1.B. Partneris-1'!H40*B23)</f>
        <v>0</v>
      </c>
      <c r="C132" s="354"/>
      <c r="D132" s="354">
        <f>IF(D23=2,'1.2.1.B. Partneris-1'!J40+'1.2.1.B. Partneris-1'!H40,'1.2.1.B. Partneris-1'!J40*D23)</f>
        <v>0</v>
      </c>
      <c r="E132" s="354"/>
      <c r="F132" s="354">
        <f>IF(F23=2,'1.2.1.B. Partneris-1'!L40+'1.2.1.B. Partneris-1'!J40+'1.2.1.B. Partneris-1'!H40,'1.2.1.B. Partneris-1'!L40*F23)</f>
        <v>0</v>
      </c>
      <c r="G132" s="354"/>
      <c r="H132" s="354">
        <f>IF(H23=2,'1.2.1.B. Partneris-1'!N40+'1.2.1.B. Partneris-1'!L40+'1.2.1.B. Partneris-1'!J40+'1.2.1.B. Partneris-1'!H40,'1.2.1.B. Partneris-1'!N40*H23)</f>
        <v>0</v>
      </c>
      <c r="I132" s="354"/>
      <c r="J132" s="354">
        <f>IF(J23=2,'1.2.1.B. Partneris-1'!P40,'1.2.1.B. Partneris-1'!P40*J23)</f>
        <v>0</v>
      </c>
      <c r="K132" s="354"/>
      <c r="L132" s="354">
        <f>IF(L23=2,'1.2.1.B. Partneris-1'!R40,'1.2.1.B. Partneris-1'!R40*L23)</f>
        <v>0</v>
      </c>
      <c r="M132" s="354"/>
      <c r="N132" s="354">
        <f>IF(N23=2,'1.2.1.B. Partneris-1'!T40,'1.2.1.B. Partneris-1'!T40*N23)</f>
        <v>0</v>
      </c>
      <c r="O132" s="354"/>
      <c r="P132" s="354">
        <f>IF(P23=2,'1.2.1.B. Partneris-1'!V40,'1.2.1.B. Partneris-1'!V40*P23)</f>
        <v>0</v>
      </c>
      <c r="Q132" s="354"/>
      <c r="R132" s="354">
        <f>IF(R23=2,'1.2.1.B. Partneris-1'!X40,'1.2.1.B. Partneris-1'!X40*R23)</f>
        <v>0</v>
      </c>
      <c r="S132" s="354"/>
      <c r="T132" s="457">
        <f>SUM(B132:R132)</f>
        <v>0</v>
      </c>
      <c r="U132" s="454" t="e">
        <f t="shared" si="61"/>
        <v>#DIV/0!</v>
      </c>
    </row>
    <row r="133" spans="1:24" ht="12.75" customHeight="1" x14ac:dyDescent="0.2">
      <c r="A133" s="455" t="str">
        <f>A$13</f>
        <v>Publiskās neattiecināmās izmaksas</v>
      </c>
      <c r="B133" s="489"/>
      <c r="C133" s="489"/>
      <c r="D133" s="489"/>
      <c r="E133" s="489"/>
      <c r="F133" s="489"/>
      <c r="G133" s="489"/>
      <c r="H133" s="489"/>
      <c r="I133" s="489"/>
      <c r="J133" s="489"/>
      <c r="K133" s="489"/>
      <c r="L133" s="489"/>
      <c r="M133" s="489"/>
      <c r="N133" s="489"/>
      <c r="O133" s="489"/>
      <c r="P133" s="489"/>
      <c r="Q133" s="489"/>
      <c r="R133" s="489"/>
      <c r="S133" s="489"/>
      <c r="T133" s="453">
        <f>SUM(B133:R133)</f>
        <v>0</v>
      </c>
      <c r="U133" s="488" t="s">
        <v>231</v>
      </c>
    </row>
    <row r="134" spans="1:24" ht="12.75" customHeight="1" x14ac:dyDescent="0.2">
      <c r="A134" s="455" t="str">
        <f>A$14</f>
        <v>Privātās neattiecināmās izmaksas</v>
      </c>
      <c r="B134" s="487">
        <f>IF(B23=2,'1.2.1.B. Partneris-1'!I40,'1.2.1.B. Partneris-1'!I40*B23)</f>
        <v>0</v>
      </c>
      <c r="C134" s="487"/>
      <c r="D134" s="487">
        <f>IF(D23=2,'1.2.1.B. Partneris-1'!K40+'1.2.1.B. Partneris-1'!I40,'1.2.1.B. Partneris-1'!K40*D23)</f>
        <v>0</v>
      </c>
      <c r="E134" s="487"/>
      <c r="F134" s="487">
        <f>IF(F23=2,'1.2.1.B. Partneris-1'!M40+'1.2.1.B. Partneris-1'!K40+'1.2.1.B. Partneris-1'!I40,'1.2.1.B. Partneris-1'!M40*F23)</f>
        <v>0</v>
      </c>
      <c r="G134" s="487"/>
      <c r="H134" s="487">
        <f>IF(H23=2,'1.2.1.B. Partneris-1'!O40+'1.2.1.B. Partneris-1'!M40+'1.2.1.B. Partneris-1'!K40+'1.2.1.B. Partneris-1'!I40,'1.2.1.B. Partneris-1'!O40*H23)</f>
        <v>0</v>
      </c>
      <c r="I134" s="487"/>
      <c r="J134" s="487">
        <f>IF(J23=2,'1.2.1.B. Partneris-1'!Q40,'1.2.1.B. Partneris-1'!Q40*J23)</f>
        <v>0</v>
      </c>
      <c r="K134" s="487"/>
      <c r="L134" s="487">
        <f>IF(L23=2,'1.2.1.B. Partneris-1'!S40,'1.2.1.B. Partneris-1'!S40*L23)</f>
        <v>0</v>
      </c>
      <c r="M134" s="487"/>
      <c r="N134" s="487">
        <f>IF(N23=2,'1.2.1.B. Partneris-1'!U40,'1.2.1.B. Partneris-1'!U40*N23)</f>
        <v>0</v>
      </c>
      <c r="O134" s="487"/>
      <c r="P134" s="487">
        <f>IF(P23=2,'1.2.1.B. Partneris-1'!W40,'1.2.1.B. Partneris-1'!W40*P23)</f>
        <v>0</v>
      </c>
      <c r="Q134" s="487"/>
      <c r="R134" s="487">
        <f>IF(R23=2,'1.2.1.B. Partneris-1'!Y40,'1.2.1.B. Partneris-1'!Y40*R23)</f>
        <v>0</v>
      </c>
      <c r="S134" s="487"/>
      <c r="T134" s="453">
        <f>SUM(B134:R134)</f>
        <v>0</v>
      </c>
      <c r="U134" s="488" t="s">
        <v>231</v>
      </c>
    </row>
    <row r="135" spans="1:24" ht="12.75" customHeight="1" x14ac:dyDescent="0.2">
      <c r="A135" s="456" t="str">
        <f>A$15</f>
        <v>Neattiecināmās izmaksas kopā</v>
      </c>
      <c r="B135" s="354">
        <f>SUM(B133:B134)</f>
        <v>0</v>
      </c>
      <c r="C135" s="354"/>
      <c r="D135" s="354">
        <f t="shared" ref="D135:R135" si="65">SUM(D133:D134)</f>
        <v>0</v>
      </c>
      <c r="E135" s="354"/>
      <c r="F135" s="354">
        <f t="shared" si="65"/>
        <v>0</v>
      </c>
      <c r="G135" s="354"/>
      <c r="H135" s="354">
        <f t="shared" si="65"/>
        <v>0</v>
      </c>
      <c r="I135" s="354"/>
      <c r="J135" s="354">
        <f t="shared" si="65"/>
        <v>0</v>
      </c>
      <c r="K135" s="354"/>
      <c r="L135" s="354">
        <f t="shared" si="65"/>
        <v>0</v>
      </c>
      <c r="M135" s="354"/>
      <c r="N135" s="354">
        <f t="shared" si="65"/>
        <v>0</v>
      </c>
      <c r="O135" s="354"/>
      <c r="P135" s="354">
        <f t="shared" si="65"/>
        <v>0</v>
      </c>
      <c r="Q135" s="354"/>
      <c r="R135" s="354">
        <f t="shared" si="65"/>
        <v>0</v>
      </c>
      <c r="S135" s="354"/>
      <c r="T135" s="457">
        <f>SUM(B135:R135)</f>
        <v>0</v>
      </c>
      <c r="U135" s="488" t="s">
        <v>231</v>
      </c>
    </row>
    <row r="136" spans="1:24" ht="12.75" customHeight="1" x14ac:dyDescent="0.25">
      <c r="A136" s="461" t="str">
        <f>A$16</f>
        <v>Kopējās izmaksas</v>
      </c>
      <c r="B136" s="462">
        <f>B132+B135</f>
        <v>0</v>
      </c>
      <c r="C136" s="462"/>
      <c r="D136" s="462">
        <f t="shared" ref="D136:R136" si="66">D132+D135</f>
        <v>0</v>
      </c>
      <c r="E136" s="462"/>
      <c r="F136" s="462">
        <f t="shared" si="66"/>
        <v>0</v>
      </c>
      <c r="G136" s="462"/>
      <c r="H136" s="462">
        <f t="shared" si="66"/>
        <v>0</v>
      </c>
      <c r="I136" s="462"/>
      <c r="J136" s="462">
        <f t="shared" si="66"/>
        <v>0</v>
      </c>
      <c r="K136" s="462"/>
      <c r="L136" s="462">
        <f t="shared" si="66"/>
        <v>0</v>
      </c>
      <c r="M136" s="462"/>
      <c r="N136" s="462">
        <f t="shared" si="66"/>
        <v>0</v>
      </c>
      <c r="O136" s="462"/>
      <c r="P136" s="462">
        <f t="shared" si="66"/>
        <v>0</v>
      </c>
      <c r="Q136" s="462"/>
      <c r="R136" s="462">
        <f t="shared" si="66"/>
        <v>0</v>
      </c>
      <c r="S136" s="462"/>
      <c r="T136" s="457">
        <f>SUM(B136:R136)</f>
        <v>0</v>
      </c>
      <c r="U136" s="488" t="s">
        <v>231</v>
      </c>
    </row>
    <row r="137" spans="1:24" ht="12.75" customHeight="1" x14ac:dyDescent="0.25">
      <c r="A137" s="475"/>
      <c r="B137" s="475"/>
      <c r="C137" s="475"/>
      <c r="D137" s="475"/>
      <c r="E137" s="475"/>
      <c r="F137" s="475"/>
      <c r="G137" s="475"/>
      <c r="H137" s="475"/>
      <c r="I137" s="475"/>
      <c r="J137" s="475"/>
      <c r="K137" s="475"/>
      <c r="L137" s="475"/>
      <c r="M137" s="475"/>
      <c r="N137" s="475"/>
      <c r="O137" s="475"/>
      <c r="P137" s="475"/>
      <c r="Q137" s="475"/>
      <c r="R137" s="475"/>
      <c r="S137" s="475"/>
      <c r="T137" s="475"/>
      <c r="U137" s="475"/>
    </row>
    <row r="138" spans="1:24" ht="24" customHeight="1" x14ac:dyDescent="0.2">
      <c r="A138" s="490" t="s">
        <v>240</v>
      </c>
      <c r="B138" s="478">
        <f>'1.2.1.C. Partneris-1'!C3</f>
        <v>0</v>
      </c>
      <c r="C138" s="479"/>
      <c r="D138" s="479"/>
      <c r="E138" s="479"/>
      <c r="F138" s="478">
        <f>'1.2.1.C. Partneris-1'!H3</f>
        <v>0</v>
      </c>
      <c r="G138" s="479"/>
      <c r="H138" s="480"/>
      <c r="I138" s="479"/>
      <c r="J138" s="480" t="s">
        <v>311</v>
      </c>
      <c r="K138" s="479"/>
      <c r="L138" s="482">
        <f>'1.2.1.C. Partneris-1'!C36</f>
        <v>0.85</v>
      </c>
      <c r="M138" s="479"/>
      <c r="N138" s="483" t="s">
        <v>330</v>
      </c>
      <c r="O138" s="479"/>
      <c r="P138" s="480"/>
      <c r="Q138" s="479"/>
      <c r="R138" s="480"/>
      <c r="S138" s="479"/>
      <c r="T138" s="480"/>
      <c r="U138" s="480"/>
      <c r="W138" s="4">
        <f>IF(F138=Dati!$J$3,1,IF(F138=Dati!$J$4,2,IF(F138=Dati!$J$5,3,0)))</f>
        <v>0</v>
      </c>
      <c r="X138" s="4">
        <f>'1.2.1.C. Partneris-1'!AA3</f>
        <v>0</v>
      </c>
    </row>
    <row r="139" spans="1:24" x14ac:dyDescent="0.2">
      <c r="A139" s="449" t="s">
        <v>223</v>
      </c>
      <c r="B139" s="450">
        <f>B$3</f>
        <v>2024</v>
      </c>
      <c r="C139" s="450"/>
      <c r="D139" s="450">
        <f>D$3</f>
        <v>2025</v>
      </c>
      <c r="E139" s="450"/>
      <c r="F139" s="450">
        <f>F$3</f>
        <v>2026</v>
      </c>
      <c r="G139" s="450"/>
      <c r="H139" s="450">
        <f>H$3</f>
        <v>2027</v>
      </c>
      <c r="I139" s="450"/>
      <c r="J139" s="450">
        <f>J$3</f>
        <v>2028</v>
      </c>
      <c r="K139" s="450"/>
      <c r="L139" s="450">
        <f>L$3</f>
        <v>2029</v>
      </c>
      <c r="M139" s="450"/>
      <c r="N139" s="450" t="str">
        <f>N$3</f>
        <v>X</v>
      </c>
      <c r="O139" s="450"/>
      <c r="P139" s="450" t="str">
        <f>P$3</f>
        <v>X</v>
      </c>
      <c r="Q139" s="450"/>
      <c r="R139" s="450" t="str">
        <f>R$3</f>
        <v>X</v>
      </c>
      <c r="S139" s="450"/>
      <c r="T139" s="450"/>
      <c r="U139" s="450"/>
    </row>
    <row r="140" spans="1:24" x14ac:dyDescent="0.2">
      <c r="A140" s="484"/>
      <c r="B140" s="451" t="s">
        <v>224</v>
      </c>
      <c r="C140" s="451"/>
      <c r="D140" s="451" t="s">
        <v>224</v>
      </c>
      <c r="E140" s="451"/>
      <c r="F140" s="451" t="s">
        <v>224</v>
      </c>
      <c r="G140" s="451"/>
      <c r="H140" s="451" t="s">
        <v>224</v>
      </c>
      <c r="I140" s="451"/>
      <c r="J140" s="451" t="s">
        <v>224</v>
      </c>
      <c r="K140" s="451"/>
      <c r="L140" s="451" t="s">
        <v>224</v>
      </c>
      <c r="M140" s="451"/>
      <c r="N140" s="451" t="s">
        <v>224</v>
      </c>
      <c r="O140" s="451"/>
      <c r="P140" s="451" t="s">
        <v>224</v>
      </c>
      <c r="Q140" s="451"/>
      <c r="R140" s="451" t="s">
        <v>224</v>
      </c>
      <c r="S140" s="451"/>
      <c r="T140" s="451" t="s">
        <v>113</v>
      </c>
      <c r="U140" s="451" t="s">
        <v>59</v>
      </c>
    </row>
    <row r="141" spans="1:24" ht="12.75" customHeight="1" x14ac:dyDescent="0.2">
      <c r="A141" s="485" t="str">
        <f>A$5</f>
        <v>Eiropas Reģionālās attīstības fonds</v>
      </c>
      <c r="B141" s="486">
        <f>(B148*$L$138)*$W$19-B153</f>
        <v>0</v>
      </c>
      <c r="C141" s="486"/>
      <c r="D141" s="486">
        <f>(D148*$L$138)*$W$19-D153</f>
        <v>0</v>
      </c>
      <c r="E141" s="486"/>
      <c r="F141" s="486">
        <f>(F148*$L$138-F153)*$W$19</f>
        <v>0</v>
      </c>
      <c r="G141" s="486"/>
      <c r="H141" s="486">
        <f t="shared" ref="H141:R141" si="67">(H148*$L$138-H153)*$W$19</f>
        <v>0</v>
      </c>
      <c r="I141" s="486"/>
      <c r="J141" s="486">
        <f t="shared" si="67"/>
        <v>0</v>
      </c>
      <c r="K141" s="486"/>
      <c r="L141" s="486">
        <f t="shared" si="67"/>
        <v>0</v>
      </c>
      <c r="M141" s="486"/>
      <c r="N141" s="486">
        <f t="shared" si="67"/>
        <v>0</v>
      </c>
      <c r="O141" s="486"/>
      <c r="P141" s="486">
        <f t="shared" si="67"/>
        <v>0</v>
      </c>
      <c r="Q141" s="486"/>
      <c r="R141" s="486">
        <f t="shared" si="67"/>
        <v>0</v>
      </c>
      <c r="S141" s="486"/>
      <c r="T141" s="453">
        <f>SUM(B141:R141)</f>
        <v>0</v>
      </c>
      <c r="U141" s="454" t="e">
        <f>T141/$T$148</f>
        <v>#DIV/0!</v>
      </c>
    </row>
    <row r="142" spans="1:24" ht="12.75" hidden="1" customHeight="1" x14ac:dyDescent="0.2">
      <c r="A142" s="455" t="str">
        <f>A$6</f>
        <v>Attiecināmais valsts budžeta finansējums</v>
      </c>
      <c r="B142" s="486">
        <f>IF($W138=2,B148-B141,0)</f>
        <v>0</v>
      </c>
      <c r="C142" s="486"/>
      <c r="D142" s="486">
        <f t="shared" ref="D142:R142" si="68">IF($W138=2,D148-D141,0)</f>
        <v>0</v>
      </c>
      <c r="E142" s="486"/>
      <c r="F142" s="486">
        <f t="shared" si="68"/>
        <v>0</v>
      </c>
      <c r="G142" s="486"/>
      <c r="H142" s="486">
        <f t="shared" si="68"/>
        <v>0</v>
      </c>
      <c r="I142" s="486"/>
      <c r="J142" s="486">
        <f t="shared" si="68"/>
        <v>0</v>
      </c>
      <c r="K142" s="486"/>
      <c r="L142" s="486">
        <f t="shared" si="68"/>
        <v>0</v>
      </c>
      <c r="M142" s="486"/>
      <c r="N142" s="486">
        <f t="shared" si="68"/>
        <v>0</v>
      </c>
      <c r="O142" s="486"/>
      <c r="P142" s="486">
        <f t="shared" si="68"/>
        <v>0</v>
      </c>
      <c r="Q142" s="486"/>
      <c r="R142" s="486">
        <f t="shared" si="68"/>
        <v>0</v>
      </c>
      <c r="S142" s="486"/>
      <c r="T142" s="453">
        <f t="shared" ref="T142:T147" si="69">SUM(B142:R142)</f>
        <v>0</v>
      </c>
      <c r="U142" s="454" t="e">
        <f t="shared" ref="U142:U147" si="70">T142/$T$148</f>
        <v>#DIV/0!</v>
      </c>
    </row>
    <row r="143" spans="1:24" ht="12.75" customHeight="1" x14ac:dyDescent="0.2">
      <c r="A143" s="455" t="str">
        <f>A$7</f>
        <v>Valsts budžeta dotācija pašvaldībām</v>
      </c>
      <c r="B143" s="487">
        <f>IF($W138=1,(B141/0.85*0.15+B141)*0.15*'1.2.1.C. Partneris-1'!$O$3,0)</f>
        <v>0</v>
      </c>
      <c r="C143" s="487"/>
      <c r="D143" s="487">
        <f>IF($W138=1,(D141/0.85*0.15+D141)*0.15*'1.2.1.C. Partneris-1'!$O$3,0)</f>
        <v>0</v>
      </c>
      <c r="E143" s="487"/>
      <c r="F143" s="487">
        <f>IF($W138=1,(F141/0.85*0.15+F141)*0.15*'1.2.1.C. Partneris-1'!$O$3,0)</f>
        <v>0</v>
      </c>
      <c r="G143" s="487"/>
      <c r="H143" s="487">
        <f>IF($W138=1,(H141/0.85*0.15+H141)*0.15*'1.2.1.C. Partneris-1'!$O$3,0)</f>
        <v>0</v>
      </c>
      <c r="I143" s="487"/>
      <c r="J143" s="487">
        <f>IF($W138=1,(J141/0.85*0.15+J141)*0.15*'1.2.1.C. Partneris-1'!$O$3,0)</f>
        <v>0</v>
      </c>
      <c r="K143" s="487"/>
      <c r="L143" s="487">
        <f>IF($W138=1,(L141/0.85*0.15+L141)*0.15*'1.2.1.C. Partneris-1'!$O$3,0)</f>
        <v>0</v>
      </c>
      <c r="M143" s="487"/>
      <c r="N143" s="487">
        <f>IF($W138=1,(N141/0.85*0.15+N141)*0.15*'1.2.1.C. Partneris-1'!$O$3,0)</f>
        <v>0</v>
      </c>
      <c r="O143" s="487"/>
      <c r="P143" s="487">
        <f>IF($W138=1,(P141/0.85*0.15+P141)*0.15*'1.2.1.C. Partneris-1'!$O$3,0)</f>
        <v>0</v>
      </c>
      <c r="Q143" s="487"/>
      <c r="R143" s="487">
        <f>IF($W138=1,(R141/0.85*0.15+R141)*0.15*'1.2.1.C. Partneris-1'!$O$3,0)</f>
        <v>0</v>
      </c>
      <c r="S143" s="487"/>
      <c r="T143" s="453">
        <f t="shared" si="69"/>
        <v>0</v>
      </c>
      <c r="U143" s="454" t="e">
        <f t="shared" si="70"/>
        <v>#DIV/0!</v>
      </c>
    </row>
    <row r="144" spans="1:24" ht="12.75" customHeight="1" x14ac:dyDescent="0.2">
      <c r="A144" s="455" t="str">
        <f>A$8</f>
        <v>Pašvaldības finansējums</v>
      </c>
      <c r="B144" s="487">
        <f>IF($W138=1,B148-B141-B143-B147-B145,0)</f>
        <v>0</v>
      </c>
      <c r="C144" s="487"/>
      <c r="D144" s="487">
        <f t="shared" ref="D144:R144" si="71">IF($W138=1,D148-D141-D143-D147-D145,0)</f>
        <v>0</v>
      </c>
      <c r="E144" s="487"/>
      <c r="F144" s="487">
        <f t="shared" si="71"/>
        <v>0</v>
      </c>
      <c r="G144" s="487"/>
      <c r="H144" s="487">
        <f t="shared" si="71"/>
        <v>0</v>
      </c>
      <c r="I144" s="487"/>
      <c r="J144" s="487">
        <f t="shared" si="71"/>
        <v>0</v>
      </c>
      <c r="K144" s="487"/>
      <c r="L144" s="487">
        <f t="shared" si="71"/>
        <v>0</v>
      </c>
      <c r="M144" s="487"/>
      <c r="N144" s="487">
        <f t="shared" si="71"/>
        <v>0</v>
      </c>
      <c r="O144" s="487"/>
      <c r="P144" s="487">
        <f t="shared" si="71"/>
        <v>0</v>
      </c>
      <c r="Q144" s="487"/>
      <c r="R144" s="487">
        <f t="shared" si="71"/>
        <v>0</v>
      </c>
      <c r="S144" s="487"/>
      <c r="T144" s="453">
        <f t="shared" si="69"/>
        <v>0</v>
      </c>
      <c r="U144" s="454" t="e">
        <f t="shared" si="70"/>
        <v>#DIV/0!</v>
      </c>
    </row>
    <row r="145" spans="1:23" s="3" customFormat="1" ht="12.75" customHeight="1" x14ac:dyDescent="0.2">
      <c r="A145" s="455" t="str">
        <f>A$9</f>
        <v>Cits publiskais finansējums</v>
      </c>
      <c r="B145" s="487">
        <f>IF($X$138=2,B148*(1-$L$138)+(B148*$L$138*$W$20)+(B148*$L$138*(1-$W$19)),B148*$L$138*$W$20)</f>
        <v>0</v>
      </c>
      <c r="C145" s="487"/>
      <c r="D145" s="487">
        <f t="shared" ref="D145:R145" si="72">IF($X$138=2,D148*(1-$L$138)+(D148*$L$138*$W$20)+(D148*$L$138*(1-$W$19)),D148*$L$138*$W$20)</f>
        <v>0</v>
      </c>
      <c r="E145" s="487"/>
      <c r="F145" s="487">
        <f t="shared" si="72"/>
        <v>0</v>
      </c>
      <c r="G145" s="487"/>
      <c r="H145" s="487">
        <f t="shared" si="72"/>
        <v>0</v>
      </c>
      <c r="I145" s="487"/>
      <c r="J145" s="487">
        <f t="shared" si="72"/>
        <v>0</v>
      </c>
      <c r="K145" s="487"/>
      <c r="L145" s="487">
        <f t="shared" si="72"/>
        <v>0</v>
      </c>
      <c r="M145" s="487"/>
      <c r="N145" s="487">
        <f t="shared" si="72"/>
        <v>0</v>
      </c>
      <c r="O145" s="487"/>
      <c r="P145" s="487">
        <f t="shared" si="72"/>
        <v>0</v>
      </c>
      <c r="Q145" s="487"/>
      <c r="R145" s="487">
        <f t="shared" si="72"/>
        <v>0</v>
      </c>
      <c r="S145" s="487"/>
      <c r="T145" s="453">
        <f t="shared" si="69"/>
        <v>0</v>
      </c>
      <c r="U145" s="454" t="e">
        <f t="shared" si="70"/>
        <v>#DIV/0!</v>
      </c>
    </row>
    <row r="146" spans="1:23" ht="12.75" customHeight="1" x14ac:dyDescent="0.2">
      <c r="A146" s="456" t="str">
        <f>A$10</f>
        <v>Publiskās attiecināmās izmaksas</v>
      </c>
      <c r="B146" s="354">
        <f>SUM(B141:B145)</f>
        <v>0</v>
      </c>
      <c r="C146" s="354"/>
      <c r="D146" s="354">
        <f t="shared" ref="D146:R146" si="73">SUM(D141:D145)</f>
        <v>0</v>
      </c>
      <c r="E146" s="354"/>
      <c r="F146" s="354">
        <f t="shared" si="73"/>
        <v>0</v>
      </c>
      <c r="G146" s="354"/>
      <c r="H146" s="354">
        <f t="shared" si="73"/>
        <v>0</v>
      </c>
      <c r="I146" s="354"/>
      <c r="J146" s="354">
        <f t="shared" si="73"/>
        <v>0</v>
      </c>
      <c r="K146" s="354"/>
      <c r="L146" s="354">
        <f t="shared" si="73"/>
        <v>0</v>
      </c>
      <c r="M146" s="354"/>
      <c r="N146" s="354">
        <f t="shared" si="73"/>
        <v>0</v>
      </c>
      <c r="O146" s="354"/>
      <c r="P146" s="354">
        <f t="shared" si="73"/>
        <v>0</v>
      </c>
      <c r="Q146" s="354"/>
      <c r="R146" s="354">
        <f t="shared" si="73"/>
        <v>0</v>
      </c>
      <c r="S146" s="354"/>
      <c r="T146" s="457">
        <f t="shared" si="69"/>
        <v>0</v>
      </c>
      <c r="U146" s="454" t="e">
        <f>T146/$T$148</f>
        <v>#DIV/0!</v>
      </c>
    </row>
    <row r="147" spans="1:23" ht="12.75" customHeight="1" x14ac:dyDescent="0.2">
      <c r="A147" s="455" t="str">
        <f>A$11</f>
        <v>Privātās attiecināmās izmaksas</v>
      </c>
      <c r="B147" s="487" t="b">
        <f>IF($W$138=1,0,IF($W$138=3,IF($X$138=1,B148-B146,0)))</f>
        <v>0</v>
      </c>
      <c r="C147" s="487"/>
      <c r="D147" s="487" t="b">
        <f t="shared" ref="D147:R147" si="74">IF($W$138=1,0,IF($W$138=3,IF($X$138=1,D148-D146,0)))</f>
        <v>0</v>
      </c>
      <c r="E147" s="487"/>
      <c r="F147" s="487" t="b">
        <f t="shared" si="74"/>
        <v>0</v>
      </c>
      <c r="G147" s="487"/>
      <c r="H147" s="487" t="b">
        <f t="shared" si="74"/>
        <v>0</v>
      </c>
      <c r="I147" s="487"/>
      <c r="J147" s="487" t="b">
        <f t="shared" si="74"/>
        <v>0</v>
      </c>
      <c r="K147" s="487"/>
      <c r="L147" s="487" t="b">
        <f t="shared" si="74"/>
        <v>0</v>
      </c>
      <c r="M147" s="487"/>
      <c r="N147" s="487" t="b">
        <f t="shared" si="74"/>
        <v>0</v>
      </c>
      <c r="O147" s="487"/>
      <c r="P147" s="487" t="b">
        <f t="shared" si="74"/>
        <v>0</v>
      </c>
      <c r="Q147" s="487"/>
      <c r="R147" s="487" t="b">
        <f t="shared" si="74"/>
        <v>0</v>
      </c>
      <c r="S147" s="487"/>
      <c r="T147" s="453">
        <f t="shared" si="69"/>
        <v>0</v>
      </c>
      <c r="U147" s="454" t="e">
        <f t="shared" si="70"/>
        <v>#DIV/0!</v>
      </c>
    </row>
    <row r="148" spans="1:23" ht="12.75" customHeight="1" x14ac:dyDescent="0.2">
      <c r="A148" s="456" t="str">
        <f>A$12</f>
        <v>Kopējās attiecināmās izmaksas</v>
      </c>
      <c r="B148" s="354">
        <f>IF(B23=2,'1.2.1.C. Partneris-1'!H36,'1.2.1.C. Partneris-1'!H36*B23)</f>
        <v>0</v>
      </c>
      <c r="C148" s="354"/>
      <c r="D148" s="354">
        <f>IF(D23=2,'1.2.1.C. Partneris-1'!J36+'1.2.1.C. Partneris-1'!H36,'1.2.1.C. Partneris-1'!J36*D23)</f>
        <v>0</v>
      </c>
      <c r="E148" s="354"/>
      <c r="F148" s="354">
        <f>IF(F23=2,'1.2.1.C. Partneris-1'!L36+'1.2.1.C. Partneris-1'!J36+'1.2.1.C. Partneris-1'!H36,'1.2.1.C. Partneris-1'!L36*F23)</f>
        <v>0</v>
      </c>
      <c r="G148" s="354"/>
      <c r="H148" s="354">
        <f>IF(H23=2,'1.2.1.C. Partneris-1'!N36+'1.2.1.C. Partneris-1'!L36+'1.2.1.C. Partneris-1'!J36+'1.2.1.C. Partneris-1'!H36,'1.2.1.C. Partneris-1'!N36*H23)</f>
        <v>0</v>
      </c>
      <c r="I148" s="354"/>
      <c r="J148" s="354">
        <f>IF(J23=2,'1.2.1.C. Partneris-1'!P36,'1.2.1.C. Partneris-1'!P36*J23)</f>
        <v>0</v>
      </c>
      <c r="K148" s="354"/>
      <c r="L148" s="354">
        <f>IF(L23=2,'1.2.1.C. Partneris-1'!R36,'1.2.1.C. Partneris-1'!R36*L23)</f>
        <v>0</v>
      </c>
      <c r="M148" s="354"/>
      <c r="N148" s="354">
        <f>IF(N23=2,'1.2.1.C. Partneris-1'!T36,'1.2.1.C. Partneris-1'!T36*N23)</f>
        <v>0</v>
      </c>
      <c r="O148" s="354"/>
      <c r="P148" s="354">
        <f>IF(P23=2,'1.2.1.C. Partneris-1'!V36,'1.2.1.C. Partneris-1'!V36*P23)</f>
        <v>0</v>
      </c>
      <c r="Q148" s="354"/>
      <c r="R148" s="354">
        <f>IF(R23=2,'1.2.1.C. Partneris-1'!X36,'1.2.1.C. Partneris-1'!X36*R23)</f>
        <v>0</v>
      </c>
      <c r="S148" s="354"/>
      <c r="T148" s="457">
        <f>SUM(B148:R148)</f>
        <v>0</v>
      </c>
      <c r="U148" s="454" t="e">
        <f>T148/$T$148</f>
        <v>#DIV/0!</v>
      </c>
    </row>
    <row r="149" spans="1:23" ht="12.75" customHeight="1" x14ac:dyDescent="0.2">
      <c r="A149" s="455" t="str">
        <f>A$13</f>
        <v>Publiskās neattiecināmās izmaksas</v>
      </c>
      <c r="B149" s="487" t="b">
        <f>IF($W138=1,B154,IF($W138=3,IF($X138=1,0,B154)))</f>
        <v>0</v>
      </c>
      <c r="C149" s="487"/>
      <c r="D149" s="487" t="b">
        <f t="shared" ref="D149:T149" si="75">IF($W138=1,D154,IF($W138=3,IF($X138=1,0,D154)))</f>
        <v>0</v>
      </c>
      <c r="E149" s="487"/>
      <c r="F149" s="487" t="b">
        <f t="shared" si="75"/>
        <v>0</v>
      </c>
      <c r="G149" s="487"/>
      <c r="H149" s="487" t="b">
        <f t="shared" si="75"/>
        <v>0</v>
      </c>
      <c r="I149" s="487"/>
      <c r="J149" s="487" t="b">
        <f t="shared" si="75"/>
        <v>0</v>
      </c>
      <c r="K149" s="487"/>
      <c r="L149" s="487" t="b">
        <f t="shared" si="75"/>
        <v>0</v>
      </c>
      <c r="M149" s="487"/>
      <c r="N149" s="487" t="b">
        <f t="shared" si="75"/>
        <v>0</v>
      </c>
      <c r="O149" s="487"/>
      <c r="P149" s="487" t="b">
        <f t="shared" si="75"/>
        <v>0</v>
      </c>
      <c r="Q149" s="487"/>
      <c r="R149" s="487" t="b">
        <f t="shared" si="75"/>
        <v>0</v>
      </c>
      <c r="S149" s="487"/>
      <c r="T149" s="487" t="b">
        <f t="shared" si="75"/>
        <v>0</v>
      </c>
      <c r="U149" s="488" t="s">
        <v>231</v>
      </c>
    </row>
    <row r="150" spans="1:23" ht="12.75" customHeight="1" x14ac:dyDescent="0.2">
      <c r="A150" s="455" t="str">
        <f>A$14</f>
        <v>Privātās neattiecināmās izmaksas</v>
      </c>
      <c r="B150" s="487">
        <f>IF($X138=2,0,IF($X138=1,B154,IF($W138=1,0,IF($W138=3,B154,0))))</f>
        <v>0</v>
      </c>
      <c r="C150" s="487"/>
      <c r="D150" s="487">
        <f t="shared" ref="D150:T150" si="76">IF($X138=2,0,IF($X138=1,D154,IF($W138=1,0,IF($W138=3,D154,0))))</f>
        <v>0</v>
      </c>
      <c r="E150" s="487"/>
      <c r="F150" s="487">
        <f t="shared" si="76"/>
        <v>0</v>
      </c>
      <c r="G150" s="487"/>
      <c r="H150" s="487">
        <f t="shared" si="76"/>
        <v>0</v>
      </c>
      <c r="I150" s="487"/>
      <c r="J150" s="487">
        <f t="shared" si="76"/>
        <v>0</v>
      </c>
      <c r="K150" s="487"/>
      <c r="L150" s="487">
        <f t="shared" si="76"/>
        <v>0</v>
      </c>
      <c r="M150" s="487"/>
      <c r="N150" s="487">
        <f t="shared" si="76"/>
        <v>0</v>
      </c>
      <c r="O150" s="487"/>
      <c r="P150" s="487">
        <f t="shared" si="76"/>
        <v>0</v>
      </c>
      <c r="Q150" s="487"/>
      <c r="R150" s="487">
        <f t="shared" si="76"/>
        <v>0</v>
      </c>
      <c r="S150" s="487"/>
      <c r="T150" s="487">
        <f t="shared" si="76"/>
        <v>0</v>
      </c>
      <c r="U150" s="488" t="s">
        <v>231</v>
      </c>
    </row>
    <row r="151" spans="1:23" ht="12.75" customHeight="1" x14ac:dyDescent="0.2">
      <c r="A151" s="456" t="str">
        <f>A$15</f>
        <v>Neattiecināmās izmaksas kopā</v>
      </c>
      <c r="B151" s="354">
        <f>SUM(B149:B150)</f>
        <v>0</v>
      </c>
      <c r="C151" s="354"/>
      <c r="D151" s="354">
        <f t="shared" ref="D151:R151" si="77">SUM(D149:D150)</f>
        <v>0</v>
      </c>
      <c r="E151" s="354"/>
      <c r="F151" s="354">
        <f t="shared" si="77"/>
        <v>0</v>
      </c>
      <c r="G151" s="354"/>
      <c r="H151" s="354">
        <f t="shared" si="77"/>
        <v>0</v>
      </c>
      <c r="I151" s="354"/>
      <c r="J151" s="354">
        <f t="shared" si="77"/>
        <v>0</v>
      </c>
      <c r="K151" s="354"/>
      <c r="L151" s="354">
        <f t="shared" si="77"/>
        <v>0</v>
      </c>
      <c r="M151" s="354"/>
      <c r="N151" s="354">
        <f t="shared" si="77"/>
        <v>0</v>
      </c>
      <c r="O151" s="354"/>
      <c r="P151" s="354">
        <f t="shared" si="77"/>
        <v>0</v>
      </c>
      <c r="Q151" s="354"/>
      <c r="R151" s="354">
        <f t="shared" si="77"/>
        <v>0</v>
      </c>
      <c r="S151" s="354"/>
      <c r="T151" s="457">
        <f>SUM(B151:R151)</f>
        <v>0</v>
      </c>
      <c r="U151" s="488" t="s">
        <v>231</v>
      </c>
    </row>
    <row r="152" spans="1:23" ht="12.75" customHeight="1" x14ac:dyDescent="0.25">
      <c r="A152" s="461" t="str">
        <f>A$16</f>
        <v>Kopējās izmaksas</v>
      </c>
      <c r="B152" s="462">
        <f>B148+B151</f>
        <v>0</v>
      </c>
      <c r="C152" s="462"/>
      <c r="D152" s="462">
        <f t="shared" ref="D152:R152" si="78">D148+D151</f>
        <v>0</v>
      </c>
      <c r="E152" s="462"/>
      <c r="F152" s="462">
        <f t="shared" si="78"/>
        <v>0</v>
      </c>
      <c r="G152" s="462"/>
      <c r="H152" s="462">
        <f t="shared" si="78"/>
        <v>0</v>
      </c>
      <c r="I152" s="462"/>
      <c r="J152" s="462">
        <f t="shared" si="78"/>
        <v>0</v>
      </c>
      <c r="K152" s="462"/>
      <c r="L152" s="462">
        <f t="shared" si="78"/>
        <v>0</v>
      </c>
      <c r="M152" s="462"/>
      <c r="N152" s="462">
        <f t="shared" si="78"/>
        <v>0</v>
      </c>
      <c r="O152" s="462"/>
      <c r="P152" s="462">
        <f t="shared" si="78"/>
        <v>0</v>
      </c>
      <c r="Q152" s="462"/>
      <c r="R152" s="462">
        <f t="shared" si="78"/>
        <v>0</v>
      </c>
      <c r="S152" s="462"/>
      <c r="T152" s="457">
        <f>SUM(B152:R152)</f>
        <v>0</v>
      </c>
      <c r="U152" s="488" t="s">
        <v>231</v>
      </c>
    </row>
    <row r="153" spans="1:23" ht="12.75" hidden="1" customHeight="1" x14ac:dyDescent="0.2">
      <c r="A153" s="491" t="s">
        <v>420</v>
      </c>
      <c r="B153" s="492">
        <f>B148*$L$138*$W$20</f>
        <v>0</v>
      </c>
      <c r="C153" s="492"/>
      <c r="D153" s="492">
        <f t="shared" ref="D153:R153" si="79">D148*$L$138*$W$20</f>
        <v>0</v>
      </c>
      <c r="E153" s="492"/>
      <c r="F153" s="492">
        <f t="shared" si="79"/>
        <v>0</v>
      </c>
      <c r="G153" s="492"/>
      <c r="H153" s="492">
        <f t="shared" si="79"/>
        <v>0</v>
      </c>
      <c r="I153" s="492"/>
      <c r="J153" s="492">
        <f t="shared" si="79"/>
        <v>0</v>
      </c>
      <c r="K153" s="492"/>
      <c r="L153" s="492">
        <f t="shared" si="79"/>
        <v>0</v>
      </c>
      <c r="M153" s="492"/>
      <c r="N153" s="492">
        <f t="shared" si="79"/>
        <v>0</v>
      </c>
      <c r="O153" s="492"/>
      <c r="P153" s="492">
        <f t="shared" si="79"/>
        <v>0</v>
      </c>
      <c r="Q153" s="492"/>
      <c r="R153" s="492">
        <f t="shared" si="79"/>
        <v>0</v>
      </c>
      <c r="S153" s="492"/>
      <c r="T153" s="492">
        <f>IF(X138=1,0,SUM(B153:R153))</f>
        <v>0</v>
      </c>
      <c r="U153" s="500"/>
    </row>
    <row r="154" spans="1:23" ht="12.75" hidden="1" customHeight="1" x14ac:dyDescent="0.2">
      <c r="A154" s="491" t="s">
        <v>233</v>
      </c>
      <c r="B154" s="492">
        <f>IF(B23=2,'1.2.1.C. Partneris-1'!I36,'1.2.1.C. Partneris-1'!I36*B23)</f>
        <v>0</v>
      </c>
      <c r="C154" s="492"/>
      <c r="D154" s="492">
        <f>IF(D23=2,'1.2.1.C. Partneris-1'!K36+'1.2.1.C. Partneris-1'!I36,'1.2.1.C. Partneris-1'!K36*D23)</f>
        <v>0</v>
      </c>
      <c r="E154" s="492"/>
      <c r="F154" s="492">
        <f>IF(F23=2,'1.2.1.C. Partneris-1'!M36+'1.2.1.C. Partneris-1'!K36+'1.2.1.C. Partneris-1'!I36,'1.2.1.C. Partneris-1'!M36*F23)</f>
        <v>0</v>
      </c>
      <c r="G154" s="492"/>
      <c r="H154" s="492">
        <f>IF(H23=2,'1.2.1.C. Partneris-1'!O36+'1.2.1.C. Partneris-1'!M36+'1.2.1.C. Partneris-1'!K36+'1.2.1.C. Partneris-1'!I36,'1.2.1.C. Partneris-1'!O36*H23)</f>
        <v>0</v>
      </c>
      <c r="I154" s="492"/>
      <c r="J154" s="492">
        <f>IF(J23=2,'1.2.1.C. Partneris-1'!Q36,'1.2.1.C. Partneris-1'!Q36*J23)</f>
        <v>0</v>
      </c>
      <c r="K154" s="492"/>
      <c r="L154" s="492">
        <f>IF(L23=2,'1.2.1.C. Partneris-1'!S36,'1.2.1.C. Partneris-1'!S36*L23)</f>
        <v>0</v>
      </c>
      <c r="M154" s="492"/>
      <c r="N154" s="492">
        <f>IF(N23=2,'1.2.1.C. Partneris-1'!U36,'1.2.1.C. Partneris-1'!U36*N23)</f>
        <v>0</v>
      </c>
      <c r="O154" s="492"/>
      <c r="P154" s="492">
        <f>IF(P23=2,'1.2.1.C. Partneris-1'!W36,'1.2.1.C. Partneris-1'!W36*P23)</f>
        <v>0</v>
      </c>
      <c r="Q154" s="492"/>
      <c r="R154" s="492">
        <f>IF(R23=2,'1.2.1.C. Partneris-1'!Y36,'1.2.1.C. Partneris-1'!Y36*R23)</f>
        <v>0</v>
      </c>
      <c r="S154" s="492"/>
      <c r="T154" s="492"/>
      <c r="U154" s="500"/>
    </row>
    <row r="156" spans="1:23" ht="24" customHeight="1" x14ac:dyDescent="0.2">
      <c r="A156" s="493" t="s">
        <v>241</v>
      </c>
      <c r="B156" s="478">
        <f>'1.2.2.A. Partneris-2'!C3</f>
        <v>0</v>
      </c>
      <c r="C156" s="479"/>
      <c r="D156" s="479"/>
      <c r="E156" s="479"/>
      <c r="F156" s="478">
        <f>'1.2.2.A. Partneris-2'!H3</f>
        <v>0</v>
      </c>
      <c r="G156" s="479"/>
      <c r="H156" s="480"/>
      <c r="I156" s="479"/>
      <c r="J156" s="480" t="s">
        <v>311</v>
      </c>
      <c r="K156" s="479"/>
      <c r="L156" s="482">
        <f>'1.2.2.A. Partneris-2'!C36</f>
        <v>0.85</v>
      </c>
      <c r="M156" s="479"/>
      <c r="N156" s="483" t="s">
        <v>333</v>
      </c>
      <c r="O156" s="479"/>
      <c r="P156" s="480"/>
      <c r="Q156" s="479"/>
      <c r="R156" s="480"/>
      <c r="S156" s="479"/>
      <c r="T156" s="480"/>
      <c r="U156" s="480"/>
      <c r="W156" s="4">
        <f>IF(F156=Dati!$J$3,1,IF(F156=Dati!$J$4,2,IF(F156=Dati!$J$5,3,0)))</f>
        <v>0</v>
      </c>
    </row>
    <row r="157" spans="1:23" x14ac:dyDescent="0.2">
      <c r="A157" s="449" t="s">
        <v>223</v>
      </c>
      <c r="B157" s="450">
        <f>B$3</f>
        <v>2024</v>
      </c>
      <c r="C157" s="450"/>
      <c r="D157" s="450">
        <f>D$3</f>
        <v>2025</v>
      </c>
      <c r="E157" s="450"/>
      <c r="F157" s="450">
        <f>F$3</f>
        <v>2026</v>
      </c>
      <c r="G157" s="450"/>
      <c r="H157" s="450">
        <f>H$3</f>
        <v>2027</v>
      </c>
      <c r="I157" s="450"/>
      <c r="J157" s="450">
        <f>J$3</f>
        <v>2028</v>
      </c>
      <c r="K157" s="450"/>
      <c r="L157" s="450">
        <f>L$3</f>
        <v>2029</v>
      </c>
      <c r="M157" s="450"/>
      <c r="N157" s="450" t="str">
        <f>N$3</f>
        <v>X</v>
      </c>
      <c r="O157" s="450"/>
      <c r="P157" s="450" t="str">
        <f>P$3</f>
        <v>X</v>
      </c>
      <c r="Q157" s="450"/>
      <c r="R157" s="450" t="str">
        <f>R$3</f>
        <v>X</v>
      </c>
      <c r="S157" s="450"/>
      <c r="T157" s="450"/>
      <c r="U157" s="450"/>
    </row>
    <row r="158" spans="1:23" x14ac:dyDescent="0.2">
      <c r="A158" s="484"/>
      <c r="B158" s="451" t="s">
        <v>224</v>
      </c>
      <c r="C158" s="451"/>
      <c r="D158" s="451" t="s">
        <v>224</v>
      </c>
      <c r="E158" s="451"/>
      <c r="F158" s="451" t="s">
        <v>224</v>
      </c>
      <c r="G158" s="451"/>
      <c r="H158" s="451" t="s">
        <v>224</v>
      </c>
      <c r="I158" s="451"/>
      <c r="J158" s="451" t="s">
        <v>224</v>
      </c>
      <c r="K158" s="451"/>
      <c r="L158" s="451" t="s">
        <v>224</v>
      </c>
      <c r="M158" s="451"/>
      <c r="N158" s="451" t="s">
        <v>224</v>
      </c>
      <c r="O158" s="451"/>
      <c r="P158" s="451" t="s">
        <v>224</v>
      </c>
      <c r="Q158" s="451"/>
      <c r="R158" s="451" t="s">
        <v>224</v>
      </c>
      <c r="S158" s="451"/>
      <c r="T158" s="451" t="s">
        <v>113</v>
      </c>
      <c r="U158" s="451" t="s">
        <v>59</v>
      </c>
    </row>
    <row r="159" spans="1:23" ht="12.75" customHeight="1" x14ac:dyDescent="0.2">
      <c r="A159" s="485" t="str">
        <f>A$5</f>
        <v>Eiropas Reģionālās attīstības fonds</v>
      </c>
      <c r="B159" s="486">
        <f>(B166*$L$156)*$W$19-B163</f>
        <v>0</v>
      </c>
      <c r="C159" s="486"/>
      <c r="D159" s="486">
        <f t="shared" ref="D159:P159" si="80">(D166*$L$156)*$W$19-D163</f>
        <v>0</v>
      </c>
      <c r="E159" s="486"/>
      <c r="F159" s="486">
        <f t="shared" si="80"/>
        <v>0</v>
      </c>
      <c r="G159" s="486"/>
      <c r="H159" s="486">
        <f t="shared" si="80"/>
        <v>0</v>
      </c>
      <c r="I159" s="486"/>
      <c r="J159" s="486">
        <f t="shared" si="80"/>
        <v>0</v>
      </c>
      <c r="K159" s="486"/>
      <c r="L159" s="486">
        <f t="shared" si="80"/>
        <v>0</v>
      </c>
      <c r="M159" s="486"/>
      <c r="N159" s="486">
        <f t="shared" si="80"/>
        <v>0</v>
      </c>
      <c r="O159" s="486"/>
      <c r="P159" s="486">
        <f t="shared" si="80"/>
        <v>0</v>
      </c>
      <c r="Q159" s="486"/>
      <c r="R159" s="486">
        <f>(R166*$L$156-R163)*$W$19</f>
        <v>0</v>
      </c>
      <c r="S159" s="486"/>
      <c r="T159" s="453">
        <f t="shared" ref="T159:T166" si="81">SUM(B159:R159)</f>
        <v>0</v>
      </c>
      <c r="U159" s="454" t="e">
        <f>T159/$T$166</f>
        <v>#DIV/0!</v>
      </c>
    </row>
    <row r="160" spans="1:23" ht="12.75" hidden="1" customHeight="1" x14ac:dyDescent="0.2">
      <c r="A160" s="455" t="str">
        <f>A$6</f>
        <v>Attiecināmais valsts budžeta finansējums</v>
      </c>
      <c r="B160" s="486">
        <f>IF($W156=2,B166-B159,0)</f>
        <v>0</v>
      </c>
      <c r="C160" s="486"/>
      <c r="D160" s="486">
        <f t="shared" ref="D160:R160" si="82">IF($W156=2,D166-D159,0)</f>
        <v>0</v>
      </c>
      <c r="E160" s="486"/>
      <c r="F160" s="486">
        <f t="shared" si="82"/>
        <v>0</v>
      </c>
      <c r="G160" s="486"/>
      <c r="H160" s="486">
        <f t="shared" si="82"/>
        <v>0</v>
      </c>
      <c r="I160" s="486"/>
      <c r="J160" s="486">
        <f t="shared" si="82"/>
        <v>0</v>
      </c>
      <c r="K160" s="486"/>
      <c r="L160" s="486">
        <f t="shared" si="82"/>
        <v>0</v>
      </c>
      <c r="M160" s="486"/>
      <c r="N160" s="486">
        <f t="shared" si="82"/>
        <v>0</v>
      </c>
      <c r="O160" s="486"/>
      <c r="P160" s="486">
        <f t="shared" si="82"/>
        <v>0</v>
      </c>
      <c r="Q160" s="486"/>
      <c r="R160" s="486">
        <f t="shared" si="82"/>
        <v>0</v>
      </c>
      <c r="S160" s="486"/>
      <c r="T160" s="453">
        <f t="shared" si="81"/>
        <v>0</v>
      </c>
      <c r="U160" s="454" t="e">
        <f t="shared" ref="U160:U166" si="83">T160/$T$166</f>
        <v>#DIV/0!</v>
      </c>
    </row>
    <row r="161" spans="1:23" ht="12.75" customHeight="1" x14ac:dyDescent="0.2">
      <c r="A161" s="455" t="str">
        <f>A$7</f>
        <v>Valsts budžeta dotācija pašvaldībām</v>
      </c>
      <c r="B161" s="487">
        <f>IF($W156=1,(B159/0.85*0.15+B159)*0.15*'1.2.2.A. Partneris-2'!$O$3,0)</f>
        <v>0</v>
      </c>
      <c r="C161" s="487"/>
      <c r="D161" s="487">
        <f>IF($W156=1,(D159/0.85*0.15+D159)*0.15*'1.2.2.A. Partneris-2'!$O$3,0)</f>
        <v>0</v>
      </c>
      <c r="E161" s="487"/>
      <c r="F161" s="487">
        <f>IF($W156=1,(F159/0.85*0.15+F159)*0.15*'1.2.2.A. Partneris-2'!$O$3,0)</f>
        <v>0</v>
      </c>
      <c r="G161" s="487"/>
      <c r="H161" s="487">
        <f>IF($W156=1,(H159/0.85*0.15+H159)*0.15*'1.2.2.A. Partneris-2'!$O$3,0)</f>
        <v>0</v>
      </c>
      <c r="I161" s="487"/>
      <c r="J161" s="487">
        <f>IF($W156=1,(J159/0.85*0.15+J159)*0.15*'1.2.2.A. Partneris-2'!$O$3,0)</f>
        <v>0</v>
      </c>
      <c r="K161" s="487"/>
      <c r="L161" s="487">
        <f>IF($W156=1,(L159/0.85*0.15+L159)*0.15*'1.2.2.A. Partneris-2'!$O$3,0)</f>
        <v>0</v>
      </c>
      <c r="M161" s="487"/>
      <c r="N161" s="487">
        <f>IF($W156=1,(N159/0.85*0.15+N159)*0.15*'1.2.2.A. Partneris-2'!$O$3,0)</f>
        <v>0</v>
      </c>
      <c r="O161" s="487"/>
      <c r="P161" s="487">
        <f>IF($W156=1,(P159/0.85*0.15+P159)*0.15*'1.2.2.A. Partneris-2'!$O$3,0)</f>
        <v>0</v>
      </c>
      <c r="Q161" s="487"/>
      <c r="R161" s="487">
        <f>IF($W156=1,(R159/0.85*0.15+R159)*0.15*'1.2.2.A. Partneris-2'!$O$3,0)</f>
        <v>0</v>
      </c>
      <c r="S161" s="487"/>
      <c r="T161" s="453">
        <f t="shared" si="81"/>
        <v>0</v>
      </c>
      <c r="U161" s="454" t="e">
        <f t="shared" si="83"/>
        <v>#DIV/0!</v>
      </c>
    </row>
    <row r="162" spans="1:23" ht="12.75" customHeight="1" x14ac:dyDescent="0.2">
      <c r="A162" s="455" t="str">
        <f>A$8</f>
        <v>Pašvaldības finansējums</v>
      </c>
      <c r="B162" s="487">
        <f>IF($W156=1,B166-B159-B161-B163,0)</f>
        <v>0</v>
      </c>
      <c r="C162" s="487"/>
      <c r="D162" s="487">
        <f t="shared" ref="D162:R162" si="84">IF($W156=1,D166-D159-D161-D163,0)</f>
        <v>0</v>
      </c>
      <c r="E162" s="487"/>
      <c r="F162" s="487">
        <f t="shared" si="84"/>
        <v>0</v>
      </c>
      <c r="G162" s="487"/>
      <c r="H162" s="487">
        <f t="shared" si="84"/>
        <v>0</v>
      </c>
      <c r="I162" s="487"/>
      <c r="J162" s="487">
        <f t="shared" si="84"/>
        <v>0</v>
      </c>
      <c r="K162" s="487"/>
      <c r="L162" s="487">
        <f t="shared" si="84"/>
        <v>0</v>
      </c>
      <c r="M162" s="487"/>
      <c r="N162" s="487">
        <f t="shared" si="84"/>
        <v>0</v>
      </c>
      <c r="O162" s="487"/>
      <c r="P162" s="487">
        <f t="shared" si="84"/>
        <v>0</v>
      </c>
      <c r="Q162" s="487"/>
      <c r="R162" s="487">
        <f t="shared" si="84"/>
        <v>0</v>
      </c>
      <c r="S162" s="487"/>
      <c r="T162" s="453">
        <f t="shared" si="81"/>
        <v>0</v>
      </c>
      <c r="U162" s="454" t="e">
        <f t="shared" si="83"/>
        <v>#DIV/0!</v>
      </c>
    </row>
    <row r="163" spans="1:23" s="3" customFormat="1" ht="12.75" customHeight="1" x14ac:dyDescent="0.2">
      <c r="A163" s="455" t="str">
        <f>A$9</f>
        <v>Cits publiskais finansējums</v>
      </c>
      <c r="B163" s="487">
        <f>B166*$L$156*$W$20</f>
        <v>0</v>
      </c>
      <c r="C163" s="487"/>
      <c r="D163" s="487">
        <f t="shared" ref="D163:R163" si="85">D166*$L$156*$W$20</f>
        <v>0</v>
      </c>
      <c r="E163" s="487"/>
      <c r="F163" s="487">
        <f t="shared" si="85"/>
        <v>0</v>
      </c>
      <c r="G163" s="487"/>
      <c r="H163" s="487">
        <f t="shared" si="85"/>
        <v>0</v>
      </c>
      <c r="I163" s="487"/>
      <c r="J163" s="487">
        <f t="shared" si="85"/>
        <v>0</v>
      </c>
      <c r="K163" s="487"/>
      <c r="L163" s="487">
        <f t="shared" si="85"/>
        <v>0</v>
      </c>
      <c r="M163" s="487"/>
      <c r="N163" s="487">
        <f t="shared" si="85"/>
        <v>0</v>
      </c>
      <c r="O163" s="487"/>
      <c r="P163" s="487">
        <f t="shared" si="85"/>
        <v>0</v>
      </c>
      <c r="Q163" s="487"/>
      <c r="R163" s="487">
        <f t="shared" si="85"/>
        <v>0</v>
      </c>
      <c r="S163" s="487"/>
      <c r="T163" s="453">
        <f t="shared" si="81"/>
        <v>0</v>
      </c>
      <c r="U163" s="454" t="e">
        <f t="shared" si="83"/>
        <v>#DIV/0!</v>
      </c>
    </row>
    <row r="164" spans="1:23" ht="12.75" customHeight="1" x14ac:dyDescent="0.2">
      <c r="A164" s="456" t="str">
        <f>A$10</f>
        <v>Publiskās attiecināmās izmaksas</v>
      </c>
      <c r="B164" s="354">
        <f>SUM(B159:B163)</f>
        <v>0</v>
      </c>
      <c r="C164" s="354"/>
      <c r="D164" s="354">
        <f t="shared" ref="D164:R164" si="86">SUM(D159:D163)</f>
        <v>0</v>
      </c>
      <c r="E164" s="354"/>
      <c r="F164" s="354">
        <f t="shared" si="86"/>
        <v>0</v>
      </c>
      <c r="G164" s="354"/>
      <c r="H164" s="354">
        <f t="shared" si="86"/>
        <v>0</v>
      </c>
      <c r="I164" s="354"/>
      <c r="J164" s="354">
        <f t="shared" si="86"/>
        <v>0</v>
      </c>
      <c r="K164" s="354"/>
      <c r="L164" s="354">
        <f t="shared" si="86"/>
        <v>0</v>
      </c>
      <c r="M164" s="354"/>
      <c r="N164" s="354">
        <f t="shared" si="86"/>
        <v>0</v>
      </c>
      <c r="O164" s="354"/>
      <c r="P164" s="354">
        <f t="shared" si="86"/>
        <v>0</v>
      </c>
      <c r="Q164" s="354"/>
      <c r="R164" s="354">
        <f t="shared" si="86"/>
        <v>0</v>
      </c>
      <c r="S164" s="354"/>
      <c r="T164" s="457">
        <f t="shared" si="81"/>
        <v>0</v>
      </c>
      <c r="U164" s="454" t="e">
        <f t="shared" si="83"/>
        <v>#DIV/0!</v>
      </c>
    </row>
    <row r="165" spans="1:23" ht="12.75" customHeight="1" x14ac:dyDescent="0.2">
      <c r="A165" s="455" t="str">
        <f>A$11</f>
        <v>Privātās attiecināmās izmaksas</v>
      </c>
      <c r="B165" s="487"/>
      <c r="C165" s="487"/>
      <c r="D165" s="487"/>
      <c r="E165" s="487"/>
      <c r="F165" s="487"/>
      <c r="G165" s="487"/>
      <c r="H165" s="487"/>
      <c r="I165" s="487"/>
      <c r="J165" s="487"/>
      <c r="K165" s="487"/>
      <c r="L165" s="487"/>
      <c r="M165" s="487"/>
      <c r="N165" s="487"/>
      <c r="O165" s="487"/>
      <c r="P165" s="487"/>
      <c r="Q165" s="487"/>
      <c r="R165" s="487"/>
      <c r="S165" s="487"/>
      <c r="T165" s="453">
        <f t="shared" si="81"/>
        <v>0</v>
      </c>
      <c r="U165" s="454" t="e">
        <f t="shared" si="83"/>
        <v>#DIV/0!</v>
      </c>
    </row>
    <row r="166" spans="1:23" ht="12.75" customHeight="1" x14ac:dyDescent="0.2">
      <c r="A166" s="456" t="str">
        <f>A$12</f>
        <v>Kopējās attiecināmās izmaksas</v>
      </c>
      <c r="B166" s="354">
        <f>IF(B23=2,'1.2.2.A. Partneris-2'!H36,'1.2.2.A. Partneris-2'!H36*B23)</f>
        <v>0</v>
      </c>
      <c r="C166" s="354"/>
      <c r="D166" s="354">
        <f>IF(D23=2,'1.2.2.A. Partneris-2'!J36+'1.2.2.A. Partneris-2'!H36,'1.2.2.A. Partneris-2'!J36*D23)</f>
        <v>0</v>
      </c>
      <c r="E166" s="354"/>
      <c r="F166" s="354">
        <f>IF(F23=2,'1.2.2.A. Partneris-2'!L36+'1.2.2.A. Partneris-2'!J36+'1.2.2.A. Partneris-2'!H36,'1.2.2.A. Partneris-2'!L36*F23)</f>
        <v>0</v>
      </c>
      <c r="G166" s="354"/>
      <c r="H166" s="354">
        <f>IF(H23=2,'1.2.2.A. Partneris-2'!N36+'1.2.2.A. Partneris-2'!L36+'1.2.2.A. Partneris-2'!J36+'1.2.2.A. Partneris-2'!H36,'1.2.2.A. Partneris-2'!N36*H23)</f>
        <v>0</v>
      </c>
      <c r="I166" s="354"/>
      <c r="J166" s="354">
        <f>IF(J23=2,'1.2.2.A. Partneris-2'!P36,'1.2.2.A. Partneris-2'!P36*J23)</f>
        <v>0</v>
      </c>
      <c r="K166" s="354"/>
      <c r="L166" s="354">
        <f>IF(L23=2,'1.2.2.A. Partneris-2'!R36,'1.2.2.A. Partneris-2'!R36*L23)</f>
        <v>0</v>
      </c>
      <c r="M166" s="354"/>
      <c r="N166" s="354">
        <f>IF(N23=2,'1.2.2.A. Partneris-2'!T36,'1.2.2.A. Partneris-2'!T36*N23)</f>
        <v>0</v>
      </c>
      <c r="O166" s="354"/>
      <c r="P166" s="354">
        <f>IF(P23=2,'1.2.2.A. Partneris-2'!V36,'1.2.2.A. Partneris-2'!V36*P23)</f>
        <v>0</v>
      </c>
      <c r="Q166" s="354"/>
      <c r="R166" s="354">
        <f>IF(R23=2,'1.2.2.A. Partneris-2'!X36,'1.2.2.A. Partneris-2'!X36*R23)</f>
        <v>0</v>
      </c>
      <c r="S166" s="354"/>
      <c r="T166" s="457">
        <f t="shared" si="81"/>
        <v>0</v>
      </c>
      <c r="U166" s="454" t="e">
        <f t="shared" si="83"/>
        <v>#DIV/0!</v>
      </c>
    </row>
    <row r="167" spans="1:23" ht="12.75" customHeight="1" x14ac:dyDescent="0.2">
      <c r="A167" s="455" t="str">
        <f>A$13</f>
        <v>Publiskās neattiecināmās izmaksas</v>
      </c>
      <c r="B167" s="487">
        <f>IF(B23=2,'1.2.2.A. Partneris-2'!I36,'1.2.2.A. Partneris-2'!I36*B23)</f>
        <v>0</v>
      </c>
      <c r="C167" s="487"/>
      <c r="D167" s="487">
        <f>IF(D23=2,'1.2.2.A. Partneris-2'!K36+'1.2.2.A. Partneris-2'!I36,'1.2.2.A. Partneris-2'!K36*D23)</f>
        <v>0</v>
      </c>
      <c r="E167" s="487"/>
      <c r="F167" s="487">
        <f>IF(F23=2,'1.2.2.A. Partneris-2'!M36+'1.2.2.A. Partneris-2'!K36+'1.2.2.A. Partneris-2'!I36,'1.2.2.A. Partneris-2'!M36*F23)</f>
        <v>0</v>
      </c>
      <c r="G167" s="487"/>
      <c r="H167" s="487">
        <f>IF(H23=2,'1.2.2.A. Partneris-2'!O36+'1.2.2.A. Partneris-2'!M36+'1.2.2.A. Partneris-2'!K36+'1.2.2.A. Partneris-2'!I36,'1.2.2.A. Partneris-2'!O36*H23)</f>
        <v>0</v>
      </c>
      <c r="I167" s="487"/>
      <c r="J167" s="487">
        <f>IF(J23=2,'1.2.2.A. Partneris-2'!Q36,'1.2.2.A. Partneris-2'!Q36*J23)</f>
        <v>0</v>
      </c>
      <c r="K167" s="487"/>
      <c r="L167" s="487">
        <f>IF(L23=2,'1.2.2.A. Partneris-2'!S36,'1.2.2.A. Partneris-2'!S36*L23)</f>
        <v>0</v>
      </c>
      <c r="M167" s="487"/>
      <c r="N167" s="487">
        <f>IF(N23=2,'1.2.2.A. Partneris-2'!U36,'1.2.2.A. Partneris-2'!U36*N23)</f>
        <v>0</v>
      </c>
      <c r="O167" s="487"/>
      <c r="P167" s="487">
        <f>IF(P23=2,'1.2.2.A. Partneris-2'!W36,'1.2.2.A. Partneris-2'!W36*P23)</f>
        <v>0</v>
      </c>
      <c r="Q167" s="487"/>
      <c r="R167" s="487">
        <f>IF(R23=2,'1.2.2.A. Partneris-2'!Y36,'1.2.2.A. Partneris-2'!Y36*R23)</f>
        <v>0</v>
      </c>
      <c r="S167" s="487"/>
      <c r="T167" s="453">
        <f>SUM(B167:R167)</f>
        <v>0</v>
      </c>
      <c r="U167" s="488" t="s">
        <v>231</v>
      </c>
    </row>
    <row r="168" spans="1:23" ht="12.75" customHeight="1" x14ac:dyDescent="0.2">
      <c r="A168" s="455" t="str">
        <f>A$14</f>
        <v>Privātās neattiecināmās izmaksas</v>
      </c>
      <c r="B168" s="489"/>
      <c r="C168" s="489"/>
      <c r="D168" s="489"/>
      <c r="E168" s="489"/>
      <c r="F168" s="489"/>
      <c r="G168" s="489"/>
      <c r="H168" s="489"/>
      <c r="I168" s="489"/>
      <c r="J168" s="489"/>
      <c r="K168" s="489"/>
      <c r="L168" s="489"/>
      <c r="M168" s="489"/>
      <c r="N168" s="489"/>
      <c r="O168" s="489"/>
      <c r="P168" s="489"/>
      <c r="Q168" s="489"/>
      <c r="R168" s="489"/>
      <c r="S168" s="489"/>
      <c r="T168" s="453">
        <f>SUM(B168:R168)</f>
        <v>0</v>
      </c>
      <c r="U168" s="488" t="s">
        <v>231</v>
      </c>
    </row>
    <row r="169" spans="1:23" ht="12.75" customHeight="1" x14ac:dyDescent="0.2">
      <c r="A169" s="456" t="str">
        <f>A$15</f>
        <v>Neattiecināmās izmaksas kopā</v>
      </c>
      <c r="B169" s="354">
        <f>SUM(B167:B168)</f>
        <v>0</v>
      </c>
      <c r="C169" s="354"/>
      <c r="D169" s="354">
        <f t="shared" ref="D169:R169" si="87">SUM(D167:D168)</f>
        <v>0</v>
      </c>
      <c r="E169" s="354"/>
      <c r="F169" s="354">
        <f t="shared" si="87"/>
        <v>0</v>
      </c>
      <c r="G169" s="354"/>
      <c r="H169" s="354">
        <f t="shared" si="87"/>
        <v>0</v>
      </c>
      <c r="I169" s="354"/>
      <c r="J169" s="354">
        <f t="shared" si="87"/>
        <v>0</v>
      </c>
      <c r="K169" s="354"/>
      <c r="L169" s="354">
        <f t="shared" si="87"/>
        <v>0</v>
      </c>
      <c r="M169" s="354"/>
      <c r="N169" s="354">
        <f t="shared" si="87"/>
        <v>0</v>
      </c>
      <c r="O169" s="354"/>
      <c r="P169" s="354">
        <f t="shared" si="87"/>
        <v>0</v>
      </c>
      <c r="Q169" s="354"/>
      <c r="R169" s="354">
        <f t="shared" si="87"/>
        <v>0</v>
      </c>
      <c r="S169" s="354"/>
      <c r="T169" s="457">
        <f>SUM(B169:R169)</f>
        <v>0</v>
      </c>
      <c r="U169" s="488" t="s">
        <v>231</v>
      </c>
    </row>
    <row r="170" spans="1:23" ht="12.75" customHeight="1" x14ac:dyDescent="0.25">
      <c r="A170" s="461" t="str">
        <f>A$16</f>
        <v>Kopējās izmaksas</v>
      </c>
      <c r="B170" s="462">
        <f>B166+B169</f>
        <v>0</v>
      </c>
      <c r="C170" s="462"/>
      <c r="D170" s="462">
        <f t="shared" ref="D170:R170" si="88">D166+D169</f>
        <v>0</v>
      </c>
      <c r="E170" s="462"/>
      <c r="F170" s="462">
        <f t="shared" si="88"/>
        <v>0</v>
      </c>
      <c r="G170" s="462"/>
      <c r="H170" s="462">
        <f t="shared" si="88"/>
        <v>0</v>
      </c>
      <c r="I170" s="462"/>
      <c r="J170" s="462">
        <f t="shared" si="88"/>
        <v>0</v>
      </c>
      <c r="K170" s="462"/>
      <c r="L170" s="462">
        <f t="shared" si="88"/>
        <v>0</v>
      </c>
      <c r="M170" s="462"/>
      <c r="N170" s="462">
        <f t="shared" si="88"/>
        <v>0</v>
      </c>
      <c r="O170" s="462"/>
      <c r="P170" s="462">
        <f t="shared" si="88"/>
        <v>0</v>
      </c>
      <c r="Q170" s="462"/>
      <c r="R170" s="462">
        <f t="shared" si="88"/>
        <v>0</v>
      </c>
      <c r="S170" s="462"/>
      <c r="T170" s="464">
        <f>SUM(B170:R170)</f>
        <v>0</v>
      </c>
      <c r="U170" s="488" t="s">
        <v>231</v>
      </c>
    </row>
    <row r="171" spans="1:23" ht="12.75" customHeight="1" x14ac:dyDescent="0.25">
      <c r="A171" s="475"/>
      <c r="B171" s="475"/>
      <c r="C171" s="475"/>
      <c r="D171" s="475"/>
      <c r="E171" s="475"/>
      <c r="F171" s="475"/>
      <c r="G171" s="475"/>
      <c r="H171" s="475"/>
      <c r="I171" s="475"/>
      <c r="J171" s="475"/>
      <c r="K171" s="475"/>
      <c r="L171" s="475"/>
      <c r="M171" s="475"/>
      <c r="N171" s="475"/>
      <c r="O171" s="475"/>
      <c r="P171" s="475"/>
      <c r="Q171" s="475"/>
      <c r="R171" s="475"/>
      <c r="S171" s="475"/>
      <c r="T171" s="475"/>
      <c r="U171" s="475"/>
    </row>
    <row r="172" spans="1:23" ht="24" customHeight="1" x14ac:dyDescent="0.2">
      <c r="A172" s="493" t="s">
        <v>241</v>
      </c>
      <c r="B172" s="478">
        <f>'1.2.2.B. Partneris-2'!C3</f>
        <v>0</v>
      </c>
      <c r="C172" s="479"/>
      <c r="D172" s="479"/>
      <c r="E172" s="479"/>
      <c r="F172" s="478">
        <f>'1.2.2.B. Partneris-2'!H3</f>
        <v>0</v>
      </c>
      <c r="G172" s="479"/>
      <c r="H172" s="480"/>
      <c r="I172" s="479"/>
      <c r="J172" s="480" t="s">
        <v>311</v>
      </c>
      <c r="K172" s="479"/>
      <c r="L172" s="482">
        <f>'11. DL PIV 4.pielikums'!$E$39</f>
        <v>0</v>
      </c>
      <c r="M172" s="479"/>
      <c r="N172" s="483" t="s">
        <v>332</v>
      </c>
      <c r="O172" s="479"/>
      <c r="P172" s="480"/>
      <c r="Q172" s="479"/>
      <c r="R172" s="480"/>
      <c r="S172" s="479"/>
      <c r="T172" s="480"/>
      <c r="U172" s="480"/>
      <c r="W172" s="4">
        <f>IF(F172=Dati!$J$3,1,IF(F172=Dati!$J$4,2,IF(F172=Dati!$J$5,3,0)))</f>
        <v>0</v>
      </c>
    </row>
    <row r="173" spans="1:23" ht="12.75" customHeight="1" x14ac:dyDescent="0.2">
      <c r="A173" s="449" t="s">
        <v>223</v>
      </c>
      <c r="B173" s="450">
        <f>B$3</f>
        <v>2024</v>
      </c>
      <c r="C173" s="450"/>
      <c r="D173" s="450">
        <f>D$3</f>
        <v>2025</v>
      </c>
      <c r="E173" s="450"/>
      <c r="F173" s="450">
        <f>F$3</f>
        <v>2026</v>
      </c>
      <c r="G173" s="450"/>
      <c r="H173" s="450">
        <f>H$3</f>
        <v>2027</v>
      </c>
      <c r="I173" s="450"/>
      <c r="J173" s="450">
        <f>J$3</f>
        <v>2028</v>
      </c>
      <c r="K173" s="450"/>
      <c r="L173" s="450">
        <f>L$3</f>
        <v>2029</v>
      </c>
      <c r="M173" s="450"/>
      <c r="N173" s="450" t="str">
        <f>N$3</f>
        <v>X</v>
      </c>
      <c r="O173" s="450"/>
      <c r="P173" s="450" t="str">
        <f>P$3</f>
        <v>X</v>
      </c>
      <c r="Q173" s="450"/>
      <c r="R173" s="450" t="str">
        <f>R$3</f>
        <v>X</v>
      </c>
      <c r="S173" s="450"/>
      <c r="T173" s="450"/>
      <c r="U173" s="450"/>
    </row>
    <row r="174" spans="1:23" x14ac:dyDescent="0.2">
      <c r="A174" s="484"/>
      <c r="B174" s="451" t="s">
        <v>224</v>
      </c>
      <c r="C174" s="451"/>
      <c r="D174" s="451" t="s">
        <v>224</v>
      </c>
      <c r="E174" s="451"/>
      <c r="F174" s="451" t="s">
        <v>224</v>
      </c>
      <c r="G174" s="451"/>
      <c r="H174" s="451" t="s">
        <v>224</v>
      </c>
      <c r="I174" s="451"/>
      <c r="J174" s="451" t="s">
        <v>224</v>
      </c>
      <c r="K174" s="451"/>
      <c r="L174" s="451" t="s">
        <v>224</v>
      </c>
      <c r="M174" s="451"/>
      <c r="N174" s="451" t="s">
        <v>224</v>
      </c>
      <c r="O174" s="451"/>
      <c r="P174" s="451" t="s">
        <v>224</v>
      </c>
      <c r="Q174" s="451"/>
      <c r="R174" s="451" t="s">
        <v>224</v>
      </c>
      <c r="S174" s="451"/>
      <c r="T174" s="451" t="s">
        <v>113</v>
      </c>
      <c r="U174" s="451" t="s">
        <v>59</v>
      </c>
    </row>
    <row r="175" spans="1:23" ht="12.75" customHeight="1" x14ac:dyDescent="0.2">
      <c r="A175" s="485" t="str">
        <f>A$5</f>
        <v>Eiropas Reģionālās attīstības fonds</v>
      </c>
      <c r="B175" s="486">
        <f>(B182*$L$172)*$W$19-B179</f>
        <v>0</v>
      </c>
      <c r="C175" s="486"/>
      <c r="D175" s="486">
        <f t="shared" ref="D175:P175" si="89">(D182*$L$172)*$W$19-D179</f>
        <v>0</v>
      </c>
      <c r="E175" s="486"/>
      <c r="F175" s="486">
        <f t="shared" si="89"/>
        <v>0</v>
      </c>
      <c r="G175" s="486"/>
      <c r="H175" s="486">
        <f t="shared" si="89"/>
        <v>0</v>
      </c>
      <c r="I175" s="486"/>
      <c r="J175" s="486">
        <f t="shared" si="89"/>
        <v>0</v>
      </c>
      <c r="K175" s="486"/>
      <c r="L175" s="486">
        <f t="shared" si="89"/>
        <v>0</v>
      </c>
      <c r="M175" s="486"/>
      <c r="N175" s="486">
        <f t="shared" si="89"/>
        <v>0</v>
      </c>
      <c r="O175" s="486"/>
      <c r="P175" s="486">
        <f t="shared" si="89"/>
        <v>0</v>
      </c>
      <c r="Q175" s="486"/>
      <c r="R175" s="486">
        <f>(R182*$L$172-R179)*$W$19</f>
        <v>0</v>
      </c>
      <c r="S175" s="486"/>
      <c r="T175" s="453">
        <f t="shared" ref="T175:T181" si="90">SUM(B175:R175)</f>
        <v>0</v>
      </c>
      <c r="U175" s="454" t="e">
        <f>T175/$T$182</f>
        <v>#DIV/0!</v>
      </c>
    </row>
    <row r="176" spans="1:23" ht="12.75" hidden="1" customHeight="1" x14ac:dyDescent="0.2">
      <c r="A176" s="455" t="str">
        <f>A$6</f>
        <v>Attiecināmais valsts budžeta finansējums</v>
      </c>
      <c r="B176" s="486">
        <f>IF($W172=2,B182-B175,0)</f>
        <v>0</v>
      </c>
      <c r="C176" s="486"/>
      <c r="D176" s="486">
        <f t="shared" ref="D176:R176" si="91">IF($W172=2,D182-D175,0)</f>
        <v>0</v>
      </c>
      <c r="E176" s="486"/>
      <c r="F176" s="486">
        <f t="shared" si="91"/>
        <v>0</v>
      </c>
      <c r="G176" s="486"/>
      <c r="H176" s="486">
        <f t="shared" si="91"/>
        <v>0</v>
      </c>
      <c r="I176" s="486"/>
      <c r="J176" s="486">
        <f t="shared" si="91"/>
        <v>0</v>
      </c>
      <c r="K176" s="486"/>
      <c r="L176" s="486">
        <f t="shared" si="91"/>
        <v>0</v>
      </c>
      <c r="M176" s="486"/>
      <c r="N176" s="486">
        <f t="shared" si="91"/>
        <v>0</v>
      </c>
      <c r="O176" s="486"/>
      <c r="P176" s="486">
        <f t="shared" si="91"/>
        <v>0</v>
      </c>
      <c r="Q176" s="486"/>
      <c r="R176" s="486">
        <f t="shared" si="91"/>
        <v>0</v>
      </c>
      <c r="S176" s="486"/>
      <c r="T176" s="453">
        <f t="shared" si="90"/>
        <v>0</v>
      </c>
      <c r="U176" s="454" t="e">
        <f t="shared" ref="U176:U182" si="92">T176/$T$182</f>
        <v>#DIV/0!</v>
      </c>
    </row>
    <row r="177" spans="1:23" ht="12.75" customHeight="1" x14ac:dyDescent="0.2">
      <c r="A177" s="455" t="str">
        <f>A$7</f>
        <v>Valsts budžeta dotācija pašvaldībām</v>
      </c>
      <c r="B177" s="487">
        <f>IF($W172=1,(B175/0.85*0.15+B175)*0.15*'1.2.2.B. Partneris-2'!$O$3,0)</f>
        <v>0</v>
      </c>
      <c r="C177" s="487"/>
      <c r="D177" s="487">
        <f>IF($W172=1,(D175/0.85*0.15+D175)*0.15*'1.2.2.B. Partneris-2'!$O$3,0)</f>
        <v>0</v>
      </c>
      <c r="E177" s="487"/>
      <c r="F177" s="487">
        <f>IF($W172=1,(F175/0.85*0.15+F175)*0.15*'1.2.2.B. Partneris-2'!$O$3,0)</f>
        <v>0</v>
      </c>
      <c r="G177" s="487"/>
      <c r="H177" s="487">
        <f>IF($W172=1,(H175/0.85*0.15+H175)*0.15*'1.2.2.B. Partneris-2'!$O$3,0)</f>
        <v>0</v>
      </c>
      <c r="I177" s="487"/>
      <c r="J177" s="487">
        <f>IF($W172=1,(J175/0.85*0.15+J175)*0.15*'1.2.2.B. Partneris-2'!$O$3,0)</f>
        <v>0</v>
      </c>
      <c r="K177" s="487"/>
      <c r="L177" s="487">
        <f>IF($W172=1,(L175/0.85*0.15+L175)*0.15*'1.2.2.B. Partneris-2'!$O$3,0)</f>
        <v>0</v>
      </c>
      <c r="M177" s="487"/>
      <c r="N177" s="487">
        <f>IF($W172=1,(N175/0.85*0.15+N175)*0.15*'1.2.2.B. Partneris-2'!$O$3,0)</f>
        <v>0</v>
      </c>
      <c r="O177" s="487"/>
      <c r="P177" s="487">
        <f>IF($W172=1,(P175/0.85*0.15+P175)*0.15*'1.2.2.B. Partneris-2'!$O$3,0)</f>
        <v>0</v>
      </c>
      <c r="Q177" s="487"/>
      <c r="R177" s="487">
        <f>IF($W172=1,(R175/0.85*0.15+R175)*0.15*'1.2.2.B. Partneris-2'!$O$3,0)</f>
        <v>0</v>
      </c>
      <c r="S177" s="487"/>
      <c r="T177" s="453">
        <f t="shared" si="90"/>
        <v>0</v>
      </c>
      <c r="U177" s="454" t="e">
        <f t="shared" si="92"/>
        <v>#DIV/0!</v>
      </c>
    </row>
    <row r="178" spans="1:23" ht="12.75" customHeight="1" x14ac:dyDescent="0.2">
      <c r="A178" s="455" t="str">
        <f>A$8</f>
        <v>Pašvaldības finansējums</v>
      </c>
      <c r="B178" s="487">
        <f>IF($W172=1,B182-B175-B177-B181-B179,0)</f>
        <v>0</v>
      </c>
      <c r="C178" s="487"/>
      <c r="D178" s="487">
        <f t="shared" ref="D178:R178" si="93">IF($W172=1,D182-D175-D177-D181-D179,0)</f>
        <v>0</v>
      </c>
      <c r="E178" s="487"/>
      <c r="F178" s="487">
        <f t="shared" si="93"/>
        <v>0</v>
      </c>
      <c r="G178" s="487"/>
      <c r="H178" s="487">
        <f t="shared" si="93"/>
        <v>0</v>
      </c>
      <c r="I178" s="487"/>
      <c r="J178" s="487">
        <f t="shared" si="93"/>
        <v>0</v>
      </c>
      <c r="K178" s="487"/>
      <c r="L178" s="487">
        <f t="shared" si="93"/>
        <v>0</v>
      </c>
      <c r="M178" s="487"/>
      <c r="N178" s="487">
        <f t="shared" si="93"/>
        <v>0</v>
      </c>
      <c r="O178" s="487"/>
      <c r="P178" s="487">
        <f t="shared" si="93"/>
        <v>0</v>
      </c>
      <c r="Q178" s="487"/>
      <c r="R178" s="487">
        <f t="shared" si="93"/>
        <v>0</v>
      </c>
      <c r="S178" s="487"/>
      <c r="T178" s="453">
        <f t="shared" si="90"/>
        <v>0</v>
      </c>
      <c r="U178" s="454" t="e">
        <f t="shared" si="92"/>
        <v>#DIV/0!</v>
      </c>
    </row>
    <row r="179" spans="1:23" s="3" customFormat="1" ht="12.75" customHeight="1" x14ac:dyDescent="0.2">
      <c r="A179" s="455" t="str">
        <f>A$9</f>
        <v>Cits publiskais finansējums</v>
      </c>
      <c r="B179" s="487">
        <f>B182*$L$172*$W$20</f>
        <v>0</v>
      </c>
      <c r="C179" s="487"/>
      <c r="D179" s="487">
        <f t="shared" ref="D179:R179" si="94">D182*$L$172*$W$20</f>
        <v>0</v>
      </c>
      <c r="E179" s="487"/>
      <c r="F179" s="487">
        <f t="shared" si="94"/>
        <v>0</v>
      </c>
      <c r="G179" s="487"/>
      <c r="H179" s="487">
        <f t="shared" si="94"/>
        <v>0</v>
      </c>
      <c r="I179" s="487"/>
      <c r="J179" s="487">
        <f t="shared" si="94"/>
        <v>0</v>
      </c>
      <c r="K179" s="487"/>
      <c r="L179" s="487">
        <f t="shared" si="94"/>
        <v>0</v>
      </c>
      <c r="M179" s="487"/>
      <c r="N179" s="487">
        <f t="shared" si="94"/>
        <v>0</v>
      </c>
      <c r="O179" s="487"/>
      <c r="P179" s="487">
        <f t="shared" si="94"/>
        <v>0</v>
      </c>
      <c r="Q179" s="487"/>
      <c r="R179" s="487">
        <f t="shared" si="94"/>
        <v>0</v>
      </c>
      <c r="S179" s="487"/>
      <c r="T179" s="453">
        <f t="shared" si="90"/>
        <v>0</v>
      </c>
      <c r="U179" s="454" t="e">
        <f t="shared" si="92"/>
        <v>#DIV/0!</v>
      </c>
    </row>
    <row r="180" spans="1:23" ht="12.75" customHeight="1" x14ac:dyDescent="0.2">
      <c r="A180" s="456" t="str">
        <f>A$10</f>
        <v>Publiskās attiecināmās izmaksas</v>
      </c>
      <c r="B180" s="354">
        <f>SUM(B175:B179)</f>
        <v>0</v>
      </c>
      <c r="C180" s="354"/>
      <c r="D180" s="354">
        <f t="shared" ref="D180:R180" si="95">SUM(D175:D179)</f>
        <v>0</v>
      </c>
      <c r="E180" s="354"/>
      <c r="F180" s="354">
        <f t="shared" si="95"/>
        <v>0</v>
      </c>
      <c r="G180" s="354"/>
      <c r="H180" s="354">
        <f t="shared" si="95"/>
        <v>0</v>
      </c>
      <c r="I180" s="354"/>
      <c r="J180" s="354">
        <f t="shared" si="95"/>
        <v>0</v>
      </c>
      <c r="K180" s="354"/>
      <c r="L180" s="354">
        <f t="shared" si="95"/>
        <v>0</v>
      </c>
      <c r="M180" s="354"/>
      <c r="N180" s="354">
        <f t="shared" si="95"/>
        <v>0</v>
      </c>
      <c r="O180" s="354"/>
      <c r="P180" s="354">
        <f t="shared" si="95"/>
        <v>0</v>
      </c>
      <c r="Q180" s="354"/>
      <c r="R180" s="354">
        <f t="shared" si="95"/>
        <v>0</v>
      </c>
      <c r="S180" s="354"/>
      <c r="T180" s="457">
        <f t="shared" si="90"/>
        <v>0</v>
      </c>
      <c r="U180" s="454" t="e">
        <f t="shared" si="92"/>
        <v>#DIV/0!</v>
      </c>
    </row>
    <row r="181" spans="1:23" ht="12.75" customHeight="1" x14ac:dyDescent="0.2">
      <c r="A181" s="455" t="str">
        <f>A$11</f>
        <v>Privātās attiecināmās izmaksas</v>
      </c>
      <c r="B181" s="487">
        <f>B182*'11. DL PIV 4.pielikums'!$G$34-B182*$L$172</f>
        <v>0</v>
      </c>
      <c r="C181" s="487"/>
      <c r="D181" s="487">
        <f>D182*'11. DL PIV 4.pielikums'!$G$34-D182*$L$172</f>
        <v>0</v>
      </c>
      <c r="E181" s="487"/>
      <c r="F181" s="487">
        <f>F182*'11. DL PIV 4.pielikums'!$G$34-F182*$L$172</f>
        <v>0</v>
      </c>
      <c r="G181" s="487"/>
      <c r="H181" s="487">
        <f>H182*'11. DL PIV 4.pielikums'!$G$34-H182*$L$172</f>
        <v>0</v>
      </c>
      <c r="I181" s="487"/>
      <c r="J181" s="487">
        <f>J182*'11. DL PIV 4.pielikums'!$G$34-J182*$L$172</f>
        <v>0</v>
      </c>
      <c r="K181" s="487"/>
      <c r="L181" s="487">
        <f>L182*'11. DL PIV 4.pielikums'!$G$34-L182*$L$172</f>
        <v>0</v>
      </c>
      <c r="M181" s="487"/>
      <c r="N181" s="487">
        <f>N182*'11. DL PIV 4.pielikums'!$G$34-N182*$L$172</f>
        <v>0</v>
      </c>
      <c r="O181" s="487"/>
      <c r="P181" s="487">
        <f>P182*'11. DL PIV 4.pielikums'!$G$34-P182*$L$172</f>
        <v>0</v>
      </c>
      <c r="Q181" s="487"/>
      <c r="R181" s="487">
        <f>R182*'11. DL PIV 4.pielikums'!$G$34-R182*$L$172</f>
        <v>0</v>
      </c>
      <c r="S181" s="487"/>
      <c r="T181" s="453">
        <f t="shared" si="90"/>
        <v>0</v>
      </c>
      <c r="U181" s="454" t="e">
        <f t="shared" si="92"/>
        <v>#DIV/0!</v>
      </c>
    </row>
    <row r="182" spans="1:23" ht="12.75" customHeight="1" x14ac:dyDescent="0.2">
      <c r="A182" s="456" t="str">
        <f>A$12</f>
        <v>Kopējās attiecināmās izmaksas</v>
      </c>
      <c r="B182" s="354">
        <f>IF(B23=2,'1.2.2.B. Partneris-2'!H39,'1.2.2.B. Partneris-2'!H39*B23)</f>
        <v>0</v>
      </c>
      <c r="C182" s="354"/>
      <c r="D182" s="354">
        <f>IF(D23=2,'1.2.2.B. Partneris-2'!J39+'1.2.2.B. Partneris-2'!H39,'1.2.2.B. Partneris-2'!J39*D23)</f>
        <v>0</v>
      </c>
      <c r="E182" s="354"/>
      <c r="F182" s="354">
        <f>IF(F23=2,'1.2.2.B. Partneris-2'!L39+'1.2.2.B. Partneris-2'!J39+'1.2.2.B. Partneris-2'!H39,'1.2.2.B. Partneris-2'!L39*F23)</f>
        <v>0</v>
      </c>
      <c r="G182" s="354"/>
      <c r="H182" s="354">
        <f>IF(H23=2,'1.2.2.B. Partneris-2'!N39+'1.2.2.B. Partneris-2'!L39+'1.2.2.B. Partneris-2'!J39+'1.2.2.B. Partneris-2'!H39,'1.2.2.B. Partneris-2'!N39*H23)</f>
        <v>0</v>
      </c>
      <c r="I182" s="354"/>
      <c r="J182" s="354">
        <f>IF(J23=2,'1.2.2.B. Partneris-2'!P39,'1.2.2.B. Partneris-2'!P39*J23)</f>
        <v>0</v>
      </c>
      <c r="K182" s="354"/>
      <c r="L182" s="354">
        <f>IF(L23=2,'1.2.2.B. Partneris-2'!R39,'1.2.2.B. Partneris-2'!R39*L23)</f>
        <v>0</v>
      </c>
      <c r="M182" s="354"/>
      <c r="N182" s="354">
        <f>IF(N23=2,'1.2.2.B. Partneris-2'!T39,'1.2.2.B. Partneris-2'!T39*N23)</f>
        <v>0</v>
      </c>
      <c r="O182" s="354"/>
      <c r="P182" s="354">
        <f>IF(P23=2,'1.2.2.B. Partneris-2'!V39,'1.2.2.B. Partneris-2'!V39*P23)</f>
        <v>0</v>
      </c>
      <c r="Q182" s="354"/>
      <c r="R182" s="354">
        <f>IF(R23=2,'1.2.2.B. Partneris-2'!X39,'1.2.2.B. Partneris-2'!X39*R23)</f>
        <v>0</v>
      </c>
      <c r="S182" s="354"/>
      <c r="T182" s="457">
        <f>SUM(B182:R182)</f>
        <v>0</v>
      </c>
      <c r="U182" s="454" t="e">
        <f t="shared" si="92"/>
        <v>#DIV/0!</v>
      </c>
    </row>
    <row r="183" spans="1:23" ht="12.75" customHeight="1" x14ac:dyDescent="0.2">
      <c r="A183" s="455" t="str">
        <f>A$13</f>
        <v>Publiskās neattiecināmās izmaksas</v>
      </c>
      <c r="B183" s="489"/>
      <c r="C183" s="489"/>
      <c r="D183" s="489"/>
      <c r="E183" s="489"/>
      <c r="F183" s="489"/>
      <c r="G183" s="489"/>
      <c r="H183" s="489"/>
      <c r="I183" s="489"/>
      <c r="J183" s="489"/>
      <c r="K183" s="489"/>
      <c r="L183" s="489"/>
      <c r="M183" s="489"/>
      <c r="N183" s="489"/>
      <c r="O183" s="489"/>
      <c r="P183" s="489"/>
      <c r="Q183" s="489"/>
      <c r="R183" s="489"/>
      <c r="S183" s="489"/>
      <c r="T183" s="453">
        <f>SUM(B183:R183)</f>
        <v>0</v>
      </c>
      <c r="U183" s="488" t="s">
        <v>231</v>
      </c>
    </row>
    <row r="184" spans="1:23" ht="12.75" customHeight="1" x14ac:dyDescent="0.2">
      <c r="A184" s="455" t="str">
        <f>A$14</f>
        <v>Privātās neattiecināmās izmaksas</v>
      </c>
      <c r="B184" s="487">
        <f>IF(B23=2,'1.2.2.B. Partneris-2'!I39,'1.2.2.B. Partneris-2'!I39*B23)</f>
        <v>0</v>
      </c>
      <c r="C184" s="487"/>
      <c r="D184" s="487">
        <f>IF(D23=2,'1.2.2.B. Partneris-2'!K39+'1.2.2.B. Partneris-2'!I39,'1.2.2.B. Partneris-2'!K39*D23)</f>
        <v>0</v>
      </c>
      <c r="E184" s="487"/>
      <c r="F184" s="487">
        <f>IF(F23=2,'1.2.2.B. Partneris-2'!M39+'1.2.2.B. Partneris-2'!K39+'1.2.2.B. Partneris-2'!I39,'1.2.2.B. Partneris-2'!M39*F23)</f>
        <v>0</v>
      </c>
      <c r="G184" s="487"/>
      <c r="H184" s="487">
        <f>IF(H23=2,'1.2.2.B. Partneris-2'!O39+'1.2.2.B. Partneris-2'!M39+'1.2.2.B. Partneris-2'!K39+'1.2.2.B. Partneris-2'!I39,'1.2.2.B. Partneris-2'!O39*H23)</f>
        <v>0</v>
      </c>
      <c r="I184" s="487"/>
      <c r="J184" s="487">
        <f>IF(J23=2,'1.2.2.B. Partneris-2'!Q39,'1.2.2.B. Partneris-2'!Q39*J23)</f>
        <v>0</v>
      </c>
      <c r="K184" s="487"/>
      <c r="L184" s="487">
        <f>IF(L23=2,'1.2.2.B. Partneris-2'!S39,'1.2.2.B. Partneris-2'!S39*L23)</f>
        <v>0</v>
      </c>
      <c r="M184" s="487"/>
      <c r="N184" s="487">
        <f>IF(N23=2,'1.2.2.B. Partneris-2'!U39,'1.2.2.B. Partneris-2'!U39*N23)</f>
        <v>0</v>
      </c>
      <c r="O184" s="487"/>
      <c r="P184" s="487">
        <f>IF(P23=2,'1.2.2.B. Partneris-2'!W39,'1.2.2.B. Partneris-2'!W39*P23)</f>
        <v>0</v>
      </c>
      <c r="Q184" s="487"/>
      <c r="R184" s="487">
        <f>IF(R23=2,'1.2.2.B. Partneris-2'!Y39,'1.2.2.B. Partneris-2'!Y39*R23)</f>
        <v>0</v>
      </c>
      <c r="S184" s="487"/>
      <c r="T184" s="453">
        <f>SUM(B184:R184)</f>
        <v>0</v>
      </c>
      <c r="U184" s="488" t="s">
        <v>231</v>
      </c>
    </row>
    <row r="185" spans="1:23" ht="12.75" customHeight="1" x14ac:dyDescent="0.2">
      <c r="A185" s="456" t="str">
        <f>A$15</f>
        <v>Neattiecināmās izmaksas kopā</v>
      </c>
      <c r="B185" s="354">
        <f>SUM(B183:B184)</f>
        <v>0</v>
      </c>
      <c r="C185" s="354"/>
      <c r="D185" s="354">
        <f t="shared" ref="D185:R185" si="96">SUM(D183:D184)</f>
        <v>0</v>
      </c>
      <c r="E185" s="354"/>
      <c r="F185" s="354">
        <f t="shared" si="96"/>
        <v>0</v>
      </c>
      <c r="G185" s="354"/>
      <c r="H185" s="354">
        <f t="shared" si="96"/>
        <v>0</v>
      </c>
      <c r="I185" s="354"/>
      <c r="J185" s="354">
        <f t="shared" si="96"/>
        <v>0</v>
      </c>
      <c r="K185" s="354"/>
      <c r="L185" s="354">
        <f t="shared" si="96"/>
        <v>0</v>
      </c>
      <c r="M185" s="354"/>
      <c r="N185" s="354">
        <f t="shared" si="96"/>
        <v>0</v>
      </c>
      <c r="O185" s="354"/>
      <c r="P185" s="354">
        <f t="shared" si="96"/>
        <v>0</v>
      </c>
      <c r="Q185" s="354"/>
      <c r="R185" s="354">
        <f t="shared" si="96"/>
        <v>0</v>
      </c>
      <c r="S185" s="354"/>
      <c r="T185" s="457">
        <f>SUM(B185:R185)</f>
        <v>0</v>
      </c>
      <c r="U185" s="488" t="s">
        <v>231</v>
      </c>
    </row>
    <row r="186" spans="1:23" ht="12.75" customHeight="1" x14ac:dyDescent="0.25">
      <c r="A186" s="461" t="str">
        <f>A$16</f>
        <v>Kopējās izmaksas</v>
      </c>
      <c r="B186" s="462">
        <f>B182+B185</f>
        <v>0</v>
      </c>
      <c r="C186" s="462"/>
      <c r="D186" s="462">
        <f t="shared" ref="D186:R186" si="97">D182+D185</f>
        <v>0</v>
      </c>
      <c r="E186" s="462"/>
      <c r="F186" s="462">
        <f t="shared" si="97"/>
        <v>0</v>
      </c>
      <c r="G186" s="462"/>
      <c r="H186" s="462">
        <f t="shared" si="97"/>
        <v>0</v>
      </c>
      <c r="I186" s="462"/>
      <c r="J186" s="462">
        <f t="shared" si="97"/>
        <v>0</v>
      </c>
      <c r="K186" s="462"/>
      <c r="L186" s="462">
        <f t="shared" si="97"/>
        <v>0</v>
      </c>
      <c r="M186" s="462"/>
      <c r="N186" s="462">
        <f t="shared" si="97"/>
        <v>0</v>
      </c>
      <c r="O186" s="462"/>
      <c r="P186" s="462">
        <f t="shared" si="97"/>
        <v>0</v>
      </c>
      <c r="Q186" s="462"/>
      <c r="R186" s="462">
        <f t="shared" si="97"/>
        <v>0</v>
      </c>
      <c r="S186" s="462"/>
      <c r="T186" s="457">
        <f>SUM(B186:R186)</f>
        <v>0</v>
      </c>
      <c r="U186" s="488" t="s">
        <v>231</v>
      </c>
    </row>
    <row r="187" spans="1:23" ht="12.75" customHeight="1" x14ac:dyDescent="0.25">
      <c r="A187" s="475"/>
      <c r="B187" s="475"/>
      <c r="C187" s="475"/>
      <c r="D187" s="475"/>
      <c r="E187" s="475"/>
      <c r="F187" s="475"/>
      <c r="G187" s="475"/>
      <c r="H187" s="475"/>
      <c r="I187" s="475"/>
      <c r="J187" s="475"/>
      <c r="K187" s="475"/>
      <c r="L187" s="475"/>
      <c r="M187" s="475"/>
      <c r="N187" s="475"/>
      <c r="O187" s="475"/>
      <c r="P187" s="475"/>
      <c r="Q187" s="475"/>
      <c r="R187" s="475"/>
      <c r="S187" s="475"/>
      <c r="T187" s="475"/>
      <c r="U187" s="475"/>
    </row>
    <row r="188" spans="1:23" ht="24" customHeight="1" x14ac:dyDescent="0.2">
      <c r="A188" s="493" t="s">
        <v>241</v>
      </c>
      <c r="B188" s="478">
        <f>'1.2.2.B. Partneris-2'!C3</f>
        <v>0</v>
      </c>
      <c r="C188" s="479"/>
      <c r="D188" s="479"/>
      <c r="E188" s="479"/>
      <c r="F188" s="478">
        <f>'1.2.2.B. Partneris-2'!H3</f>
        <v>0</v>
      </c>
      <c r="G188" s="479"/>
      <c r="H188" s="480"/>
      <c r="I188" s="479"/>
      <c r="J188" s="480" t="s">
        <v>311</v>
      </c>
      <c r="K188" s="479"/>
      <c r="L188" s="482">
        <f>'1.2.2.B. Partneris-2'!C22</f>
        <v>1</v>
      </c>
      <c r="M188" s="479"/>
      <c r="N188" s="483" t="s">
        <v>331</v>
      </c>
      <c r="O188" s="479"/>
      <c r="P188" s="480"/>
      <c r="Q188" s="479"/>
      <c r="R188" s="480"/>
      <c r="S188" s="479"/>
      <c r="T188" s="480"/>
      <c r="U188" s="480"/>
      <c r="W188" s="4">
        <f>IF(F188=Dati!$J$3,1,IF(F188=Dati!$J$4,2,IF(F188=Dati!$J$5,3,0)))</f>
        <v>0</v>
      </c>
    </row>
    <row r="189" spans="1:23" x14ac:dyDescent="0.2">
      <c r="A189" s="449" t="s">
        <v>223</v>
      </c>
      <c r="B189" s="450">
        <f>B$3</f>
        <v>2024</v>
      </c>
      <c r="C189" s="450"/>
      <c r="D189" s="450">
        <f>D$3</f>
        <v>2025</v>
      </c>
      <c r="E189" s="450"/>
      <c r="F189" s="450">
        <f>F$3</f>
        <v>2026</v>
      </c>
      <c r="G189" s="450"/>
      <c r="H189" s="450">
        <f>H$3</f>
        <v>2027</v>
      </c>
      <c r="I189" s="450"/>
      <c r="J189" s="450">
        <f>J$3</f>
        <v>2028</v>
      </c>
      <c r="K189" s="450"/>
      <c r="L189" s="450">
        <f>L$3</f>
        <v>2029</v>
      </c>
      <c r="M189" s="450"/>
      <c r="N189" s="450" t="str">
        <f>N$3</f>
        <v>X</v>
      </c>
      <c r="O189" s="450"/>
      <c r="P189" s="450" t="str">
        <f>P$3</f>
        <v>X</v>
      </c>
      <c r="Q189" s="450"/>
      <c r="R189" s="450" t="str">
        <f>R$3</f>
        <v>X</v>
      </c>
      <c r="S189" s="450"/>
      <c r="T189" s="450"/>
      <c r="U189" s="450"/>
    </row>
    <row r="190" spans="1:23" x14ac:dyDescent="0.2">
      <c r="A190" s="484"/>
      <c r="B190" s="451" t="s">
        <v>224</v>
      </c>
      <c r="C190" s="451"/>
      <c r="D190" s="451" t="s">
        <v>224</v>
      </c>
      <c r="E190" s="451"/>
      <c r="F190" s="451" t="s">
        <v>224</v>
      </c>
      <c r="G190" s="451"/>
      <c r="H190" s="451" t="s">
        <v>224</v>
      </c>
      <c r="I190" s="451"/>
      <c r="J190" s="451" t="s">
        <v>224</v>
      </c>
      <c r="K190" s="451"/>
      <c r="L190" s="451" t="s">
        <v>224</v>
      </c>
      <c r="M190" s="451"/>
      <c r="N190" s="451" t="s">
        <v>224</v>
      </c>
      <c r="O190" s="451"/>
      <c r="P190" s="451" t="s">
        <v>224</v>
      </c>
      <c r="Q190" s="451"/>
      <c r="R190" s="451" t="s">
        <v>224</v>
      </c>
      <c r="S190" s="451"/>
      <c r="T190" s="451" t="s">
        <v>113</v>
      </c>
      <c r="U190" s="451" t="s">
        <v>59</v>
      </c>
    </row>
    <row r="191" spans="1:23" ht="12.75" customHeight="1" x14ac:dyDescent="0.2">
      <c r="A191" s="485" t="str">
        <f>A$5</f>
        <v>Eiropas Reģionālās attīstības fonds</v>
      </c>
      <c r="B191" s="486">
        <f>(B198*$L$188)*$W$19-B195</f>
        <v>0</v>
      </c>
      <c r="C191" s="486"/>
      <c r="D191" s="486">
        <f t="shared" ref="D191:P191" si="98">(D198*$L$188)*$W$19-D195</f>
        <v>0</v>
      </c>
      <c r="E191" s="486"/>
      <c r="F191" s="486">
        <f t="shared" si="98"/>
        <v>0</v>
      </c>
      <c r="G191" s="486"/>
      <c r="H191" s="486">
        <f t="shared" si="98"/>
        <v>0</v>
      </c>
      <c r="I191" s="486"/>
      <c r="J191" s="486">
        <f t="shared" si="98"/>
        <v>0</v>
      </c>
      <c r="K191" s="486"/>
      <c r="L191" s="486">
        <f t="shared" si="98"/>
        <v>0</v>
      </c>
      <c r="M191" s="486"/>
      <c r="N191" s="486">
        <f>(N198*$L$188)*$W$19-N195</f>
        <v>0</v>
      </c>
      <c r="O191" s="486"/>
      <c r="P191" s="486">
        <f t="shared" si="98"/>
        <v>0</v>
      </c>
      <c r="Q191" s="486"/>
      <c r="R191" s="486">
        <f>(R198*$L$188-R195)*$W$19</f>
        <v>0</v>
      </c>
      <c r="S191" s="486"/>
      <c r="T191" s="453">
        <f t="shared" ref="T191:T197" si="99">SUM(B191:R191)</f>
        <v>0</v>
      </c>
      <c r="U191" s="454" t="e">
        <f>T191/$T$198</f>
        <v>#DIV/0!</v>
      </c>
    </row>
    <row r="192" spans="1:23" ht="12.75" hidden="1" customHeight="1" x14ac:dyDescent="0.2">
      <c r="A192" s="455" t="str">
        <f>A$6</f>
        <v>Attiecināmais valsts budžeta finansējums</v>
      </c>
      <c r="B192" s="486"/>
      <c r="C192" s="486"/>
      <c r="D192" s="486"/>
      <c r="E192" s="486"/>
      <c r="F192" s="486"/>
      <c r="G192" s="486"/>
      <c r="H192" s="486"/>
      <c r="I192" s="486"/>
      <c r="J192" s="486"/>
      <c r="K192" s="486"/>
      <c r="L192" s="486"/>
      <c r="M192" s="486"/>
      <c r="N192" s="486"/>
      <c r="O192" s="486"/>
      <c r="P192" s="486"/>
      <c r="Q192" s="486"/>
      <c r="R192" s="486"/>
      <c r="S192" s="486"/>
      <c r="T192" s="453">
        <f t="shared" si="99"/>
        <v>0</v>
      </c>
      <c r="U192" s="454" t="e">
        <f t="shared" ref="U192:U198" si="100">T192/$T$198</f>
        <v>#DIV/0!</v>
      </c>
    </row>
    <row r="193" spans="1:24" ht="12.75" customHeight="1" x14ac:dyDescent="0.2">
      <c r="A193" s="455" t="str">
        <f>A$7</f>
        <v>Valsts budžeta dotācija pašvaldībām</v>
      </c>
      <c r="B193" s="487"/>
      <c r="C193" s="487"/>
      <c r="D193" s="487"/>
      <c r="E193" s="487"/>
      <c r="F193" s="487"/>
      <c r="G193" s="487"/>
      <c r="H193" s="487"/>
      <c r="I193" s="487"/>
      <c r="J193" s="487"/>
      <c r="K193" s="487"/>
      <c r="L193" s="487"/>
      <c r="M193" s="487"/>
      <c r="N193" s="487"/>
      <c r="O193" s="487"/>
      <c r="P193" s="487"/>
      <c r="Q193" s="487"/>
      <c r="R193" s="487"/>
      <c r="S193" s="487"/>
      <c r="T193" s="453">
        <f t="shared" si="99"/>
        <v>0</v>
      </c>
      <c r="U193" s="454" t="e">
        <f t="shared" si="100"/>
        <v>#DIV/0!</v>
      </c>
    </row>
    <row r="194" spans="1:24" ht="12.75" customHeight="1" x14ac:dyDescent="0.2">
      <c r="A194" s="455" t="str">
        <f>A$8</f>
        <v>Pašvaldības finansējums</v>
      </c>
      <c r="B194" s="487"/>
      <c r="C194" s="487"/>
      <c r="D194" s="487"/>
      <c r="E194" s="487"/>
      <c r="F194" s="487"/>
      <c r="G194" s="487"/>
      <c r="H194" s="487"/>
      <c r="I194" s="487"/>
      <c r="J194" s="487"/>
      <c r="K194" s="487"/>
      <c r="L194" s="487"/>
      <c r="M194" s="487"/>
      <c r="N194" s="487"/>
      <c r="O194" s="487"/>
      <c r="P194" s="487"/>
      <c r="Q194" s="487"/>
      <c r="R194" s="487"/>
      <c r="S194" s="487"/>
      <c r="T194" s="453">
        <f t="shared" si="99"/>
        <v>0</v>
      </c>
      <c r="U194" s="454" t="e">
        <f t="shared" si="100"/>
        <v>#DIV/0!</v>
      </c>
    </row>
    <row r="195" spans="1:24" s="3" customFormat="1" ht="12.75" customHeight="1" x14ac:dyDescent="0.2">
      <c r="A195" s="455" t="str">
        <f>A$9</f>
        <v>Cits publiskais finansējums</v>
      </c>
      <c r="B195" s="487">
        <f>B198*$L$188*$W$20</f>
        <v>0</v>
      </c>
      <c r="C195" s="487"/>
      <c r="D195" s="487">
        <f t="shared" ref="D195:R195" si="101">D198*$L$188*$W$20</f>
        <v>0</v>
      </c>
      <c r="E195" s="487"/>
      <c r="F195" s="487">
        <f t="shared" si="101"/>
        <v>0</v>
      </c>
      <c r="G195" s="487"/>
      <c r="H195" s="487">
        <f t="shared" si="101"/>
        <v>0</v>
      </c>
      <c r="I195" s="487"/>
      <c r="J195" s="487">
        <f t="shared" si="101"/>
        <v>0</v>
      </c>
      <c r="K195" s="487"/>
      <c r="L195" s="487">
        <f t="shared" si="101"/>
        <v>0</v>
      </c>
      <c r="M195" s="487"/>
      <c r="N195" s="487">
        <f t="shared" si="101"/>
        <v>0</v>
      </c>
      <c r="O195" s="487"/>
      <c r="P195" s="487">
        <f t="shared" si="101"/>
        <v>0</v>
      </c>
      <c r="Q195" s="487"/>
      <c r="R195" s="487">
        <f t="shared" si="101"/>
        <v>0</v>
      </c>
      <c r="S195" s="487"/>
      <c r="T195" s="453">
        <f t="shared" si="99"/>
        <v>0</v>
      </c>
      <c r="U195" s="454" t="e">
        <f t="shared" si="100"/>
        <v>#DIV/0!</v>
      </c>
    </row>
    <row r="196" spans="1:24" ht="12.75" customHeight="1" x14ac:dyDescent="0.2">
      <c r="A196" s="456" t="str">
        <f>A$10</f>
        <v>Publiskās attiecināmās izmaksas</v>
      </c>
      <c r="B196" s="354">
        <f>SUM(B191:B195)</f>
        <v>0</v>
      </c>
      <c r="C196" s="354"/>
      <c r="D196" s="354">
        <f t="shared" ref="D196:R196" si="102">SUM(D191:D195)</f>
        <v>0</v>
      </c>
      <c r="E196" s="354"/>
      <c r="F196" s="354">
        <f t="shared" si="102"/>
        <v>0</v>
      </c>
      <c r="G196" s="354"/>
      <c r="H196" s="354">
        <f t="shared" si="102"/>
        <v>0</v>
      </c>
      <c r="I196" s="354"/>
      <c r="J196" s="354">
        <f t="shared" si="102"/>
        <v>0</v>
      </c>
      <c r="K196" s="354"/>
      <c r="L196" s="354">
        <f t="shared" si="102"/>
        <v>0</v>
      </c>
      <c r="M196" s="354"/>
      <c r="N196" s="354">
        <f t="shared" si="102"/>
        <v>0</v>
      </c>
      <c r="O196" s="354"/>
      <c r="P196" s="354">
        <f t="shared" si="102"/>
        <v>0</v>
      </c>
      <c r="Q196" s="354"/>
      <c r="R196" s="354">
        <f t="shared" si="102"/>
        <v>0</v>
      </c>
      <c r="S196" s="354"/>
      <c r="T196" s="457">
        <f t="shared" si="99"/>
        <v>0</v>
      </c>
      <c r="U196" s="454" t="e">
        <f t="shared" si="100"/>
        <v>#DIV/0!</v>
      </c>
    </row>
    <row r="197" spans="1:24" ht="12.75" customHeight="1" x14ac:dyDescent="0.2">
      <c r="A197" s="455" t="str">
        <f>A$11</f>
        <v>Privātās attiecināmās izmaksas</v>
      </c>
      <c r="B197" s="487">
        <f>B198-B196</f>
        <v>0</v>
      </c>
      <c r="C197" s="487"/>
      <c r="D197" s="487">
        <f t="shared" ref="D197:R197" si="103">D198-D196</f>
        <v>0</v>
      </c>
      <c r="E197" s="487"/>
      <c r="F197" s="487">
        <f t="shared" si="103"/>
        <v>0</v>
      </c>
      <c r="G197" s="487"/>
      <c r="H197" s="487">
        <f t="shared" si="103"/>
        <v>0</v>
      </c>
      <c r="I197" s="487"/>
      <c r="J197" s="487">
        <f t="shared" si="103"/>
        <v>0</v>
      </c>
      <c r="K197" s="487"/>
      <c r="L197" s="487">
        <f t="shared" si="103"/>
        <v>0</v>
      </c>
      <c r="M197" s="487"/>
      <c r="N197" s="487">
        <f t="shared" si="103"/>
        <v>0</v>
      </c>
      <c r="O197" s="487"/>
      <c r="P197" s="487">
        <f t="shared" si="103"/>
        <v>0</v>
      </c>
      <c r="Q197" s="487"/>
      <c r="R197" s="487">
        <f t="shared" si="103"/>
        <v>0</v>
      </c>
      <c r="S197" s="487"/>
      <c r="T197" s="453">
        <f t="shared" si="99"/>
        <v>0</v>
      </c>
      <c r="U197" s="454" t="e">
        <f t="shared" si="100"/>
        <v>#DIV/0!</v>
      </c>
    </row>
    <row r="198" spans="1:24" ht="12.75" customHeight="1" x14ac:dyDescent="0.2">
      <c r="A198" s="456" t="str">
        <f>A$12</f>
        <v>Kopējās attiecināmās izmaksas</v>
      </c>
      <c r="B198" s="354">
        <f>IF(B23=2,'1.2.2.B. Partneris-2'!H40,'1.2.2.B. Partneris-2'!H40*B23)</f>
        <v>0</v>
      </c>
      <c r="C198" s="354"/>
      <c r="D198" s="354">
        <f>IF(D23=2,'1.2.2.B. Partneris-2'!J40+'1.2.2.B. Partneris-2'!H40,'1.2.2.B. Partneris-2'!J40*D23)</f>
        <v>0</v>
      </c>
      <c r="E198" s="354"/>
      <c r="F198" s="354">
        <f>IF(F23=2,'1.2.2.B. Partneris-2'!L40+'1.2.2.B. Partneris-2'!J40+'1.2.2.B. Partneris-2'!H40,'1.2.2.B. Partneris-2'!L40*F23)</f>
        <v>0</v>
      </c>
      <c r="G198" s="354"/>
      <c r="H198" s="354">
        <f>IF(H23=2,'1.2.2.B. Partneris-2'!N40+'1.2.2.B. Partneris-2'!L40+'1.2.2.B. Partneris-2'!J40+'1.2.2.B. Partneris-2'!H40,'1.2.2.B. Partneris-2'!N40*H23)</f>
        <v>0</v>
      </c>
      <c r="I198" s="354"/>
      <c r="J198" s="354">
        <f>IF(J23=2,'1.2.2.B. Partneris-2'!P40,'1.2.2.B. Partneris-2'!P40*J23)</f>
        <v>0</v>
      </c>
      <c r="K198" s="354"/>
      <c r="L198" s="354">
        <f>IF(L23=2,'1.2.2.B. Partneris-2'!R40,'1.2.2.B. Partneris-2'!R40*L23)</f>
        <v>0</v>
      </c>
      <c r="M198" s="354"/>
      <c r="N198" s="354">
        <f>IF(N23=2,'1.2.2.B. Partneris-2'!T40,'1.2.2.B. Partneris-2'!T40*N23)</f>
        <v>0</v>
      </c>
      <c r="O198" s="354"/>
      <c r="P198" s="354">
        <f>IF(P23=2,'1.2.2.B. Partneris-2'!V40,'1.2.2.B. Partneris-2'!V40*P23)</f>
        <v>0</v>
      </c>
      <c r="Q198" s="354"/>
      <c r="R198" s="354">
        <f>IF(R23=2,'1.2.2.B. Partneris-2'!X40,'1.2.2.B. Partneris-2'!X40*R23)</f>
        <v>0</v>
      </c>
      <c r="S198" s="354"/>
      <c r="T198" s="457">
        <f>SUM(B198:R198)</f>
        <v>0</v>
      </c>
      <c r="U198" s="454" t="e">
        <f t="shared" si="100"/>
        <v>#DIV/0!</v>
      </c>
    </row>
    <row r="199" spans="1:24" ht="12.75" customHeight="1" x14ac:dyDescent="0.2">
      <c r="A199" s="455" t="str">
        <f>A$13</f>
        <v>Publiskās neattiecināmās izmaksas</v>
      </c>
      <c r="B199" s="489"/>
      <c r="C199" s="489"/>
      <c r="D199" s="489"/>
      <c r="E199" s="489"/>
      <c r="F199" s="489"/>
      <c r="G199" s="489"/>
      <c r="H199" s="489"/>
      <c r="I199" s="489"/>
      <c r="J199" s="489"/>
      <c r="K199" s="489"/>
      <c r="L199" s="489"/>
      <c r="M199" s="489"/>
      <c r="N199" s="489"/>
      <c r="O199" s="489"/>
      <c r="P199" s="489"/>
      <c r="Q199" s="489"/>
      <c r="R199" s="489"/>
      <c r="S199" s="489"/>
      <c r="T199" s="453">
        <f>SUM(B199:R199)</f>
        <v>0</v>
      </c>
      <c r="U199" s="488" t="s">
        <v>231</v>
      </c>
    </row>
    <row r="200" spans="1:24" ht="12.75" customHeight="1" x14ac:dyDescent="0.2">
      <c r="A200" s="455" t="str">
        <f>A$14</f>
        <v>Privātās neattiecināmās izmaksas</v>
      </c>
      <c r="B200" s="487">
        <f>IF(B23=2,'1.2.2.B. Partneris-2'!I40,'1.2.2.B. Partneris-2'!I40*B23)</f>
        <v>0</v>
      </c>
      <c r="C200" s="487"/>
      <c r="D200" s="487">
        <f>IF(D23=2,'1.2.2.B. Partneris-2'!K40+'1.2.2.B. Partneris-2'!I40,'1.2.2.B. Partneris-2'!K40*D23)</f>
        <v>0</v>
      </c>
      <c r="E200" s="487"/>
      <c r="F200" s="487">
        <f>IF(F23=2,'1.2.2.B. Partneris-2'!M40+'1.2.2.B. Partneris-2'!K40+'1.2.2.B. Partneris-2'!I40,'1.2.2.B. Partneris-2'!M40*F23)</f>
        <v>0</v>
      </c>
      <c r="G200" s="487"/>
      <c r="H200" s="487">
        <f>IF(H23=2,'1.2.2.B. Partneris-2'!O40+'1.2.2.B. Partneris-2'!M40+'1.2.2.B. Partneris-2'!K40+'1.2.2.B. Partneris-2'!I40,'1.2.2.B. Partneris-2'!O40*H23)</f>
        <v>0</v>
      </c>
      <c r="I200" s="487"/>
      <c r="J200" s="487">
        <f>IF(J23=2,'1.2.2.B. Partneris-2'!Q40,'1.2.2.B. Partneris-2'!Q40*J23)</f>
        <v>0</v>
      </c>
      <c r="K200" s="487"/>
      <c r="L200" s="487">
        <f>IF(L23=2,'1.2.2.B. Partneris-2'!S40,'1.2.2.B. Partneris-2'!S40*L23)</f>
        <v>0</v>
      </c>
      <c r="M200" s="487"/>
      <c r="N200" s="487">
        <f>IF(N23=2,'1.2.2.B. Partneris-2'!U40,'1.2.2.B. Partneris-2'!U40*N23)</f>
        <v>0</v>
      </c>
      <c r="O200" s="487"/>
      <c r="P200" s="487">
        <f>IF(P23=2,'1.2.2.B. Partneris-2'!W40,'1.2.2.B. Partneris-2'!W40*P23)</f>
        <v>0</v>
      </c>
      <c r="Q200" s="487"/>
      <c r="R200" s="487">
        <f>IF(R23=2,'1.2.2.B. Partneris-2'!Y40,'1.2.2.B. Partneris-2'!Y40*R23)</f>
        <v>0</v>
      </c>
      <c r="S200" s="487"/>
      <c r="T200" s="453">
        <f>SUM(B200:R200)</f>
        <v>0</v>
      </c>
      <c r="U200" s="488" t="s">
        <v>231</v>
      </c>
    </row>
    <row r="201" spans="1:24" ht="12.75" customHeight="1" x14ac:dyDescent="0.2">
      <c r="A201" s="456" t="str">
        <f>A$15</f>
        <v>Neattiecināmās izmaksas kopā</v>
      </c>
      <c r="B201" s="354">
        <f>SUM(B199:B200)</f>
        <v>0</v>
      </c>
      <c r="C201" s="354"/>
      <c r="D201" s="354">
        <f t="shared" ref="D201:R201" si="104">SUM(D199:D200)</f>
        <v>0</v>
      </c>
      <c r="E201" s="354"/>
      <c r="F201" s="354">
        <f t="shared" si="104"/>
        <v>0</v>
      </c>
      <c r="G201" s="354"/>
      <c r="H201" s="354">
        <f t="shared" si="104"/>
        <v>0</v>
      </c>
      <c r="I201" s="354"/>
      <c r="J201" s="354">
        <f t="shared" si="104"/>
        <v>0</v>
      </c>
      <c r="K201" s="354"/>
      <c r="L201" s="354">
        <f t="shared" si="104"/>
        <v>0</v>
      </c>
      <c r="M201" s="354"/>
      <c r="N201" s="354">
        <f t="shared" si="104"/>
        <v>0</v>
      </c>
      <c r="O201" s="354"/>
      <c r="P201" s="354">
        <f t="shared" si="104"/>
        <v>0</v>
      </c>
      <c r="Q201" s="354"/>
      <c r="R201" s="354">
        <f t="shared" si="104"/>
        <v>0</v>
      </c>
      <c r="S201" s="354"/>
      <c r="T201" s="457">
        <f>SUM(B201:R201)</f>
        <v>0</v>
      </c>
      <c r="U201" s="488" t="s">
        <v>231</v>
      </c>
    </row>
    <row r="202" spans="1:24" ht="12.75" customHeight="1" x14ac:dyDescent="0.25">
      <c r="A202" s="461" t="str">
        <f>A$16</f>
        <v>Kopējās izmaksas</v>
      </c>
      <c r="B202" s="462">
        <f>B198+B201</f>
        <v>0</v>
      </c>
      <c r="C202" s="462"/>
      <c r="D202" s="462">
        <f t="shared" ref="D202:R202" si="105">D198+D201</f>
        <v>0</v>
      </c>
      <c r="E202" s="462"/>
      <c r="F202" s="462">
        <f t="shared" si="105"/>
        <v>0</v>
      </c>
      <c r="G202" s="462"/>
      <c r="H202" s="462">
        <f t="shared" si="105"/>
        <v>0</v>
      </c>
      <c r="I202" s="462"/>
      <c r="J202" s="462">
        <f t="shared" si="105"/>
        <v>0</v>
      </c>
      <c r="K202" s="462"/>
      <c r="L202" s="462">
        <f t="shared" si="105"/>
        <v>0</v>
      </c>
      <c r="M202" s="462"/>
      <c r="N202" s="462">
        <f t="shared" si="105"/>
        <v>0</v>
      </c>
      <c r="O202" s="462"/>
      <c r="P202" s="462">
        <f t="shared" si="105"/>
        <v>0</v>
      </c>
      <c r="Q202" s="462"/>
      <c r="R202" s="462">
        <f t="shared" si="105"/>
        <v>0</v>
      </c>
      <c r="S202" s="462"/>
      <c r="T202" s="457">
        <f>SUM(B202:R202)</f>
        <v>0</v>
      </c>
      <c r="U202" s="488" t="s">
        <v>231</v>
      </c>
    </row>
    <row r="203" spans="1:24" ht="12.75" customHeight="1" x14ac:dyDescent="0.25">
      <c r="A203" s="475"/>
      <c r="B203" s="475"/>
      <c r="C203" s="475"/>
      <c r="D203" s="475"/>
      <c r="E203" s="475"/>
      <c r="F203" s="475"/>
      <c r="G203" s="475"/>
      <c r="H203" s="475"/>
      <c r="I203" s="475"/>
      <c r="J203" s="475"/>
      <c r="K203" s="475"/>
      <c r="L203" s="475"/>
      <c r="M203" s="475"/>
      <c r="N203" s="475"/>
      <c r="O203" s="475"/>
      <c r="P203" s="475"/>
      <c r="Q203" s="475"/>
      <c r="R203" s="475"/>
      <c r="S203" s="475"/>
      <c r="T203" s="475"/>
      <c r="U203" s="475"/>
    </row>
    <row r="204" spans="1:24" ht="24" customHeight="1" x14ac:dyDescent="0.2">
      <c r="A204" s="493" t="s">
        <v>241</v>
      </c>
      <c r="B204" s="478">
        <f>'1.2.2.C. Partneris-2'!C3</f>
        <v>0</v>
      </c>
      <c r="C204" s="479"/>
      <c r="D204" s="479"/>
      <c r="E204" s="479"/>
      <c r="F204" s="478">
        <f>'1.2.2.C. Partneris-2'!H3</f>
        <v>0</v>
      </c>
      <c r="G204" s="479"/>
      <c r="H204" s="480"/>
      <c r="I204" s="479"/>
      <c r="J204" s="480" t="s">
        <v>311</v>
      </c>
      <c r="K204" s="479"/>
      <c r="L204" s="482">
        <f>'1.2.2.C. Partneris-2'!C36</f>
        <v>0.85</v>
      </c>
      <c r="M204" s="479"/>
      <c r="N204" s="483" t="s">
        <v>330</v>
      </c>
      <c r="O204" s="479"/>
      <c r="P204" s="480"/>
      <c r="Q204" s="479"/>
      <c r="R204" s="480"/>
      <c r="S204" s="479"/>
      <c r="T204" s="480"/>
      <c r="U204" s="480"/>
      <c r="W204" s="4">
        <f>IF(F204=Dati!$J$3,1,IF(F204=Dati!$J$4,2,IF(F204=Dati!$J$5,3,0)))</f>
        <v>0</v>
      </c>
      <c r="X204" s="4">
        <f>'1.2.2.C. Partneris-2'!AA3</f>
        <v>0</v>
      </c>
    </row>
    <row r="205" spans="1:24" x14ac:dyDescent="0.2">
      <c r="A205" s="449" t="s">
        <v>223</v>
      </c>
      <c r="B205" s="450">
        <f>B$3</f>
        <v>2024</v>
      </c>
      <c r="C205" s="450"/>
      <c r="D205" s="450">
        <f>D$3</f>
        <v>2025</v>
      </c>
      <c r="E205" s="450"/>
      <c r="F205" s="450">
        <f>F$3</f>
        <v>2026</v>
      </c>
      <c r="G205" s="450"/>
      <c r="H205" s="450">
        <f>H$3</f>
        <v>2027</v>
      </c>
      <c r="I205" s="450"/>
      <c r="J205" s="450">
        <f>J$3</f>
        <v>2028</v>
      </c>
      <c r="K205" s="450"/>
      <c r="L205" s="450">
        <f>L$3</f>
        <v>2029</v>
      </c>
      <c r="M205" s="450"/>
      <c r="N205" s="450" t="str">
        <f>N$3</f>
        <v>X</v>
      </c>
      <c r="O205" s="450"/>
      <c r="P205" s="450" t="str">
        <f>P$3</f>
        <v>X</v>
      </c>
      <c r="Q205" s="450"/>
      <c r="R205" s="450" t="str">
        <f>R$3</f>
        <v>X</v>
      </c>
      <c r="S205" s="450"/>
      <c r="T205" s="450"/>
      <c r="U205" s="450"/>
    </row>
    <row r="206" spans="1:24" x14ac:dyDescent="0.2">
      <c r="A206" s="484"/>
      <c r="B206" s="451" t="s">
        <v>224</v>
      </c>
      <c r="C206" s="451"/>
      <c r="D206" s="451" t="s">
        <v>224</v>
      </c>
      <c r="E206" s="451"/>
      <c r="F206" s="451" t="s">
        <v>224</v>
      </c>
      <c r="G206" s="451"/>
      <c r="H206" s="451" t="s">
        <v>224</v>
      </c>
      <c r="I206" s="451"/>
      <c r="J206" s="451" t="s">
        <v>224</v>
      </c>
      <c r="K206" s="451"/>
      <c r="L206" s="451" t="s">
        <v>224</v>
      </c>
      <c r="M206" s="451"/>
      <c r="N206" s="451" t="s">
        <v>224</v>
      </c>
      <c r="O206" s="451"/>
      <c r="P206" s="451" t="s">
        <v>224</v>
      </c>
      <c r="Q206" s="451"/>
      <c r="R206" s="451" t="s">
        <v>224</v>
      </c>
      <c r="S206" s="451"/>
      <c r="T206" s="451" t="s">
        <v>113</v>
      </c>
      <c r="U206" s="451" t="s">
        <v>59</v>
      </c>
    </row>
    <row r="207" spans="1:24" ht="12.75" customHeight="1" x14ac:dyDescent="0.2">
      <c r="A207" s="485" t="str">
        <f>A$5</f>
        <v>Eiropas Reģionālās attīstības fonds</v>
      </c>
      <c r="B207" s="486">
        <f>(B214*$L$204)*$W$19-B219</f>
        <v>0</v>
      </c>
      <c r="C207" s="486"/>
      <c r="D207" s="486">
        <f t="shared" ref="D207:R207" si="106">(D214*$L$204)*$W$19-D219</f>
        <v>0</v>
      </c>
      <c r="E207" s="486"/>
      <c r="F207" s="486">
        <f t="shared" si="106"/>
        <v>0</v>
      </c>
      <c r="G207" s="486"/>
      <c r="H207" s="486">
        <f t="shared" si="106"/>
        <v>0</v>
      </c>
      <c r="I207" s="486"/>
      <c r="J207" s="486">
        <f t="shared" si="106"/>
        <v>0</v>
      </c>
      <c r="K207" s="486"/>
      <c r="L207" s="486">
        <f t="shared" si="106"/>
        <v>0</v>
      </c>
      <c r="M207" s="486"/>
      <c r="N207" s="486">
        <f t="shared" si="106"/>
        <v>0</v>
      </c>
      <c r="O207" s="486"/>
      <c r="P207" s="486">
        <f t="shared" si="106"/>
        <v>0</v>
      </c>
      <c r="Q207" s="486"/>
      <c r="R207" s="486">
        <f t="shared" si="106"/>
        <v>0</v>
      </c>
      <c r="S207" s="486"/>
      <c r="T207" s="453">
        <f>SUM(B207:R207)</f>
        <v>0</v>
      </c>
      <c r="U207" s="454" t="e">
        <f>T207/$T$214</f>
        <v>#DIV/0!</v>
      </c>
    </row>
    <row r="208" spans="1:24" ht="12.75" hidden="1" customHeight="1" x14ac:dyDescent="0.2">
      <c r="A208" s="455" t="str">
        <f>A$6</f>
        <v>Attiecināmais valsts budžeta finansējums</v>
      </c>
      <c r="B208" s="486">
        <f>IF($W204=2,B214-B207,0)</f>
        <v>0</v>
      </c>
      <c r="C208" s="486"/>
      <c r="D208" s="486">
        <f t="shared" ref="D208:R208" si="107">IF($W204=2,D214-D207,0)</f>
        <v>0</v>
      </c>
      <c r="E208" s="486"/>
      <c r="F208" s="486">
        <f t="shared" si="107"/>
        <v>0</v>
      </c>
      <c r="G208" s="486"/>
      <c r="H208" s="486">
        <f t="shared" si="107"/>
        <v>0</v>
      </c>
      <c r="I208" s="486"/>
      <c r="J208" s="486">
        <f t="shared" si="107"/>
        <v>0</v>
      </c>
      <c r="K208" s="486"/>
      <c r="L208" s="486">
        <f t="shared" si="107"/>
        <v>0</v>
      </c>
      <c r="M208" s="486"/>
      <c r="N208" s="486">
        <f t="shared" si="107"/>
        <v>0</v>
      </c>
      <c r="O208" s="486"/>
      <c r="P208" s="486">
        <f t="shared" si="107"/>
        <v>0</v>
      </c>
      <c r="Q208" s="486"/>
      <c r="R208" s="486">
        <f t="shared" si="107"/>
        <v>0</v>
      </c>
      <c r="S208" s="486"/>
      <c r="T208" s="453">
        <f t="shared" ref="T208:T213" si="108">SUM(B208:R208)</f>
        <v>0</v>
      </c>
      <c r="U208" s="454" t="e">
        <f t="shared" ref="U208:U214" si="109">T208/$T$214</f>
        <v>#DIV/0!</v>
      </c>
    </row>
    <row r="209" spans="1:23" ht="12.75" customHeight="1" x14ac:dyDescent="0.2">
      <c r="A209" s="455" t="str">
        <f>A$7</f>
        <v>Valsts budžeta dotācija pašvaldībām</v>
      </c>
      <c r="B209" s="487">
        <f>IF($W204=1,(B207/0.85*0.15+B207)*0.15*'1.2.2.C. Partneris-2'!$O$3,0)</f>
        <v>0</v>
      </c>
      <c r="C209" s="487"/>
      <c r="D209" s="487">
        <f>IF($W204=1,(D207/0.85*0.15+D207)*0.15*'1.2.2.C. Partneris-2'!$O$3,0)</f>
        <v>0</v>
      </c>
      <c r="E209" s="487"/>
      <c r="F209" s="487">
        <f>IF($W204=1,(F207/0.85*0.15+F207)*0.15*'1.2.2.C. Partneris-2'!$O$3,0)</f>
        <v>0</v>
      </c>
      <c r="G209" s="487"/>
      <c r="H209" s="487">
        <f>IF($W204=1,(H207/0.85*0.15+H207)*0.15*'1.2.2.C. Partneris-2'!$O$3,0)</f>
        <v>0</v>
      </c>
      <c r="I209" s="487"/>
      <c r="J209" s="487">
        <f>IF($W204=1,(J207/0.85*0.15+J207)*0.15*'1.2.2.C. Partneris-2'!$O$3,0)</f>
        <v>0</v>
      </c>
      <c r="K209" s="487"/>
      <c r="L209" s="487">
        <f>IF($W204=1,(L207/0.85*0.15+L207)*0.15*'1.2.2.C. Partneris-2'!$O$3,0)</f>
        <v>0</v>
      </c>
      <c r="M209" s="487"/>
      <c r="N209" s="487">
        <f>IF($W204=1,(N207/0.85*0.15+N207)*0.15*'1.2.2.C. Partneris-2'!$O$3,0)</f>
        <v>0</v>
      </c>
      <c r="O209" s="487"/>
      <c r="P209" s="487">
        <f>IF($W204=1,(P207/0.85*0.15+P207)*0.15*'1.2.2.C. Partneris-2'!$O$3,0)</f>
        <v>0</v>
      </c>
      <c r="Q209" s="487"/>
      <c r="R209" s="487">
        <f>IF($W204=1,(R207/0.85*0.15+R207)*0.15*'1.2.2.C. Partneris-2'!$O$3,0)</f>
        <v>0</v>
      </c>
      <c r="S209" s="487"/>
      <c r="T209" s="453">
        <f t="shared" si="108"/>
        <v>0</v>
      </c>
      <c r="U209" s="454" t="e">
        <f t="shared" si="109"/>
        <v>#DIV/0!</v>
      </c>
    </row>
    <row r="210" spans="1:23" ht="12.75" customHeight="1" x14ac:dyDescent="0.2">
      <c r="A210" s="455" t="str">
        <f>A$8</f>
        <v>Pašvaldības finansējums</v>
      </c>
      <c r="B210" s="487">
        <f>IF($W204=1,B214-B207-B209-B213-B211,0)</f>
        <v>0</v>
      </c>
      <c r="C210" s="487"/>
      <c r="D210" s="487">
        <f t="shared" ref="D210:R210" si="110">IF($W204=1,D214-D207-D209-D213-D211,0)</f>
        <v>0</v>
      </c>
      <c r="E210" s="487"/>
      <c r="F210" s="487">
        <f t="shared" si="110"/>
        <v>0</v>
      </c>
      <c r="G210" s="487"/>
      <c r="H210" s="487">
        <f t="shared" si="110"/>
        <v>0</v>
      </c>
      <c r="I210" s="487"/>
      <c r="J210" s="487">
        <f t="shared" si="110"/>
        <v>0</v>
      </c>
      <c r="K210" s="487"/>
      <c r="L210" s="487">
        <f t="shared" si="110"/>
        <v>0</v>
      </c>
      <c r="M210" s="487"/>
      <c r="N210" s="487">
        <f t="shared" si="110"/>
        <v>0</v>
      </c>
      <c r="O210" s="487"/>
      <c r="P210" s="487">
        <f t="shared" si="110"/>
        <v>0</v>
      </c>
      <c r="Q210" s="487"/>
      <c r="R210" s="487">
        <f t="shared" si="110"/>
        <v>0</v>
      </c>
      <c r="S210" s="487"/>
      <c r="T210" s="453">
        <f t="shared" si="108"/>
        <v>0</v>
      </c>
      <c r="U210" s="454" t="e">
        <f t="shared" si="109"/>
        <v>#DIV/0!</v>
      </c>
    </row>
    <row r="211" spans="1:23" s="3" customFormat="1" ht="12.75" customHeight="1" x14ac:dyDescent="0.2">
      <c r="A211" s="455" t="str">
        <f>A$9</f>
        <v>Cits publiskais finansējums</v>
      </c>
      <c r="B211" s="487">
        <f>IF($X$204=2,B214*(1-$L$204)+(B214*$L$204*$W$20)+(B214*$L$204*(1-$W$19)),B214*$L$204*$W$20)</f>
        <v>0</v>
      </c>
      <c r="C211" s="487"/>
      <c r="D211" s="487">
        <f t="shared" ref="D211:R211" si="111">IF($X$204=2,D214*(1-$L$204)+(D214*$L$204*$W$20)+(D214*$L$204*(1-$W$19)),D214*$L$204*$W$20)</f>
        <v>0</v>
      </c>
      <c r="E211" s="487"/>
      <c r="F211" s="487">
        <f t="shared" si="111"/>
        <v>0</v>
      </c>
      <c r="G211" s="487"/>
      <c r="H211" s="487">
        <f t="shared" si="111"/>
        <v>0</v>
      </c>
      <c r="I211" s="487"/>
      <c r="J211" s="487">
        <f t="shared" si="111"/>
        <v>0</v>
      </c>
      <c r="K211" s="487"/>
      <c r="L211" s="487">
        <f t="shared" si="111"/>
        <v>0</v>
      </c>
      <c r="M211" s="487"/>
      <c r="N211" s="487">
        <f t="shared" si="111"/>
        <v>0</v>
      </c>
      <c r="O211" s="487"/>
      <c r="P211" s="487">
        <f t="shared" si="111"/>
        <v>0</v>
      </c>
      <c r="Q211" s="487"/>
      <c r="R211" s="487">
        <f t="shared" si="111"/>
        <v>0</v>
      </c>
      <c r="S211" s="487"/>
      <c r="T211" s="453">
        <f t="shared" si="108"/>
        <v>0</v>
      </c>
      <c r="U211" s="454" t="e">
        <f t="shared" si="109"/>
        <v>#DIV/0!</v>
      </c>
    </row>
    <row r="212" spans="1:23" ht="12.75" customHeight="1" x14ac:dyDescent="0.2">
      <c r="A212" s="456" t="str">
        <f>A$10</f>
        <v>Publiskās attiecināmās izmaksas</v>
      </c>
      <c r="B212" s="354">
        <f>SUM(B207:B211)</f>
        <v>0</v>
      </c>
      <c r="C212" s="354"/>
      <c r="D212" s="354">
        <f t="shared" ref="D212:R212" si="112">SUM(D207:D211)</f>
        <v>0</v>
      </c>
      <c r="E212" s="354"/>
      <c r="F212" s="354">
        <f t="shared" si="112"/>
        <v>0</v>
      </c>
      <c r="G212" s="354"/>
      <c r="H212" s="354">
        <f t="shared" si="112"/>
        <v>0</v>
      </c>
      <c r="I212" s="354"/>
      <c r="J212" s="354">
        <f t="shared" si="112"/>
        <v>0</v>
      </c>
      <c r="K212" s="354"/>
      <c r="L212" s="354">
        <f t="shared" si="112"/>
        <v>0</v>
      </c>
      <c r="M212" s="354"/>
      <c r="N212" s="354">
        <f t="shared" si="112"/>
        <v>0</v>
      </c>
      <c r="O212" s="354"/>
      <c r="P212" s="354">
        <f t="shared" si="112"/>
        <v>0</v>
      </c>
      <c r="Q212" s="354"/>
      <c r="R212" s="354">
        <f t="shared" si="112"/>
        <v>0</v>
      </c>
      <c r="S212" s="354"/>
      <c r="T212" s="457">
        <f t="shared" si="108"/>
        <v>0</v>
      </c>
      <c r="U212" s="454" t="e">
        <f t="shared" si="109"/>
        <v>#DIV/0!</v>
      </c>
    </row>
    <row r="213" spans="1:23" ht="12.75" customHeight="1" x14ac:dyDescent="0.2">
      <c r="A213" s="455" t="str">
        <f>A$11</f>
        <v>Privātās attiecināmās izmaksas</v>
      </c>
      <c r="B213" s="487" t="b">
        <f>IF($W$204=1,0,IF($W$204=3,IF($X$204=1,B214-B212,0)))</f>
        <v>0</v>
      </c>
      <c r="C213" s="487"/>
      <c r="D213" s="487" t="b">
        <f t="shared" ref="D213:R213" si="113">IF($W$204=1,0,IF($W$204=3,IF($X$204=1,D214-D212,0)))</f>
        <v>0</v>
      </c>
      <c r="E213" s="487"/>
      <c r="F213" s="487" t="b">
        <f t="shared" si="113"/>
        <v>0</v>
      </c>
      <c r="G213" s="487"/>
      <c r="H213" s="487" t="b">
        <f t="shared" si="113"/>
        <v>0</v>
      </c>
      <c r="I213" s="487"/>
      <c r="J213" s="487" t="b">
        <f t="shared" si="113"/>
        <v>0</v>
      </c>
      <c r="K213" s="487"/>
      <c r="L213" s="487" t="b">
        <f t="shared" si="113"/>
        <v>0</v>
      </c>
      <c r="M213" s="487"/>
      <c r="N213" s="487" t="b">
        <f t="shared" si="113"/>
        <v>0</v>
      </c>
      <c r="O213" s="487"/>
      <c r="P213" s="487" t="b">
        <f t="shared" si="113"/>
        <v>0</v>
      </c>
      <c r="Q213" s="487"/>
      <c r="R213" s="487" t="b">
        <f t="shared" si="113"/>
        <v>0</v>
      </c>
      <c r="S213" s="487"/>
      <c r="T213" s="453">
        <f t="shared" si="108"/>
        <v>0</v>
      </c>
      <c r="U213" s="454" t="e">
        <f t="shared" si="109"/>
        <v>#DIV/0!</v>
      </c>
    </row>
    <row r="214" spans="1:23" ht="12.75" customHeight="1" x14ac:dyDescent="0.2">
      <c r="A214" s="456" t="str">
        <f>A$12</f>
        <v>Kopējās attiecināmās izmaksas</v>
      </c>
      <c r="B214" s="354">
        <f>IF(B23=2,'1.2.2.C. Partneris-2'!H36,'1.2.2.C. Partneris-2'!H36*B23)</f>
        <v>0</v>
      </c>
      <c r="C214" s="354"/>
      <c r="D214" s="354">
        <f>IF(D23=2,'1.2.2.C. Partneris-2'!J36+'1.2.2.C. Partneris-2'!H36,'1.2.2.C. Partneris-2'!J36*D23)</f>
        <v>0</v>
      </c>
      <c r="E214" s="354"/>
      <c r="F214" s="354">
        <f>IF(F23=2,'1.2.2.C. Partneris-2'!L36+'1.2.2.C. Partneris-2'!J36+'1.2.2.C. Partneris-2'!H36,'1.2.2.C. Partneris-2'!L36*F23)</f>
        <v>0</v>
      </c>
      <c r="G214" s="354"/>
      <c r="H214" s="354">
        <f>IF(H23=2,'1.2.2.C. Partneris-2'!N36+'1.2.2.C. Partneris-2'!L36+'1.2.2.C. Partneris-2'!J36+'1.2.2.C. Partneris-2'!H36,'1.2.2.C. Partneris-2'!N36*H23)</f>
        <v>0</v>
      </c>
      <c r="I214" s="354"/>
      <c r="J214" s="354">
        <f>IF(J23=2,'1.2.2.C. Partneris-2'!P36,'1.2.2.C. Partneris-2'!P36*J23)</f>
        <v>0</v>
      </c>
      <c r="K214" s="354"/>
      <c r="L214" s="354">
        <f>IF(L23=2,'1.2.2.C. Partneris-2'!R36,'1.2.2.C. Partneris-2'!R36*L23)</f>
        <v>0</v>
      </c>
      <c r="M214" s="354"/>
      <c r="N214" s="354">
        <f>IF(N23=2,'1.2.2.C. Partneris-2'!T36,'1.2.2.C. Partneris-2'!T36*N23)</f>
        <v>0</v>
      </c>
      <c r="O214" s="354"/>
      <c r="P214" s="354">
        <f>IF(P23=2,'1.2.2.C. Partneris-2'!V36,'1.2.2.C. Partneris-2'!V36*P23)</f>
        <v>0</v>
      </c>
      <c r="Q214" s="354"/>
      <c r="R214" s="354">
        <f>IF(R23=2,'1.2.2.C. Partneris-2'!X36,'1.2.2.C. Partneris-2'!X36*R23)</f>
        <v>0</v>
      </c>
      <c r="S214" s="354"/>
      <c r="T214" s="457">
        <f>SUM(B214:R214)</f>
        <v>0</v>
      </c>
      <c r="U214" s="454" t="e">
        <f t="shared" si="109"/>
        <v>#DIV/0!</v>
      </c>
    </row>
    <row r="215" spans="1:23" ht="12.75" customHeight="1" x14ac:dyDescent="0.2">
      <c r="A215" s="455" t="str">
        <f>A$13</f>
        <v>Publiskās neattiecināmās izmaksas</v>
      </c>
      <c r="B215" s="487" t="b">
        <f>IF($W204=1,B220,IF($W204=3,IF($X204=1,0,B220)))</f>
        <v>0</v>
      </c>
      <c r="C215" s="487"/>
      <c r="D215" s="487" t="b">
        <f t="shared" ref="D215:R215" si="114">IF($W204=1,D220,IF($W204=3,IF($X204=1,0,D220)))</f>
        <v>0</v>
      </c>
      <c r="E215" s="487"/>
      <c r="F215" s="487" t="b">
        <f t="shared" si="114"/>
        <v>0</v>
      </c>
      <c r="G215" s="487"/>
      <c r="H215" s="487" t="b">
        <f t="shared" si="114"/>
        <v>0</v>
      </c>
      <c r="I215" s="487"/>
      <c r="J215" s="487" t="b">
        <f t="shared" si="114"/>
        <v>0</v>
      </c>
      <c r="K215" s="487"/>
      <c r="L215" s="487" t="b">
        <f t="shared" si="114"/>
        <v>0</v>
      </c>
      <c r="M215" s="487"/>
      <c r="N215" s="487" t="b">
        <f t="shared" si="114"/>
        <v>0</v>
      </c>
      <c r="O215" s="487"/>
      <c r="P215" s="487" t="b">
        <f t="shared" si="114"/>
        <v>0</v>
      </c>
      <c r="Q215" s="487"/>
      <c r="R215" s="487" t="b">
        <f t="shared" si="114"/>
        <v>0</v>
      </c>
      <c r="S215" s="487"/>
      <c r="T215" s="453">
        <f>SUM(B215:R215)</f>
        <v>0</v>
      </c>
      <c r="U215" s="488" t="s">
        <v>231</v>
      </c>
    </row>
    <row r="216" spans="1:23" ht="12.75" customHeight="1" x14ac:dyDescent="0.2">
      <c r="A216" s="455" t="str">
        <f>A$14</f>
        <v>Privātās neattiecināmās izmaksas</v>
      </c>
      <c r="B216" s="487">
        <f>IF($X204=2,0,IF($X204=1,B220,IF($W204=1,0,IF($W204=3,B220,0))))</f>
        <v>0</v>
      </c>
      <c r="C216" s="487"/>
      <c r="D216" s="487">
        <f t="shared" ref="D216:R216" si="115">IF($X204=2,0,IF($X204=1,D220,IF($W204=1,0,IF($W204=3,D220,0))))</f>
        <v>0</v>
      </c>
      <c r="E216" s="487"/>
      <c r="F216" s="487">
        <f t="shared" si="115"/>
        <v>0</v>
      </c>
      <c r="G216" s="487"/>
      <c r="H216" s="487">
        <f t="shared" si="115"/>
        <v>0</v>
      </c>
      <c r="I216" s="487"/>
      <c r="J216" s="487">
        <f t="shared" si="115"/>
        <v>0</v>
      </c>
      <c r="K216" s="487"/>
      <c r="L216" s="487">
        <f t="shared" si="115"/>
        <v>0</v>
      </c>
      <c r="M216" s="487"/>
      <c r="N216" s="487">
        <f t="shared" si="115"/>
        <v>0</v>
      </c>
      <c r="O216" s="487"/>
      <c r="P216" s="487">
        <f t="shared" si="115"/>
        <v>0</v>
      </c>
      <c r="Q216" s="487"/>
      <c r="R216" s="487">
        <f t="shared" si="115"/>
        <v>0</v>
      </c>
      <c r="S216" s="487"/>
      <c r="T216" s="453">
        <f>SUM(B216:R216)</f>
        <v>0</v>
      </c>
      <c r="U216" s="488" t="s">
        <v>231</v>
      </c>
    </row>
    <row r="217" spans="1:23" ht="12.75" customHeight="1" x14ac:dyDescent="0.2">
      <c r="A217" s="456" t="str">
        <f>A$15</f>
        <v>Neattiecināmās izmaksas kopā</v>
      </c>
      <c r="B217" s="354">
        <f>SUM(B215:B216)</f>
        <v>0</v>
      </c>
      <c r="C217" s="354"/>
      <c r="D217" s="354">
        <f>'1.2.1.C. Partneris-1'!K100</f>
        <v>0</v>
      </c>
      <c r="E217" s="354"/>
      <c r="F217" s="354">
        <f>'1.2.1.C. Partneris-1'!M100</f>
        <v>0</v>
      </c>
      <c r="G217" s="354"/>
      <c r="H217" s="354">
        <f>'1.2.1.C. Partneris-1'!O100</f>
        <v>0</v>
      </c>
      <c r="I217" s="354"/>
      <c r="J217" s="354">
        <f>'1.2.1.C. Partneris-1'!Q100</f>
        <v>0</v>
      </c>
      <c r="K217" s="354"/>
      <c r="L217" s="354">
        <f>'1.2.1.C. Partneris-1'!S100</f>
        <v>0</v>
      </c>
      <c r="M217" s="354"/>
      <c r="N217" s="354">
        <f>'1.2.1.C. Partneris-1'!U100</f>
        <v>0</v>
      </c>
      <c r="O217" s="354"/>
      <c r="P217" s="354">
        <f>'1.2.1.C. Partneris-1'!W100</f>
        <v>0</v>
      </c>
      <c r="Q217" s="354"/>
      <c r="R217" s="354">
        <f>'1.2.1.C. Partneris-1'!Y100</f>
        <v>0</v>
      </c>
      <c r="S217" s="354"/>
      <c r="T217" s="457">
        <f>SUM(B217:R217)</f>
        <v>0</v>
      </c>
      <c r="U217" s="488" t="s">
        <v>231</v>
      </c>
    </row>
    <row r="218" spans="1:23" ht="12.75" customHeight="1" x14ac:dyDescent="0.25">
      <c r="A218" s="461" t="str">
        <f>A$16</f>
        <v>Kopējās izmaksas</v>
      </c>
      <c r="B218" s="462">
        <f>B214+B217</f>
        <v>0</v>
      </c>
      <c r="C218" s="462"/>
      <c r="D218" s="462">
        <f t="shared" ref="D218:R218" si="116">D214+D217</f>
        <v>0</v>
      </c>
      <c r="E218" s="462"/>
      <c r="F218" s="462">
        <f t="shared" si="116"/>
        <v>0</v>
      </c>
      <c r="G218" s="462"/>
      <c r="H218" s="462">
        <f t="shared" si="116"/>
        <v>0</v>
      </c>
      <c r="I218" s="462"/>
      <c r="J218" s="462">
        <f t="shared" si="116"/>
        <v>0</v>
      </c>
      <c r="K218" s="462"/>
      <c r="L218" s="462">
        <f t="shared" si="116"/>
        <v>0</v>
      </c>
      <c r="M218" s="462"/>
      <c r="N218" s="462">
        <f t="shared" si="116"/>
        <v>0</v>
      </c>
      <c r="O218" s="462"/>
      <c r="P218" s="462">
        <f t="shared" si="116"/>
        <v>0</v>
      </c>
      <c r="Q218" s="462"/>
      <c r="R218" s="462">
        <f t="shared" si="116"/>
        <v>0</v>
      </c>
      <c r="S218" s="462"/>
      <c r="T218" s="457">
        <f>SUM(B218:R218)</f>
        <v>0</v>
      </c>
      <c r="U218" s="488" t="s">
        <v>231</v>
      </c>
    </row>
    <row r="219" spans="1:23" hidden="1" x14ac:dyDescent="0.2">
      <c r="A219" s="491" t="s">
        <v>420</v>
      </c>
      <c r="B219" s="492">
        <f>B214*$L$204*$W$20</f>
        <v>0</v>
      </c>
      <c r="C219" s="492"/>
      <c r="D219" s="492">
        <f t="shared" ref="D219:R219" si="117">D214*$L$204*$W$20</f>
        <v>0</v>
      </c>
      <c r="E219" s="492"/>
      <c r="F219" s="492">
        <f t="shared" si="117"/>
        <v>0</v>
      </c>
      <c r="G219" s="492"/>
      <c r="H219" s="492">
        <f t="shared" si="117"/>
        <v>0</v>
      </c>
      <c r="I219" s="492"/>
      <c r="J219" s="492">
        <f t="shared" si="117"/>
        <v>0</v>
      </c>
      <c r="K219" s="492"/>
      <c r="L219" s="492">
        <f t="shared" si="117"/>
        <v>0</v>
      </c>
      <c r="M219" s="492"/>
      <c r="N219" s="492">
        <f t="shared" si="117"/>
        <v>0</v>
      </c>
      <c r="O219" s="492"/>
      <c r="P219" s="492">
        <f t="shared" si="117"/>
        <v>0</v>
      </c>
      <c r="Q219" s="492"/>
      <c r="R219" s="492">
        <f t="shared" si="117"/>
        <v>0</v>
      </c>
      <c r="T219" s="492">
        <f>IF(X204=1,0,SUM(B219:R219))</f>
        <v>0</v>
      </c>
    </row>
    <row r="220" spans="1:23" hidden="1" x14ac:dyDescent="0.2">
      <c r="A220" s="491" t="s">
        <v>233</v>
      </c>
      <c r="B220" s="492">
        <f>IF(B23=2,'1.2.2.C. Partneris-2'!I36,'1.2.2.C. Partneris-2'!I36*B23)</f>
        <v>0</v>
      </c>
      <c r="C220" s="492"/>
      <c r="D220" s="492">
        <f>IF(D23=2,'1.2.2.C. Partneris-2'!K36+'1.2.2.C. Partneris-2'!I36,'1.2.2.C. Partneris-2'!K36*D23)</f>
        <v>0</v>
      </c>
      <c r="E220" s="492"/>
      <c r="F220" s="492">
        <f>IF(F23=2,'1.2.2.C. Partneris-2'!M36+'1.2.2.C. Partneris-2'!K36+'1.2.2.C. Partneris-2'!I36,'1.2.2.C. Partneris-2'!M36*F23)</f>
        <v>0</v>
      </c>
      <c r="G220" s="492"/>
      <c r="H220" s="492">
        <f>IF(H23=2,'1.2.2.C. Partneris-2'!O36+'1.2.2.C. Partneris-2'!M36+'1.2.2.C. Partneris-2'!K36+'1.2.2.C. Partneris-2'!I36,'1.2.2.C. Partneris-2'!O36*H23)</f>
        <v>0</v>
      </c>
      <c r="I220" s="492"/>
      <c r="J220" s="492">
        <f>IF(J23=2,'1.2.2.C. Partneris-2'!Q36,'1.2.2.C. Partneris-2'!Q36*J23)</f>
        <v>0</v>
      </c>
      <c r="K220" s="492"/>
      <c r="L220" s="492">
        <f>IF(L23=2,'1.2.2.C. Partneris-2'!S36,'1.2.2.C. Partneris-2'!S36*L23)</f>
        <v>0</v>
      </c>
      <c r="M220" s="492"/>
      <c r="N220" s="492">
        <f>IF(N23=2,'1.2.2.C. Partneris-2'!U36,'1.2.2.C. Partneris-2'!U36*N23)</f>
        <v>0</v>
      </c>
      <c r="O220" s="492"/>
      <c r="P220" s="492">
        <f>IF(P23=2,'1.2.2.C. Partneris-2'!W36,'1.2.2.C. Partneris-2'!W36*P23)</f>
        <v>0</v>
      </c>
      <c r="Q220" s="492"/>
      <c r="R220" s="492">
        <f>IF(R23=2,'1.2.2.C. Partneris-2'!Y36,'1.2.2.C. Partneris-2'!Y36*R23)</f>
        <v>0</v>
      </c>
    </row>
    <row r="222" spans="1:23" ht="18.75" customHeight="1" x14ac:dyDescent="0.2">
      <c r="A222" s="494" t="s">
        <v>243</v>
      </c>
      <c r="B222" s="478">
        <f>'1.3.1. Partneris-kom.-1'!C3</f>
        <v>0</v>
      </c>
      <c r="C222" s="479"/>
      <c r="D222" s="479"/>
      <c r="E222" s="479"/>
      <c r="F222" s="478">
        <f>'1.3.1. Partneris-kom.-1'!H3</f>
        <v>0</v>
      </c>
      <c r="G222" s="479"/>
      <c r="H222" s="480"/>
      <c r="I222" s="479"/>
      <c r="J222" s="480" t="s">
        <v>311</v>
      </c>
      <c r="K222" s="479"/>
      <c r="L222" s="482">
        <f>'1.3.1. Partneris-kom.-1'!C10</f>
        <v>0.45</v>
      </c>
      <c r="M222" s="479"/>
      <c r="N222" s="483" t="s">
        <v>329</v>
      </c>
      <c r="O222" s="479"/>
      <c r="P222" s="480"/>
      <c r="Q222" s="479"/>
      <c r="R222" s="480"/>
      <c r="S222" s="479"/>
      <c r="T222" s="480"/>
      <c r="U222" s="480"/>
      <c r="W222" s="4">
        <f>IF(F222=Dati!$J$3,1,IF(F222=Dati!$J$4,2,IF(F222=Dati!$J$5,3,0)))</f>
        <v>0</v>
      </c>
    </row>
    <row r="223" spans="1:23" x14ac:dyDescent="0.2">
      <c r="A223" s="449" t="s">
        <v>223</v>
      </c>
      <c r="B223" s="450">
        <f>B$3</f>
        <v>2024</v>
      </c>
      <c r="C223" s="450"/>
      <c r="D223" s="450">
        <f>D$3</f>
        <v>2025</v>
      </c>
      <c r="E223" s="450"/>
      <c r="F223" s="450">
        <f>F$3</f>
        <v>2026</v>
      </c>
      <c r="G223" s="450"/>
      <c r="H223" s="450">
        <f>H$3</f>
        <v>2027</v>
      </c>
      <c r="I223" s="450"/>
      <c r="J223" s="450">
        <f>J$3</f>
        <v>2028</v>
      </c>
      <c r="K223" s="450"/>
      <c r="L223" s="450">
        <f>L$3</f>
        <v>2029</v>
      </c>
      <c r="M223" s="450"/>
      <c r="N223" s="450" t="str">
        <f>N$3</f>
        <v>X</v>
      </c>
      <c r="O223" s="450"/>
      <c r="P223" s="450" t="str">
        <f>P$3</f>
        <v>X</v>
      </c>
      <c r="Q223" s="450"/>
      <c r="R223" s="450" t="str">
        <f>R$3</f>
        <v>X</v>
      </c>
      <c r="S223" s="450"/>
      <c r="T223" s="450"/>
      <c r="U223" s="450"/>
    </row>
    <row r="224" spans="1:23" x14ac:dyDescent="0.2">
      <c r="A224" s="484"/>
      <c r="B224" s="451" t="s">
        <v>224</v>
      </c>
      <c r="C224" s="451"/>
      <c r="D224" s="451" t="s">
        <v>224</v>
      </c>
      <c r="E224" s="451"/>
      <c r="F224" s="451" t="s">
        <v>224</v>
      </c>
      <c r="G224" s="451"/>
      <c r="H224" s="451" t="s">
        <v>224</v>
      </c>
      <c r="I224" s="451"/>
      <c r="J224" s="451" t="s">
        <v>224</v>
      </c>
      <c r="K224" s="451"/>
      <c r="L224" s="451" t="s">
        <v>224</v>
      </c>
      <c r="M224" s="451"/>
      <c r="N224" s="451" t="s">
        <v>224</v>
      </c>
      <c r="O224" s="451"/>
      <c r="P224" s="451" t="s">
        <v>224</v>
      </c>
      <c r="Q224" s="451"/>
      <c r="R224" s="451" t="s">
        <v>224</v>
      </c>
      <c r="S224" s="451"/>
      <c r="T224" s="451" t="s">
        <v>113</v>
      </c>
      <c r="U224" s="451" t="s">
        <v>59</v>
      </c>
    </row>
    <row r="225" spans="1:23" ht="12.75" customHeight="1" x14ac:dyDescent="0.2">
      <c r="A225" s="485" t="str">
        <f>A$5</f>
        <v>Eiropas Reģionālās attīstības fonds</v>
      </c>
      <c r="B225" s="486">
        <f>(B232*$L$222)*$W$19-B229</f>
        <v>0</v>
      </c>
      <c r="C225" s="486">
        <f t="shared" ref="C225:R225" si="118">(C232*$L$222)*$W$19-C229</f>
        <v>0</v>
      </c>
      <c r="D225" s="486">
        <f t="shared" si="118"/>
        <v>0</v>
      </c>
      <c r="E225" s="486"/>
      <c r="F225" s="486">
        <f t="shared" si="118"/>
        <v>0</v>
      </c>
      <c r="G225" s="486"/>
      <c r="H225" s="486">
        <f t="shared" si="118"/>
        <v>0</v>
      </c>
      <c r="I225" s="486"/>
      <c r="J225" s="486">
        <f t="shared" si="118"/>
        <v>0</v>
      </c>
      <c r="K225" s="486"/>
      <c r="L225" s="486">
        <f t="shared" si="118"/>
        <v>0</v>
      </c>
      <c r="M225" s="486"/>
      <c r="N225" s="486">
        <f t="shared" si="118"/>
        <v>0</v>
      </c>
      <c r="O225" s="486"/>
      <c r="P225" s="486">
        <f t="shared" si="118"/>
        <v>0</v>
      </c>
      <c r="Q225" s="486"/>
      <c r="R225" s="486">
        <f t="shared" si="118"/>
        <v>0</v>
      </c>
      <c r="S225" s="486"/>
      <c r="T225" s="453">
        <f>SUM(B225:R225)</f>
        <v>0</v>
      </c>
      <c r="U225" s="454" t="e">
        <f>T225/$T$232</f>
        <v>#DIV/0!</v>
      </c>
    </row>
    <row r="226" spans="1:23" ht="12.75" hidden="1" customHeight="1" x14ac:dyDescent="0.2">
      <c r="A226" s="455" t="str">
        <f>A$6</f>
        <v>Attiecināmais valsts budžeta finansējums</v>
      </c>
      <c r="B226" s="486"/>
      <c r="C226" s="486"/>
      <c r="D226" s="486"/>
      <c r="E226" s="486"/>
      <c r="F226" s="486"/>
      <c r="G226" s="486"/>
      <c r="H226" s="486"/>
      <c r="I226" s="486"/>
      <c r="J226" s="486"/>
      <c r="K226" s="486"/>
      <c r="L226" s="486"/>
      <c r="M226" s="486"/>
      <c r="N226" s="486"/>
      <c r="O226" s="486"/>
      <c r="P226" s="486"/>
      <c r="Q226" s="486"/>
      <c r="R226" s="486"/>
      <c r="S226" s="486"/>
      <c r="T226" s="453">
        <f t="shared" ref="T226:T231" si="119">SUM(B226:R226)</f>
        <v>0</v>
      </c>
      <c r="U226" s="454" t="e">
        <f t="shared" ref="U226:U232" si="120">T226/$T$232</f>
        <v>#DIV/0!</v>
      </c>
    </row>
    <row r="227" spans="1:23" ht="12.75" customHeight="1" x14ac:dyDescent="0.2">
      <c r="A227" s="455" t="str">
        <f>A$7</f>
        <v>Valsts budžeta dotācija pašvaldībām</v>
      </c>
      <c r="B227" s="487"/>
      <c r="C227" s="487"/>
      <c r="D227" s="487"/>
      <c r="E227" s="487"/>
      <c r="F227" s="487"/>
      <c r="G227" s="487"/>
      <c r="H227" s="487"/>
      <c r="I227" s="487"/>
      <c r="J227" s="487"/>
      <c r="K227" s="487"/>
      <c r="L227" s="487"/>
      <c r="M227" s="487"/>
      <c r="N227" s="487"/>
      <c r="O227" s="487"/>
      <c r="P227" s="487"/>
      <c r="Q227" s="487"/>
      <c r="R227" s="487"/>
      <c r="S227" s="487"/>
      <c r="T227" s="453">
        <f t="shared" si="119"/>
        <v>0</v>
      </c>
      <c r="U227" s="454" t="e">
        <f t="shared" si="120"/>
        <v>#DIV/0!</v>
      </c>
    </row>
    <row r="228" spans="1:23" ht="12.75" customHeight="1" x14ac:dyDescent="0.2">
      <c r="A228" s="455" t="str">
        <f>A$8</f>
        <v>Pašvaldības finansējums</v>
      </c>
      <c r="B228" s="487"/>
      <c r="C228" s="487"/>
      <c r="D228" s="487"/>
      <c r="E228" s="487"/>
      <c r="F228" s="487"/>
      <c r="G228" s="487"/>
      <c r="H228" s="487"/>
      <c r="I228" s="487"/>
      <c r="J228" s="487"/>
      <c r="K228" s="487"/>
      <c r="L228" s="487"/>
      <c r="M228" s="487"/>
      <c r="N228" s="487"/>
      <c r="O228" s="487"/>
      <c r="P228" s="487"/>
      <c r="Q228" s="487"/>
      <c r="R228" s="487"/>
      <c r="S228" s="487"/>
      <c r="T228" s="453">
        <f t="shared" si="119"/>
        <v>0</v>
      </c>
      <c r="U228" s="454" t="e">
        <f t="shared" si="120"/>
        <v>#DIV/0!</v>
      </c>
    </row>
    <row r="229" spans="1:23" s="3" customFormat="1" ht="12.75" customHeight="1" x14ac:dyDescent="0.2">
      <c r="A229" s="455" t="str">
        <f>A$9</f>
        <v>Cits publiskais finansējums</v>
      </c>
      <c r="B229" s="487">
        <f>B232*$L$222*$W$20</f>
        <v>0</v>
      </c>
      <c r="C229" s="487"/>
      <c r="D229" s="487">
        <f t="shared" ref="D229:R229" si="121">D232*$L$222*$W$20</f>
        <v>0</v>
      </c>
      <c r="E229" s="487"/>
      <c r="F229" s="487">
        <f t="shared" si="121"/>
        <v>0</v>
      </c>
      <c r="G229" s="487"/>
      <c r="H229" s="487">
        <f t="shared" si="121"/>
        <v>0</v>
      </c>
      <c r="I229" s="487"/>
      <c r="J229" s="487">
        <f t="shared" si="121"/>
        <v>0</v>
      </c>
      <c r="K229" s="487"/>
      <c r="L229" s="487">
        <f t="shared" si="121"/>
        <v>0</v>
      </c>
      <c r="M229" s="487"/>
      <c r="N229" s="487">
        <f t="shared" si="121"/>
        <v>0</v>
      </c>
      <c r="O229" s="487"/>
      <c r="P229" s="487">
        <f t="shared" si="121"/>
        <v>0</v>
      </c>
      <c r="Q229" s="487"/>
      <c r="R229" s="487">
        <f t="shared" si="121"/>
        <v>0</v>
      </c>
      <c r="S229" s="487"/>
      <c r="T229" s="453">
        <f t="shared" si="119"/>
        <v>0</v>
      </c>
      <c r="U229" s="454" t="e">
        <f t="shared" si="120"/>
        <v>#DIV/0!</v>
      </c>
    </row>
    <row r="230" spans="1:23" ht="12.75" customHeight="1" x14ac:dyDescent="0.2">
      <c r="A230" s="456" t="str">
        <f>A$10</f>
        <v>Publiskās attiecināmās izmaksas</v>
      </c>
      <c r="B230" s="354">
        <f>SUM(B225:B229)</f>
        <v>0</v>
      </c>
      <c r="C230" s="354"/>
      <c r="D230" s="354">
        <f t="shared" ref="D230:R230" si="122">SUM(D225:D229)</f>
        <v>0</v>
      </c>
      <c r="E230" s="354"/>
      <c r="F230" s="354">
        <f t="shared" si="122"/>
        <v>0</v>
      </c>
      <c r="G230" s="354"/>
      <c r="H230" s="354">
        <f t="shared" si="122"/>
        <v>0</v>
      </c>
      <c r="I230" s="354"/>
      <c r="J230" s="354">
        <f t="shared" si="122"/>
        <v>0</v>
      </c>
      <c r="K230" s="354"/>
      <c r="L230" s="354">
        <f t="shared" si="122"/>
        <v>0</v>
      </c>
      <c r="M230" s="354"/>
      <c r="N230" s="354">
        <f t="shared" si="122"/>
        <v>0</v>
      </c>
      <c r="O230" s="354"/>
      <c r="P230" s="354">
        <f t="shared" si="122"/>
        <v>0</v>
      </c>
      <c r="Q230" s="354"/>
      <c r="R230" s="354">
        <f t="shared" si="122"/>
        <v>0</v>
      </c>
      <c r="S230" s="354"/>
      <c r="T230" s="457">
        <f t="shared" si="119"/>
        <v>0</v>
      </c>
      <c r="U230" s="454" t="e">
        <f t="shared" si="120"/>
        <v>#DIV/0!</v>
      </c>
    </row>
    <row r="231" spans="1:23" ht="12.75" customHeight="1" x14ac:dyDescent="0.2">
      <c r="A231" s="455" t="str">
        <f>A$11</f>
        <v>Privātās attiecināmās izmaksas</v>
      </c>
      <c r="B231" s="487">
        <f>B232-B225-B229</f>
        <v>0</v>
      </c>
      <c r="C231" s="487"/>
      <c r="D231" s="487">
        <f t="shared" ref="D231:R231" si="123">D232-D225-D229</f>
        <v>0</v>
      </c>
      <c r="E231" s="487"/>
      <c r="F231" s="487">
        <f t="shared" si="123"/>
        <v>0</v>
      </c>
      <c r="G231" s="487"/>
      <c r="H231" s="487">
        <f t="shared" si="123"/>
        <v>0</v>
      </c>
      <c r="I231" s="487"/>
      <c r="J231" s="487">
        <f t="shared" si="123"/>
        <v>0</v>
      </c>
      <c r="K231" s="487"/>
      <c r="L231" s="487">
        <f t="shared" si="123"/>
        <v>0</v>
      </c>
      <c r="M231" s="487"/>
      <c r="N231" s="487">
        <f t="shared" si="123"/>
        <v>0</v>
      </c>
      <c r="O231" s="487"/>
      <c r="P231" s="487">
        <f t="shared" si="123"/>
        <v>0</v>
      </c>
      <c r="Q231" s="487"/>
      <c r="R231" s="487">
        <f t="shared" si="123"/>
        <v>0</v>
      </c>
      <c r="S231" s="487"/>
      <c r="T231" s="453">
        <f t="shared" si="119"/>
        <v>0</v>
      </c>
      <c r="U231" s="454" t="e">
        <f t="shared" si="120"/>
        <v>#DIV/0!</v>
      </c>
    </row>
    <row r="232" spans="1:23" ht="12.75" customHeight="1" x14ac:dyDescent="0.2">
      <c r="A232" s="456" t="str">
        <f>A$12</f>
        <v>Kopējās attiecināmās izmaksas</v>
      </c>
      <c r="B232" s="354">
        <f>IF(B23=2,'1.3.1. Partneris-kom.-1'!H39,'1.3.1. Partneris-kom.-1'!H39*B23)</f>
        <v>0</v>
      </c>
      <c r="C232" s="354"/>
      <c r="D232" s="354">
        <f>IF(D23=2,'1.3.1. Partneris-kom.-1'!J39+'1.3.1. Partneris-kom.-1'!H39,'1.3.1. Partneris-kom.-1'!J39*D23)</f>
        <v>0</v>
      </c>
      <c r="E232" s="354"/>
      <c r="F232" s="354">
        <f>IF(F23=2,'1.3.1. Partneris-kom.-1'!L39+'1.3.1. Partneris-kom.-1'!J39+'1.3.1. Partneris-kom.-1'!H39,'1.3.1. Partneris-kom.-1'!L39*F23)</f>
        <v>0</v>
      </c>
      <c r="G232" s="354"/>
      <c r="H232" s="354">
        <f>IF(H23=2,'1.3.1. Partneris-kom.-1'!N39+'1.3.1. Partneris-kom.-1'!L39+'1.3.1. Partneris-kom.-1'!J39+'1.3.1. Partneris-kom.-1'!H39,'1.3.1. Partneris-kom.-1'!N39*H23)</f>
        <v>0</v>
      </c>
      <c r="I232" s="354"/>
      <c r="J232" s="354">
        <f>IF(J23=2,'1.3.1. Partneris-kom.-1'!P39,'1.3.1. Partneris-kom.-1'!P39*J23)</f>
        <v>0</v>
      </c>
      <c r="K232" s="354"/>
      <c r="L232" s="354">
        <f>IF(L23=2,'1.3.1. Partneris-kom.-1'!R39,'1.3.1. Partneris-kom.-1'!R39*L23)</f>
        <v>0</v>
      </c>
      <c r="M232" s="354"/>
      <c r="N232" s="354">
        <f>IF(N23=2,'1.3.1. Partneris-kom.-1'!T39,'1.3.1. Partneris-kom.-1'!T39*N23)</f>
        <v>0</v>
      </c>
      <c r="O232" s="354"/>
      <c r="P232" s="354">
        <f>IF(P23=2,'1.3.1. Partneris-kom.-1'!V39,'1.3.1. Partneris-kom.-1'!V39*P23)</f>
        <v>0</v>
      </c>
      <c r="Q232" s="354"/>
      <c r="R232" s="354">
        <f>IF(R23=2,'1.3.1. Partneris-kom.-1'!X39,'1.3.1. Partneris-kom.-1'!X39*R23)</f>
        <v>0</v>
      </c>
      <c r="S232" s="354"/>
      <c r="T232" s="457">
        <f>SUM(B232:R232)</f>
        <v>0</v>
      </c>
      <c r="U232" s="454" t="e">
        <f t="shared" si="120"/>
        <v>#DIV/0!</v>
      </c>
    </row>
    <row r="233" spans="1:23" ht="12.75" customHeight="1" x14ac:dyDescent="0.2">
      <c r="A233" s="455" t="str">
        <f>A$13</f>
        <v>Publiskās neattiecināmās izmaksas</v>
      </c>
      <c r="B233" s="489"/>
      <c r="C233" s="489"/>
      <c r="D233" s="489"/>
      <c r="E233" s="489"/>
      <c r="F233" s="489"/>
      <c r="G233" s="489"/>
      <c r="H233" s="489"/>
      <c r="I233" s="489"/>
      <c r="J233" s="489"/>
      <c r="K233" s="489"/>
      <c r="L233" s="489"/>
      <c r="M233" s="489"/>
      <c r="N233" s="489"/>
      <c r="O233" s="489"/>
      <c r="P233" s="489"/>
      <c r="Q233" s="489"/>
      <c r="R233" s="489"/>
      <c r="S233" s="489"/>
      <c r="T233" s="453">
        <f>SUM(B233:R233)</f>
        <v>0</v>
      </c>
      <c r="U233" s="488" t="s">
        <v>231</v>
      </c>
    </row>
    <row r="234" spans="1:23" ht="12.75" customHeight="1" x14ac:dyDescent="0.2">
      <c r="A234" s="455" t="str">
        <f>A$14</f>
        <v>Privātās neattiecināmās izmaksas</v>
      </c>
      <c r="B234" s="487">
        <f>IF(B23=2,'1.3.1. Partneris-kom.-1'!I39,'1.3.1. Partneris-kom.-1'!I39*B23)</f>
        <v>0</v>
      </c>
      <c r="C234" s="487"/>
      <c r="D234" s="487">
        <f>IF(D23=2,'1.3.1. Partneris-kom.-1'!K39+'1.3.1. Partneris-kom.-1'!I39,'1.3.1. Partneris-kom.-1'!K39*D23)</f>
        <v>0</v>
      </c>
      <c r="E234" s="487"/>
      <c r="F234" s="487">
        <f>IF(F23=2,'1.3.1. Partneris-kom.-1'!M39+'1.3.1. Partneris-kom.-1'!K39+'1.3.1. Partneris-kom.-1'!I39,'1.3.1. Partneris-kom.-1'!M39*F23)</f>
        <v>0</v>
      </c>
      <c r="G234" s="487"/>
      <c r="H234" s="487">
        <f>IF(H23=2,'1.3.1. Partneris-kom.-1'!O39+'1.3.1. Partneris-kom.-1'!M39+'1.3.1. Partneris-kom.-1'!K39+'1.3.1. Partneris-kom.-1'!I39,'1.3.1. Partneris-kom.-1'!O39*H23)</f>
        <v>0</v>
      </c>
      <c r="I234" s="487"/>
      <c r="J234" s="487">
        <f>IF(J23=2,'1.3.1. Partneris-kom.-1'!Q39,'1.3.1. Partneris-kom.-1'!Q39*J23)</f>
        <v>0</v>
      </c>
      <c r="K234" s="487"/>
      <c r="L234" s="487">
        <f>IF(L23=2,'1.3.1. Partneris-kom.-1'!S39,'1.3.1. Partneris-kom.-1'!S39*L23)</f>
        <v>0</v>
      </c>
      <c r="M234" s="487"/>
      <c r="N234" s="487">
        <f>IF(N23=2,'1.3.1. Partneris-kom.-1'!U39,'1.3.1. Partneris-kom.-1'!U39*N23)</f>
        <v>0</v>
      </c>
      <c r="O234" s="487"/>
      <c r="P234" s="487">
        <f>IF(P23=2,'1.3.1. Partneris-kom.-1'!W39,'1.3.1. Partneris-kom.-1'!W39*P23)</f>
        <v>0</v>
      </c>
      <c r="Q234" s="487"/>
      <c r="R234" s="487">
        <f>IF(R23=2,'1.3.1. Partneris-kom.-1'!Y39,'1.3.1. Partneris-kom.-1'!Y39*R23)</f>
        <v>0</v>
      </c>
      <c r="S234" s="487"/>
      <c r="T234" s="453">
        <f>SUM(B234:R234)</f>
        <v>0</v>
      </c>
      <c r="U234" s="488" t="s">
        <v>231</v>
      </c>
    </row>
    <row r="235" spans="1:23" ht="12.75" customHeight="1" x14ac:dyDescent="0.2">
      <c r="A235" s="456" t="str">
        <f>A$15</f>
        <v>Neattiecināmās izmaksas kopā</v>
      </c>
      <c r="B235" s="354">
        <f>SUM(B233:B234)</f>
        <v>0</v>
      </c>
      <c r="C235" s="354"/>
      <c r="D235" s="354">
        <f t="shared" ref="D235:R235" si="124">SUM(D233:D234)</f>
        <v>0</v>
      </c>
      <c r="E235" s="354"/>
      <c r="F235" s="354">
        <f t="shared" si="124"/>
        <v>0</v>
      </c>
      <c r="G235" s="354"/>
      <c r="H235" s="354">
        <f t="shared" si="124"/>
        <v>0</v>
      </c>
      <c r="I235" s="354"/>
      <c r="J235" s="354">
        <f t="shared" si="124"/>
        <v>0</v>
      </c>
      <c r="K235" s="354"/>
      <c r="L235" s="354">
        <f t="shared" si="124"/>
        <v>0</v>
      </c>
      <c r="M235" s="354"/>
      <c r="N235" s="354">
        <f t="shared" si="124"/>
        <v>0</v>
      </c>
      <c r="O235" s="354"/>
      <c r="P235" s="354">
        <f t="shared" si="124"/>
        <v>0</v>
      </c>
      <c r="Q235" s="354"/>
      <c r="R235" s="354">
        <f t="shared" si="124"/>
        <v>0</v>
      </c>
      <c r="S235" s="354"/>
      <c r="T235" s="457">
        <f>SUM(B235:R235)</f>
        <v>0</v>
      </c>
      <c r="U235" s="488" t="s">
        <v>231</v>
      </c>
    </row>
    <row r="236" spans="1:23" ht="12.75" customHeight="1" x14ac:dyDescent="0.25">
      <c r="A236" s="461" t="str">
        <f>A$16</f>
        <v>Kopējās izmaksas</v>
      </c>
      <c r="B236" s="462">
        <f>B232+B235</f>
        <v>0</v>
      </c>
      <c r="C236" s="462"/>
      <c r="D236" s="462">
        <f t="shared" ref="D236:R236" si="125">D232+D235</f>
        <v>0</v>
      </c>
      <c r="E236" s="462"/>
      <c r="F236" s="462">
        <f t="shared" si="125"/>
        <v>0</v>
      </c>
      <c r="G236" s="462"/>
      <c r="H236" s="462">
        <f t="shared" si="125"/>
        <v>0</v>
      </c>
      <c r="I236" s="462"/>
      <c r="J236" s="462">
        <f t="shared" si="125"/>
        <v>0</v>
      </c>
      <c r="K236" s="462"/>
      <c r="L236" s="462">
        <f t="shared" si="125"/>
        <v>0</v>
      </c>
      <c r="M236" s="462"/>
      <c r="N236" s="462">
        <f t="shared" si="125"/>
        <v>0</v>
      </c>
      <c r="O236" s="462"/>
      <c r="P236" s="462">
        <f t="shared" si="125"/>
        <v>0</v>
      </c>
      <c r="Q236" s="462"/>
      <c r="R236" s="462">
        <f t="shared" si="125"/>
        <v>0</v>
      </c>
      <c r="S236" s="462"/>
      <c r="T236" s="457">
        <f>SUM(B236:R236)</f>
        <v>0</v>
      </c>
      <c r="U236" s="488" t="s">
        <v>231</v>
      </c>
    </row>
    <row r="238" spans="1:23" ht="18.75" customHeight="1" x14ac:dyDescent="0.2">
      <c r="A238" s="494" t="s">
        <v>243</v>
      </c>
      <c r="B238" s="478">
        <f>'1.3.1. Partneris-kom.-1'!C3</f>
        <v>0</v>
      </c>
      <c r="C238" s="479"/>
      <c r="D238" s="479"/>
      <c r="E238" s="479"/>
      <c r="F238" s="478">
        <f>'1.3.1. Partneris-kom.-1'!H3</f>
        <v>0</v>
      </c>
      <c r="G238" s="479"/>
      <c r="H238" s="480"/>
      <c r="I238" s="479"/>
      <c r="J238" s="480" t="s">
        <v>311</v>
      </c>
      <c r="K238" s="479"/>
      <c r="L238" s="482">
        <f>'1.3.1. Partneris-kom.-1'!C22</f>
        <v>1</v>
      </c>
      <c r="M238" s="479"/>
      <c r="N238" s="483" t="s">
        <v>336</v>
      </c>
      <c r="O238" s="479"/>
      <c r="P238" s="480"/>
      <c r="Q238" s="479"/>
      <c r="R238" s="480"/>
      <c r="S238" s="479"/>
      <c r="T238" s="480"/>
      <c r="U238" s="480"/>
      <c r="W238" s="4">
        <f>IF(F238=Dati!$J$3,1,IF(F238=Dati!$J$4,2,IF(F238=Dati!$J$5,3,0)))</f>
        <v>0</v>
      </c>
    </row>
    <row r="239" spans="1:23" x14ac:dyDescent="0.2">
      <c r="A239" s="449" t="s">
        <v>223</v>
      </c>
      <c r="B239" s="450">
        <f>B$3</f>
        <v>2024</v>
      </c>
      <c r="C239" s="450"/>
      <c r="D239" s="450">
        <f>D$3</f>
        <v>2025</v>
      </c>
      <c r="E239" s="450"/>
      <c r="F239" s="450">
        <f>F$3</f>
        <v>2026</v>
      </c>
      <c r="G239" s="450"/>
      <c r="H239" s="450">
        <f>H$3</f>
        <v>2027</v>
      </c>
      <c r="I239" s="450"/>
      <c r="J239" s="450">
        <f>J$3</f>
        <v>2028</v>
      </c>
      <c r="K239" s="450"/>
      <c r="L239" s="450">
        <f>L$3</f>
        <v>2029</v>
      </c>
      <c r="M239" s="450"/>
      <c r="N239" s="450" t="str">
        <f>N$3</f>
        <v>X</v>
      </c>
      <c r="O239" s="450"/>
      <c r="P239" s="450" t="str">
        <f>P$3</f>
        <v>X</v>
      </c>
      <c r="Q239" s="450"/>
      <c r="R239" s="450" t="str">
        <f>R$3</f>
        <v>X</v>
      </c>
      <c r="S239" s="450"/>
      <c r="T239" s="450"/>
      <c r="U239" s="450"/>
    </row>
    <row r="240" spans="1:23" x14ac:dyDescent="0.2">
      <c r="A240" s="484"/>
      <c r="B240" s="451" t="s">
        <v>224</v>
      </c>
      <c r="C240" s="451"/>
      <c r="D240" s="451" t="s">
        <v>224</v>
      </c>
      <c r="E240" s="451"/>
      <c r="F240" s="451" t="s">
        <v>224</v>
      </c>
      <c r="G240" s="451"/>
      <c r="H240" s="451" t="s">
        <v>224</v>
      </c>
      <c r="I240" s="451"/>
      <c r="J240" s="451" t="s">
        <v>224</v>
      </c>
      <c r="K240" s="451"/>
      <c r="L240" s="451" t="s">
        <v>224</v>
      </c>
      <c r="M240" s="451"/>
      <c r="N240" s="451" t="s">
        <v>224</v>
      </c>
      <c r="O240" s="451"/>
      <c r="P240" s="451" t="s">
        <v>224</v>
      </c>
      <c r="Q240" s="451"/>
      <c r="R240" s="451" t="s">
        <v>224</v>
      </c>
      <c r="S240" s="451"/>
      <c r="T240" s="451" t="s">
        <v>113</v>
      </c>
      <c r="U240" s="451" t="s">
        <v>59</v>
      </c>
    </row>
    <row r="241" spans="1:23" ht="12.75" customHeight="1" x14ac:dyDescent="0.2">
      <c r="A241" s="485" t="str">
        <f>A$5</f>
        <v>Eiropas Reģionālās attīstības fonds</v>
      </c>
      <c r="B241" s="486">
        <f>(B248*$L$238-B245)*$W$19</f>
        <v>0</v>
      </c>
      <c r="C241" s="486"/>
      <c r="D241" s="486">
        <f>(D248*$L$238)*$W$19-D245</f>
        <v>0</v>
      </c>
      <c r="E241" s="486"/>
      <c r="F241" s="486">
        <f t="shared" ref="F241:R241" si="126">(F248*$L$238)*$W$19-F245</f>
        <v>0</v>
      </c>
      <c r="G241" s="486"/>
      <c r="H241" s="486">
        <f t="shared" si="126"/>
        <v>0</v>
      </c>
      <c r="I241" s="486"/>
      <c r="J241" s="486">
        <f t="shared" si="126"/>
        <v>0</v>
      </c>
      <c r="K241" s="486"/>
      <c r="L241" s="486">
        <f t="shared" si="126"/>
        <v>0</v>
      </c>
      <c r="M241" s="486"/>
      <c r="N241" s="486">
        <f t="shared" si="126"/>
        <v>0</v>
      </c>
      <c r="O241" s="486"/>
      <c r="P241" s="486">
        <f t="shared" si="126"/>
        <v>0</v>
      </c>
      <c r="Q241" s="486"/>
      <c r="R241" s="486">
        <f t="shared" si="126"/>
        <v>0</v>
      </c>
      <c r="S241" s="486"/>
      <c r="T241" s="453">
        <f>SUM(B241:R241)</f>
        <v>0</v>
      </c>
      <c r="U241" s="454" t="e">
        <f>T241/$T$248</f>
        <v>#DIV/0!</v>
      </c>
    </row>
    <row r="242" spans="1:23" ht="12.75" hidden="1" customHeight="1" x14ac:dyDescent="0.2">
      <c r="A242" s="455" t="str">
        <f>A$6</f>
        <v>Attiecināmais valsts budžeta finansējums</v>
      </c>
      <c r="B242" s="486"/>
      <c r="C242" s="486"/>
      <c r="D242" s="486"/>
      <c r="E242" s="486"/>
      <c r="F242" s="486"/>
      <c r="G242" s="486"/>
      <c r="H242" s="486"/>
      <c r="I242" s="486"/>
      <c r="J242" s="486"/>
      <c r="K242" s="486"/>
      <c r="L242" s="486"/>
      <c r="M242" s="486"/>
      <c r="N242" s="486"/>
      <c r="O242" s="486"/>
      <c r="P242" s="486"/>
      <c r="Q242" s="486"/>
      <c r="R242" s="486"/>
      <c r="S242" s="486"/>
      <c r="T242" s="453">
        <f t="shared" ref="T242:T247" si="127">SUM(B242:R242)</f>
        <v>0</v>
      </c>
      <c r="U242" s="454" t="e">
        <f t="shared" ref="U242:U248" si="128">T242/$T$248</f>
        <v>#DIV/0!</v>
      </c>
    </row>
    <row r="243" spans="1:23" ht="12.75" customHeight="1" x14ac:dyDescent="0.2">
      <c r="A243" s="455" t="str">
        <f>A$7</f>
        <v>Valsts budžeta dotācija pašvaldībām</v>
      </c>
      <c r="B243" s="487"/>
      <c r="C243" s="487"/>
      <c r="D243" s="487"/>
      <c r="E243" s="487"/>
      <c r="F243" s="487"/>
      <c r="G243" s="487"/>
      <c r="H243" s="487"/>
      <c r="I243" s="487"/>
      <c r="J243" s="487"/>
      <c r="K243" s="487"/>
      <c r="L243" s="487"/>
      <c r="M243" s="487"/>
      <c r="N243" s="487"/>
      <c r="O243" s="487"/>
      <c r="P243" s="487"/>
      <c r="Q243" s="487"/>
      <c r="R243" s="487"/>
      <c r="S243" s="487"/>
      <c r="T243" s="453">
        <f t="shared" si="127"/>
        <v>0</v>
      </c>
      <c r="U243" s="454" t="e">
        <f t="shared" si="128"/>
        <v>#DIV/0!</v>
      </c>
    </row>
    <row r="244" spans="1:23" ht="12.75" customHeight="1" x14ac:dyDescent="0.2">
      <c r="A244" s="455" t="str">
        <f>A$8</f>
        <v>Pašvaldības finansējums</v>
      </c>
      <c r="B244" s="487"/>
      <c r="C244" s="487"/>
      <c r="D244" s="487"/>
      <c r="E244" s="487"/>
      <c r="F244" s="487"/>
      <c r="G244" s="487"/>
      <c r="H244" s="487"/>
      <c r="I244" s="487"/>
      <c r="J244" s="487"/>
      <c r="K244" s="487"/>
      <c r="L244" s="487"/>
      <c r="M244" s="487"/>
      <c r="N244" s="487"/>
      <c r="O244" s="487"/>
      <c r="P244" s="487"/>
      <c r="Q244" s="487"/>
      <c r="R244" s="487"/>
      <c r="S244" s="487"/>
      <c r="T244" s="453">
        <f t="shared" si="127"/>
        <v>0</v>
      </c>
      <c r="U244" s="454" t="e">
        <f t="shared" si="128"/>
        <v>#DIV/0!</v>
      </c>
    </row>
    <row r="245" spans="1:23" s="3" customFormat="1" ht="12.75" customHeight="1" x14ac:dyDescent="0.2">
      <c r="A245" s="455" t="str">
        <f>A$9</f>
        <v>Cits publiskais finansējums</v>
      </c>
      <c r="B245" s="487">
        <f>B248*$L$238*$W$20</f>
        <v>0</v>
      </c>
      <c r="C245" s="487"/>
      <c r="D245" s="487">
        <f t="shared" ref="D245:R245" si="129">D248*$L$238*$W$20</f>
        <v>0</v>
      </c>
      <c r="E245" s="487"/>
      <c r="F245" s="487">
        <f t="shared" si="129"/>
        <v>0</v>
      </c>
      <c r="G245" s="487"/>
      <c r="H245" s="487">
        <f t="shared" si="129"/>
        <v>0</v>
      </c>
      <c r="I245" s="487"/>
      <c r="J245" s="487">
        <f t="shared" si="129"/>
        <v>0</v>
      </c>
      <c r="K245" s="487"/>
      <c r="L245" s="487">
        <f t="shared" si="129"/>
        <v>0</v>
      </c>
      <c r="M245" s="487"/>
      <c r="N245" s="487">
        <f t="shared" si="129"/>
        <v>0</v>
      </c>
      <c r="O245" s="487"/>
      <c r="P245" s="487">
        <f t="shared" si="129"/>
        <v>0</v>
      </c>
      <c r="Q245" s="487"/>
      <c r="R245" s="487">
        <f t="shared" si="129"/>
        <v>0</v>
      </c>
      <c r="S245" s="487"/>
      <c r="T245" s="453">
        <f t="shared" si="127"/>
        <v>0</v>
      </c>
      <c r="U245" s="454" t="e">
        <f t="shared" si="128"/>
        <v>#DIV/0!</v>
      </c>
    </row>
    <row r="246" spans="1:23" ht="12.75" customHeight="1" x14ac:dyDescent="0.2">
      <c r="A246" s="456" t="str">
        <f>A$10</f>
        <v>Publiskās attiecināmās izmaksas</v>
      </c>
      <c r="B246" s="354">
        <f>SUM(B241:B245)</f>
        <v>0</v>
      </c>
      <c r="C246" s="354"/>
      <c r="D246" s="354">
        <f t="shared" ref="D246:R246" si="130">SUM(D241:D245)</f>
        <v>0</v>
      </c>
      <c r="E246" s="354"/>
      <c r="F246" s="354">
        <f t="shared" si="130"/>
        <v>0</v>
      </c>
      <c r="G246" s="354"/>
      <c r="H246" s="354">
        <f t="shared" si="130"/>
        <v>0</v>
      </c>
      <c r="I246" s="354"/>
      <c r="J246" s="354">
        <f t="shared" si="130"/>
        <v>0</v>
      </c>
      <c r="K246" s="354"/>
      <c r="L246" s="354">
        <f t="shared" si="130"/>
        <v>0</v>
      </c>
      <c r="M246" s="354"/>
      <c r="N246" s="354">
        <f t="shared" si="130"/>
        <v>0</v>
      </c>
      <c r="O246" s="354"/>
      <c r="P246" s="354">
        <f t="shared" si="130"/>
        <v>0</v>
      </c>
      <c r="Q246" s="354"/>
      <c r="R246" s="354">
        <f t="shared" si="130"/>
        <v>0</v>
      </c>
      <c r="S246" s="354"/>
      <c r="T246" s="457">
        <f t="shared" si="127"/>
        <v>0</v>
      </c>
      <c r="U246" s="454" t="e">
        <f t="shared" si="128"/>
        <v>#DIV/0!</v>
      </c>
    </row>
    <row r="247" spans="1:23" ht="12.75" customHeight="1" x14ac:dyDescent="0.2">
      <c r="A247" s="455" t="str">
        <f>A$11</f>
        <v>Privātās attiecināmās izmaksas</v>
      </c>
      <c r="B247" s="487">
        <f>B248*$L$238-B241-B245</f>
        <v>0</v>
      </c>
      <c r="C247" s="487"/>
      <c r="D247" s="487">
        <f t="shared" ref="D247:R247" si="131">D248*$L$238-D241-D245</f>
        <v>0</v>
      </c>
      <c r="E247" s="487"/>
      <c r="F247" s="487">
        <f t="shared" si="131"/>
        <v>0</v>
      </c>
      <c r="G247" s="487"/>
      <c r="H247" s="487">
        <f t="shared" si="131"/>
        <v>0</v>
      </c>
      <c r="I247" s="487"/>
      <c r="J247" s="487">
        <f t="shared" si="131"/>
        <v>0</v>
      </c>
      <c r="K247" s="487"/>
      <c r="L247" s="487">
        <f t="shared" si="131"/>
        <v>0</v>
      </c>
      <c r="M247" s="487"/>
      <c r="N247" s="487">
        <f t="shared" si="131"/>
        <v>0</v>
      </c>
      <c r="O247" s="487"/>
      <c r="P247" s="487">
        <f t="shared" si="131"/>
        <v>0</v>
      </c>
      <c r="Q247" s="487"/>
      <c r="R247" s="487">
        <f t="shared" si="131"/>
        <v>0</v>
      </c>
      <c r="S247" s="487"/>
      <c r="T247" s="453">
        <f t="shared" si="127"/>
        <v>0</v>
      </c>
      <c r="U247" s="454" t="e">
        <f t="shared" si="128"/>
        <v>#DIV/0!</v>
      </c>
    </row>
    <row r="248" spans="1:23" ht="12.75" customHeight="1" x14ac:dyDescent="0.2">
      <c r="A248" s="456" t="str">
        <f>A$12</f>
        <v>Kopējās attiecināmās izmaksas</v>
      </c>
      <c r="B248" s="354">
        <f>IF(B23=2,'1.3.1. Partneris-kom.-1'!H40,'1.3.1. Partneris-kom.-1'!H40*B23)</f>
        <v>0</v>
      </c>
      <c r="C248" s="354"/>
      <c r="D248" s="354">
        <f>IF(D23=2,'1.3.1. Partneris-kom.-1'!J40+'1.3.1. Partneris-kom.-1'!H40,'1.3.1. Partneris-kom.-1'!J40*D23)</f>
        <v>0</v>
      </c>
      <c r="E248" s="354"/>
      <c r="F248" s="354">
        <f>IF(F23=2,'1.3.1. Partneris-kom.-1'!L40+'1.3.1. Partneris-kom.-1'!J40+'1.3.1. Partneris-kom.-1'!H40,'1.3.1. Partneris-kom.-1'!L40*F23)</f>
        <v>0</v>
      </c>
      <c r="G248" s="354"/>
      <c r="H248" s="354">
        <f>IF(H23=2,'1.3.1. Partneris-kom.-1'!N40+'1.3.1. Partneris-kom.-1'!L40+'1.3.1. Partneris-kom.-1'!J40+'1.3.1. Partneris-kom.-1'!H40,'1.3.1. Partneris-kom.-1'!N40*H23)</f>
        <v>0</v>
      </c>
      <c r="I248" s="354"/>
      <c r="J248" s="354">
        <f>IF(J23=2,'1.3.1. Partneris-kom.-1'!P40,'1.3.1. Partneris-kom.-1'!P40*J23)</f>
        <v>0</v>
      </c>
      <c r="K248" s="354"/>
      <c r="L248" s="354">
        <f>IF(L23=2,'1.3.1. Partneris-kom.-1'!R40,'1.3.1. Partneris-kom.-1'!R40*L23)</f>
        <v>0</v>
      </c>
      <c r="M248" s="354"/>
      <c r="N248" s="354">
        <f>IF(N23=2,'1.3.1. Partneris-kom.-1'!T40,'1.3.1. Partneris-kom.-1'!T40*N23)</f>
        <v>0</v>
      </c>
      <c r="O248" s="354"/>
      <c r="P248" s="354">
        <f>IF(P23=2,'1.3.1. Partneris-kom.-1'!V40,'1.3.1. Partneris-kom.-1'!V40*P23)</f>
        <v>0</v>
      </c>
      <c r="Q248" s="354"/>
      <c r="R248" s="354">
        <f>IF(R23=2,'1.3.1. Partneris-kom.-1'!X40,'1.3.1. Partneris-kom.-1'!X40*R23)</f>
        <v>0</v>
      </c>
      <c r="S248" s="354"/>
      <c r="T248" s="457">
        <f>SUM(B248:R248)</f>
        <v>0</v>
      </c>
      <c r="U248" s="454" t="e">
        <f t="shared" si="128"/>
        <v>#DIV/0!</v>
      </c>
    </row>
    <row r="249" spans="1:23" ht="12.75" customHeight="1" x14ac:dyDescent="0.2">
      <c r="A249" s="455" t="str">
        <f>A$13</f>
        <v>Publiskās neattiecināmās izmaksas</v>
      </c>
      <c r="B249" s="489"/>
      <c r="C249" s="489"/>
      <c r="D249" s="489"/>
      <c r="E249" s="489"/>
      <c r="F249" s="489"/>
      <c r="G249" s="489"/>
      <c r="H249" s="489"/>
      <c r="I249" s="489"/>
      <c r="J249" s="489"/>
      <c r="K249" s="489"/>
      <c r="L249" s="489"/>
      <c r="M249" s="489"/>
      <c r="N249" s="489"/>
      <c r="O249" s="489"/>
      <c r="P249" s="489"/>
      <c r="Q249" s="489"/>
      <c r="R249" s="489"/>
      <c r="S249" s="489"/>
      <c r="T249" s="453">
        <f>SUM(B249:R249)</f>
        <v>0</v>
      </c>
      <c r="U249" s="488" t="s">
        <v>231</v>
      </c>
    </row>
    <row r="250" spans="1:23" ht="12.75" customHeight="1" x14ac:dyDescent="0.2">
      <c r="A250" s="455" t="str">
        <f>A$14</f>
        <v>Privātās neattiecināmās izmaksas</v>
      </c>
      <c r="B250" s="487">
        <f>IF(B23=2,'1.3.1. Partneris-kom.-1'!I40,'1.3.1. Partneris-kom.-1'!I40*B23)</f>
        <v>0</v>
      </c>
      <c r="C250" s="487"/>
      <c r="D250" s="487">
        <f>IF(D23=2,'1.3.1. Partneris-kom.-1'!K40+'1.3.1. Partneris-kom.-1'!I40,'1.3.1. Partneris-kom.-1'!K40*D23)</f>
        <v>0</v>
      </c>
      <c r="E250" s="487"/>
      <c r="F250" s="487">
        <f>IF(F23=2,'1.3.1. Partneris-kom.-1'!M40+'1.3.1. Partneris-kom.-1'!K40+'1.3.1. Partneris-kom.-1'!I40,'1.3.1. Partneris-kom.-1'!M40*F23)</f>
        <v>0</v>
      </c>
      <c r="G250" s="487"/>
      <c r="H250" s="487">
        <f>IF(H23=2,'1.3.1. Partneris-kom.-1'!O40+'1.3.1. Partneris-kom.-1'!M40+'1.3.1. Partneris-kom.-1'!K40+'1.3.1. Partneris-kom.-1'!I40,'1.3.1. Partneris-kom.-1'!O40*H23)</f>
        <v>0</v>
      </c>
      <c r="I250" s="487"/>
      <c r="J250" s="487">
        <f>IF(J23=2,'1.3.1. Partneris-kom.-1'!Q40,'1.3.1. Partneris-kom.-1'!Q40*J23)</f>
        <v>0</v>
      </c>
      <c r="K250" s="487"/>
      <c r="L250" s="487">
        <f>IF(L23=2,'1.3.1. Partneris-kom.-1'!S40,'1.3.1. Partneris-kom.-1'!S40*L23)</f>
        <v>0</v>
      </c>
      <c r="M250" s="487"/>
      <c r="N250" s="487">
        <f>IF(N23=2,'1.3.1. Partneris-kom.-1'!U40,'1.3.1. Partneris-kom.-1'!U40*N23)</f>
        <v>0</v>
      </c>
      <c r="O250" s="487"/>
      <c r="P250" s="487">
        <f>IF(P23=2,'1.3.1. Partneris-kom.-1'!W40,'1.3.1. Partneris-kom.-1'!W40*P23)</f>
        <v>0</v>
      </c>
      <c r="Q250" s="487"/>
      <c r="R250" s="487">
        <f>IF(R23=2,'1.3.1. Partneris-kom.-1'!Y40,'1.3.1. Partneris-kom.-1'!Y40*R23)</f>
        <v>0</v>
      </c>
      <c r="S250" s="487"/>
      <c r="T250" s="453">
        <f>SUM(B250:R250)</f>
        <v>0</v>
      </c>
      <c r="U250" s="488" t="s">
        <v>231</v>
      </c>
    </row>
    <row r="251" spans="1:23" ht="12.75" customHeight="1" x14ac:dyDescent="0.2">
      <c r="A251" s="456" t="str">
        <f>A$15</f>
        <v>Neattiecināmās izmaksas kopā</v>
      </c>
      <c r="B251" s="354">
        <f>SUM(B249:B250)</f>
        <v>0</v>
      </c>
      <c r="C251" s="354"/>
      <c r="D251" s="354">
        <f t="shared" ref="D251:R251" si="132">SUM(D249:D250)</f>
        <v>0</v>
      </c>
      <c r="E251" s="354"/>
      <c r="F251" s="354">
        <f t="shared" si="132"/>
        <v>0</v>
      </c>
      <c r="G251" s="354"/>
      <c r="H251" s="354">
        <f t="shared" si="132"/>
        <v>0</v>
      </c>
      <c r="I251" s="354"/>
      <c r="J251" s="354">
        <f t="shared" si="132"/>
        <v>0</v>
      </c>
      <c r="K251" s="354"/>
      <c r="L251" s="354">
        <f t="shared" si="132"/>
        <v>0</v>
      </c>
      <c r="M251" s="354"/>
      <c r="N251" s="354">
        <f t="shared" si="132"/>
        <v>0</v>
      </c>
      <c r="O251" s="354"/>
      <c r="P251" s="354">
        <f t="shared" si="132"/>
        <v>0</v>
      </c>
      <c r="Q251" s="354"/>
      <c r="R251" s="354">
        <f t="shared" si="132"/>
        <v>0</v>
      </c>
      <c r="S251" s="354"/>
      <c r="T251" s="457">
        <f>SUM(B251:R251)</f>
        <v>0</v>
      </c>
      <c r="U251" s="488" t="s">
        <v>231</v>
      </c>
    </row>
    <row r="252" spans="1:23" ht="12.75" customHeight="1" x14ac:dyDescent="0.25">
      <c r="A252" s="461" t="str">
        <f>A$16</f>
        <v>Kopējās izmaksas</v>
      </c>
      <c r="B252" s="462">
        <f>B248+B251</f>
        <v>0</v>
      </c>
      <c r="C252" s="462"/>
      <c r="D252" s="462">
        <f t="shared" ref="D252:R252" si="133">D248+D251</f>
        <v>0</v>
      </c>
      <c r="E252" s="462"/>
      <c r="F252" s="462">
        <f t="shared" si="133"/>
        <v>0</v>
      </c>
      <c r="G252" s="462"/>
      <c r="H252" s="462">
        <f t="shared" si="133"/>
        <v>0</v>
      </c>
      <c r="I252" s="462"/>
      <c r="J252" s="462">
        <f t="shared" si="133"/>
        <v>0</v>
      </c>
      <c r="K252" s="462"/>
      <c r="L252" s="462">
        <f t="shared" si="133"/>
        <v>0</v>
      </c>
      <c r="M252" s="462"/>
      <c r="N252" s="462">
        <f t="shared" si="133"/>
        <v>0</v>
      </c>
      <c r="O252" s="462"/>
      <c r="P252" s="462">
        <f t="shared" si="133"/>
        <v>0</v>
      </c>
      <c r="Q252" s="462"/>
      <c r="R252" s="462">
        <f t="shared" si="133"/>
        <v>0</v>
      </c>
      <c r="S252" s="462"/>
      <c r="T252" s="457">
        <f>SUM(B252:R252)</f>
        <v>0</v>
      </c>
      <c r="U252" s="488" t="s">
        <v>231</v>
      </c>
    </row>
    <row r="254" spans="1:23" ht="18.75" customHeight="1" x14ac:dyDescent="0.2">
      <c r="A254" s="495" t="s">
        <v>244</v>
      </c>
      <c r="B254" s="478">
        <f>'1.3.2. Partneris-kom.-2'!C3</f>
        <v>0</v>
      </c>
      <c r="C254" s="479"/>
      <c r="D254" s="479"/>
      <c r="E254" s="479"/>
      <c r="F254" s="478">
        <f>'1.3.2. Partneris-kom.-2'!H3</f>
        <v>0</v>
      </c>
      <c r="G254" s="479"/>
      <c r="H254" s="480"/>
      <c r="I254" s="479"/>
      <c r="J254" s="480" t="s">
        <v>311</v>
      </c>
      <c r="K254" s="479"/>
      <c r="L254" s="482">
        <f>'1.3.2. Partneris-kom.-2'!C10</f>
        <v>0.45</v>
      </c>
      <c r="M254" s="479"/>
      <c r="N254" s="483" t="s">
        <v>329</v>
      </c>
      <c r="O254" s="479"/>
      <c r="P254" s="480"/>
      <c r="Q254" s="479"/>
      <c r="R254" s="480"/>
      <c r="S254" s="479"/>
      <c r="T254" s="480"/>
      <c r="U254" s="480"/>
      <c r="W254" s="4">
        <f>IF(F254=Dati!$J$3,1,IF(F254=Dati!$J$4,2,IF(F254=Dati!$J$5,3,0)))</f>
        <v>0</v>
      </c>
    </row>
    <row r="255" spans="1:23" x14ac:dyDescent="0.2">
      <c r="A255" s="449" t="s">
        <v>223</v>
      </c>
      <c r="B255" s="450">
        <f>B$3</f>
        <v>2024</v>
      </c>
      <c r="C255" s="450"/>
      <c r="D255" s="450">
        <f>D$3</f>
        <v>2025</v>
      </c>
      <c r="E255" s="450"/>
      <c r="F255" s="450">
        <f>F$3</f>
        <v>2026</v>
      </c>
      <c r="G255" s="450"/>
      <c r="H255" s="450">
        <f>H$3</f>
        <v>2027</v>
      </c>
      <c r="I255" s="450"/>
      <c r="J255" s="450">
        <f>J$3</f>
        <v>2028</v>
      </c>
      <c r="K255" s="450"/>
      <c r="L255" s="450">
        <f>L$3</f>
        <v>2029</v>
      </c>
      <c r="M255" s="450"/>
      <c r="N255" s="450" t="str">
        <f>N$3</f>
        <v>X</v>
      </c>
      <c r="O255" s="450"/>
      <c r="P255" s="450" t="str">
        <f>P$3</f>
        <v>X</v>
      </c>
      <c r="Q255" s="450"/>
      <c r="R255" s="450" t="str">
        <f>R$3</f>
        <v>X</v>
      </c>
      <c r="S255" s="450"/>
      <c r="T255" s="450"/>
      <c r="U255" s="450"/>
    </row>
    <row r="256" spans="1:23" x14ac:dyDescent="0.2">
      <c r="A256" s="484"/>
      <c r="B256" s="451" t="s">
        <v>224</v>
      </c>
      <c r="C256" s="451"/>
      <c r="D256" s="451" t="s">
        <v>224</v>
      </c>
      <c r="E256" s="451"/>
      <c r="F256" s="451" t="s">
        <v>224</v>
      </c>
      <c r="G256" s="451"/>
      <c r="H256" s="451" t="s">
        <v>224</v>
      </c>
      <c r="I256" s="451"/>
      <c r="J256" s="451" t="s">
        <v>224</v>
      </c>
      <c r="K256" s="451"/>
      <c r="L256" s="451" t="s">
        <v>224</v>
      </c>
      <c r="M256" s="451"/>
      <c r="N256" s="451" t="s">
        <v>224</v>
      </c>
      <c r="O256" s="451"/>
      <c r="P256" s="451" t="s">
        <v>224</v>
      </c>
      <c r="Q256" s="451"/>
      <c r="R256" s="451" t="s">
        <v>224</v>
      </c>
      <c r="S256" s="451"/>
      <c r="T256" s="451" t="s">
        <v>113</v>
      </c>
      <c r="U256" s="451" t="s">
        <v>59</v>
      </c>
    </row>
    <row r="257" spans="1:23" ht="12.75" customHeight="1" x14ac:dyDescent="0.2">
      <c r="A257" s="485" t="str">
        <f>A$5</f>
        <v>Eiropas Reģionālās attīstības fonds</v>
      </c>
      <c r="B257" s="486">
        <f>(B264*$L$254-B261)*$W$19</f>
        <v>0</v>
      </c>
      <c r="C257" s="486"/>
      <c r="D257" s="486">
        <f>(D264*$L$254)*$W$19-D261</f>
        <v>0</v>
      </c>
      <c r="E257" s="486"/>
      <c r="F257" s="486">
        <f t="shared" ref="F257:R257" si="134">(F264*$L$254)*$W$19-F261</f>
        <v>0</v>
      </c>
      <c r="G257" s="486"/>
      <c r="H257" s="486">
        <f t="shared" si="134"/>
        <v>0</v>
      </c>
      <c r="I257" s="486"/>
      <c r="J257" s="486">
        <f t="shared" si="134"/>
        <v>0</v>
      </c>
      <c r="K257" s="486"/>
      <c r="L257" s="486">
        <f t="shared" si="134"/>
        <v>0</v>
      </c>
      <c r="M257" s="486"/>
      <c r="N257" s="486">
        <f t="shared" si="134"/>
        <v>0</v>
      </c>
      <c r="O257" s="486"/>
      <c r="P257" s="486">
        <f t="shared" si="134"/>
        <v>0</v>
      </c>
      <c r="Q257" s="486"/>
      <c r="R257" s="486">
        <f t="shared" si="134"/>
        <v>0</v>
      </c>
      <c r="S257" s="486"/>
      <c r="T257" s="453">
        <f>SUM(B257:R257)</f>
        <v>0</v>
      </c>
      <c r="U257" s="454" t="e">
        <f>T257/$T$264</f>
        <v>#DIV/0!</v>
      </c>
    </row>
    <row r="258" spans="1:23" ht="12.75" hidden="1" customHeight="1" x14ac:dyDescent="0.2">
      <c r="A258" s="455" t="str">
        <f>A$6</f>
        <v>Attiecināmais valsts budžeta finansējums</v>
      </c>
      <c r="B258" s="486"/>
      <c r="C258" s="486"/>
      <c r="D258" s="486"/>
      <c r="E258" s="486"/>
      <c r="F258" s="486"/>
      <c r="G258" s="486"/>
      <c r="H258" s="486"/>
      <c r="I258" s="486"/>
      <c r="J258" s="486"/>
      <c r="K258" s="486"/>
      <c r="L258" s="486"/>
      <c r="M258" s="486"/>
      <c r="N258" s="486"/>
      <c r="O258" s="486"/>
      <c r="P258" s="486"/>
      <c r="Q258" s="486"/>
      <c r="R258" s="486"/>
      <c r="S258" s="486"/>
      <c r="T258" s="453">
        <f t="shared" ref="T258:T263" si="135">SUM(B258:R258)</f>
        <v>0</v>
      </c>
      <c r="U258" s="454" t="e">
        <f t="shared" ref="U258:U264" si="136">T258/$T$264</f>
        <v>#DIV/0!</v>
      </c>
    </row>
    <row r="259" spans="1:23" ht="12.75" customHeight="1" x14ac:dyDescent="0.2">
      <c r="A259" s="455" t="str">
        <f>A$7</f>
        <v>Valsts budžeta dotācija pašvaldībām</v>
      </c>
      <c r="B259" s="487"/>
      <c r="C259" s="487"/>
      <c r="D259" s="487"/>
      <c r="E259" s="487"/>
      <c r="F259" s="487"/>
      <c r="G259" s="487"/>
      <c r="H259" s="487"/>
      <c r="I259" s="487"/>
      <c r="J259" s="487"/>
      <c r="K259" s="487"/>
      <c r="L259" s="487"/>
      <c r="M259" s="487"/>
      <c r="N259" s="487"/>
      <c r="O259" s="487"/>
      <c r="P259" s="487"/>
      <c r="Q259" s="487"/>
      <c r="R259" s="487"/>
      <c r="S259" s="487"/>
      <c r="T259" s="453">
        <f t="shared" si="135"/>
        <v>0</v>
      </c>
      <c r="U259" s="454" t="e">
        <f t="shared" si="136"/>
        <v>#DIV/0!</v>
      </c>
    </row>
    <row r="260" spans="1:23" ht="12.75" customHeight="1" x14ac:dyDescent="0.2">
      <c r="A260" s="455" t="str">
        <f>A$8</f>
        <v>Pašvaldības finansējums</v>
      </c>
      <c r="B260" s="487"/>
      <c r="C260" s="487"/>
      <c r="D260" s="487"/>
      <c r="E260" s="487"/>
      <c r="F260" s="487"/>
      <c r="G260" s="487"/>
      <c r="H260" s="487"/>
      <c r="I260" s="487"/>
      <c r="J260" s="487"/>
      <c r="K260" s="487"/>
      <c r="L260" s="487"/>
      <c r="M260" s="487"/>
      <c r="N260" s="487"/>
      <c r="O260" s="487"/>
      <c r="P260" s="487"/>
      <c r="Q260" s="487"/>
      <c r="R260" s="487"/>
      <c r="S260" s="487"/>
      <c r="T260" s="453">
        <f t="shared" si="135"/>
        <v>0</v>
      </c>
      <c r="U260" s="454" t="e">
        <f t="shared" si="136"/>
        <v>#DIV/0!</v>
      </c>
    </row>
    <row r="261" spans="1:23" s="3" customFormat="1" ht="12.75" customHeight="1" x14ac:dyDescent="0.2">
      <c r="A261" s="455" t="str">
        <f>A$9</f>
        <v>Cits publiskais finansējums</v>
      </c>
      <c r="B261" s="487">
        <f>B264*$L$254*$W$20</f>
        <v>0</v>
      </c>
      <c r="C261" s="487"/>
      <c r="D261" s="487">
        <f t="shared" ref="D261:R261" si="137">D264*$L$254*$W$20</f>
        <v>0</v>
      </c>
      <c r="E261" s="487"/>
      <c r="F261" s="487">
        <f t="shared" si="137"/>
        <v>0</v>
      </c>
      <c r="G261" s="487"/>
      <c r="H261" s="487">
        <f t="shared" si="137"/>
        <v>0</v>
      </c>
      <c r="I261" s="487"/>
      <c r="J261" s="487">
        <f t="shared" si="137"/>
        <v>0</v>
      </c>
      <c r="K261" s="487"/>
      <c r="L261" s="487">
        <f t="shared" si="137"/>
        <v>0</v>
      </c>
      <c r="M261" s="487"/>
      <c r="N261" s="487">
        <f t="shared" si="137"/>
        <v>0</v>
      </c>
      <c r="O261" s="487"/>
      <c r="P261" s="487">
        <f t="shared" si="137"/>
        <v>0</v>
      </c>
      <c r="Q261" s="487"/>
      <c r="R261" s="487">
        <f t="shared" si="137"/>
        <v>0</v>
      </c>
      <c r="S261" s="487"/>
      <c r="T261" s="453">
        <f t="shared" si="135"/>
        <v>0</v>
      </c>
      <c r="U261" s="454" t="e">
        <f t="shared" si="136"/>
        <v>#DIV/0!</v>
      </c>
    </row>
    <row r="262" spans="1:23" ht="12.75" customHeight="1" x14ac:dyDescent="0.2">
      <c r="A262" s="456" t="str">
        <f>A$10</f>
        <v>Publiskās attiecināmās izmaksas</v>
      </c>
      <c r="B262" s="354">
        <f>SUM(B257:B261)</f>
        <v>0</v>
      </c>
      <c r="C262" s="354"/>
      <c r="D262" s="354">
        <f t="shared" ref="D262:R262" si="138">SUM(D257:D261)</f>
        <v>0</v>
      </c>
      <c r="E262" s="354"/>
      <c r="F262" s="354">
        <f t="shared" si="138"/>
        <v>0</v>
      </c>
      <c r="G262" s="354"/>
      <c r="H262" s="354">
        <f t="shared" si="138"/>
        <v>0</v>
      </c>
      <c r="I262" s="354"/>
      <c r="J262" s="354">
        <f t="shared" si="138"/>
        <v>0</v>
      </c>
      <c r="K262" s="354"/>
      <c r="L262" s="354">
        <f t="shared" si="138"/>
        <v>0</v>
      </c>
      <c r="M262" s="354"/>
      <c r="N262" s="354">
        <f t="shared" si="138"/>
        <v>0</v>
      </c>
      <c r="O262" s="354"/>
      <c r="P262" s="354">
        <f t="shared" si="138"/>
        <v>0</v>
      </c>
      <c r="Q262" s="354"/>
      <c r="R262" s="354">
        <f t="shared" si="138"/>
        <v>0</v>
      </c>
      <c r="S262" s="354"/>
      <c r="T262" s="457">
        <f t="shared" si="135"/>
        <v>0</v>
      </c>
      <c r="U262" s="454" t="e">
        <f t="shared" si="136"/>
        <v>#DIV/0!</v>
      </c>
    </row>
    <row r="263" spans="1:23" ht="12.75" customHeight="1" x14ac:dyDescent="0.2">
      <c r="A263" s="455" t="str">
        <f>A$11</f>
        <v>Privātās attiecināmās izmaksas</v>
      </c>
      <c r="B263" s="487">
        <f>B264-B257-B261</f>
        <v>0</v>
      </c>
      <c r="C263" s="487"/>
      <c r="D263" s="487">
        <f t="shared" ref="D263:R263" si="139">D264-D257-D261</f>
        <v>0</v>
      </c>
      <c r="E263" s="487"/>
      <c r="F263" s="487">
        <f t="shared" si="139"/>
        <v>0</v>
      </c>
      <c r="G263" s="487"/>
      <c r="H263" s="487">
        <f t="shared" si="139"/>
        <v>0</v>
      </c>
      <c r="I263" s="487"/>
      <c r="J263" s="487">
        <f t="shared" si="139"/>
        <v>0</v>
      </c>
      <c r="K263" s="487"/>
      <c r="L263" s="487">
        <f t="shared" si="139"/>
        <v>0</v>
      </c>
      <c r="M263" s="487"/>
      <c r="N263" s="487">
        <f t="shared" si="139"/>
        <v>0</v>
      </c>
      <c r="O263" s="487"/>
      <c r="P263" s="487">
        <f t="shared" si="139"/>
        <v>0</v>
      </c>
      <c r="Q263" s="487"/>
      <c r="R263" s="487">
        <f t="shared" si="139"/>
        <v>0</v>
      </c>
      <c r="S263" s="487"/>
      <c r="T263" s="453">
        <f t="shared" si="135"/>
        <v>0</v>
      </c>
      <c r="U263" s="454" t="e">
        <f t="shared" si="136"/>
        <v>#DIV/0!</v>
      </c>
    </row>
    <row r="264" spans="1:23" ht="12.75" customHeight="1" x14ac:dyDescent="0.2">
      <c r="A264" s="456" t="str">
        <f>A$12</f>
        <v>Kopējās attiecināmās izmaksas</v>
      </c>
      <c r="B264" s="354">
        <f>IF(B23=2,'1.3.2. Partneris-kom.-2'!H39,'1.3.2. Partneris-kom.-2'!H39*B23)</f>
        <v>0</v>
      </c>
      <c r="C264" s="354"/>
      <c r="D264" s="354">
        <f>IF(D23=2,'1.3.2. Partneris-kom.-2'!J39+'1.3.2. Partneris-kom.-2'!H39,'1.3.2. Partneris-kom.-2'!J39*D23)</f>
        <v>0</v>
      </c>
      <c r="E264" s="354"/>
      <c r="F264" s="354">
        <f>IF(F23=2,'1.3.2. Partneris-kom.-2'!L39+'1.3.2. Partneris-kom.-2'!J39+'1.3.2. Partneris-kom.-2'!H39,'1.3.2. Partneris-kom.-2'!L39*F23)</f>
        <v>0</v>
      </c>
      <c r="G264" s="354"/>
      <c r="H264" s="354">
        <f>IF(H23=2,'1.3.2. Partneris-kom.-2'!N39+'1.3.2. Partneris-kom.-2'!L39+'1.3.2. Partneris-kom.-2'!J39+'1.3.2. Partneris-kom.-2'!H39,'1.3.2. Partneris-kom.-2'!N39*H23)</f>
        <v>0</v>
      </c>
      <c r="I264" s="354"/>
      <c r="J264" s="354">
        <f>IF(J23=2,'1.3.2. Partneris-kom.-2'!P39,'1.3.2. Partneris-kom.-2'!P39*J23)</f>
        <v>0</v>
      </c>
      <c r="K264" s="354"/>
      <c r="L264" s="354">
        <f>IF(L23=2,'1.3.2. Partneris-kom.-2'!R39,'1.3.2. Partneris-kom.-2'!R39*L23)</f>
        <v>0</v>
      </c>
      <c r="M264" s="354"/>
      <c r="N264" s="354">
        <f>IF(N23=2,'1.3.2. Partneris-kom.-2'!T39,'1.3.2. Partneris-kom.-2'!T39*N23)</f>
        <v>0</v>
      </c>
      <c r="O264" s="354"/>
      <c r="P264" s="354">
        <f>IF(P23=2,'1.3.2. Partneris-kom.-2'!V39,'1.3.2. Partneris-kom.-2'!V39*P23)</f>
        <v>0</v>
      </c>
      <c r="Q264" s="354"/>
      <c r="R264" s="354">
        <f>IF(R23=2,'1.3.2. Partneris-kom.-2'!X39,'1.3.2. Partneris-kom.-2'!X39*R23)</f>
        <v>0</v>
      </c>
      <c r="S264" s="354"/>
      <c r="T264" s="457">
        <f>SUM(B264:R264)</f>
        <v>0</v>
      </c>
      <c r="U264" s="454" t="e">
        <f t="shared" si="136"/>
        <v>#DIV/0!</v>
      </c>
    </row>
    <row r="265" spans="1:23" ht="12.75" customHeight="1" x14ac:dyDescent="0.2">
      <c r="A265" s="455" t="str">
        <f>A$13</f>
        <v>Publiskās neattiecināmās izmaksas</v>
      </c>
      <c r="B265" s="489"/>
      <c r="C265" s="489"/>
      <c r="D265" s="489"/>
      <c r="E265" s="489"/>
      <c r="F265" s="489"/>
      <c r="G265" s="489"/>
      <c r="H265" s="489"/>
      <c r="I265" s="489"/>
      <c r="J265" s="489"/>
      <c r="K265" s="489"/>
      <c r="L265" s="489"/>
      <c r="M265" s="489"/>
      <c r="N265" s="489"/>
      <c r="O265" s="489"/>
      <c r="P265" s="489"/>
      <c r="Q265" s="489"/>
      <c r="R265" s="489"/>
      <c r="S265" s="489"/>
      <c r="T265" s="453">
        <f>SUM(B265:R265)</f>
        <v>0</v>
      </c>
      <c r="U265" s="488" t="s">
        <v>231</v>
      </c>
    </row>
    <row r="266" spans="1:23" ht="12.75" customHeight="1" x14ac:dyDescent="0.2">
      <c r="A266" s="455" t="str">
        <f>A$14</f>
        <v>Privātās neattiecināmās izmaksas</v>
      </c>
      <c r="B266" s="487">
        <f>IF(B23=2,'1.3.2. Partneris-kom.-2'!I39,'1.3.2. Partneris-kom.-2'!I39*B23)</f>
        <v>0</v>
      </c>
      <c r="C266" s="487"/>
      <c r="D266" s="487">
        <f>IF(D23=2,'1.3.2. Partneris-kom.-2'!K39+'1.3.2. Partneris-kom.-2'!I39,'1.3.2. Partneris-kom.-2'!K39*D23)</f>
        <v>0</v>
      </c>
      <c r="E266" s="487"/>
      <c r="F266" s="487">
        <f>IF(F23=2,'1.3.2. Partneris-kom.-2'!M39+'1.3.2. Partneris-kom.-2'!K39+'1.3.2. Partneris-kom.-2'!I39,'1.3.2. Partneris-kom.-2'!M39*F23)</f>
        <v>0</v>
      </c>
      <c r="G266" s="487"/>
      <c r="H266" s="487">
        <f>IF(H23=2,'1.3.2. Partneris-kom.-2'!O39+'1.3.2. Partneris-kom.-2'!M39+'1.3.2. Partneris-kom.-2'!K39+'1.3.2. Partneris-kom.-2'!I39,'1.3.2. Partneris-kom.-2'!O39*H23)</f>
        <v>0</v>
      </c>
      <c r="I266" s="487"/>
      <c r="J266" s="487">
        <f>IF(J23=2,'1.3.2. Partneris-kom.-2'!Q39,'1.3.2. Partneris-kom.-2'!Q39*J23)</f>
        <v>0</v>
      </c>
      <c r="K266" s="487"/>
      <c r="L266" s="487">
        <f>IF(L23=2,'1.3.2. Partneris-kom.-2'!S39,'1.3.2. Partneris-kom.-2'!S39*L23)</f>
        <v>0</v>
      </c>
      <c r="M266" s="487"/>
      <c r="N266" s="487">
        <f>IF(N23=2,'1.3.2. Partneris-kom.-2'!U39,'1.3.2. Partneris-kom.-2'!U39*N23)</f>
        <v>0</v>
      </c>
      <c r="O266" s="487"/>
      <c r="P266" s="487">
        <f>IF(P23=2,'1.3.2. Partneris-kom.-2'!W39,'1.3.2. Partneris-kom.-2'!W39*P23)</f>
        <v>0</v>
      </c>
      <c r="Q266" s="487"/>
      <c r="R266" s="487">
        <f>IF(R23=2,'1.3.2. Partneris-kom.-2'!Y39,'1.3.2. Partneris-kom.-2'!Y39*R23)</f>
        <v>0</v>
      </c>
      <c r="S266" s="487"/>
      <c r="T266" s="453">
        <f>SUM(B266:R266)</f>
        <v>0</v>
      </c>
      <c r="U266" s="488" t="s">
        <v>231</v>
      </c>
    </row>
    <row r="267" spans="1:23" ht="12.75" customHeight="1" x14ac:dyDescent="0.2">
      <c r="A267" s="456" t="str">
        <f>A$15</f>
        <v>Neattiecināmās izmaksas kopā</v>
      </c>
      <c r="B267" s="354">
        <f>SUM(B265:B266)</f>
        <v>0</v>
      </c>
      <c r="C267" s="354"/>
      <c r="D267" s="354">
        <f t="shared" ref="D267:R267" si="140">SUM(D265:D266)</f>
        <v>0</v>
      </c>
      <c r="E267" s="354"/>
      <c r="F267" s="354">
        <f t="shared" si="140"/>
        <v>0</v>
      </c>
      <c r="G267" s="354"/>
      <c r="H267" s="354">
        <f t="shared" si="140"/>
        <v>0</v>
      </c>
      <c r="I267" s="354"/>
      <c r="J267" s="354">
        <f t="shared" si="140"/>
        <v>0</v>
      </c>
      <c r="K267" s="354"/>
      <c r="L267" s="354">
        <f t="shared" si="140"/>
        <v>0</v>
      </c>
      <c r="M267" s="354"/>
      <c r="N267" s="354">
        <f t="shared" si="140"/>
        <v>0</v>
      </c>
      <c r="O267" s="354"/>
      <c r="P267" s="354">
        <f t="shared" si="140"/>
        <v>0</v>
      </c>
      <c r="Q267" s="354"/>
      <c r="R267" s="354">
        <f t="shared" si="140"/>
        <v>0</v>
      </c>
      <c r="S267" s="354"/>
      <c r="T267" s="457">
        <f>SUM(B267:R267)</f>
        <v>0</v>
      </c>
      <c r="U267" s="488" t="s">
        <v>231</v>
      </c>
    </row>
    <row r="268" spans="1:23" ht="12.75" customHeight="1" x14ac:dyDescent="0.25">
      <c r="A268" s="461" t="str">
        <f>A$16</f>
        <v>Kopējās izmaksas</v>
      </c>
      <c r="B268" s="462">
        <f>B264+B267</f>
        <v>0</v>
      </c>
      <c r="C268" s="462"/>
      <c r="D268" s="462">
        <f t="shared" ref="D268:R268" si="141">D264+D267</f>
        <v>0</v>
      </c>
      <c r="E268" s="462"/>
      <c r="F268" s="462">
        <f t="shared" si="141"/>
        <v>0</v>
      </c>
      <c r="G268" s="462"/>
      <c r="H268" s="462">
        <f t="shared" si="141"/>
        <v>0</v>
      </c>
      <c r="I268" s="462"/>
      <c r="J268" s="462">
        <f t="shared" si="141"/>
        <v>0</v>
      </c>
      <c r="K268" s="462"/>
      <c r="L268" s="462">
        <f t="shared" si="141"/>
        <v>0</v>
      </c>
      <c r="M268" s="462"/>
      <c r="N268" s="462">
        <f t="shared" si="141"/>
        <v>0</v>
      </c>
      <c r="O268" s="462"/>
      <c r="P268" s="462">
        <f t="shared" si="141"/>
        <v>0</v>
      </c>
      <c r="Q268" s="462"/>
      <c r="R268" s="462">
        <f t="shared" si="141"/>
        <v>0</v>
      </c>
      <c r="S268" s="462"/>
      <c r="T268" s="457">
        <f>SUM(B268:R268)</f>
        <v>0</v>
      </c>
      <c r="U268" s="488" t="s">
        <v>231</v>
      </c>
    </row>
    <row r="270" spans="1:23" ht="18.75" customHeight="1" x14ac:dyDescent="0.2">
      <c r="A270" s="495" t="s">
        <v>244</v>
      </c>
      <c r="B270" s="478">
        <f>'1.3.2. Partneris-kom.-2'!C3</f>
        <v>0</v>
      </c>
      <c r="C270" s="479"/>
      <c r="D270" s="479"/>
      <c r="E270" s="479"/>
      <c r="F270" s="478">
        <f>'1.3.2. Partneris-kom.-2'!H3</f>
        <v>0</v>
      </c>
      <c r="G270" s="479"/>
      <c r="H270" s="480"/>
      <c r="I270" s="479"/>
      <c r="J270" s="480" t="s">
        <v>311</v>
      </c>
      <c r="K270" s="479"/>
      <c r="L270" s="482">
        <f>'1.3.2. Partneris-kom.-2'!C22</f>
        <v>1</v>
      </c>
      <c r="M270" s="479"/>
      <c r="N270" s="483" t="s">
        <v>329</v>
      </c>
      <c r="O270" s="479"/>
      <c r="P270" s="480"/>
      <c r="Q270" s="479"/>
      <c r="R270" s="480"/>
      <c r="S270" s="479"/>
      <c r="T270" s="480"/>
      <c r="U270" s="480"/>
      <c r="W270" s="4">
        <f>IF(F270=Dati!$J$3,1,IF(F270=Dati!$J$4,2,IF(F270=Dati!$J$5,3,0)))</f>
        <v>0</v>
      </c>
    </row>
    <row r="271" spans="1:23" x14ac:dyDescent="0.2">
      <c r="A271" s="449" t="s">
        <v>223</v>
      </c>
      <c r="B271" s="450">
        <f>B$3</f>
        <v>2024</v>
      </c>
      <c r="C271" s="450"/>
      <c r="D271" s="450">
        <f>D$3</f>
        <v>2025</v>
      </c>
      <c r="E271" s="450"/>
      <c r="F271" s="450">
        <f>F$3</f>
        <v>2026</v>
      </c>
      <c r="G271" s="450"/>
      <c r="H271" s="450">
        <f>H$3</f>
        <v>2027</v>
      </c>
      <c r="I271" s="450"/>
      <c r="J271" s="450">
        <f>J$3</f>
        <v>2028</v>
      </c>
      <c r="K271" s="450"/>
      <c r="L271" s="450">
        <f>L$3</f>
        <v>2029</v>
      </c>
      <c r="M271" s="450"/>
      <c r="N271" s="450" t="str">
        <f>N$3</f>
        <v>X</v>
      </c>
      <c r="O271" s="450"/>
      <c r="P271" s="450" t="str">
        <f>P$3</f>
        <v>X</v>
      </c>
      <c r="Q271" s="450"/>
      <c r="R271" s="450" t="str">
        <f>R$3</f>
        <v>X</v>
      </c>
      <c r="S271" s="450"/>
      <c r="T271" s="450"/>
      <c r="U271" s="450"/>
    </row>
    <row r="272" spans="1:23" x14ac:dyDescent="0.2">
      <c r="A272" s="484"/>
      <c r="B272" s="451" t="s">
        <v>224</v>
      </c>
      <c r="C272" s="451"/>
      <c r="D272" s="451" t="s">
        <v>224</v>
      </c>
      <c r="E272" s="451"/>
      <c r="F272" s="451" t="s">
        <v>224</v>
      </c>
      <c r="G272" s="451"/>
      <c r="H272" s="451" t="s">
        <v>224</v>
      </c>
      <c r="I272" s="451"/>
      <c r="J272" s="451" t="s">
        <v>224</v>
      </c>
      <c r="K272" s="451"/>
      <c r="L272" s="451" t="s">
        <v>224</v>
      </c>
      <c r="M272" s="451"/>
      <c r="N272" s="451" t="s">
        <v>224</v>
      </c>
      <c r="O272" s="451"/>
      <c r="P272" s="451" t="s">
        <v>224</v>
      </c>
      <c r="Q272" s="451"/>
      <c r="R272" s="451" t="s">
        <v>224</v>
      </c>
      <c r="S272" s="451"/>
      <c r="T272" s="451" t="s">
        <v>113</v>
      </c>
      <c r="U272" s="451" t="s">
        <v>59</v>
      </c>
    </row>
    <row r="273" spans="1:21" ht="12.75" customHeight="1" x14ac:dyDescent="0.2">
      <c r="A273" s="485" t="str">
        <f>A$5</f>
        <v>Eiropas Reģionālās attīstības fonds</v>
      </c>
      <c r="B273" s="486">
        <f>(B280*$L$270-B277)*$W$19</f>
        <v>0</v>
      </c>
      <c r="C273" s="486"/>
      <c r="D273" s="486">
        <f>(D280*$L$270)*$W$19-D277</f>
        <v>0</v>
      </c>
      <c r="E273" s="486"/>
      <c r="F273" s="486">
        <f t="shared" ref="F273:R273" si="142">(F280*$L$270)*$W$19-F277</f>
        <v>0</v>
      </c>
      <c r="G273" s="486"/>
      <c r="H273" s="486">
        <f t="shared" si="142"/>
        <v>0</v>
      </c>
      <c r="I273" s="486"/>
      <c r="J273" s="486">
        <f t="shared" si="142"/>
        <v>0</v>
      </c>
      <c r="K273" s="486"/>
      <c r="L273" s="486">
        <f t="shared" si="142"/>
        <v>0</v>
      </c>
      <c r="M273" s="486"/>
      <c r="N273" s="486">
        <f t="shared" si="142"/>
        <v>0</v>
      </c>
      <c r="O273" s="486"/>
      <c r="P273" s="486">
        <f t="shared" si="142"/>
        <v>0</v>
      </c>
      <c r="Q273" s="486"/>
      <c r="R273" s="486">
        <f t="shared" si="142"/>
        <v>0</v>
      </c>
      <c r="S273" s="486"/>
      <c r="T273" s="453">
        <f>SUM(B273:R273)</f>
        <v>0</v>
      </c>
      <c r="U273" s="454" t="e">
        <f>T273/$T$280</f>
        <v>#DIV/0!</v>
      </c>
    </row>
    <row r="274" spans="1:21" ht="12.75" hidden="1" customHeight="1" x14ac:dyDescent="0.2">
      <c r="A274" s="455" t="str">
        <f>A$6</f>
        <v>Attiecināmais valsts budžeta finansējums</v>
      </c>
      <c r="B274" s="486"/>
      <c r="C274" s="486"/>
      <c r="D274" s="486"/>
      <c r="E274" s="486"/>
      <c r="F274" s="486"/>
      <c r="G274" s="486"/>
      <c r="H274" s="486"/>
      <c r="I274" s="486"/>
      <c r="J274" s="486"/>
      <c r="K274" s="486"/>
      <c r="L274" s="486"/>
      <c r="M274" s="486"/>
      <c r="N274" s="486"/>
      <c r="O274" s="486"/>
      <c r="P274" s="486"/>
      <c r="Q274" s="486"/>
      <c r="R274" s="486"/>
      <c r="S274" s="486"/>
      <c r="T274" s="453">
        <f t="shared" ref="T274:T279" si="143">SUM(B274:R274)</f>
        <v>0</v>
      </c>
      <c r="U274" s="454" t="e">
        <f t="shared" ref="U274:U280" si="144">T274/$T$280</f>
        <v>#DIV/0!</v>
      </c>
    </row>
    <row r="275" spans="1:21" ht="12.75" customHeight="1" x14ac:dyDescent="0.2">
      <c r="A275" s="455" t="str">
        <f>A$7</f>
        <v>Valsts budžeta dotācija pašvaldībām</v>
      </c>
      <c r="B275" s="487"/>
      <c r="C275" s="487"/>
      <c r="D275" s="487"/>
      <c r="E275" s="487"/>
      <c r="F275" s="487"/>
      <c r="G275" s="487"/>
      <c r="H275" s="487"/>
      <c r="I275" s="487"/>
      <c r="J275" s="487"/>
      <c r="K275" s="487"/>
      <c r="L275" s="487"/>
      <c r="M275" s="487"/>
      <c r="N275" s="487"/>
      <c r="O275" s="487"/>
      <c r="P275" s="487"/>
      <c r="Q275" s="487"/>
      <c r="R275" s="487"/>
      <c r="S275" s="487"/>
      <c r="T275" s="453">
        <f t="shared" si="143"/>
        <v>0</v>
      </c>
      <c r="U275" s="454" t="e">
        <f t="shared" si="144"/>
        <v>#DIV/0!</v>
      </c>
    </row>
    <row r="276" spans="1:21" ht="12.75" customHeight="1" x14ac:dyDescent="0.2">
      <c r="A276" s="455" t="str">
        <f>A$8</f>
        <v>Pašvaldības finansējums</v>
      </c>
      <c r="B276" s="487"/>
      <c r="C276" s="487"/>
      <c r="D276" s="487"/>
      <c r="E276" s="487"/>
      <c r="F276" s="487"/>
      <c r="G276" s="487"/>
      <c r="H276" s="487"/>
      <c r="I276" s="487"/>
      <c r="J276" s="487"/>
      <c r="K276" s="487"/>
      <c r="L276" s="487"/>
      <c r="M276" s="487"/>
      <c r="N276" s="487"/>
      <c r="O276" s="487"/>
      <c r="P276" s="487"/>
      <c r="Q276" s="487"/>
      <c r="R276" s="487"/>
      <c r="S276" s="487"/>
      <c r="T276" s="453">
        <f t="shared" si="143"/>
        <v>0</v>
      </c>
      <c r="U276" s="454" t="e">
        <f t="shared" si="144"/>
        <v>#DIV/0!</v>
      </c>
    </row>
    <row r="277" spans="1:21" s="3" customFormat="1" ht="12.75" customHeight="1" x14ac:dyDescent="0.2">
      <c r="A277" s="455" t="str">
        <f>A$9</f>
        <v>Cits publiskais finansējums</v>
      </c>
      <c r="B277" s="487">
        <f>B280*$L$270*$W$20</f>
        <v>0</v>
      </c>
      <c r="C277" s="487"/>
      <c r="D277" s="487">
        <f t="shared" ref="D277:R277" si="145">D280*$L$270*$W$20</f>
        <v>0</v>
      </c>
      <c r="E277" s="487"/>
      <c r="F277" s="487">
        <f t="shared" si="145"/>
        <v>0</v>
      </c>
      <c r="G277" s="487"/>
      <c r="H277" s="487">
        <f t="shared" si="145"/>
        <v>0</v>
      </c>
      <c r="I277" s="487"/>
      <c r="J277" s="487">
        <f t="shared" si="145"/>
        <v>0</v>
      </c>
      <c r="K277" s="487"/>
      <c r="L277" s="487">
        <f t="shared" si="145"/>
        <v>0</v>
      </c>
      <c r="M277" s="487"/>
      <c r="N277" s="487">
        <f t="shared" si="145"/>
        <v>0</v>
      </c>
      <c r="O277" s="487"/>
      <c r="P277" s="487">
        <f t="shared" si="145"/>
        <v>0</v>
      </c>
      <c r="Q277" s="487"/>
      <c r="R277" s="487">
        <f t="shared" si="145"/>
        <v>0</v>
      </c>
      <c r="S277" s="487"/>
      <c r="T277" s="453">
        <f t="shared" si="143"/>
        <v>0</v>
      </c>
      <c r="U277" s="454" t="e">
        <f t="shared" si="144"/>
        <v>#DIV/0!</v>
      </c>
    </row>
    <row r="278" spans="1:21" ht="12.75" customHeight="1" x14ac:dyDescent="0.2">
      <c r="A278" s="456" t="str">
        <f>A$10</f>
        <v>Publiskās attiecināmās izmaksas</v>
      </c>
      <c r="B278" s="354">
        <f>SUM(B273:B277)</f>
        <v>0</v>
      </c>
      <c r="C278" s="354"/>
      <c r="D278" s="354">
        <f t="shared" ref="D278:R278" si="146">SUM(D273:D277)</f>
        <v>0</v>
      </c>
      <c r="E278" s="354"/>
      <c r="F278" s="354">
        <f t="shared" si="146"/>
        <v>0</v>
      </c>
      <c r="G278" s="354"/>
      <c r="H278" s="354">
        <f t="shared" si="146"/>
        <v>0</v>
      </c>
      <c r="I278" s="354"/>
      <c r="J278" s="354">
        <f t="shared" si="146"/>
        <v>0</v>
      </c>
      <c r="K278" s="354"/>
      <c r="L278" s="354">
        <f t="shared" si="146"/>
        <v>0</v>
      </c>
      <c r="M278" s="354"/>
      <c r="N278" s="354">
        <f t="shared" si="146"/>
        <v>0</v>
      </c>
      <c r="O278" s="354"/>
      <c r="P278" s="354">
        <f t="shared" si="146"/>
        <v>0</v>
      </c>
      <c r="Q278" s="354"/>
      <c r="R278" s="354">
        <f t="shared" si="146"/>
        <v>0</v>
      </c>
      <c r="S278" s="354"/>
      <c r="T278" s="457">
        <f t="shared" si="143"/>
        <v>0</v>
      </c>
      <c r="U278" s="454" t="e">
        <f t="shared" si="144"/>
        <v>#DIV/0!</v>
      </c>
    </row>
    <row r="279" spans="1:21" ht="12.75" customHeight="1" x14ac:dyDescent="0.2">
      <c r="A279" s="455" t="str">
        <f>A$11</f>
        <v>Privātās attiecināmās izmaksas</v>
      </c>
      <c r="B279" s="487">
        <f>B280*$L$270-B273-B277</f>
        <v>0</v>
      </c>
      <c r="C279" s="487"/>
      <c r="D279" s="487">
        <f t="shared" ref="D279:R279" si="147">D280*$L$270-D273-D277</f>
        <v>0</v>
      </c>
      <c r="E279" s="487"/>
      <c r="F279" s="487">
        <f t="shared" si="147"/>
        <v>0</v>
      </c>
      <c r="G279" s="487"/>
      <c r="H279" s="487">
        <f t="shared" si="147"/>
        <v>0</v>
      </c>
      <c r="I279" s="487"/>
      <c r="J279" s="487">
        <f t="shared" si="147"/>
        <v>0</v>
      </c>
      <c r="K279" s="487"/>
      <c r="L279" s="487">
        <f t="shared" si="147"/>
        <v>0</v>
      </c>
      <c r="M279" s="487"/>
      <c r="N279" s="487">
        <f t="shared" si="147"/>
        <v>0</v>
      </c>
      <c r="O279" s="487"/>
      <c r="P279" s="487">
        <f t="shared" si="147"/>
        <v>0</v>
      </c>
      <c r="Q279" s="487"/>
      <c r="R279" s="487">
        <f t="shared" si="147"/>
        <v>0</v>
      </c>
      <c r="S279" s="487"/>
      <c r="T279" s="453">
        <f t="shared" si="143"/>
        <v>0</v>
      </c>
      <c r="U279" s="454" t="e">
        <f t="shared" si="144"/>
        <v>#DIV/0!</v>
      </c>
    </row>
    <row r="280" spans="1:21" ht="12.75" customHeight="1" x14ac:dyDescent="0.2">
      <c r="A280" s="456" t="str">
        <f>A$12</f>
        <v>Kopējās attiecināmās izmaksas</v>
      </c>
      <c r="B280" s="354">
        <f>IF(B23=2,'1.3.2. Partneris-kom.-2'!H40,'1.3.2. Partneris-kom.-2'!H40*B23)</f>
        <v>0</v>
      </c>
      <c r="C280" s="354"/>
      <c r="D280" s="354">
        <f>IF(D23=2,'1.3.2. Partneris-kom.-2'!J40+'1.3.2. Partneris-kom.-2'!H40,'1.3.2. Partneris-kom.-2'!J40*D23)</f>
        <v>0</v>
      </c>
      <c r="E280" s="354"/>
      <c r="F280" s="354">
        <f>IF(F23=2,'1.3.2. Partneris-kom.-2'!L40+'1.3.2. Partneris-kom.-2'!J40+'1.3.2. Partneris-kom.-2'!H40,'1.3.2. Partneris-kom.-2'!L40*F23)</f>
        <v>0</v>
      </c>
      <c r="G280" s="354"/>
      <c r="H280" s="354">
        <f>IF(H23=2,'1.3.2. Partneris-kom.-2'!N40+'1.3.2. Partneris-kom.-2'!L40+'1.3.2. Partneris-kom.-2'!J40+'1.3.2. Partneris-kom.-2'!H40,'1.3.2. Partneris-kom.-2'!N40*H23)</f>
        <v>0</v>
      </c>
      <c r="I280" s="354"/>
      <c r="J280" s="354">
        <f>IF(J23=2,'1.3.2. Partneris-kom.-2'!P40,'1.3.2. Partneris-kom.-2'!P40*J23)</f>
        <v>0</v>
      </c>
      <c r="K280" s="354"/>
      <c r="L280" s="354">
        <f>IF(L23=2,'1.3.2. Partneris-kom.-2'!R40,'1.3.2. Partneris-kom.-2'!R40*L23)</f>
        <v>0</v>
      </c>
      <c r="M280" s="354"/>
      <c r="N280" s="354">
        <f>IF(N23=2,'1.3.2. Partneris-kom.-2'!T40,'1.3.2. Partneris-kom.-2'!T40*N23)</f>
        <v>0</v>
      </c>
      <c r="O280" s="354"/>
      <c r="P280" s="354">
        <f>IF(P23=2,'1.3.2. Partneris-kom.-2'!V40,'1.3.2. Partneris-kom.-2'!V40*P23)</f>
        <v>0</v>
      </c>
      <c r="Q280" s="354"/>
      <c r="R280" s="354">
        <f>IF(R23=2,'1.3.2. Partneris-kom.-2'!X40,'1.3.2. Partneris-kom.-2'!X40*R23)</f>
        <v>0</v>
      </c>
      <c r="S280" s="354"/>
      <c r="T280" s="457">
        <f>SUM(B280:R280)</f>
        <v>0</v>
      </c>
      <c r="U280" s="454" t="e">
        <f t="shared" si="144"/>
        <v>#DIV/0!</v>
      </c>
    </row>
    <row r="281" spans="1:21" ht="12.75" customHeight="1" x14ac:dyDescent="0.2">
      <c r="A281" s="455" t="str">
        <f>A$13</f>
        <v>Publiskās neattiecināmās izmaksas</v>
      </c>
      <c r="B281" s="489"/>
      <c r="C281" s="489"/>
      <c r="D281" s="489"/>
      <c r="E281" s="489"/>
      <c r="F281" s="489"/>
      <c r="G281" s="489"/>
      <c r="H281" s="489"/>
      <c r="I281" s="489"/>
      <c r="J281" s="489"/>
      <c r="K281" s="489"/>
      <c r="L281" s="489"/>
      <c r="M281" s="489"/>
      <c r="N281" s="489"/>
      <c r="O281" s="489"/>
      <c r="P281" s="489"/>
      <c r="Q281" s="489"/>
      <c r="R281" s="489"/>
      <c r="S281" s="489"/>
      <c r="T281" s="453">
        <f>SUM(B281:R281)</f>
        <v>0</v>
      </c>
      <c r="U281" s="488" t="s">
        <v>231</v>
      </c>
    </row>
    <row r="282" spans="1:21" ht="12.75" customHeight="1" x14ac:dyDescent="0.2">
      <c r="A282" s="455" t="str">
        <f>A$14</f>
        <v>Privātās neattiecināmās izmaksas</v>
      </c>
      <c r="B282" s="487">
        <f>IF(B23=2,'1.3.2. Partneris-kom.-2'!I40,'1.3.2. Partneris-kom.-2'!I40*B23)</f>
        <v>0</v>
      </c>
      <c r="C282" s="487"/>
      <c r="D282" s="487">
        <f>IF(D23=2,'1.3.2. Partneris-kom.-2'!K40+'1.3.2. Partneris-kom.-2'!I40,'1.3.2. Partneris-kom.-2'!K40*D23)</f>
        <v>0</v>
      </c>
      <c r="E282" s="487"/>
      <c r="F282" s="487">
        <f>IF(F23=2,'1.3.2. Partneris-kom.-2'!M40+'1.3.2. Partneris-kom.-2'!K40+'1.3.2. Partneris-kom.-2'!I40,'1.3.2. Partneris-kom.-2'!M40*F23)</f>
        <v>0</v>
      </c>
      <c r="G282" s="487"/>
      <c r="H282" s="487">
        <f>IF(H23=2,'1.3.2. Partneris-kom.-2'!O40+'1.3.2. Partneris-kom.-2'!M40+'1.3.2. Partneris-kom.-2'!K40+'1.3.2. Partneris-kom.-2'!I40,'1.3.2. Partneris-kom.-2'!O40*H23)</f>
        <v>0</v>
      </c>
      <c r="I282" s="487"/>
      <c r="J282" s="487">
        <f>IF(J23=2,'1.3.2. Partneris-kom.-2'!Q40,'1.3.2. Partneris-kom.-2'!Q40*J23)</f>
        <v>0</v>
      </c>
      <c r="K282" s="487"/>
      <c r="L282" s="487">
        <f>IF(L23=2,'1.3.2. Partneris-kom.-2'!S40,'1.3.2. Partneris-kom.-2'!S40*L23)</f>
        <v>0</v>
      </c>
      <c r="M282" s="487"/>
      <c r="N282" s="487">
        <f>IF(N23=2,'1.3.2. Partneris-kom.-2'!U40,'1.3.2. Partneris-kom.-2'!U40*N23)</f>
        <v>0</v>
      </c>
      <c r="O282" s="487"/>
      <c r="P282" s="487">
        <f>IF(P23=2,'1.3.2. Partneris-kom.-2'!W40,'1.3.2. Partneris-kom.-2'!W40*P23)</f>
        <v>0</v>
      </c>
      <c r="Q282" s="487"/>
      <c r="R282" s="487">
        <f>IF(R23=2,'1.3.2. Partneris-kom.-2'!Y40,'1.3.2. Partneris-kom.-2'!Y40*R23)</f>
        <v>0</v>
      </c>
      <c r="S282" s="487"/>
      <c r="T282" s="453">
        <f>SUM(B282:R282)</f>
        <v>0</v>
      </c>
      <c r="U282" s="488" t="s">
        <v>231</v>
      </c>
    </row>
    <row r="283" spans="1:21" ht="12.75" customHeight="1" x14ac:dyDescent="0.2">
      <c r="A283" s="456" t="str">
        <f>A$15</f>
        <v>Neattiecināmās izmaksas kopā</v>
      </c>
      <c r="B283" s="354">
        <f>SUM(B281:B282)</f>
        <v>0</v>
      </c>
      <c r="C283" s="354"/>
      <c r="D283" s="354">
        <f t="shared" ref="D283:R283" si="148">SUM(D281:D282)</f>
        <v>0</v>
      </c>
      <c r="E283" s="354"/>
      <c r="F283" s="354">
        <f t="shared" si="148"/>
        <v>0</v>
      </c>
      <c r="G283" s="354"/>
      <c r="H283" s="354">
        <f t="shared" si="148"/>
        <v>0</v>
      </c>
      <c r="I283" s="354"/>
      <c r="J283" s="354">
        <f t="shared" si="148"/>
        <v>0</v>
      </c>
      <c r="K283" s="354"/>
      <c r="L283" s="354">
        <f t="shared" si="148"/>
        <v>0</v>
      </c>
      <c r="M283" s="354"/>
      <c r="N283" s="354">
        <f t="shared" si="148"/>
        <v>0</v>
      </c>
      <c r="O283" s="354"/>
      <c r="P283" s="354">
        <f t="shared" si="148"/>
        <v>0</v>
      </c>
      <c r="Q283" s="354"/>
      <c r="R283" s="354">
        <f t="shared" si="148"/>
        <v>0</v>
      </c>
      <c r="S283" s="354"/>
      <c r="T283" s="457">
        <f>SUM(B283:R283)</f>
        <v>0</v>
      </c>
      <c r="U283" s="488" t="s">
        <v>231</v>
      </c>
    </row>
    <row r="284" spans="1:21" ht="12.75" customHeight="1" x14ac:dyDescent="0.25">
      <c r="A284" s="461" t="str">
        <f>A$16</f>
        <v>Kopējās izmaksas</v>
      </c>
      <c r="B284" s="462">
        <f>B280+B283</f>
        <v>0</v>
      </c>
      <c r="C284" s="462"/>
      <c r="D284" s="462">
        <f t="shared" ref="D284:R284" si="149">D280+D283</f>
        <v>0</v>
      </c>
      <c r="E284" s="462"/>
      <c r="F284" s="462">
        <f t="shared" si="149"/>
        <v>0</v>
      </c>
      <c r="G284" s="462"/>
      <c r="H284" s="462">
        <f t="shared" si="149"/>
        <v>0</v>
      </c>
      <c r="I284" s="462"/>
      <c r="J284" s="462">
        <f t="shared" si="149"/>
        <v>0</v>
      </c>
      <c r="K284" s="462"/>
      <c r="L284" s="462">
        <f t="shared" si="149"/>
        <v>0</v>
      </c>
      <c r="M284" s="462"/>
      <c r="N284" s="462">
        <f t="shared" si="149"/>
        <v>0</v>
      </c>
      <c r="O284" s="462"/>
      <c r="P284" s="462">
        <f t="shared" si="149"/>
        <v>0</v>
      </c>
      <c r="Q284" s="462"/>
      <c r="R284" s="462">
        <f t="shared" si="149"/>
        <v>0</v>
      </c>
      <c r="S284" s="462"/>
      <c r="T284" s="457">
        <f>SUM(B284:R284)</f>
        <v>0</v>
      </c>
      <c r="U284" s="488" t="s">
        <v>231</v>
      </c>
    </row>
    <row r="288" spans="1:21" x14ac:dyDescent="0.2">
      <c r="B288" s="496"/>
      <c r="C288" s="496"/>
      <c r="D288" s="496"/>
      <c r="E288" s="496"/>
      <c r="F288" s="496"/>
      <c r="G288" s="496"/>
      <c r="H288" s="496"/>
      <c r="I288" s="496"/>
      <c r="J288" s="496"/>
      <c r="K288" s="496"/>
      <c r="L288" s="496"/>
      <c r="M288" s="496"/>
      <c r="N288" s="496"/>
      <c r="O288" s="496"/>
      <c r="P288" s="496"/>
      <c r="Q288" s="496"/>
      <c r="R288" s="496"/>
      <c r="S288" s="496"/>
      <c r="T288" s="496"/>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19">
    <cfRule type="cellIs" dxfId="46" priority="1" operator="greaterThan">
      <formula>$T$5+$T$9-$T$153</formula>
    </cfRule>
  </conditionalFormatting>
  <conditionalFormatting sqref="B26:C26">
    <cfRule type="cellIs" dxfId="45" priority="36" operator="equal">
      <formula>"Nav paredzēts"</formula>
    </cfRule>
  </conditionalFormatting>
  <conditionalFormatting sqref="B42:C42 H42">
    <cfRule type="cellIs" dxfId="44" priority="33" operator="equal">
      <formula>"Nav paredzēts"</formula>
    </cfRule>
  </conditionalFormatting>
  <conditionalFormatting sqref="B58:C58 H58">
    <cfRule type="cellIs" dxfId="43" priority="31" operator="equal">
      <formula>"Nav paredzēts"</formula>
    </cfRule>
  </conditionalFormatting>
  <conditionalFormatting sqref="B74:C74 H74">
    <cfRule type="cellIs" dxfId="42" priority="29" operator="equal">
      <formula>"Nav paredzēts"</formula>
    </cfRule>
  </conditionalFormatting>
  <conditionalFormatting sqref="B90:C90 H90">
    <cfRule type="cellIs" dxfId="41" priority="27" operator="equal">
      <formula>"Nav paredzēts"</formula>
    </cfRule>
  </conditionalFormatting>
  <conditionalFormatting sqref="B106:C106 H106">
    <cfRule type="cellIs" dxfId="40" priority="25" operator="equal">
      <formula>"Nav paredzēts"</formula>
    </cfRule>
  </conditionalFormatting>
  <conditionalFormatting sqref="B122:C122 H122">
    <cfRule type="cellIs" dxfId="39" priority="23" operator="equal">
      <formula>"Nav paredzēts"</formula>
    </cfRule>
  </conditionalFormatting>
  <conditionalFormatting sqref="B138:C138 H138">
    <cfRule type="cellIs" dxfId="38" priority="21" operator="equal">
      <formula>"Nav paredzēts"</formula>
    </cfRule>
  </conditionalFormatting>
  <conditionalFormatting sqref="B156:C156 H156">
    <cfRule type="cellIs" dxfId="37" priority="19" operator="equal">
      <formula>"Nav paredzēts"</formula>
    </cfRule>
  </conditionalFormatting>
  <conditionalFormatting sqref="B172:C172 H172">
    <cfRule type="cellIs" dxfId="36" priority="17" operator="equal">
      <formula>"Nav paredzēts"</formula>
    </cfRule>
  </conditionalFormatting>
  <conditionalFormatting sqref="B188:C188 H188">
    <cfRule type="cellIs" dxfId="35" priority="15" operator="equal">
      <formula>"Nav paredzēts"</formula>
    </cfRule>
  </conditionalFormatting>
  <conditionalFormatting sqref="B204:C204 H204">
    <cfRule type="cellIs" dxfId="34" priority="13" operator="equal">
      <formula>"Nav paredzēts"</formula>
    </cfRule>
  </conditionalFormatting>
  <conditionalFormatting sqref="B222:C222 H222">
    <cfRule type="cellIs" dxfId="33" priority="11" operator="equal">
      <formula>"Nav paredzēts"</formula>
    </cfRule>
  </conditionalFormatting>
  <conditionalFormatting sqref="B238:C238 H238">
    <cfRule type="cellIs" dxfId="32" priority="7" operator="equal">
      <formula>"Nav paredzēts"</formula>
    </cfRule>
  </conditionalFormatting>
  <conditionalFormatting sqref="B254:C254 H254">
    <cfRule type="cellIs" dxfId="31" priority="9" operator="equal">
      <formula>"Nav paredzēts"</formula>
    </cfRule>
  </conditionalFormatting>
  <conditionalFormatting sqref="B270:C270 H270">
    <cfRule type="cellIs" dxfId="30" priority="5" operator="equal">
      <formula>"Nav paredzēts"</formula>
    </cfRule>
  </conditionalFormatting>
  <conditionalFormatting sqref="B5:S16">
    <cfRule type="cellIs" dxfId="29" priority="34" operator="lessThan">
      <formula>0</formula>
    </cfRule>
  </conditionalFormatting>
  <conditionalFormatting sqref="H26:J26">
    <cfRule type="cellIs" dxfId="28" priority="35" operator="equal">
      <formula>"Nav paredzēts"</formula>
    </cfRule>
  </conditionalFormatting>
  <conditionalFormatting sqref="J42">
    <cfRule type="cellIs" dxfId="27" priority="32" operator="equal">
      <formula>"Nav paredzēts"</formula>
    </cfRule>
  </conditionalFormatting>
  <conditionalFormatting sqref="J58">
    <cfRule type="cellIs" dxfId="26" priority="30" operator="equal">
      <formula>"Nav paredzēts"</formula>
    </cfRule>
  </conditionalFormatting>
  <conditionalFormatting sqref="J74">
    <cfRule type="cellIs" dxfId="25" priority="28" operator="equal">
      <formula>"Nav paredzēts"</formula>
    </cfRule>
  </conditionalFormatting>
  <conditionalFormatting sqref="J90">
    <cfRule type="cellIs" dxfId="24" priority="26" operator="equal">
      <formula>"Nav paredzēts"</formula>
    </cfRule>
  </conditionalFormatting>
  <conditionalFormatting sqref="J106">
    <cfRule type="cellIs" dxfId="23" priority="24" operator="equal">
      <formula>"Nav paredzēts"</formula>
    </cfRule>
  </conditionalFormatting>
  <conditionalFormatting sqref="J122">
    <cfRule type="cellIs" dxfId="22" priority="22" operator="equal">
      <formula>"Nav paredzēts"</formula>
    </cfRule>
  </conditionalFormatting>
  <conditionalFormatting sqref="J138">
    <cfRule type="cellIs" dxfId="21" priority="20" operator="equal">
      <formula>"Nav paredzēts"</formula>
    </cfRule>
  </conditionalFormatting>
  <conditionalFormatting sqref="J156">
    <cfRule type="cellIs" dxfId="20" priority="18" operator="equal">
      <formula>"Nav paredzēts"</formula>
    </cfRule>
  </conditionalFormatting>
  <conditionalFormatting sqref="J172">
    <cfRule type="cellIs" dxfId="19" priority="16" operator="equal">
      <formula>"Nav paredzēts"</formula>
    </cfRule>
  </conditionalFormatting>
  <conditionalFormatting sqref="J188">
    <cfRule type="cellIs" dxfId="18" priority="14" operator="equal">
      <formula>"Nav paredzēts"</formula>
    </cfRule>
  </conditionalFormatting>
  <conditionalFormatting sqref="J204">
    <cfRule type="cellIs" dxfId="17" priority="12" operator="equal">
      <formula>"Nav paredzēts"</formula>
    </cfRule>
  </conditionalFormatting>
  <conditionalFormatting sqref="J222">
    <cfRule type="cellIs" dxfId="16" priority="10" operator="equal">
      <formula>"Nav paredzēts"</formula>
    </cfRule>
  </conditionalFormatting>
  <conditionalFormatting sqref="J238">
    <cfRule type="cellIs" dxfId="15" priority="6" operator="equal">
      <formula>"Nav paredzēts"</formula>
    </cfRule>
  </conditionalFormatting>
  <conditionalFormatting sqref="J254">
    <cfRule type="cellIs" dxfId="14" priority="8" operator="equal">
      <formula>"Nav paredzēts"</formula>
    </cfRule>
  </conditionalFormatting>
  <conditionalFormatting sqref="J270">
    <cfRule type="cellIs" dxfId="13" priority="4" operator="equal">
      <formula>"Nav paredzēts"</formula>
    </cfRule>
  </conditionalFormatting>
  <conditionalFormatting sqref="V12">
    <cfRule type="cellIs" dxfId="12" priority="3" operator="equal">
      <formula>"Kļūda"</formula>
    </cfRule>
  </conditionalFormatting>
  <conditionalFormatting sqref="V15">
    <cfRule type="cellIs" dxfId="11"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Dati!$E$2:$E$5</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Dati!$L$3:$L$5</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dimension ref="A1:N48"/>
  <sheetViews>
    <sheetView zoomScale="90" zoomScaleNormal="90" workbookViewId="0">
      <pane xSplit="2" ySplit="5" topLeftCell="C35" activePane="bottomRight" state="frozen"/>
      <selection pane="topRight" activeCell="C1" sqref="C1"/>
      <selection pane="bottomLeft" activeCell="A6" sqref="A6"/>
      <selection pane="bottomRight" activeCell="C40" sqref="C40"/>
    </sheetView>
  </sheetViews>
  <sheetFormatPr defaultColWidth="9.140625" defaultRowHeight="15" x14ac:dyDescent="0.25"/>
  <cols>
    <col min="2" max="2" width="62.28515625" customWidth="1"/>
    <col min="3" max="3" width="13.28515625" customWidth="1"/>
    <col min="4" max="4" width="13.42578125" customWidth="1"/>
    <col min="5" max="5" width="14.28515625" bestFit="1" customWidth="1"/>
    <col min="6" max="6" width="11.5703125" bestFit="1" customWidth="1"/>
    <col min="7" max="7" width="12.85546875" customWidth="1"/>
  </cols>
  <sheetData>
    <row r="1" spans="1:10" ht="26.25" x14ac:dyDescent="0.4">
      <c r="A1" s="654" t="s">
        <v>176</v>
      </c>
      <c r="B1" s="654"/>
      <c r="C1" s="502"/>
      <c r="D1" s="502"/>
      <c r="E1" s="502"/>
      <c r="F1" s="502"/>
      <c r="G1" s="502"/>
      <c r="H1" s="502"/>
      <c r="I1" s="502"/>
      <c r="J1" s="502"/>
    </row>
    <row r="2" spans="1:10" s="504" customFormat="1" ht="24.95" customHeight="1" x14ac:dyDescent="0.35">
      <c r="A2" s="662" t="s">
        <v>177</v>
      </c>
      <c r="B2" s="662"/>
      <c r="C2" s="503"/>
      <c r="D2" s="503"/>
      <c r="E2" s="503"/>
      <c r="F2" s="503"/>
      <c r="G2" s="503"/>
      <c r="H2" s="503"/>
      <c r="I2" s="503"/>
      <c r="J2" s="503"/>
    </row>
    <row r="3" spans="1:10" x14ac:dyDescent="0.25">
      <c r="A3" s="502"/>
      <c r="B3" s="502"/>
      <c r="C3" s="502"/>
      <c r="D3" s="502"/>
      <c r="E3" s="502"/>
      <c r="F3" s="502"/>
      <c r="G3" s="502"/>
      <c r="H3" s="502"/>
      <c r="I3" s="502"/>
      <c r="J3" s="502"/>
    </row>
    <row r="4" spans="1:10" s="4" customFormat="1" ht="45" customHeight="1" x14ac:dyDescent="0.2">
      <c r="A4" s="663" t="s">
        <v>178</v>
      </c>
      <c r="B4" s="664" t="s">
        <v>179</v>
      </c>
      <c r="C4" s="660" t="s">
        <v>180</v>
      </c>
      <c r="D4" s="660"/>
      <c r="E4" s="660" t="s">
        <v>84</v>
      </c>
      <c r="F4" s="660"/>
      <c r="G4" s="661" t="s">
        <v>352</v>
      </c>
      <c r="H4" s="3"/>
      <c r="I4" s="3"/>
      <c r="J4" s="3"/>
    </row>
    <row r="5" spans="1:10" s="4" customFormat="1" ht="17.25" customHeight="1" x14ac:dyDescent="0.2">
      <c r="A5" s="663"/>
      <c r="B5" s="664"/>
      <c r="C5" s="505" t="s">
        <v>182</v>
      </c>
      <c r="D5" s="506" t="s">
        <v>183</v>
      </c>
      <c r="E5" s="505" t="s">
        <v>58</v>
      </c>
      <c r="F5" s="507" t="s">
        <v>59</v>
      </c>
      <c r="G5" s="661"/>
      <c r="H5" s="3"/>
      <c r="I5" s="3"/>
      <c r="J5" s="3"/>
    </row>
    <row r="6" spans="1:10" s="4" customFormat="1" ht="12.75" x14ac:dyDescent="0.2">
      <c r="A6" s="8">
        <v>1</v>
      </c>
      <c r="B6" s="9" t="s">
        <v>88</v>
      </c>
      <c r="C6" s="508">
        <f>SUM('1.1.A. Iesniedzējs:1.3.2. Partneris-kom.-2'!F7)</f>
        <v>145000</v>
      </c>
      <c r="D6" s="509">
        <f>SUM('1.1.A. Iesniedzējs:1.3.2. Partneris-kom.-2'!G7)</f>
        <v>0</v>
      </c>
      <c r="E6" s="508">
        <f>SUM(C6:D6)</f>
        <v>145000</v>
      </c>
      <c r="F6" s="510">
        <f>E6/$E$35</f>
        <v>2.2222222222222223E-2</v>
      </c>
      <c r="G6" s="39">
        <f>ROUND(E6/121*21,2)</f>
        <v>25165.29</v>
      </c>
      <c r="H6" s="3"/>
      <c r="I6" s="3"/>
      <c r="J6" s="3"/>
    </row>
    <row r="7" spans="1:10" s="4" customFormat="1" ht="12.75" x14ac:dyDescent="0.2">
      <c r="A7" s="8">
        <v>2</v>
      </c>
      <c r="B7" s="9" t="s">
        <v>64</v>
      </c>
      <c r="C7" s="508">
        <f>SUM('1.1.A. Iesniedzējs:1.3.2. Partneris-kom.-2'!F8)</f>
        <v>1315750</v>
      </c>
      <c r="D7" s="509">
        <f>SUM('1.1.A. Iesniedzējs:1.3.2. Partneris-kom.-2'!G8)</f>
        <v>0</v>
      </c>
      <c r="E7" s="508">
        <f t="shared" ref="E7:E35" si="0">SUM(C7:D7)</f>
        <v>1315750</v>
      </c>
      <c r="F7" s="510">
        <f t="shared" ref="F7:F35" si="1">E7/$E$35</f>
        <v>0.20164750957854405</v>
      </c>
      <c r="G7" s="39">
        <f t="shared" ref="G7:G34" si="2">ROUND(E7/121*21,2)</f>
        <v>228353.31</v>
      </c>
      <c r="H7" s="3"/>
      <c r="I7" s="3"/>
      <c r="J7" s="3"/>
    </row>
    <row r="8" spans="1:10" s="4" customFormat="1" ht="12.75" x14ac:dyDescent="0.2">
      <c r="A8" s="12" t="s">
        <v>65</v>
      </c>
      <c r="B8" s="13" t="s">
        <v>66</v>
      </c>
      <c r="C8" s="508">
        <f>SUM('1.1.A. Iesniedzējs:1.3.2. Partneris-kom.-2'!F9)</f>
        <v>1280000</v>
      </c>
      <c r="D8" s="509">
        <f>SUM('1.1.A. Iesniedzējs:1.3.2. Partneris-kom.-2'!G9)</f>
        <v>0</v>
      </c>
      <c r="E8" s="508">
        <f t="shared" si="0"/>
        <v>1280000</v>
      </c>
      <c r="F8" s="510">
        <f t="shared" si="1"/>
        <v>0.19616858237547893</v>
      </c>
      <c r="G8" s="39">
        <f t="shared" si="2"/>
        <v>222148.76</v>
      </c>
      <c r="H8" s="3"/>
      <c r="I8" s="3"/>
      <c r="J8" s="3"/>
    </row>
    <row r="9" spans="1:10" s="4" customFormat="1" ht="12.75" x14ac:dyDescent="0.2">
      <c r="A9" s="12" t="s">
        <v>67</v>
      </c>
      <c r="B9" s="13" t="s">
        <v>89</v>
      </c>
      <c r="C9" s="508">
        <f>SUM('1.1.A. Iesniedzējs:1.3.2. Partneris-kom.-2'!F10)</f>
        <v>35750</v>
      </c>
      <c r="D9" s="509">
        <f>SUM('1.1.A. Iesniedzējs:1.3.2. Partneris-kom.-2'!G10)</f>
        <v>0</v>
      </c>
      <c r="E9" s="508">
        <f t="shared" si="0"/>
        <v>35750</v>
      </c>
      <c r="F9" s="510">
        <f t="shared" si="1"/>
        <v>5.4789272030651339E-3</v>
      </c>
      <c r="G9" s="39">
        <f t="shared" si="2"/>
        <v>6204.55</v>
      </c>
      <c r="H9" s="3"/>
      <c r="I9" s="3"/>
      <c r="J9" s="3"/>
    </row>
    <row r="10" spans="1:10" s="4" customFormat="1" ht="12.75" x14ac:dyDescent="0.2">
      <c r="A10" s="8">
        <v>3</v>
      </c>
      <c r="B10" s="9" t="s">
        <v>92</v>
      </c>
      <c r="C10" s="508">
        <f>SUM('1.1.A. Iesniedzējs:1.3.2. Partneris-kom.-2'!F11)</f>
        <v>0</v>
      </c>
      <c r="D10" s="509">
        <f>SUM('1.1.A. Iesniedzējs:1.3.2. Partneris-kom.-2'!G11)</f>
        <v>0</v>
      </c>
      <c r="E10" s="508">
        <f t="shared" si="0"/>
        <v>0</v>
      </c>
      <c r="F10" s="510">
        <f t="shared" si="1"/>
        <v>0</v>
      </c>
      <c r="G10" s="39">
        <f t="shared" si="2"/>
        <v>0</v>
      </c>
      <c r="H10" s="3"/>
      <c r="I10" s="3"/>
      <c r="J10" s="3"/>
    </row>
    <row r="11" spans="1:10" s="4" customFormat="1" ht="12.75" x14ac:dyDescent="0.2">
      <c r="A11" s="12" t="s">
        <v>90</v>
      </c>
      <c r="B11" s="13" t="s">
        <v>93</v>
      </c>
      <c r="C11" s="508">
        <f>SUM('1.1.A. Iesniedzējs:1.3.2. Partneris-kom.-2'!F12)</f>
        <v>0</v>
      </c>
      <c r="D11" s="509">
        <f>SUM('1.1.A. Iesniedzējs:1.3.2. Partneris-kom.-2'!G12)</f>
        <v>0</v>
      </c>
      <c r="E11" s="508">
        <f t="shared" si="0"/>
        <v>0</v>
      </c>
      <c r="F11" s="510">
        <f t="shared" si="1"/>
        <v>0</v>
      </c>
      <c r="G11" s="39">
        <f t="shared" si="2"/>
        <v>0</v>
      </c>
      <c r="H11" s="3"/>
      <c r="I11" s="3"/>
      <c r="J11" s="3"/>
    </row>
    <row r="12" spans="1:10" s="4" customFormat="1" ht="12.75" x14ac:dyDescent="0.2">
      <c r="A12" s="12" t="s">
        <v>91</v>
      </c>
      <c r="B12" s="13" t="s">
        <v>94</v>
      </c>
      <c r="C12" s="508">
        <f>SUM('1.1.A. Iesniedzējs:1.3.2. Partneris-kom.-2'!F13)</f>
        <v>0</v>
      </c>
      <c r="D12" s="509">
        <f>SUM('1.1.A. Iesniedzējs:1.3.2. Partneris-kom.-2'!G13)</f>
        <v>0</v>
      </c>
      <c r="E12" s="508">
        <f t="shared" si="0"/>
        <v>0</v>
      </c>
      <c r="F12" s="510">
        <f t="shared" si="1"/>
        <v>0</v>
      </c>
      <c r="G12" s="39">
        <f t="shared" si="2"/>
        <v>0</v>
      </c>
      <c r="H12" s="3"/>
      <c r="I12" s="3"/>
      <c r="J12" s="3"/>
    </row>
    <row r="13" spans="1:10" s="4" customFormat="1" ht="12.75" x14ac:dyDescent="0.2">
      <c r="A13" s="8">
        <v>4</v>
      </c>
      <c r="B13" s="9" t="s">
        <v>68</v>
      </c>
      <c r="C13" s="508">
        <f>SUM('1.1.A. Iesniedzējs:1.3.2. Partneris-kom.-2'!F14)</f>
        <v>0</v>
      </c>
      <c r="D13" s="509">
        <f>SUM('1.1.A. Iesniedzējs:1.3.2. Partneris-kom.-2'!G14)</f>
        <v>0</v>
      </c>
      <c r="E13" s="508">
        <f t="shared" si="0"/>
        <v>0</v>
      </c>
      <c r="F13" s="510">
        <f t="shared" si="1"/>
        <v>0</v>
      </c>
      <c r="G13" s="39">
        <f t="shared" si="2"/>
        <v>0</v>
      </c>
      <c r="H13" s="3"/>
      <c r="I13" s="3"/>
      <c r="J13" s="3"/>
    </row>
    <row r="14" spans="1:10" s="4" customFormat="1" ht="12.75" x14ac:dyDescent="0.2">
      <c r="A14" s="8">
        <v>5</v>
      </c>
      <c r="B14" s="9" t="s">
        <v>95</v>
      </c>
      <c r="C14" s="508">
        <f>SUM('1.1.A. Iesniedzējs:1.3.2. Partneris-kom.-2'!F15)</f>
        <v>0</v>
      </c>
      <c r="D14" s="509">
        <f>SUM('1.1.A. Iesniedzējs:1.3.2. Partneris-kom.-2'!G15)</f>
        <v>0</v>
      </c>
      <c r="E14" s="508">
        <f t="shared" si="0"/>
        <v>0</v>
      </c>
      <c r="F14" s="510">
        <f t="shared" si="1"/>
        <v>0</v>
      </c>
      <c r="G14" s="39">
        <f t="shared" si="2"/>
        <v>0</v>
      </c>
      <c r="H14" s="3"/>
      <c r="I14" s="3"/>
      <c r="J14" s="3"/>
    </row>
    <row r="15" spans="1:10" s="4" customFormat="1" ht="12.75" x14ac:dyDescent="0.2">
      <c r="A15" s="8">
        <v>6</v>
      </c>
      <c r="B15" s="9" t="s">
        <v>96</v>
      </c>
      <c r="C15" s="508">
        <f>SUM('1.1.A. Iesniedzējs:1.3.2. Partneris-kom.-2'!F16)</f>
        <v>145000</v>
      </c>
      <c r="D15" s="509">
        <f>SUM('1.1.A. Iesniedzējs:1.3.2. Partneris-kom.-2'!G16)</f>
        <v>0</v>
      </c>
      <c r="E15" s="508">
        <f t="shared" si="0"/>
        <v>145000</v>
      </c>
      <c r="F15" s="510">
        <f t="shared" si="1"/>
        <v>2.2222222222222223E-2</v>
      </c>
      <c r="G15" s="39">
        <f t="shared" si="2"/>
        <v>25165.29</v>
      </c>
      <c r="H15" s="3"/>
      <c r="I15" s="3"/>
      <c r="J15" s="3"/>
    </row>
    <row r="16" spans="1:10" s="4" customFormat="1" ht="12.75" x14ac:dyDescent="0.2">
      <c r="A16" s="12" t="s">
        <v>99</v>
      </c>
      <c r="B16" s="13" t="s">
        <v>97</v>
      </c>
      <c r="C16" s="508">
        <f>SUM('1.1.A. Iesniedzējs:1.3.2. Partneris-kom.-2'!F17)</f>
        <v>0</v>
      </c>
      <c r="D16" s="509">
        <f>SUM('1.1.A. Iesniedzējs:1.3.2. Partneris-kom.-2'!G17)</f>
        <v>0</v>
      </c>
      <c r="E16" s="508">
        <f t="shared" si="0"/>
        <v>0</v>
      </c>
      <c r="F16" s="510">
        <f t="shared" si="1"/>
        <v>0</v>
      </c>
      <c r="G16" s="39">
        <f t="shared" si="2"/>
        <v>0</v>
      </c>
      <c r="H16" s="3"/>
      <c r="I16" s="3"/>
      <c r="J16" s="3"/>
    </row>
    <row r="17" spans="1:14" s="4" customFormat="1" ht="12.75" x14ac:dyDescent="0.2">
      <c r="A17" s="12" t="s">
        <v>100</v>
      </c>
      <c r="B17" s="13" t="s">
        <v>94</v>
      </c>
      <c r="C17" s="508">
        <f>SUM('1.1.A. Iesniedzējs:1.3.2. Partneris-kom.-2'!F18)</f>
        <v>0</v>
      </c>
      <c r="D17" s="509">
        <f>SUM('1.1.A. Iesniedzējs:1.3.2. Partneris-kom.-2'!G18)</f>
        <v>0</v>
      </c>
      <c r="E17" s="508">
        <f t="shared" si="0"/>
        <v>0</v>
      </c>
      <c r="F17" s="510">
        <f t="shared" si="1"/>
        <v>0</v>
      </c>
      <c r="G17" s="39">
        <f t="shared" si="2"/>
        <v>0</v>
      </c>
      <c r="H17" s="3"/>
      <c r="I17" s="3"/>
      <c r="J17" s="3"/>
    </row>
    <row r="18" spans="1:14" s="4" customFormat="1" ht="12.75" x14ac:dyDescent="0.2">
      <c r="A18" s="12" t="s">
        <v>101</v>
      </c>
      <c r="B18" s="13" t="s">
        <v>98</v>
      </c>
      <c r="C18" s="508">
        <f>SUM('1.1.A. Iesniedzējs:1.3.2. Partneris-kom.-2'!F19)</f>
        <v>0</v>
      </c>
      <c r="D18" s="509">
        <f>SUM('1.1.A. Iesniedzējs:1.3.2. Partneris-kom.-2'!G19)</f>
        <v>0</v>
      </c>
      <c r="E18" s="508">
        <f t="shared" si="0"/>
        <v>0</v>
      </c>
      <c r="F18" s="510">
        <f t="shared" si="1"/>
        <v>0</v>
      </c>
      <c r="G18" s="39">
        <f t="shared" si="2"/>
        <v>0</v>
      </c>
      <c r="H18" s="3"/>
      <c r="I18" s="3"/>
      <c r="J18" s="3"/>
    </row>
    <row r="19" spans="1:14" s="4" customFormat="1" ht="12.75" x14ac:dyDescent="0.2">
      <c r="A19" s="12" t="s">
        <v>102</v>
      </c>
      <c r="B19" s="13" t="s">
        <v>80</v>
      </c>
      <c r="C19" s="508">
        <f>SUM('1.1.A. Iesniedzējs:1.3.2. Partneris-kom.-2'!F20)</f>
        <v>145000</v>
      </c>
      <c r="D19" s="509">
        <f>SUM('1.1.A. Iesniedzējs:1.3.2. Partneris-kom.-2'!G20)</f>
        <v>0</v>
      </c>
      <c r="E19" s="508">
        <f t="shared" si="0"/>
        <v>145000</v>
      </c>
      <c r="F19" s="510">
        <f t="shared" si="1"/>
        <v>2.2222222222222223E-2</v>
      </c>
      <c r="G19" s="39">
        <f t="shared" si="2"/>
        <v>25165.29</v>
      </c>
      <c r="H19" s="3"/>
      <c r="I19" s="3"/>
      <c r="J19" s="3"/>
    </row>
    <row r="20" spans="1:14" s="4" customFormat="1" ht="12.75" hidden="1" x14ac:dyDescent="0.2">
      <c r="A20" s="8">
        <v>7</v>
      </c>
      <c r="B20" s="9" t="s">
        <v>69</v>
      </c>
      <c r="C20" s="508">
        <f>SUM('1.1.A. Iesniedzējs:1.3.2. Partneris-kom.-2'!F21)</f>
        <v>0</v>
      </c>
      <c r="D20" s="509">
        <f>SUM('1.1.A. Iesniedzējs:1.3.2. Partneris-kom.-2'!G21)</f>
        <v>0</v>
      </c>
      <c r="E20" s="508">
        <f t="shared" si="0"/>
        <v>0</v>
      </c>
      <c r="F20" s="510">
        <f t="shared" si="1"/>
        <v>0</v>
      </c>
      <c r="G20" s="39">
        <f t="shared" si="2"/>
        <v>0</v>
      </c>
      <c r="H20" s="3"/>
      <c r="I20" s="3"/>
      <c r="J20" s="3"/>
    </row>
    <row r="21" spans="1:14" s="4" customFormat="1" ht="12.75" hidden="1" x14ac:dyDescent="0.2">
      <c r="A21" s="12" t="s">
        <v>70</v>
      </c>
      <c r="B21" s="13" t="s">
        <v>71</v>
      </c>
      <c r="C21" s="508">
        <f>SUM('1.1.A. Iesniedzējs:1.3.2. Partneris-kom.-2'!F22)</f>
        <v>0</v>
      </c>
      <c r="D21" s="509">
        <f>SUM('1.1.A. Iesniedzējs:1.3.2. Partneris-kom.-2'!G22)</f>
        <v>0</v>
      </c>
      <c r="E21" s="508">
        <f t="shared" si="0"/>
        <v>0</v>
      </c>
      <c r="F21" s="510">
        <f t="shared" si="1"/>
        <v>0</v>
      </c>
      <c r="G21" s="39">
        <f t="shared" si="2"/>
        <v>0</v>
      </c>
      <c r="H21" s="3"/>
      <c r="I21" s="3"/>
      <c r="J21" s="3"/>
    </row>
    <row r="22" spans="1:14" s="4" customFormat="1" ht="12.75" hidden="1" x14ac:dyDescent="0.2">
      <c r="A22" s="12" t="s">
        <v>72</v>
      </c>
      <c r="B22" s="13" t="s">
        <v>73</v>
      </c>
      <c r="C22" s="508">
        <f>SUM('1.1.A. Iesniedzējs:1.3.2. Partneris-kom.-2'!F23)</f>
        <v>0</v>
      </c>
      <c r="D22" s="509">
        <f>SUM('1.1.A. Iesniedzējs:1.3.2. Partneris-kom.-2'!G23)</f>
        <v>0</v>
      </c>
      <c r="E22" s="508">
        <f t="shared" si="0"/>
        <v>0</v>
      </c>
      <c r="F22" s="510">
        <f t="shared" si="1"/>
        <v>0</v>
      </c>
      <c r="G22" s="39">
        <f t="shared" si="2"/>
        <v>0</v>
      </c>
      <c r="H22" s="3"/>
      <c r="I22" s="3"/>
      <c r="J22" s="3"/>
    </row>
    <row r="23" spans="1:14" s="4" customFormat="1" ht="12.75" hidden="1" x14ac:dyDescent="0.2">
      <c r="A23" s="12" t="s">
        <v>74</v>
      </c>
      <c r="B23" s="13" t="s">
        <v>87</v>
      </c>
      <c r="C23" s="508">
        <f>SUM('1.1.A. Iesniedzējs:1.3.2. Partneris-kom.-2'!F24)</f>
        <v>0</v>
      </c>
      <c r="D23" s="509">
        <f>SUM('1.1.A. Iesniedzējs:1.3.2. Partneris-kom.-2'!G24)</f>
        <v>0</v>
      </c>
      <c r="E23" s="508">
        <f t="shared" si="0"/>
        <v>0</v>
      </c>
      <c r="F23" s="510">
        <f t="shared" si="1"/>
        <v>0</v>
      </c>
      <c r="G23" s="39">
        <f t="shared" si="2"/>
        <v>0</v>
      </c>
      <c r="H23" s="3"/>
      <c r="I23" s="3"/>
      <c r="J23" s="3"/>
    </row>
    <row r="24" spans="1:14" s="4" customFormat="1" ht="12.75" hidden="1" x14ac:dyDescent="0.2">
      <c r="A24" s="12" t="s">
        <v>75</v>
      </c>
      <c r="B24" s="13" t="s">
        <v>76</v>
      </c>
      <c r="C24" s="508">
        <f>SUM('1.1.A. Iesniedzējs:1.3.2. Partneris-kom.-2'!F25)</f>
        <v>0</v>
      </c>
      <c r="D24" s="509">
        <f>SUM('1.1.A. Iesniedzējs:1.3.2. Partneris-kom.-2'!G25)</f>
        <v>0</v>
      </c>
      <c r="E24" s="508">
        <f t="shared" si="0"/>
        <v>0</v>
      </c>
      <c r="F24" s="510">
        <f t="shared" si="1"/>
        <v>0</v>
      </c>
      <c r="G24" s="39">
        <f t="shared" si="2"/>
        <v>0</v>
      </c>
      <c r="H24" s="3"/>
      <c r="I24" s="3"/>
      <c r="J24" s="3"/>
    </row>
    <row r="25" spans="1:14" s="4" customFormat="1" ht="12.75" hidden="1" x14ac:dyDescent="0.2">
      <c r="A25" s="12" t="s">
        <v>77</v>
      </c>
      <c r="B25" s="13" t="s">
        <v>78</v>
      </c>
      <c r="C25" s="508">
        <f>SUM('1.1.A. Iesniedzējs:1.3.2. Partneris-kom.-2'!F26)</f>
        <v>0</v>
      </c>
      <c r="D25" s="509">
        <f>SUM('1.1.A. Iesniedzējs:1.3.2. Partneris-kom.-2'!G26)</f>
        <v>0</v>
      </c>
      <c r="E25" s="508">
        <f t="shared" si="0"/>
        <v>0</v>
      </c>
      <c r="F25" s="510">
        <f t="shared" si="1"/>
        <v>0</v>
      </c>
      <c r="G25" s="39">
        <f t="shared" si="2"/>
        <v>0</v>
      </c>
      <c r="H25" s="3"/>
      <c r="I25" s="3"/>
      <c r="J25" s="3"/>
      <c r="N25" s="511"/>
    </row>
    <row r="26" spans="1:14" s="4" customFormat="1" ht="12.75" hidden="1" x14ac:dyDescent="0.2">
      <c r="A26" s="12" t="s">
        <v>79</v>
      </c>
      <c r="B26" s="13" t="s">
        <v>80</v>
      </c>
      <c r="C26" s="508">
        <f>SUM('1.1.A. Iesniedzējs:1.3.2. Partneris-kom.-2'!F27)</f>
        <v>0</v>
      </c>
      <c r="D26" s="509">
        <f>SUM('1.1.A. Iesniedzējs:1.3.2. Partneris-kom.-2'!G27)</f>
        <v>0</v>
      </c>
      <c r="E26" s="508">
        <f t="shared" si="0"/>
        <v>0</v>
      </c>
      <c r="F26" s="510">
        <f t="shared" si="1"/>
        <v>0</v>
      </c>
      <c r="G26" s="39">
        <f t="shared" si="2"/>
        <v>0</v>
      </c>
      <c r="H26" s="3"/>
      <c r="I26" s="3"/>
      <c r="J26" s="3"/>
      <c r="N26" s="512"/>
    </row>
    <row r="27" spans="1:14" s="4" customFormat="1" ht="12.75" hidden="1" x14ac:dyDescent="0.2">
      <c r="A27" s="8">
        <v>8</v>
      </c>
      <c r="B27" s="9" t="s">
        <v>103</v>
      </c>
      <c r="C27" s="508">
        <f>SUM('1.1.A. Iesniedzējs:1.3.2. Partneris-kom.-2'!F28)</f>
        <v>0</v>
      </c>
      <c r="D27" s="509">
        <f>SUM('1.1.A. Iesniedzējs:1.3.2. Partneris-kom.-2'!G28)</f>
        <v>0</v>
      </c>
      <c r="E27" s="508">
        <f t="shared" si="0"/>
        <v>0</v>
      </c>
      <c r="F27" s="510">
        <f t="shared" si="1"/>
        <v>0</v>
      </c>
      <c r="G27" s="39">
        <f t="shared" si="2"/>
        <v>0</v>
      </c>
      <c r="H27" s="3"/>
      <c r="I27" s="3"/>
      <c r="J27" s="3"/>
    </row>
    <row r="28" spans="1:14" s="4" customFormat="1" ht="12.75" hidden="1" x14ac:dyDescent="0.2">
      <c r="A28" s="8">
        <v>9</v>
      </c>
      <c r="B28" s="9" t="s">
        <v>81</v>
      </c>
      <c r="C28" s="508">
        <f>SUM('1.1.A. Iesniedzējs:1.3.2. Partneris-kom.-2'!F29)</f>
        <v>0</v>
      </c>
      <c r="D28" s="509">
        <f>SUM('1.1.A. Iesniedzējs:1.3.2. Partneris-kom.-2'!G29)</f>
        <v>0</v>
      </c>
      <c r="E28" s="508">
        <f t="shared" si="0"/>
        <v>0</v>
      </c>
      <c r="F28" s="510">
        <f t="shared" si="1"/>
        <v>0</v>
      </c>
      <c r="G28" s="39">
        <f t="shared" si="2"/>
        <v>0</v>
      </c>
      <c r="H28" s="3"/>
      <c r="I28" s="3"/>
      <c r="J28" s="3"/>
      <c r="N28" s="513"/>
    </row>
    <row r="29" spans="1:14" s="4" customFormat="1" ht="12.75" x14ac:dyDescent="0.2">
      <c r="A29" s="8">
        <v>10</v>
      </c>
      <c r="B29" s="9" t="s">
        <v>82</v>
      </c>
      <c r="C29" s="508">
        <f>SUM('1.1.A. Iesniedzējs:1.3.2. Partneris-kom.-2'!F30)</f>
        <v>8200</v>
      </c>
      <c r="D29" s="509">
        <f>SUM('1.1.A. Iesniedzējs:1.3.2. Partneris-kom.-2'!G30)</f>
        <v>0</v>
      </c>
      <c r="E29" s="508">
        <f t="shared" si="0"/>
        <v>8200</v>
      </c>
      <c r="F29" s="510">
        <f t="shared" si="1"/>
        <v>1.2567049808429119E-3</v>
      </c>
      <c r="G29" s="39">
        <f t="shared" si="2"/>
        <v>1423.14</v>
      </c>
      <c r="H29" s="3"/>
      <c r="I29" s="3"/>
      <c r="J29" s="3"/>
      <c r="N29" s="513"/>
    </row>
    <row r="30" spans="1:14" s="4" customFormat="1" ht="25.5" x14ac:dyDescent="0.2">
      <c r="A30" s="8">
        <v>11</v>
      </c>
      <c r="B30" s="9" t="s">
        <v>83</v>
      </c>
      <c r="C30" s="508">
        <f>SUM('1.1.A. Iesniedzējs:1.3.2. Partneris-kom.-2'!F31)</f>
        <v>0</v>
      </c>
      <c r="D30" s="509">
        <f>SUM('1.1.A. Iesniedzējs:1.3.2. Partneris-kom.-2'!G31)</f>
        <v>0</v>
      </c>
      <c r="E30" s="508">
        <f t="shared" si="0"/>
        <v>0</v>
      </c>
      <c r="F30" s="510">
        <f t="shared" si="1"/>
        <v>0</v>
      </c>
      <c r="G30" s="39">
        <f t="shared" si="2"/>
        <v>0</v>
      </c>
      <c r="H30" s="3"/>
      <c r="I30" s="3"/>
      <c r="J30" s="3"/>
      <c r="N30" s="513"/>
    </row>
    <row r="31" spans="1:14" s="4" customFormat="1" ht="12.75" x14ac:dyDescent="0.2">
      <c r="A31" s="8">
        <v>12</v>
      </c>
      <c r="B31" s="9" t="s">
        <v>104</v>
      </c>
      <c r="C31" s="508">
        <f>SUM('1.1.A. Iesniedzējs:1.3.2. Partneris-kom.-2'!F32)</f>
        <v>0</v>
      </c>
      <c r="D31" s="509">
        <f>SUM('1.1.A. Iesniedzējs:1.3.2. Partneris-kom.-2'!G32)</f>
        <v>0</v>
      </c>
      <c r="E31" s="508">
        <f t="shared" si="0"/>
        <v>0</v>
      </c>
      <c r="F31" s="510">
        <f t="shared" si="1"/>
        <v>0</v>
      </c>
      <c r="G31" s="39">
        <f t="shared" si="2"/>
        <v>0</v>
      </c>
      <c r="H31" s="3"/>
      <c r="I31" s="3"/>
      <c r="J31" s="3"/>
      <c r="N31" s="513"/>
    </row>
    <row r="32" spans="1:14" s="4" customFormat="1" ht="12.75" x14ac:dyDescent="0.2">
      <c r="A32" s="8">
        <v>13</v>
      </c>
      <c r="B32" s="9" t="s">
        <v>105</v>
      </c>
      <c r="C32" s="508">
        <f>SUM('1.1.A. Iesniedzējs:1.3.2. Partneris-kom.-2'!F33)</f>
        <v>99250</v>
      </c>
      <c r="D32" s="509">
        <f>SUM('1.1.A. Iesniedzējs:1.3.2. Partneris-kom.-2'!G33)</f>
        <v>0</v>
      </c>
      <c r="E32" s="508">
        <f t="shared" si="0"/>
        <v>99250</v>
      </c>
      <c r="F32" s="510">
        <f t="shared" si="1"/>
        <v>1.5210727969348659E-2</v>
      </c>
      <c r="G32" s="39">
        <f t="shared" si="2"/>
        <v>17225.21</v>
      </c>
      <c r="H32" s="3"/>
      <c r="I32" s="3"/>
      <c r="J32" s="3"/>
      <c r="N32" s="513"/>
    </row>
    <row r="33" spans="1:14" s="4" customFormat="1" ht="12.75" x14ac:dyDescent="0.2">
      <c r="A33" s="8">
        <v>14</v>
      </c>
      <c r="B33" s="9" t="s">
        <v>106</v>
      </c>
      <c r="C33" s="508">
        <f>SUM('1.1.A. Iesniedzējs:1.3.2. Partneris-kom.-2'!F34)</f>
        <v>4541769</v>
      </c>
      <c r="D33" s="509">
        <f>SUM('1.1.A. Iesniedzējs:1.3.2. Partneris-kom.-2'!G34)</f>
        <v>0</v>
      </c>
      <c r="E33" s="508">
        <f t="shared" si="0"/>
        <v>4541769</v>
      </c>
      <c r="F33" s="510">
        <f t="shared" si="1"/>
        <v>0.69605655172413794</v>
      </c>
      <c r="G33" s="39">
        <f t="shared" si="2"/>
        <v>788240.9</v>
      </c>
      <c r="H33" s="3"/>
      <c r="I33" s="3"/>
      <c r="J33" s="3"/>
      <c r="N33" s="513"/>
    </row>
    <row r="34" spans="1:14" s="4" customFormat="1" ht="12.75" x14ac:dyDescent="0.2">
      <c r="A34" s="8">
        <v>15</v>
      </c>
      <c r="B34" s="9" t="s">
        <v>107</v>
      </c>
      <c r="C34" s="508">
        <f>SUM('1.1.A. Iesniedzējs:1.3.2. Partneris-kom.-2'!F35)</f>
        <v>270031</v>
      </c>
      <c r="D34" s="509">
        <f>SUM('1.1.A. Iesniedzējs:1.3.2. Partneris-kom.-2'!G35)</f>
        <v>0</v>
      </c>
      <c r="E34" s="508">
        <f t="shared" si="0"/>
        <v>270031</v>
      </c>
      <c r="F34" s="510">
        <f t="shared" si="1"/>
        <v>4.138406130268199E-2</v>
      </c>
      <c r="G34" s="39">
        <f t="shared" si="2"/>
        <v>46864.88</v>
      </c>
      <c r="H34" s="3"/>
      <c r="I34" s="3"/>
      <c r="J34" s="3"/>
      <c r="N34" s="513"/>
    </row>
    <row r="35" spans="1:14" s="4" customFormat="1" ht="12.75" x14ac:dyDescent="0.2">
      <c r="A35" s="514"/>
      <c r="B35" s="515" t="s">
        <v>84</v>
      </c>
      <c r="C35" s="516">
        <f>SUM('1.1.A. Iesniedzējs:1.3.2. Partneris-kom.-2'!F36)</f>
        <v>6525000</v>
      </c>
      <c r="D35" s="517">
        <f>SUM('1.1.A. Iesniedzējs:1.3.2. Partneris-kom.-2'!G36)</f>
        <v>0</v>
      </c>
      <c r="E35" s="516">
        <f t="shared" si="0"/>
        <v>6525000</v>
      </c>
      <c r="F35" s="518">
        <f t="shared" si="1"/>
        <v>1</v>
      </c>
      <c r="G35" s="40">
        <f>G6+G7+G10+G13+G14+G15+G20+G27+G28+G29+G30+G31+G32+G33+G34</f>
        <v>1132438.02</v>
      </c>
      <c r="H35" s="3"/>
      <c r="I35" s="3"/>
      <c r="J35" s="3"/>
    </row>
    <row r="36" spans="1:14" s="4" customFormat="1" ht="12.75" x14ac:dyDescent="0.2">
      <c r="A36" s="3"/>
      <c r="B36" s="3"/>
      <c r="C36" s="3"/>
      <c r="D36" s="3"/>
      <c r="E36" s="3"/>
      <c r="F36" s="3"/>
      <c r="G36" s="3"/>
      <c r="H36" s="3"/>
      <c r="I36" s="3"/>
      <c r="J36" s="3"/>
    </row>
    <row r="37" spans="1:14" s="4" customFormat="1" ht="12.75" x14ac:dyDescent="0.2">
      <c r="A37" s="3" t="s">
        <v>184</v>
      </c>
      <c r="B37" s="3"/>
      <c r="C37" s="3"/>
      <c r="D37" s="3"/>
      <c r="E37" s="3"/>
      <c r="F37" s="3"/>
      <c r="G37" s="3"/>
      <c r="H37" s="3"/>
      <c r="I37" s="3"/>
      <c r="J37" s="3"/>
    </row>
    <row r="38" spans="1:14" s="4" customFormat="1" ht="12.75" x14ac:dyDescent="0.2">
      <c r="A38" s="3" t="s">
        <v>353</v>
      </c>
      <c r="B38" s="3"/>
      <c r="C38" s="3"/>
      <c r="D38" s="3"/>
      <c r="E38" s="3"/>
      <c r="F38" s="3"/>
      <c r="G38" s="3"/>
      <c r="H38" s="3"/>
      <c r="I38" s="3"/>
      <c r="J38" s="3"/>
    </row>
    <row r="39" spans="1:14" s="4" customFormat="1" ht="12.75" x14ac:dyDescent="0.2">
      <c r="A39" s="3"/>
      <c r="B39" s="3"/>
      <c r="C39" s="3"/>
      <c r="D39" s="3"/>
      <c r="E39" s="3"/>
      <c r="F39" s="3"/>
      <c r="G39" s="3"/>
      <c r="H39" s="3"/>
      <c r="I39" s="3"/>
      <c r="J39" s="3"/>
    </row>
    <row r="40" spans="1:14" x14ac:dyDescent="0.25">
      <c r="A40" s="502"/>
      <c r="B40" s="502"/>
      <c r="C40" s="502"/>
      <c r="D40" s="502"/>
      <c r="E40" s="502"/>
      <c r="F40" s="502"/>
      <c r="G40" s="502"/>
      <c r="H40" s="502"/>
      <c r="I40" s="502"/>
      <c r="J40" s="502"/>
    </row>
    <row r="41" spans="1:14" x14ac:dyDescent="0.25">
      <c r="A41" s="502"/>
      <c r="B41" s="502"/>
      <c r="C41" s="502"/>
      <c r="D41" s="502"/>
      <c r="E41" s="502"/>
      <c r="F41" s="502"/>
      <c r="G41" s="502"/>
      <c r="H41" s="502"/>
      <c r="I41" s="502"/>
      <c r="J41" s="502"/>
    </row>
    <row r="42" spans="1:14" x14ac:dyDescent="0.25">
      <c r="A42" s="519"/>
      <c r="B42" s="502"/>
      <c r="C42" s="502"/>
      <c r="D42" s="502"/>
      <c r="E42" s="502"/>
      <c r="F42" s="502"/>
      <c r="G42" s="502"/>
      <c r="H42" s="502"/>
      <c r="I42" s="502"/>
      <c r="J42" s="502"/>
    </row>
    <row r="43" spans="1:14" x14ac:dyDescent="0.25">
      <c r="A43" s="502"/>
      <c r="B43" s="502"/>
      <c r="C43" s="502"/>
      <c r="D43" s="502"/>
      <c r="E43" s="502"/>
      <c r="F43" s="502"/>
      <c r="G43" s="502"/>
      <c r="H43" s="502"/>
      <c r="I43" s="502"/>
      <c r="J43" s="502"/>
    </row>
    <row r="44" spans="1:14" x14ac:dyDescent="0.25">
      <c r="A44" s="502"/>
      <c r="B44" s="502"/>
      <c r="C44" s="502"/>
      <c r="D44" s="502"/>
      <c r="E44" s="502"/>
      <c r="F44" s="502"/>
      <c r="G44" s="502"/>
      <c r="H44" s="502"/>
      <c r="I44" s="502"/>
      <c r="J44" s="502"/>
    </row>
    <row r="45" spans="1:14" x14ac:dyDescent="0.25">
      <c r="A45" s="502"/>
      <c r="B45" s="502"/>
      <c r="C45" s="502"/>
      <c r="D45" s="502"/>
      <c r="E45" s="502"/>
      <c r="F45" s="502"/>
      <c r="G45" s="502"/>
      <c r="H45" s="502"/>
      <c r="I45" s="502"/>
      <c r="J45" s="502"/>
    </row>
    <row r="46" spans="1:14" x14ac:dyDescent="0.25">
      <c r="A46" s="502"/>
      <c r="B46" s="502"/>
      <c r="C46" s="502"/>
      <c r="D46" s="502"/>
      <c r="E46" s="502"/>
      <c r="F46" s="502"/>
      <c r="G46" s="502"/>
      <c r="H46" s="502"/>
      <c r="I46" s="502"/>
      <c r="J46" s="502"/>
    </row>
    <row r="47" spans="1:14" x14ac:dyDescent="0.25">
      <c r="A47" s="502"/>
      <c r="B47" s="502"/>
      <c r="C47" s="502"/>
      <c r="D47" s="502"/>
      <c r="E47" s="502"/>
      <c r="F47" s="502"/>
      <c r="G47" s="502"/>
      <c r="H47" s="502"/>
      <c r="I47" s="502"/>
      <c r="J47" s="502"/>
    </row>
    <row r="48" spans="1:14" x14ac:dyDescent="0.25">
      <c r="A48" s="502"/>
      <c r="B48" s="502"/>
      <c r="C48" s="502"/>
      <c r="D48" s="502"/>
      <c r="E48" s="502"/>
      <c r="F48" s="502"/>
      <c r="G48" s="502"/>
      <c r="H48" s="502"/>
      <c r="I48" s="502"/>
      <c r="J48" s="502"/>
    </row>
  </sheetData>
  <sheetProtection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dimension ref="A1:L138"/>
  <sheetViews>
    <sheetView topLeftCell="A90" zoomScaleNormal="100" workbookViewId="0">
      <selection activeCell="I134" sqref="I134"/>
    </sheetView>
  </sheetViews>
  <sheetFormatPr defaultColWidth="9.140625" defaultRowHeight="12.75" x14ac:dyDescent="0.2"/>
  <cols>
    <col min="1" max="1" width="16.7109375" style="64" customWidth="1"/>
    <col min="2" max="2" width="26.28515625" style="64" customWidth="1"/>
    <col min="3" max="3" width="33.85546875" style="64" customWidth="1"/>
    <col min="4" max="4" width="15.42578125" style="64" customWidth="1"/>
    <col min="5" max="5" width="14.5703125" style="64" customWidth="1"/>
    <col min="6" max="6" width="12.85546875" style="64" bestFit="1" customWidth="1"/>
    <col min="7" max="7" width="23.85546875" style="64" customWidth="1"/>
    <col min="8" max="16384" width="9.140625" style="64"/>
  </cols>
  <sheetData>
    <row r="1" spans="1:8" x14ac:dyDescent="0.2">
      <c r="G1" s="85"/>
    </row>
    <row r="2" spans="1:8" x14ac:dyDescent="0.2">
      <c r="G2" s="85"/>
    </row>
    <row r="3" spans="1:8" x14ac:dyDescent="0.2">
      <c r="A3" s="722" t="s">
        <v>286</v>
      </c>
      <c r="B3" s="722"/>
      <c r="C3" s="722"/>
      <c r="D3" s="722"/>
      <c r="E3" s="722"/>
      <c r="F3" s="722"/>
      <c r="G3" s="722"/>
    </row>
    <row r="4" spans="1:8" x14ac:dyDescent="0.2">
      <c r="A4" s="723" t="s">
        <v>287</v>
      </c>
      <c r="B4" s="723"/>
      <c r="C4" s="724"/>
      <c r="D4" s="724"/>
      <c r="E4" s="724"/>
      <c r="F4" s="724"/>
      <c r="G4" s="724"/>
    </row>
    <row r="5" spans="1:8" x14ac:dyDescent="0.2">
      <c r="A5" s="725"/>
      <c r="B5" s="725"/>
      <c r="C5" s="725"/>
      <c r="D5" s="725"/>
      <c r="E5" s="725"/>
      <c r="F5" s="725"/>
      <c r="G5" s="725"/>
    </row>
    <row r="6" spans="1:8" x14ac:dyDescent="0.2">
      <c r="A6" s="726" t="s">
        <v>288</v>
      </c>
      <c r="B6" s="726"/>
      <c r="C6" s="726"/>
      <c r="D6" s="726"/>
      <c r="E6" s="726"/>
      <c r="F6" s="726"/>
      <c r="G6" s="726"/>
    </row>
    <row r="7" spans="1:8" x14ac:dyDescent="0.2">
      <c r="A7" s="722" t="s">
        <v>289</v>
      </c>
      <c r="B7" s="722"/>
      <c r="C7" s="722"/>
      <c r="D7" s="722"/>
      <c r="E7" s="722"/>
      <c r="F7" s="722"/>
      <c r="G7" s="722"/>
    </row>
    <row r="8" spans="1:8" ht="14.25" customHeight="1" x14ac:dyDescent="0.2">
      <c r="A8" s="726"/>
      <c r="B8" s="726"/>
      <c r="C8" s="726"/>
      <c r="D8" s="726"/>
      <c r="E8" s="726"/>
      <c r="F8" s="726"/>
      <c r="G8" s="726"/>
    </row>
    <row r="9" spans="1:8" x14ac:dyDescent="0.2">
      <c r="A9" s="670" t="s">
        <v>290</v>
      </c>
      <c r="B9" s="670"/>
      <c r="C9" s="670"/>
      <c r="D9" s="670"/>
      <c r="E9" s="670"/>
      <c r="F9" s="670"/>
      <c r="G9" s="670"/>
    </row>
    <row r="10" spans="1:8" x14ac:dyDescent="0.2">
      <c r="A10" s="670"/>
      <c r="B10" s="670"/>
      <c r="C10" s="670"/>
      <c r="D10" s="670"/>
      <c r="E10" s="670"/>
      <c r="F10" s="670"/>
      <c r="G10" s="670"/>
    </row>
    <row r="11" spans="1:8" x14ac:dyDescent="0.2">
      <c r="A11" s="670"/>
      <c r="B11" s="670"/>
      <c r="C11" s="670"/>
      <c r="D11" s="670"/>
      <c r="E11" s="670"/>
      <c r="F11" s="670"/>
      <c r="G11" s="670"/>
    </row>
    <row r="12" spans="1:8" ht="69.75" customHeight="1" x14ac:dyDescent="0.2">
      <c r="A12" s="727" t="s">
        <v>614</v>
      </c>
      <c r="B12" s="695"/>
      <c r="C12" s="695"/>
      <c r="D12" s="695"/>
      <c r="E12" s="695"/>
      <c r="F12" s="695"/>
      <c r="G12" s="696"/>
    </row>
    <row r="14" spans="1:8" s="53" customFormat="1" x14ac:dyDescent="0.2">
      <c r="A14" s="728" t="s">
        <v>245</v>
      </c>
      <c r="B14" s="703"/>
      <c r="C14" s="729"/>
      <c r="D14" s="729"/>
      <c r="E14" s="729"/>
      <c r="F14" s="729"/>
      <c r="G14" s="730"/>
      <c r="H14" s="52"/>
    </row>
    <row r="15" spans="1:8" s="53" customFormat="1" x14ac:dyDescent="0.2">
      <c r="A15" s="54" t="s">
        <v>53</v>
      </c>
      <c r="B15" s="714" t="s">
        <v>246</v>
      </c>
      <c r="C15" s="731"/>
      <c r="D15" s="176" t="s">
        <v>247</v>
      </c>
      <c r="E15" s="721"/>
      <c r="F15" s="721"/>
      <c r="G15" s="3"/>
    </row>
    <row r="16" spans="1:8" s="53" customFormat="1" x14ac:dyDescent="0.2">
      <c r="A16" s="173">
        <v>1</v>
      </c>
      <c r="B16" s="705" t="s">
        <v>45</v>
      </c>
      <c r="C16" s="706"/>
      <c r="D16" s="82">
        <f>'Dati par projektu'!C16</f>
        <v>10</v>
      </c>
      <c r="E16" s="721"/>
      <c r="F16" s="721"/>
      <c r="G16" s="3"/>
    </row>
    <row r="17" spans="1:7" s="53" customFormat="1" x14ac:dyDescent="0.2">
      <c r="A17" s="55">
        <v>2</v>
      </c>
      <c r="B17" s="719" t="s">
        <v>248</v>
      </c>
      <c r="C17" s="720"/>
      <c r="D17" s="56">
        <f>'6. DL finanšu_analīze'!F3</f>
        <v>0.04</v>
      </c>
      <c r="E17" s="721"/>
      <c r="F17" s="721"/>
      <c r="G17" s="3"/>
    </row>
    <row r="18" spans="1:7" s="53" customFormat="1" x14ac:dyDescent="0.2">
      <c r="A18" s="713" t="s">
        <v>53</v>
      </c>
      <c r="B18" s="709" t="s">
        <v>246</v>
      </c>
      <c r="C18" s="710"/>
      <c r="D18" s="713" t="s">
        <v>249</v>
      </c>
      <c r="E18" s="713" t="s">
        <v>250</v>
      </c>
      <c r="F18" s="714" t="s">
        <v>251</v>
      </c>
      <c r="G18" s="715"/>
    </row>
    <row r="19" spans="1:7" s="53" customFormat="1" x14ac:dyDescent="0.2">
      <c r="A19" s="713"/>
      <c r="B19" s="711"/>
      <c r="C19" s="712"/>
      <c r="D19" s="713"/>
      <c r="E19" s="713"/>
      <c r="F19" s="716" t="s">
        <v>252</v>
      </c>
      <c r="G19" s="715"/>
    </row>
    <row r="20" spans="1:7" s="53" customFormat="1" x14ac:dyDescent="0.2">
      <c r="A20" s="173">
        <v>3</v>
      </c>
      <c r="B20" s="705" t="s">
        <v>424</v>
      </c>
      <c r="C20" s="706"/>
      <c r="D20" s="57">
        <f>'12. AL budžets kopā'!E34-'12. AL budžets kopā'!E33</f>
        <v>6254969</v>
      </c>
      <c r="E20" s="57">
        <f>-'6. DL finanšu_analīze'!F25</f>
        <v>5761853.2401526552</v>
      </c>
      <c r="F20" s="700" t="s">
        <v>284</v>
      </c>
      <c r="G20" s="700"/>
    </row>
    <row r="21" spans="1:7" s="53" customFormat="1" ht="12.75" customHeight="1" x14ac:dyDescent="0.2">
      <c r="A21" s="173">
        <v>4</v>
      </c>
      <c r="B21" s="705" t="s">
        <v>253</v>
      </c>
      <c r="C21" s="706"/>
      <c r="D21" s="57">
        <f>'6. DL finanšu_analīze'!G26</f>
        <v>0</v>
      </c>
      <c r="E21" s="57">
        <f>'6. DL finanšu_analīze'!F26</f>
        <v>0</v>
      </c>
      <c r="F21" s="700" t="s">
        <v>284</v>
      </c>
      <c r="G21" s="700"/>
    </row>
    <row r="22" spans="1:7" s="53" customFormat="1" ht="12.75" customHeight="1" x14ac:dyDescent="0.2">
      <c r="A22" s="173">
        <v>5</v>
      </c>
      <c r="B22" s="705" t="s">
        <v>254</v>
      </c>
      <c r="C22" s="706"/>
      <c r="D22" s="83"/>
      <c r="E22" s="57">
        <f>'6. DL finanšu_analīze'!F22</f>
        <v>0</v>
      </c>
      <c r="F22" s="700" t="s">
        <v>284</v>
      </c>
      <c r="G22" s="700"/>
    </row>
    <row r="23" spans="1:7" s="53" customFormat="1" ht="30.6" customHeight="1" x14ac:dyDescent="0.2">
      <c r="A23" s="173">
        <v>6</v>
      </c>
      <c r="B23" s="707" t="s">
        <v>255</v>
      </c>
      <c r="C23" s="708"/>
      <c r="D23" s="83"/>
      <c r="E23" s="57">
        <f>-'6. DL finanšu_analīze'!F23</f>
        <v>0</v>
      </c>
      <c r="F23" s="700" t="s">
        <v>284</v>
      </c>
      <c r="G23" s="700"/>
    </row>
    <row r="24" spans="1:7" s="53" customFormat="1" x14ac:dyDescent="0.2">
      <c r="A24" s="717" t="s">
        <v>425</v>
      </c>
      <c r="B24" s="718"/>
      <c r="C24" s="718"/>
      <c r="D24" s="718"/>
      <c r="E24" s="718"/>
    </row>
    <row r="25" spans="1:7" s="53" customFormat="1" x14ac:dyDescent="0.2">
      <c r="D25" s="59"/>
    </row>
    <row r="26" spans="1:7" s="53" customFormat="1" x14ac:dyDescent="0.2">
      <c r="A26" s="701" t="s">
        <v>256</v>
      </c>
      <c r="B26" s="702"/>
      <c r="C26" s="703"/>
      <c r="D26" s="703"/>
      <c r="E26" s="703"/>
      <c r="F26" s="703"/>
      <c r="G26" s="704"/>
    </row>
    <row r="27" spans="1:7" s="53" customFormat="1" x14ac:dyDescent="0.2">
      <c r="A27" s="54"/>
      <c r="B27" s="709" t="s">
        <v>246</v>
      </c>
      <c r="C27" s="710"/>
      <c r="D27" s="713" t="s">
        <v>249</v>
      </c>
      <c r="E27" s="713" t="s">
        <v>250</v>
      </c>
      <c r="F27" s="714" t="s">
        <v>251</v>
      </c>
      <c r="G27" s="715"/>
    </row>
    <row r="28" spans="1:7" s="53" customFormat="1" x14ac:dyDescent="0.2">
      <c r="A28" s="60"/>
      <c r="B28" s="711"/>
      <c r="C28" s="712"/>
      <c r="D28" s="713"/>
      <c r="E28" s="713"/>
      <c r="F28" s="716" t="s">
        <v>252</v>
      </c>
      <c r="G28" s="715"/>
    </row>
    <row r="29" spans="1:7" s="53" customFormat="1" ht="24" customHeight="1" x14ac:dyDescent="0.2">
      <c r="A29" s="61">
        <v>7</v>
      </c>
      <c r="B29" s="698" t="s">
        <v>257</v>
      </c>
      <c r="C29" s="699"/>
      <c r="D29" s="83"/>
      <c r="E29" s="57">
        <f>E22-E23+E21</f>
        <v>0</v>
      </c>
      <c r="F29" s="700" t="s">
        <v>284</v>
      </c>
      <c r="G29" s="700"/>
    </row>
    <row r="30" spans="1:7" s="53" customFormat="1" ht="24" customHeight="1" x14ac:dyDescent="0.2">
      <c r="A30" s="173">
        <v>8</v>
      </c>
      <c r="B30" s="698" t="s">
        <v>258</v>
      </c>
      <c r="C30" s="699"/>
      <c r="D30" s="83"/>
      <c r="E30" s="57">
        <f>E20-E29</f>
        <v>5761853.2401526552</v>
      </c>
      <c r="F30" s="700" t="s">
        <v>284</v>
      </c>
      <c r="G30" s="700"/>
    </row>
    <row r="31" spans="1:7" s="53" customFormat="1" ht="26.25" customHeight="1" x14ac:dyDescent="0.2">
      <c r="A31" s="173">
        <v>9</v>
      </c>
      <c r="B31" s="698" t="s">
        <v>259</v>
      </c>
      <c r="C31" s="699"/>
      <c r="D31" s="83"/>
      <c r="E31" s="62">
        <f>IF(E30/E20&gt;100%,100%,E30/E20)</f>
        <v>1</v>
      </c>
      <c r="F31" s="700" t="s">
        <v>284</v>
      </c>
      <c r="G31" s="700"/>
    </row>
    <row r="32" spans="1:7" s="53" customFormat="1" ht="36" customHeight="1" x14ac:dyDescent="0.2">
      <c r="A32" s="173">
        <v>10</v>
      </c>
      <c r="B32" s="698" t="s">
        <v>260</v>
      </c>
      <c r="C32" s="699"/>
      <c r="D32" s="83"/>
      <c r="E32" s="63">
        <f>'9. DL PIV 2.pielikums'!U5</f>
        <v>0.84999999999999987</v>
      </c>
      <c r="F32" s="700" t="s">
        <v>284</v>
      </c>
      <c r="G32" s="700"/>
    </row>
    <row r="34" spans="1:7" x14ac:dyDescent="0.2">
      <c r="A34" s="102" t="s">
        <v>337</v>
      </c>
      <c r="D34" s="64" t="s">
        <v>323</v>
      </c>
      <c r="G34" s="103">
        <f>'1.1.B. Iesniedzējs'!C36</f>
        <v>0.85</v>
      </c>
    </row>
    <row r="35" spans="1:7" x14ac:dyDescent="0.2">
      <c r="A35" s="173">
        <v>3</v>
      </c>
      <c r="B35" s="705" t="s">
        <v>424</v>
      </c>
      <c r="C35" s="706"/>
      <c r="D35" s="57">
        <f>'12. AL budžets kopā'!E44</f>
        <v>0</v>
      </c>
      <c r="E35" s="57">
        <f>'12. AL budžets kopā'!D44</f>
        <v>0</v>
      </c>
      <c r="F35" s="700" t="s">
        <v>284</v>
      </c>
      <c r="G35" s="700"/>
    </row>
    <row r="36" spans="1:7" x14ac:dyDescent="0.2">
      <c r="A36" s="173">
        <v>7</v>
      </c>
      <c r="B36" s="698" t="s">
        <v>257</v>
      </c>
      <c r="C36" s="699"/>
      <c r="D36" s="83"/>
      <c r="E36" s="57">
        <f>E29</f>
        <v>0</v>
      </c>
      <c r="F36" s="700" t="s">
        <v>284</v>
      </c>
      <c r="G36" s="700"/>
    </row>
    <row r="37" spans="1:7" x14ac:dyDescent="0.2">
      <c r="A37" s="173">
        <v>8</v>
      </c>
      <c r="B37" s="698" t="s">
        <v>258</v>
      </c>
      <c r="C37" s="699"/>
      <c r="D37" s="83"/>
      <c r="E37" s="57">
        <f>E35-E36</f>
        <v>0</v>
      </c>
      <c r="F37" s="700" t="s">
        <v>284</v>
      </c>
      <c r="G37" s="700"/>
    </row>
    <row r="38" spans="1:7" ht="12.75" customHeight="1" x14ac:dyDescent="0.2">
      <c r="A38" s="173">
        <v>9</v>
      </c>
      <c r="B38" s="698" t="s">
        <v>259</v>
      </c>
      <c r="C38" s="699"/>
      <c r="D38" s="83"/>
      <c r="E38" s="62">
        <f>IF(E35=0,0,IF(E37/E35&gt;100%,100%,E37/E35))</f>
        <v>0</v>
      </c>
      <c r="F38" s="700" t="s">
        <v>284</v>
      </c>
      <c r="G38" s="700"/>
    </row>
    <row r="39" spans="1:7" ht="30.75" customHeight="1" x14ac:dyDescent="0.2">
      <c r="A39" s="173">
        <v>10</v>
      </c>
      <c r="B39" s="698" t="s">
        <v>260</v>
      </c>
      <c r="C39" s="699"/>
      <c r="D39" s="83"/>
      <c r="E39" s="63">
        <f>G34*E38</f>
        <v>0</v>
      </c>
      <c r="F39" s="700" t="s">
        <v>284</v>
      </c>
      <c r="G39" s="700"/>
    </row>
    <row r="41" spans="1:7" x14ac:dyDescent="0.2">
      <c r="A41" s="701" t="s">
        <v>261</v>
      </c>
      <c r="B41" s="702"/>
      <c r="C41" s="703"/>
      <c r="D41" s="703"/>
      <c r="E41" s="703"/>
      <c r="F41" s="703"/>
      <c r="G41" s="704"/>
    </row>
    <row r="42" spans="1:7" x14ac:dyDescent="0.2">
      <c r="A42" s="672"/>
      <c r="B42" s="673"/>
      <c r="C42" s="672" t="s">
        <v>262</v>
      </c>
      <c r="D42" s="673"/>
      <c r="E42" s="672" t="s">
        <v>263</v>
      </c>
      <c r="F42" s="673"/>
      <c r="G42" s="65" t="s">
        <v>251</v>
      </c>
    </row>
    <row r="43" spans="1:7" x14ac:dyDescent="0.2">
      <c r="A43" s="674"/>
      <c r="B43" s="675"/>
      <c r="C43" s="674" t="s">
        <v>264</v>
      </c>
      <c r="D43" s="675"/>
      <c r="E43" s="674" t="s">
        <v>242</v>
      </c>
      <c r="F43" s="675"/>
      <c r="G43" s="66" t="s">
        <v>252</v>
      </c>
    </row>
    <row r="44" spans="1:7" ht="42.75" customHeight="1" x14ac:dyDescent="0.2">
      <c r="A44" s="676" t="s">
        <v>265</v>
      </c>
      <c r="B44" s="677"/>
      <c r="C44" s="67" t="e">
        <f>'6. DL finanšu_analīze'!I31</f>
        <v>#NUM!</v>
      </c>
      <c r="D44" s="68" t="s">
        <v>266</v>
      </c>
      <c r="E44" s="67" t="e">
        <f>'6. DL finanšu_analīze'!I17</f>
        <v>#NUM!</v>
      </c>
      <c r="F44" s="68" t="s">
        <v>267</v>
      </c>
      <c r="G44" s="69" t="s">
        <v>284</v>
      </c>
    </row>
    <row r="45" spans="1:7" ht="57" customHeight="1" x14ac:dyDescent="0.2">
      <c r="A45" s="676" t="s">
        <v>268</v>
      </c>
      <c r="B45" s="677"/>
      <c r="C45" s="70">
        <f>'6. DL finanšu_analīze'!I30</f>
        <v>-6012058.7077264441</v>
      </c>
      <c r="D45" s="71" t="s">
        <v>269</v>
      </c>
      <c r="E45" s="70">
        <f>'6. DL finanšu_analīze'!I16</f>
        <v>-901808.80615896662</v>
      </c>
      <c r="F45" s="71" t="s">
        <v>270</v>
      </c>
      <c r="G45" s="69" t="s">
        <v>284</v>
      </c>
    </row>
    <row r="46" spans="1:7" ht="40.5" customHeight="1" x14ac:dyDescent="0.2">
      <c r="A46" s="697" t="s">
        <v>294</v>
      </c>
      <c r="B46" s="697"/>
      <c r="C46" s="697"/>
      <c r="D46" s="697"/>
      <c r="E46" s="697"/>
      <c r="F46" s="697"/>
      <c r="G46" s="697"/>
    </row>
    <row r="47" spans="1:7" x14ac:dyDescent="0.2">
      <c r="A47" s="681" t="s">
        <v>291</v>
      </c>
      <c r="B47" s="682"/>
      <c r="C47" s="682"/>
      <c r="D47" s="682"/>
      <c r="E47" s="682"/>
      <c r="F47" s="682"/>
      <c r="G47" s="683"/>
    </row>
    <row r="48" spans="1:7" ht="33" customHeight="1" x14ac:dyDescent="0.2">
      <c r="A48" s="684" t="s">
        <v>292</v>
      </c>
      <c r="B48" s="685"/>
      <c r="C48" s="686"/>
      <c r="D48" s="686"/>
      <c r="E48" s="686"/>
      <c r="F48" s="686"/>
      <c r="G48" s="687"/>
    </row>
    <row r="49" spans="1:12" x14ac:dyDescent="0.2">
      <c r="A49" s="688" t="s">
        <v>293</v>
      </c>
      <c r="B49" s="689"/>
      <c r="C49" s="689"/>
      <c r="D49" s="689"/>
      <c r="E49" s="689"/>
      <c r="F49" s="689"/>
      <c r="G49" s="690"/>
    </row>
    <row r="50" spans="1:12" ht="33.75" customHeight="1" x14ac:dyDescent="0.2">
      <c r="A50" s="691"/>
      <c r="B50" s="692"/>
      <c r="C50" s="692"/>
      <c r="D50" s="692"/>
      <c r="E50" s="692"/>
      <c r="F50" s="692"/>
      <c r="G50" s="693"/>
    </row>
    <row r="51" spans="1:12" ht="300" customHeight="1" x14ac:dyDescent="0.2">
      <c r="A51" s="694" t="s">
        <v>618</v>
      </c>
      <c r="B51" s="695"/>
      <c r="C51" s="695"/>
      <c r="D51" s="695"/>
      <c r="E51" s="695"/>
      <c r="F51" s="695"/>
      <c r="G51" s="696"/>
    </row>
    <row r="52" spans="1:12" ht="12.75" customHeight="1" x14ac:dyDescent="0.2">
      <c r="A52" s="612"/>
      <c r="B52" s="613"/>
      <c r="C52" s="614"/>
      <c r="D52" s="614"/>
      <c r="E52" s="614"/>
      <c r="F52" s="614"/>
      <c r="G52" s="565"/>
      <c r="H52" s="615"/>
      <c r="I52" s="615"/>
      <c r="J52" s="615"/>
      <c r="K52" s="615"/>
      <c r="L52" s="615"/>
    </row>
    <row r="53" spans="1:12" ht="15.75" customHeight="1" x14ac:dyDescent="0.2">
      <c r="A53" s="612"/>
      <c r="B53" s="613"/>
      <c r="C53" s="614"/>
      <c r="D53" s="614"/>
      <c r="E53" s="614"/>
      <c r="F53" s="614"/>
      <c r="G53" s="565"/>
      <c r="H53" s="615"/>
      <c r="I53" s="615"/>
      <c r="J53" s="615"/>
      <c r="K53" s="615"/>
      <c r="L53" s="615"/>
    </row>
    <row r="54" spans="1:12" ht="12.75" customHeight="1" x14ac:dyDescent="0.2">
      <c r="A54" s="678" t="s">
        <v>271</v>
      </c>
      <c r="B54" s="679"/>
      <c r="C54" s="679"/>
      <c r="D54" s="679"/>
      <c r="E54" s="679"/>
      <c r="F54" s="679"/>
      <c r="G54" s="680"/>
    </row>
    <row r="55" spans="1:12" x14ac:dyDescent="0.2">
      <c r="A55" s="671" t="s">
        <v>272</v>
      </c>
      <c r="B55" s="671"/>
      <c r="C55" s="671" t="s">
        <v>273</v>
      </c>
      <c r="D55" s="65" t="s">
        <v>274</v>
      </c>
      <c r="E55" s="671" t="s">
        <v>275</v>
      </c>
      <c r="F55" s="72"/>
      <c r="G55" s="72"/>
    </row>
    <row r="56" spans="1:12" x14ac:dyDescent="0.2">
      <c r="A56" s="671"/>
      <c r="B56" s="671"/>
      <c r="C56" s="671"/>
      <c r="D56" s="73" t="s">
        <v>276</v>
      </c>
      <c r="E56" s="671"/>
      <c r="F56" s="72"/>
      <c r="G56" s="72"/>
    </row>
    <row r="57" spans="1:12" ht="28.5" customHeight="1" x14ac:dyDescent="0.2">
      <c r="A57" s="669" t="s">
        <v>464</v>
      </c>
      <c r="B57" s="669"/>
      <c r="C57" s="174">
        <f>Pieņēmumi!B12</f>
        <v>22136.5</v>
      </c>
      <c r="D57" s="74">
        <f>'5.DL soc.econom. analīze'!D9</f>
        <v>48895376.711566575</v>
      </c>
      <c r="E57" s="80">
        <f t="shared" ref="E57:E70" si="0">D57/$D$71</f>
        <v>1</v>
      </c>
      <c r="F57" s="72"/>
      <c r="G57" s="72"/>
    </row>
    <row r="58" spans="1:12" ht="28.5" customHeight="1" x14ac:dyDescent="0.2">
      <c r="A58" s="669" t="str">
        <f>'5.DL soc.econom. analīze'!B10</f>
        <v>Ieguvums ...</v>
      </c>
      <c r="B58" s="669"/>
      <c r="C58" s="174" t="s">
        <v>239</v>
      </c>
      <c r="D58" s="74">
        <f>'5.DL soc.econom. analīze'!D10</f>
        <v>0</v>
      </c>
      <c r="E58" s="80">
        <f t="shared" si="0"/>
        <v>0</v>
      </c>
      <c r="F58" s="72"/>
      <c r="G58" s="72"/>
    </row>
    <row r="59" spans="1:12" ht="28.5" customHeight="1" x14ac:dyDescent="0.2">
      <c r="A59" s="669" t="str">
        <f>'5.DL soc.econom. analīze'!B11</f>
        <v>Ieguvums ...</v>
      </c>
      <c r="B59" s="669"/>
      <c r="C59" s="174" t="s">
        <v>239</v>
      </c>
      <c r="D59" s="74">
        <f>'5.DL soc.econom. analīze'!D11</f>
        <v>0</v>
      </c>
      <c r="E59" s="80">
        <f t="shared" si="0"/>
        <v>0</v>
      </c>
      <c r="F59" s="72"/>
      <c r="G59" s="72"/>
    </row>
    <row r="60" spans="1:12" ht="28.5" customHeight="1" x14ac:dyDescent="0.2">
      <c r="A60" s="669" t="str">
        <f>'5.DL soc.econom. analīze'!B12</f>
        <v>Ieguvums ...</v>
      </c>
      <c r="B60" s="669"/>
      <c r="C60" s="174" t="s">
        <v>239</v>
      </c>
      <c r="D60" s="74">
        <f>'5.DL soc.econom. analīze'!D12</f>
        <v>0</v>
      </c>
      <c r="E60" s="80">
        <f t="shared" si="0"/>
        <v>0</v>
      </c>
      <c r="F60" s="72"/>
      <c r="G60" s="72"/>
    </row>
    <row r="61" spans="1:12" ht="28.5" customHeight="1" x14ac:dyDescent="0.2">
      <c r="A61" s="669" t="str">
        <f>'5.DL soc.econom. analīze'!B13</f>
        <v>Ieguvums ...</v>
      </c>
      <c r="B61" s="669"/>
      <c r="C61" s="174" t="s">
        <v>239</v>
      </c>
      <c r="D61" s="74">
        <f>'5.DL soc.econom. analīze'!D13</f>
        <v>0</v>
      </c>
      <c r="E61" s="80">
        <f t="shared" si="0"/>
        <v>0</v>
      </c>
      <c r="F61" s="72"/>
      <c r="G61" s="72"/>
    </row>
    <row r="62" spans="1:12" ht="29.25" customHeight="1" x14ac:dyDescent="0.2">
      <c r="A62" s="669" t="str">
        <f>'5.DL soc.econom. analīze'!B14</f>
        <v>Ieguvums ...</v>
      </c>
      <c r="B62" s="669"/>
      <c r="C62" s="174" t="s">
        <v>239</v>
      </c>
      <c r="D62" s="74">
        <f>'5.DL soc.econom. analīze'!D14</f>
        <v>0</v>
      </c>
      <c r="E62" s="80">
        <f t="shared" si="0"/>
        <v>0</v>
      </c>
      <c r="F62" s="72"/>
      <c r="G62" s="72"/>
    </row>
    <row r="63" spans="1:12" ht="29.25" customHeight="1" x14ac:dyDescent="0.2">
      <c r="A63" s="669" t="str">
        <f>'5.DL soc.econom. analīze'!B15</f>
        <v>Ieguvums ...</v>
      </c>
      <c r="B63" s="669"/>
      <c r="C63" s="174" t="s">
        <v>239</v>
      </c>
      <c r="D63" s="74">
        <f>'5.DL soc.econom. analīze'!D15</f>
        <v>0</v>
      </c>
      <c r="E63" s="80">
        <f t="shared" si="0"/>
        <v>0</v>
      </c>
      <c r="F63" s="72"/>
      <c r="G63" s="72"/>
    </row>
    <row r="64" spans="1:12" ht="29.25" customHeight="1" x14ac:dyDescent="0.2">
      <c r="A64" s="669" t="str">
        <f>'5.DL soc.econom. analīze'!B16</f>
        <v>Ieguvums ...</v>
      </c>
      <c r="B64" s="669"/>
      <c r="C64" s="174" t="s">
        <v>239</v>
      </c>
      <c r="D64" s="74">
        <f>'5.DL soc.econom. analīze'!D16</f>
        <v>0</v>
      </c>
      <c r="E64" s="80">
        <f t="shared" si="0"/>
        <v>0</v>
      </c>
      <c r="F64" s="72"/>
      <c r="G64" s="72"/>
    </row>
    <row r="65" spans="1:7" ht="29.25" customHeight="1" x14ac:dyDescent="0.2">
      <c r="A65" s="669" t="str">
        <f>'5.DL soc.econom. analīze'!B17</f>
        <v>Ieguvums ...</v>
      </c>
      <c r="B65" s="669"/>
      <c r="C65" s="174" t="s">
        <v>239</v>
      </c>
      <c r="D65" s="74">
        <f>'5.DL soc.econom. analīze'!D17</f>
        <v>0</v>
      </c>
      <c r="E65" s="80">
        <f t="shared" si="0"/>
        <v>0</v>
      </c>
      <c r="F65" s="72"/>
      <c r="G65" s="72"/>
    </row>
    <row r="66" spans="1:7" ht="29.25" customHeight="1" x14ac:dyDescent="0.2">
      <c r="A66" s="669" t="str">
        <f>'5.DL soc.econom. analīze'!B19</f>
        <v>Ieguvums ...</v>
      </c>
      <c r="B66" s="669"/>
      <c r="C66" s="174" t="s">
        <v>239</v>
      </c>
      <c r="D66" s="74">
        <f>'5.DL soc.econom. analīze'!D19</f>
        <v>0</v>
      </c>
      <c r="E66" s="80">
        <f t="shared" si="0"/>
        <v>0</v>
      </c>
      <c r="F66" s="72"/>
      <c r="G66" s="72"/>
    </row>
    <row r="67" spans="1:7" ht="29.25" customHeight="1" x14ac:dyDescent="0.2">
      <c r="A67" s="669" t="str">
        <f>'5.DL soc.econom. analīze'!B20</f>
        <v>Ieguvums ...</v>
      </c>
      <c r="B67" s="669"/>
      <c r="C67" s="174" t="s">
        <v>239</v>
      </c>
      <c r="D67" s="74">
        <f>'5.DL soc.econom. analīze'!D20</f>
        <v>0</v>
      </c>
      <c r="E67" s="80">
        <f t="shared" si="0"/>
        <v>0</v>
      </c>
      <c r="F67" s="72"/>
      <c r="G67" s="72"/>
    </row>
    <row r="68" spans="1:7" ht="32.25" customHeight="1" x14ac:dyDescent="0.2">
      <c r="A68" s="669" t="str">
        <f>'5.DL soc.econom. analīze'!B21</f>
        <v>Ieguvums ...</v>
      </c>
      <c r="B68" s="669"/>
      <c r="C68" s="174" t="s">
        <v>239</v>
      </c>
      <c r="D68" s="74">
        <f>'5.DL soc.econom. analīze'!D21</f>
        <v>0</v>
      </c>
      <c r="E68" s="80">
        <f t="shared" si="0"/>
        <v>0</v>
      </c>
      <c r="F68" s="72"/>
      <c r="G68" s="72"/>
    </row>
    <row r="69" spans="1:7" ht="31.5" customHeight="1" x14ac:dyDescent="0.2">
      <c r="A69" s="669" t="str">
        <f>'5.DL soc.econom. analīze'!B22</f>
        <v>Ieguvums ...</v>
      </c>
      <c r="B69" s="669"/>
      <c r="C69" s="174" t="s">
        <v>239</v>
      </c>
      <c r="D69" s="74">
        <f>'5.DL soc.econom. analīze'!D22</f>
        <v>0</v>
      </c>
      <c r="E69" s="80">
        <f t="shared" si="0"/>
        <v>0</v>
      </c>
      <c r="F69" s="72"/>
      <c r="G69" s="72"/>
    </row>
    <row r="70" spans="1:7" ht="38.25" customHeight="1" x14ac:dyDescent="0.2">
      <c r="A70" s="669" t="str">
        <f>'5.DL soc.econom. analīze'!B23</f>
        <v>Ieguvums ...</v>
      </c>
      <c r="B70" s="669"/>
      <c r="C70" s="174" t="s">
        <v>239</v>
      </c>
      <c r="D70" s="74">
        <f>'5.DL soc.econom. analīze'!D23</f>
        <v>0</v>
      </c>
      <c r="E70" s="80">
        <f t="shared" si="0"/>
        <v>0</v>
      </c>
      <c r="F70" s="72"/>
      <c r="G70" s="72"/>
    </row>
    <row r="71" spans="1:7" x14ac:dyDescent="0.2">
      <c r="A71" s="665" t="s">
        <v>113</v>
      </c>
      <c r="B71" s="665"/>
      <c r="C71" s="58"/>
      <c r="D71" s="75">
        <f>SUM(D57:D70)</f>
        <v>48895376.711566575</v>
      </c>
      <c r="E71" s="81">
        <f>SUM(E57:E70)</f>
        <v>1</v>
      </c>
      <c r="F71" s="72"/>
      <c r="G71" s="72"/>
    </row>
    <row r="72" spans="1:7" x14ac:dyDescent="0.2">
      <c r="A72" s="665" t="s">
        <v>180</v>
      </c>
      <c r="B72" s="665"/>
      <c r="C72" s="665" t="s">
        <v>273</v>
      </c>
      <c r="D72" s="76" t="s">
        <v>274</v>
      </c>
      <c r="E72" s="665" t="s">
        <v>277</v>
      </c>
      <c r="F72" s="72"/>
      <c r="G72" s="72"/>
    </row>
    <row r="73" spans="1:7" x14ac:dyDescent="0.2">
      <c r="A73" s="665"/>
      <c r="B73" s="665"/>
      <c r="C73" s="665"/>
      <c r="D73" s="77" t="s">
        <v>276</v>
      </c>
      <c r="E73" s="665"/>
      <c r="F73" s="72"/>
      <c r="G73" s="72"/>
    </row>
    <row r="74" spans="1:7" x14ac:dyDescent="0.2">
      <c r="A74" s="666" t="str">
        <f>'5.DL soc.econom. analīze'!B25</f>
        <v>Zaudējumi...</v>
      </c>
      <c r="B74" s="666"/>
      <c r="C74" s="174" t="s">
        <v>239</v>
      </c>
      <c r="D74" s="74">
        <f>-'5.DL soc.econom. analīze'!D25</f>
        <v>0</v>
      </c>
      <c r="E74" s="80">
        <f>D74/D$85</f>
        <v>0</v>
      </c>
      <c r="F74" s="72"/>
      <c r="G74" s="72"/>
    </row>
    <row r="75" spans="1:7" ht="12.75" customHeight="1" x14ac:dyDescent="0.2">
      <c r="A75" s="666" t="str">
        <f>'5.DL soc.econom. analīze'!B26</f>
        <v>Zaudējumi...</v>
      </c>
      <c r="B75" s="666"/>
      <c r="C75" s="174" t="s">
        <v>239</v>
      </c>
      <c r="D75" s="74">
        <f>-'5.DL soc.econom. analīze'!D26</f>
        <v>0</v>
      </c>
      <c r="E75" s="80">
        <f t="shared" ref="E75:E84" si="1">D75/D$85</f>
        <v>0</v>
      </c>
      <c r="F75" s="72"/>
      <c r="G75" s="72"/>
    </row>
    <row r="76" spans="1:7" ht="12.75" customHeight="1" x14ac:dyDescent="0.2">
      <c r="A76" s="666" t="str">
        <f>'5.DL soc.econom. analīze'!B27</f>
        <v>Zaudējumi...</v>
      </c>
      <c r="B76" s="666"/>
      <c r="C76" s="174" t="s">
        <v>239</v>
      </c>
      <c r="D76" s="74">
        <f>-'5.DL soc.econom. analīze'!D27</f>
        <v>0</v>
      </c>
      <c r="E76" s="80">
        <f t="shared" si="1"/>
        <v>0</v>
      </c>
      <c r="F76" s="72"/>
      <c r="G76" s="72"/>
    </row>
    <row r="77" spans="1:7" ht="12.75" customHeight="1" x14ac:dyDescent="0.2">
      <c r="A77" s="666" t="str">
        <f>'5.DL soc.econom. analīze'!B28</f>
        <v>Zaudējumi...</v>
      </c>
      <c r="B77" s="666"/>
      <c r="C77" s="174" t="s">
        <v>239</v>
      </c>
      <c r="D77" s="74">
        <f>-'5.DL soc.econom. analīze'!D28</f>
        <v>0</v>
      </c>
      <c r="E77" s="80">
        <f t="shared" si="1"/>
        <v>0</v>
      </c>
      <c r="F77" s="72"/>
      <c r="G77" s="72"/>
    </row>
    <row r="78" spans="1:7" ht="12.75" customHeight="1" x14ac:dyDescent="0.2">
      <c r="A78" s="666" t="str">
        <f>'5.DL soc.econom. analīze'!B29</f>
        <v>Zaudējumi...</v>
      </c>
      <c r="B78" s="666"/>
      <c r="C78" s="174" t="s">
        <v>239</v>
      </c>
      <c r="D78" s="74">
        <f>-'5.DL soc.econom. analīze'!D29</f>
        <v>0</v>
      </c>
      <c r="E78" s="80">
        <f t="shared" si="1"/>
        <v>0</v>
      </c>
      <c r="F78" s="72"/>
      <c r="G78" s="72"/>
    </row>
    <row r="79" spans="1:7" ht="12.75" customHeight="1" x14ac:dyDescent="0.2">
      <c r="A79" s="666" t="str">
        <f>'5.DL soc.econom. analīze'!B30</f>
        <v>Zaudējumi...</v>
      </c>
      <c r="B79" s="666"/>
      <c r="C79" s="174" t="s">
        <v>239</v>
      </c>
      <c r="D79" s="74">
        <f>-'5.DL soc.econom. analīze'!D30</f>
        <v>0</v>
      </c>
      <c r="E79" s="80">
        <f t="shared" si="1"/>
        <v>0</v>
      </c>
      <c r="F79" s="72"/>
      <c r="G79" s="72"/>
    </row>
    <row r="80" spans="1:7" ht="12.75" customHeight="1" x14ac:dyDescent="0.2">
      <c r="A80" s="666" t="str">
        <f>'5.DL soc.econom. analīze'!B31</f>
        <v>Zaudējumi...</v>
      </c>
      <c r="B80" s="666"/>
      <c r="C80" s="174" t="s">
        <v>239</v>
      </c>
      <c r="D80" s="74">
        <f>-'5.DL soc.econom. analīze'!D31</f>
        <v>0</v>
      </c>
      <c r="E80" s="80">
        <f t="shared" si="1"/>
        <v>0</v>
      </c>
      <c r="F80" s="72"/>
      <c r="G80" s="72"/>
    </row>
    <row r="81" spans="1:7" x14ac:dyDescent="0.2">
      <c r="A81" s="666" t="str">
        <f>'5.DL soc.econom. analīze'!B32</f>
        <v>Zaudējumi...</v>
      </c>
      <c r="B81" s="666"/>
      <c r="C81" s="174" t="s">
        <v>239</v>
      </c>
      <c r="D81" s="74">
        <f>-'5.DL soc.econom. analīze'!D32</f>
        <v>0</v>
      </c>
      <c r="E81" s="80">
        <f t="shared" si="1"/>
        <v>0</v>
      </c>
      <c r="F81" s="72"/>
      <c r="G81" s="72"/>
    </row>
    <row r="82" spans="1:7" x14ac:dyDescent="0.2">
      <c r="A82" s="666" t="str">
        <f>'5.DL soc.econom. analīze'!B33</f>
        <v>Zaudējumi...</v>
      </c>
      <c r="B82" s="666"/>
      <c r="C82" s="174" t="s">
        <v>239</v>
      </c>
      <c r="D82" s="74">
        <f>-'5.DL soc.econom. analīze'!D33</f>
        <v>0</v>
      </c>
      <c r="E82" s="80">
        <f t="shared" si="1"/>
        <v>0</v>
      </c>
      <c r="F82" s="72"/>
      <c r="G82" s="72"/>
    </row>
    <row r="83" spans="1:7" ht="12.75" customHeight="1" x14ac:dyDescent="0.2">
      <c r="A83" s="666" t="s">
        <v>450</v>
      </c>
      <c r="B83" s="666"/>
      <c r="C83" s="174" t="s">
        <v>239</v>
      </c>
      <c r="D83" s="74">
        <f>-'5.DL soc.econom. analīze'!D35-'5.DL soc.econom. analīze'!D40-'5.DL soc.econom. analīze'!D41-'5.DL soc.econom. analīze'!D37</f>
        <v>5895710.4304122254</v>
      </c>
      <c r="E83" s="80">
        <f t="shared" si="1"/>
        <v>1</v>
      </c>
      <c r="F83" s="72"/>
      <c r="G83" s="72"/>
    </row>
    <row r="84" spans="1:7" x14ac:dyDescent="0.2">
      <c r="A84" s="666" t="str">
        <f>'5.DL soc.econom. analīze'!B36</f>
        <v>Darbības izmaksas (+/-)</v>
      </c>
      <c r="B84" s="666"/>
      <c r="C84" s="174" t="s">
        <v>239</v>
      </c>
      <c r="D84" s="74">
        <f>-'5.DL soc.econom. analīze'!D36-'5.DL soc.econom. analīze'!D39</f>
        <v>0</v>
      </c>
      <c r="E84" s="80">
        <f t="shared" si="1"/>
        <v>0</v>
      </c>
      <c r="F84" s="72"/>
      <c r="G84" s="72"/>
    </row>
    <row r="85" spans="1:7" x14ac:dyDescent="0.2">
      <c r="A85" s="665" t="s">
        <v>113</v>
      </c>
      <c r="B85" s="665"/>
      <c r="C85" s="58"/>
      <c r="D85" s="78">
        <f>SUM(D74:D84)</f>
        <v>5895710.4304122254</v>
      </c>
      <c r="E85" s="81">
        <v>1</v>
      </c>
      <c r="F85" s="72"/>
      <c r="G85" s="72"/>
    </row>
    <row r="86" spans="1:7" x14ac:dyDescent="0.2">
      <c r="A86" s="79"/>
      <c r="B86" s="72"/>
      <c r="C86" s="72"/>
      <c r="D86" s="72"/>
      <c r="E86" s="72"/>
      <c r="F86" s="72"/>
      <c r="G86" s="72"/>
    </row>
    <row r="87" spans="1:7" x14ac:dyDescent="0.2">
      <c r="A87" s="670" t="s">
        <v>278</v>
      </c>
      <c r="B87" s="670"/>
      <c r="C87" s="670"/>
      <c r="D87" s="670"/>
      <c r="E87" s="670"/>
      <c r="F87" s="670"/>
      <c r="G87" s="670"/>
    </row>
    <row r="88" spans="1:7" x14ac:dyDescent="0.2">
      <c r="A88" s="671" t="s">
        <v>279</v>
      </c>
      <c r="B88" s="671"/>
      <c r="C88" s="175" t="s">
        <v>247</v>
      </c>
      <c r="D88" s="671" t="s">
        <v>251</v>
      </c>
      <c r="E88" s="671"/>
      <c r="F88" s="72"/>
      <c r="G88" s="72"/>
    </row>
    <row r="89" spans="1:7" x14ac:dyDescent="0.2">
      <c r="A89" s="667" t="s">
        <v>280</v>
      </c>
      <c r="B89" s="667"/>
      <c r="C89" s="579">
        <f>'5.DL soc.econom. analīze'!C3</f>
        <v>0.05</v>
      </c>
      <c r="D89" s="666" t="s">
        <v>285</v>
      </c>
      <c r="E89" s="666"/>
      <c r="F89" s="72"/>
      <c r="G89" s="72"/>
    </row>
    <row r="90" spans="1:7" x14ac:dyDescent="0.2">
      <c r="A90" s="667" t="s">
        <v>281</v>
      </c>
      <c r="B90" s="667"/>
      <c r="C90" s="579">
        <f>'5.DL soc.econom. analīze'!D45</f>
        <v>760.0525265345151</v>
      </c>
      <c r="D90" s="666" t="s">
        <v>285</v>
      </c>
      <c r="E90" s="666"/>
      <c r="F90" s="72"/>
      <c r="G90" s="72"/>
    </row>
    <row r="91" spans="1:7" x14ac:dyDescent="0.2">
      <c r="A91" s="667" t="s">
        <v>282</v>
      </c>
      <c r="B91" s="667"/>
      <c r="C91" s="580">
        <f>'5.DL soc.econom. analīze'!D44</f>
        <v>42999666.281154357</v>
      </c>
      <c r="D91" s="666" t="s">
        <v>285</v>
      </c>
      <c r="E91" s="666"/>
      <c r="F91" s="72"/>
      <c r="G91" s="72"/>
    </row>
    <row r="92" spans="1:7" x14ac:dyDescent="0.2">
      <c r="A92" s="668" t="s">
        <v>283</v>
      </c>
      <c r="B92" s="668"/>
      <c r="C92" s="581">
        <f>'5.DL soc.econom. analīze'!D46</f>
        <v>8.2933816524207806</v>
      </c>
      <c r="D92" s="666" t="s">
        <v>285</v>
      </c>
      <c r="E92" s="666"/>
      <c r="F92" s="72"/>
      <c r="G92" s="72"/>
    </row>
    <row r="94" spans="1:7" s="84" customFormat="1" ht="15" hidden="1" x14ac:dyDescent="0.25">
      <c r="A94" s="681" t="s">
        <v>295</v>
      </c>
      <c r="B94" s="682"/>
      <c r="C94" s="682"/>
      <c r="D94" s="682"/>
      <c r="E94" s="682"/>
      <c r="F94" s="682"/>
      <c r="G94" s="683"/>
    </row>
    <row r="95" spans="1:7" hidden="1" x14ac:dyDescent="0.2"/>
    <row r="96" spans="1:7" s="84" customFormat="1" ht="15" hidden="1" x14ac:dyDescent="0.25">
      <c r="A96" s="96" t="s">
        <v>296</v>
      </c>
      <c r="B96" s="97"/>
      <c r="C96" s="93"/>
      <c r="D96" s="93"/>
      <c r="E96" s="93"/>
      <c r="F96" s="93"/>
      <c r="G96" s="94"/>
    </row>
    <row r="97" spans="1:10" s="84" customFormat="1" ht="26.25" hidden="1" customHeight="1" x14ac:dyDescent="0.25">
      <c r="A97" s="177" t="s">
        <v>297</v>
      </c>
      <c r="B97" s="177" t="s">
        <v>298</v>
      </c>
      <c r="C97" s="740" t="s">
        <v>299</v>
      </c>
      <c r="D97" s="741"/>
      <c r="E97" s="741"/>
      <c r="F97" s="741"/>
      <c r="G97" s="742"/>
    </row>
    <row r="98" spans="1:10" s="84" customFormat="1" ht="15" hidden="1" x14ac:dyDescent="0.25">
      <c r="A98" s="520"/>
      <c r="B98" s="521"/>
      <c r="C98" s="735"/>
      <c r="D98" s="736"/>
      <c r="E98" s="736"/>
      <c r="F98" s="736"/>
      <c r="G98" s="737"/>
    </row>
    <row r="99" spans="1:10" s="84" customFormat="1" ht="15" hidden="1" x14ac:dyDescent="0.25">
      <c r="A99" s="520"/>
      <c r="B99" s="521"/>
      <c r="C99" s="735"/>
      <c r="D99" s="736"/>
      <c r="E99" s="736"/>
      <c r="F99" s="736"/>
      <c r="G99" s="737"/>
    </row>
    <row r="100" spans="1:10" s="84" customFormat="1" ht="15" hidden="1" x14ac:dyDescent="0.25">
      <c r="A100" s="520"/>
      <c r="B100" s="521"/>
      <c r="C100" s="735"/>
      <c r="D100" s="736"/>
      <c r="E100" s="736"/>
      <c r="F100" s="736"/>
      <c r="G100" s="737"/>
    </row>
    <row r="101" spans="1:10" s="84" customFormat="1" ht="15" hidden="1" x14ac:dyDescent="0.25">
      <c r="A101" s="520"/>
      <c r="B101" s="521"/>
      <c r="C101" s="735"/>
      <c r="D101" s="736"/>
      <c r="E101" s="736"/>
      <c r="F101" s="736"/>
      <c r="G101" s="737"/>
    </row>
    <row r="102" spans="1:10" s="84" customFormat="1" ht="15" hidden="1" x14ac:dyDescent="0.25">
      <c r="A102" s="520"/>
      <c r="B102" s="521"/>
      <c r="C102" s="735"/>
      <c r="D102" s="736"/>
      <c r="E102" s="736"/>
      <c r="F102" s="736"/>
      <c r="G102" s="737"/>
    </row>
    <row r="103" spans="1:10" s="84" customFormat="1" ht="15" hidden="1" x14ac:dyDescent="0.25">
      <c r="A103" s="520"/>
      <c r="B103" s="521"/>
      <c r="C103" s="735"/>
      <c r="D103" s="736"/>
      <c r="E103" s="736"/>
      <c r="F103" s="736"/>
      <c r="G103" s="737"/>
    </row>
    <row r="104" spans="1:10" s="84" customFormat="1" ht="15" hidden="1" x14ac:dyDescent="0.25">
      <c r="A104" s="520"/>
      <c r="B104" s="521"/>
      <c r="C104" s="735"/>
      <c r="D104" s="736"/>
      <c r="E104" s="736"/>
      <c r="F104" s="736"/>
      <c r="G104" s="737"/>
    </row>
    <row r="105" spans="1:10" s="84" customFormat="1" ht="15" hidden="1" x14ac:dyDescent="0.25">
      <c r="A105" s="520"/>
      <c r="B105" s="521"/>
      <c r="C105" s="735"/>
      <c r="D105" s="736"/>
      <c r="E105" s="736"/>
      <c r="F105" s="736"/>
      <c r="G105" s="737"/>
    </row>
    <row r="106" spans="1:10" s="84" customFormat="1" ht="15" hidden="1" x14ac:dyDescent="0.25">
      <c r="A106" s="89"/>
      <c r="B106" s="89"/>
      <c r="C106" s="89"/>
      <c r="D106" s="89"/>
      <c r="E106" s="89"/>
      <c r="F106" s="89"/>
      <c r="G106" s="89"/>
    </row>
    <row r="107" spans="1:10" s="84" customFormat="1" ht="15" hidden="1" x14ac:dyDescent="0.25">
      <c r="A107" s="701" t="s">
        <v>300</v>
      </c>
      <c r="B107" s="702"/>
      <c r="C107" s="703"/>
      <c r="D107" s="703"/>
      <c r="E107" s="703"/>
      <c r="F107" s="703"/>
      <c r="G107" s="704"/>
    </row>
    <row r="108" spans="1:10" s="84" customFormat="1" ht="15" hidden="1" x14ac:dyDescent="0.25">
      <c r="A108" s="90" t="s">
        <v>301</v>
      </c>
      <c r="B108" s="90"/>
      <c r="C108" s="4"/>
      <c r="D108" s="4"/>
      <c r="E108" s="4"/>
      <c r="F108" s="4"/>
      <c r="G108" s="4"/>
    </row>
    <row r="109" spans="1:10" s="84" customFormat="1" ht="15" hidden="1" x14ac:dyDescent="0.25">
      <c r="A109" s="91" t="s">
        <v>302</v>
      </c>
      <c r="B109" s="92"/>
      <c r="C109" s="93"/>
      <c r="D109" s="93"/>
      <c r="E109" s="93"/>
      <c r="F109" s="93"/>
      <c r="G109" s="94"/>
    </row>
    <row r="110" spans="1:10" s="84" customFormat="1" ht="27.75" hidden="1" customHeight="1" x14ac:dyDescent="0.25">
      <c r="A110" s="733" t="s">
        <v>303</v>
      </c>
      <c r="B110" s="738" t="s">
        <v>304</v>
      </c>
      <c r="C110" s="715"/>
      <c r="D110" s="739" t="s">
        <v>305</v>
      </c>
      <c r="E110" s="739"/>
      <c r="F110" s="739" t="s">
        <v>306</v>
      </c>
      <c r="G110" s="739"/>
    </row>
    <row r="111" spans="1:10" s="84" customFormat="1" ht="25.5" hidden="1" customHeight="1" x14ac:dyDescent="0.25">
      <c r="A111" s="734"/>
      <c r="B111" s="69" t="s">
        <v>58</v>
      </c>
      <c r="C111" s="69" t="s">
        <v>59</v>
      </c>
      <c r="D111" s="69" t="s">
        <v>58</v>
      </c>
      <c r="E111" s="69" t="s">
        <v>59</v>
      </c>
      <c r="F111" s="69" t="s">
        <v>58</v>
      </c>
      <c r="G111" s="69" t="s">
        <v>59</v>
      </c>
      <c r="I111" s="86"/>
      <c r="J111" s="86"/>
    </row>
    <row r="112" spans="1:10" s="84" customFormat="1" ht="25.5" hidden="1" x14ac:dyDescent="0.25">
      <c r="A112" s="522" t="s">
        <v>308</v>
      </c>
      <c r="B112" s="523"/>
      <c r="C112" s="225"/>
      <c r="D112" s="524"/>
      <c r="E112" s="525"/>
      <c r="F112" s="524"/>
      <c r="G112" s="525"/>
      <c r="H112" s="87"/>
      <c r="I112" s="86"/>
    </row>
    <row r="113" spans="1:10" s="84" customFormat="1" ht="15" hidden="1" x14ac:dyDescent="0.25">
      <c r="A113" s="526"/>
      <c r="B113" s="523"/>
      <c r="C113" s="225"/>
      <c r="D113" s="524"/>
      <c r="E113" s="525"/>
      <c r="F113" s="524"/>
      <c r="G113" s="525"/>
      <c r="H113" s="87"/>
    </row>
    <row r="114" spans="1:10" s="84" customFormat="1" ht="15" hidden="1" x14ac:dyDescent="0.25">
      <c r="A114" s="526"/>
      <c r="B114" s="523"/>
      <c r="C114" s="225"/>
      <c r="D114" s="524"/>
      <c r="E114" s="525"/>
      <c r="F114" s="524"/>
      <c r="G114" s="525"/>
      <c r="H114" s="87"/>
    </row>
    <row r="115" spans="1:10" s="84" customFormat="1" ht="15" hidden="1" x14ac:dyDescent="0.25">
      <c r="A115" s="526"/>
      <c r="B115" s="523"/>
      <c r="C115" s="225"/>
      <c r="D115" s="524"/>
      <c r="E115" s="525"/>
      <c r="F115" s="524"/>
      <c r="G115" s="525"/>
      <c r="H115" s="87"/>
    </row>
    <row r="116" spans="1:10" s="84" customFormat="1" ht="15" hidden="1" x14ac:dyDescent="0.25">
      <c r="A116" s="526"/>
      <c r="B116" s="523"/>
      <c r="C116" s="225"/>
      <c r="D116" s="524"/>
      <c r="E116" s="525"/>
      <c r="F116" s="524"/>
      <c r="G116" s="525"/>
      <c r="H116" s="87"/>
    </row>
    <row r="117" spans="1:10" s="84" customFormat="1" ht="15" hidden="1" x14ac:dyDescent="0.25">
      <c r="A117" s="526"/>
      <c r="B117" s="523"/>
      <c r="C117" s="225"/>
      <c r="D117" s="524"/>
      <c r="E117" s="525"/>
      <c r="F117" s="524"/>
      <c r="G117" s="525"/>
      <c r="H117" s="87"/>
    </row>
    <row r="118" spans="1:10" s="84" customFormat="1" ht="15" hidden="1" x14ac:dyDescent="0.25">
      <c r="A118" s="526"/>
      <c r="B118" s="523"/>
      <c r="C118" s="225"/>
      <c r="D118" s="524"/>
      <c r="E118" s="525"/>
      <c r="F118" s="524"/>
      <c r="G118" s="525"/>
      <c r="H118" s="87"/>
    </row>
    <row r="119" spans="1:10" s="84" customFormat="1" ht="15" hidden="1" x14ac:dyDescent="0.25">
      <c r="A119" s="526"/>
      <c r="B119" s="523"/>
      <c r="C119" s="225"/>
      <c r="D119" s="524"/>
      <c r="E119" s="525"/>
      <c r="F119" s="524"/>
      <c r="G119" s="525"/>
      <c r="H119" s="87"/>
    </row>
    <row r="120" spans="1:10" s="84" customFormat="1" ht="15" hidden="1" x14ac:dyDescent="0.25">
      <c r="A120" s="526"/>
      <c r="B120" s="523"/>
      <c r="C120" s="225"/>
      <c r="D120" s="524"/>
      <c r="E120" s="525"/>
      <c r="F120" s="524"/>
      <c r="G120" s="525"/>
      <c r="H120" s="87"/>
    </row>
    <row r="121" spans="1:10" s="84" customFormat="1" ht="15" hidden="1" x14ac:dyDescent="0.25">
      <c r="A121" s="95"/>
      <c r="B121" s="95"/>
      <c r="C121" s="95"/>
      <c r="D121" s="95"/>
      <c r="E121" s="95"/>
      <c r="F121" s="95"/>
      <c r="G121" s="95"/>
      <c r="I121" s="86"/>
    </row>
    <row r="122" spans="1:10" s="88" customFormat="1" ht="30" hidden="1" customHeight="1" x14ac:dyDescent="0.25">
      <c r="A122" s="707" t="s">
        <v>307</v>
      </c>
      <c r="B122" s="732"/>
      <c r="C122" s="732"/>
      <c r="D122" s="732"/>
      <c r="E122" s="732"/>
      <c r="F122" s="732"/>
      <c r="G122" s="708"/>
      <c r="I122" s="86"/>
      <c r="J122" s="84"/>
    </row>
    <row r="123" spans="1:10" ht="66" hidden="1" customHeight="1" x14ac:dyDescent="0.2">
      <c r="A123" s="727"/>
      <c r="B123" s="695"/>
      <c r="C123" s="695"/>
      <c r="D123" s="695"/>
      <c r="E123" s="695"/>
      <c r="F123" s="695"/>
      <c r="G123" s="696"/>
    </row>
    <row r="125" spans="1:10" x14ac:dyDescent="0.2">
      <c r="A125" s="616" t="s">
        <v>612</v>
      </c>
      <c r="B125" s="617"/>
      <c r="C125" s="617"/>
      <c r="D125" s="617"/>
      <c r="E125" s="617"/>
    </row>
    <row r="126" spans="1:10" x14ac:dyDescent="0.2">
      <c r="A126" s="617" t="s">
        <v>615</v>
      </c>
      <c r="B126" s="617"/>
      <c r="C126" s="617"/>
      <c r="D126" s="617"/>
      <c r="E126" s="617"/>
    </row>
    <row r="127" spans="1:10" x14ac:dyDescent="0.2">
      <c r="A127" s="617" t="s">
        <v>616</v>
      </c>
      <c r="B127" s="617"/>
      <c r="C127" s="617"/>
      <c r="D127" s="617"/>
      <c r="E127" s="617"/>
    </row>
    <row r="128" spans="1:10" x14ac:dyDescent="0.2">
      <c r="A128" s="617" t="s">
        <v>607</v>
      </c>
      <c r="B128" s="617"/>
      <c r="C128" s="617"/>
      <c r="D128" s="617"/>
      <c r="E128" s="617"/>
    </row>
    <row r="129" spans="1:5" x14ac:dyDescent="0.2">
      <c r="A129" s="617"/>
      <c r="B129" s="617"/>
      <c r="C129" s="617"/>
      <c r="D129" s="617"/>
      <c r="E129" s="617"/>
    </row>
    <row r="130" spans="1:5" x14ac:dyDescent="0.2">
      <c r="A130" s="617" t="s">
        <v>608</v>
      </c>
      <c r="B130" s="617"/>
      <c r="C130" s="617"/>
      <c r="D130" s="617"/>
      <c r="E130" s="617"/>
    </row>
    <row r="131" spans="1:5" x14ac:dyDescent="0.2">
      <c r="A131" s="617" t="s">
        <v>609</v>
      </c>
      <c r="B131" s="617"/>
      <c r="C131" s="617"/>
      <c r="D131" s="617"/>
      <c r="E131" s="617"/>
    </row>
    <row r="132" spans="1:5" x14ac:dyDescent="0.2">
      <c r="A132" s="617" t="s">
        <v>610</v>
      </c>
      <c r="B132" s="617"/>
      <c r="C132" s="617"/>
      <c r="D132" s="617"/>
      <c r="E132" s="617"/>
    </row>
    <row r="133" spans="1:5" x14ac:dyDescent="0.2">
      <c r="A133" s="617" t="s">
        <v>613</v>
      </c>
      <c r="B133" s="617"/>
      <c r="C133" s="617"/>
      <c r="D133" s="617"/>
      <c r="E133" s="617"/>
    </row>
    <row r="134" spans="1:5" x14ac:dyDescent="0.2">
      <c r="A134" s="617" t="s">
        <v>611</v>
      </c>
      <c r="B134" s="617"/>
      <c r="C134" s="617"/>
      <c r="D134" s="617"/>
      <c r="E134" s="617"/>
    </row>
    <row r="135" spans="1:5" x14ac:dyDescent="0.2">
      <c r="A135" s="617"/>
      <c r="B135" s="617"/>
      <c r="C135" s="617"/>
      <c r="D135" s="617"/>
      <c r="E135" s="617"/>
    </row>
    <row r="136" spans="1:5" x14ac:dyDescent="0.2">
      <c r="A136" s="617"/>
      <c r="B136" s="617"/>
      <c r="C136" s="617"/>
      <c r="D136" s="617"/>
      <c r="E136" s="617"/>
    </row>
    <row r="137" spans="1:5" x14ac:dyDescent="0.2">
      <c r="A137" s="617"/>
      <c r="B137" s="617"/>
      <c r="C137" s="617"/>
      <c r="D137" s="617"/>
      <c r="E137" s="617"/>
    </row>
    <row r="138" spans="1:5" x14ac:dyDescent="0.2">
      <c r="A138" s="617"/>
      <c r="B138" s="617"/>
      <c r="C138" s="617"/>
      <c r="D138" s="617"/>
      <c r="E138" s="617"/>
    </row>
  </sheetData>
  <sheetProtection formatCells="0" formatColumns="0" formatRows="0" insertColumns="0" insertRows="0" insertHyperlinks="0" deleteColumns="0" deleteRows="0" sort="0" autoFilter="0" pivotTables="0"/>
  <mergeCells count="128">
    <mergeCell ref="A122:G122"/>
    <mergeCell ref="A123:G123"/>
    <mergeCell ref="A110:A111"/>
    <mergeCell ref="C105:G105"/>
    <mergeCell ref="A107:G107"/>
    <mergeCell ref="B110:C110"/>
    <mergeCell ref="D110:E110"/>
    <mergeCell ref="F110:G110"/>
    <mergeCell ref="A94:G94"/>
    <mergeCell ref="C97:G97"/>
    <mergeCell ref="C98:G98"/>
    <mergeCell ref="C99:G99"/>
    <mergeCell ref="C100:G100"/>
    <mergeCell ref="C101:G101"/>
    <mergeCell ref="C102:G102"/>
    <mergeCell ref="C103:G103"/>
    <mergeCell ref="C104:G104"/>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8:A19"/>
    <mergeCell ref="B18:C19"/>
    <mergeCell ref="D18:D19"/>
    <mergeCell ref="E18:E19"/>
    <mergeCell ref="F18:G18"/>
    <mergeCell ref="F19:G19"/>
    <mergeCell ref="B20:C20"/>
    <mergeCell ref="F20:G20"/>
    <mergeCell ref="B21:C21"/>
    <mergeCell ref="F21:G21"/>
    <mergeCell ref="B22:C22"/>
    <mergeCell ref="F22:G22"/>
    <mergeCell ref="B23:C23"/>
    <mergeCell ref="F23:G23"/>
    <mergeCell ref="A26:G26"/>
    <mergeCell ref="B27:C28"/>
    <mergeCell ref="D27:D28"/>
    <mergeCell ref="E27:E28"/>
    <mergeCell ref="F27:G27"/>
    <mergeCell ref="F28:G28"/>
    <mergeCell ref="A24:E24"/>
    <mergeCell ref="B29:C29"/>
    <mergeCell ref="F29:G29"/>
    <mergeCell ref="B30:C30"/>
    <mergeCell ref="F30:G30"/>
    <mergeCell ref="B31:C31"/>
    <mergeCell ref="F31:G31"/>
    <mergeCell ref="B32:C32"/>
    <mergeCell ref="F32:G32"/>
    <mergeCell ref="A41:G41"/>
    <mergeCell ref="B39:C39"/>
    <mergeCell ref="F39:G39"/>
    <mergeCell ref="B35:C35"/>
    <mergeCell ref="F35:G35"/>
    <mergeCell ref="B36:C36"/>
    <mergeCell ref="F36:G36"/>
    <mergeCell ref="B38:C38"/>
    <mergeCell ref="F38:G38"/>
    <mergeCell ref="B37:C37"/>
    <mergeCell ref="F37:G37"/>
    <mergeCell ref="E72:E73"/>
    <mergeCell ref="A60:B60"/>
    <mergeCell ref="A61:B61"/>
    <mergeCell ref="A62:B62"/>
    <mergeCell ref="A63:B63"/>
    <mergeCell ref="A42:B43"/>
    <mergeCell ref="C42:D42"/>
    <mergeCell ref="E42:F42"/>
    <mergeCell ref="C43:D43"/>
    <mergeCell ref="E43:F43"/>
    <mergeCell ref="A44:B44"/>
    <mergeCell ref="A45:B45"/>
    <mergeCell ref="A54:G54"/>
    <mergeCell ref="A55:B56"/>
    <mergeCell ref="C55:C56"/>
    <mergeCell ref="E55:E56"/>
    <mergeCell ref="A47:G47"/>
    <mergeCell ref="A48:G48"/>
    <mergeCell ref="A49:G50"/>
    <mergeCell ref="A51:G51"/>
    <mergeCell ref="A46:G46"/>
    <mergeCell ref="A78:B78"/>
    <mergeCell ref="A79:B79"/>
    <mergeCell ref="A71:B71"/>
    <mergeCell ref="A74:B74"/>
    <mergeCell ref="A57:B57"/>
    <mergeCell ref="A58:B58"/>
    <mergeCell ref="A68:B68"/>
    <mergeCell ref="A69:B69"/>
    <mergeCell ref="A70:B70"/>
    <mergeCell ref="A59:B59"/>
    <mergeCell ref="A64:B64"/>
    <mergeCell ref="A65:B65"/>
    <mergeCell ref="A85:B85"/>
    <mergeCell ref="A81:B81"/>
    <mergeCell ref="A82:B82"/>
    <mergeCell ref="A91:B91"/>
    <mergeCell ref="D91:E91"/>
    <mergeCell ref="A92:B92"/>
    <mergeCell ref="D92:E92"/>
    <mergeCell ref="A66:B66"/>
    <mergeCell ref="A67:B67"/>
    <mergeCell ref="A84:B84"/>
    <mergeCell ref="A87:G87"/>
    <mergeCell ref="A88:B88"/>
    <mergeCell ref="D88:E88"/>
    <mergeCell ref="A89:B89"/>
    <mergeCell ref="D89:E89"/>
    <mergeCell ref="A90:B90"/>
    <mergeCell ref="D90:E90"/>
    <mergeCell ref="A72:B73"/>
    <mergeCell ref="C72:C73"/>
    <mergeCell ref="A83:B83"/>
    <mergeCell ref="A75:B75"/>
    <mergeCell ref="A80:B80"/>
    <mergeCell ref="A76:B76"/>
    <mergeCell ref="A77:B77"/>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dimension ref="A1:AC18"/>
  <sheetViews>
    <sheetView zoomScale="90" zoomScaleNormal="90" workbookViewId="0">
      <pane xSplit="1" ySplit="1" topLeftCell="B2" activePane="bottomRight" state="frozen"/>
      <selection pane="topRight" activeCell="B1" sqref="B1"/>
      <selection pane="bottomLeft" activeCell="A2" sqref="A2"/>
      <selection pane="bottomRight" activeCell="B28" sqref="B28"/>
    </sheetView>
  </sheetViews>
  <sheetFormatPr defaultColWidth="9.140625" defaultRowHeight="12.75" x14ac:dyDescent="0.2"/>
  <cols>
    <col min="1" max="1" width="4.85546875" style="4" customWidth="1"/>
    <col min="2" max="2" width="56.5703125" style="4" customWidth="1"/>
    <col min="3" max="3" width="13.140625" style="4" customWidth="1"/>
    <col min="4" max="4" width="24.28515625" style="4" bestFit="1" customWidth="1"/>
    <col min="5" max="5" width="16.5703125" style="4" customWidth="1"/>
    <col min="6" max="6" width="6.42578125" style="4" customWidth="1"/>
    <col min="7" max="7" width="23" style="4" customWidth="1"/>
    <col min="8" max="8" width="6.42578125" style="4" customWidth="1"/>
    <col min="9" max="9" width="11.85546875" style="4" customWidth="1"/>
    <col min="10" max="25" width="6.42578125" style="4" customWidth="1"/>
    <col min="26" max="16384" width="9.140625" style="4"/>
  </cols>
  <sheetData>
    <row r="1" spans="1:29" ht="26.25" x14ac:dyDescent="0.2">
      <c r="A1" s="645" t="s">
        <v>409</v>
      </c>
      <c r="B1" s="645"/>
      <c r="C1" s="645"/>
      <c r="D1" s="645"/>
      <c r="E1" s="645"/>
    </row>
    <row r="2" spans="1:29" hidden="1" x14ac:dyDescent="0.2"/>
    <row r="3" spans="1:29" s="122" customFormat="1" hidden="1" x14ac:dyDescent="0.2">
      <c r="A3" s="16">
        <v>1</v>
      </c>
      <c r="B3" s="17" t="s">
        <v>399</v>
      </c>
      <c r="C3" s="119" t="s">
        <v>400</v>
      </c>
      <c r="D3" s="121" t="s">
        <v>401</v>
      </c>
      <c r="E3" s="4"/>
      <c r="F3" s="4"/>
      <c r="G3" s="4"/>
      <c r="H3" s="4"/>
      <c r="I3" s="4"/>
      <c r="J3" s="4"/>
      <c r="K3" s="4"/>
      <c r="L3" s="4"/>
      <c r="M3" s="4"/>
      <c r="N3" s="4"/>
      <c r="O3" s="4"/>
      <c r="P3" s="4"/>
      <c r="Q3" s="4"/>
      <c r="R3" s="4"/>
      <c r="S3" s="4"/>
      <c r="T3" s="4"/>
      <c r="U3" s="4"/>
      <c r="V3" s="4"/>
      <c r="W3" s="4"/>
      <c r="X3" s="4"/>
      <c r="Y3" s="4"/>
      <c r="Z3" s="4"/>
      <c r="AA3" s="4"/>
      <c r="AB3" s="4"/>
      <c r="AC3" s="4"/>
    </row>
    <row r="4" spans="1:29" hidden="1" x14ac:dyDescent="0.2">
      <c r="A4" s="123"/>
      <c r="B4" s="124"/>
      <c r="C4" s="124"/>
      <c r="D4" s="125"/>
    </row>
    <row r="5" spans="1:29" s="129" customFormat="1" hidden="1" x14ac:dyDescent="0.2">
      <c r="A5" s="126"/>
      <c r="B5" s="127"/>
      <c r="C5" s="127"/>
      <c r="D5" s="128"/>
      <c r="E5" s="4"/>
      <c r="F5" s="4"/>
      <c r="G5" s="4"/>
      <c r="H5" s="4"/>
      <c r="I5" s="4"/>
      <c r="J5" s="4"/>
      <c r="K5" s="4"/>
      <c r="L5" s="4"/>
    </row>
    <row r="6" spans="1:29" hidden="1" x14ac:dyDescent="0.2">
      <c r="A6" s="3"/>
      <c r="B6" s="3"/>
      <c r="C6" s="3"/>
      <c r="D6" s="3"/>
    </row>
    <row r="7" spans="1:29" s="122" customFormat="1" hidden="1" x14ac:dyDescent="0.2">
      <c r="A7" s="16">
        <v>2</v>
      </c>
      <c r="B7" s="17" t="s">
        <v>402</v>
      </c>
      <c r="C7" s="17"/>
      <c r="D7" s="119" t="s">
        <v>403</v>
      </c>
      <c r="E7" s="4"/>
      <c r="F7" s="4"/>
      <c r="G7" s="4"/>
      <c r="H7" s="4"/>
      <c r="I7" s="4"/>
      <c r="J7" s="4"/>
      <c r="K7" s="4"/>
      <c r="L7" s="4"/>
      <c r="M7" s="4"/>
      <c r="N7" s="4"/>
      <c r="O7" s="4"/>
      <c r="P7" s="4"/>
      <c r="Q7" s="4"/>
      <c r="R7" s="4"/>
      <c r="S7" s="4"/>
      <c r="T7" s="4"/>
      <c r="U7" s="4"/>
      <c r="V7" s="4"/>
      <c r="W7" s="4"/>
      <c r="X7" s="4"/>
      <c r="Y7" s="4"/>
      <c r="Z7" s="4"/>
      <c r="AA7" s="4"/>
      <c r="AB7" s="4"/>
      <c r="AC7" s="4"/>
    </row>
    <row r="8" spans="1:29" hidden="1" x14ac:dyDescent="0.2">
      <c r="A8" s="130"/>
      <c r="B8" s="130"/>
      <c r="C8" s="130"/>
      <c r="D8" s="131"/>
    </row>
    <row r="9" spans="1:29" hidden="1" x14ac:dyDescent="0.2">
      <c r="A9" s="130"/>
      <c r="B9" s="130"/>
      <c r="C9" s="130"/>
      <c r="D9" s="131"/>
    </row>
    <row r="10" spans="1:29" hidden="1" x14ac:dyDescent="0.2">
      <c r="A10" s="133"/>
      <c r="B10" s="134"/>
      <c r="C10" s="133"/>
      <c r="D10" s="135"/>
    </row>
    <row r="11" spans="1:29" hidden="1" x14ac:dyDescent="0.2">
      <c r="A11" s="133"/>
      <c r="B11" s="134"/>
      <c r="C11" s="133"/>
      <c r="D11" s="135"/>
    </row>
    <row r="12" spans="1:29" hidden="1" x14ac:dyDescent="0.2">
      <c r="A12" s="16">
        <v>3</v>
      </c>
      <c r="B12" s="17" t="s">
        <v>404</v>
      </c>
      <c r="C12" s="17"/>
      <c r="D12" s="119" t="s">
        <v>405</v>
      </c>
      <c r="G12" s="136"/>
      <c r="I12" s="136"/>
    </row>
    <row r="13" spans="1:29" hidden="1" x14ac:dyDescent="0.2">
      <c r="A13" s="130"/>
      <c r="B13" s="743"/>
      <c r="C13" s="744"/>
      <c r="D13" s="137"/>
      <c r="E13" s="138"/>
    </row>
    <row r="14" spans="1:29" hidden="1" x14ac:dyDescent="0.2">
      <c r="A14" s="130"/>
      <c r="B14" s="743"/>
      <c r="C14" s="744"/>
      <c r="D14" s="137"/>
      <c r="E14" s="90"/>
    </row>
    <row r="15" spans="1:29" hidden="1" x14ac:dyDescent="0.2">
      <c r="B15" s="132"/>
      <c r="D15" s="90"/>
    </row>
    <row r="16" spans="1:29" x14ac:dyDescent="0.2">
      <c r="A16" s="16">
        <v>4</v>
      </c>
      <c r="B16" s="17" t="s">
        <v>406</v>
      </c>
      <c r="C16" s="17"/>
      <c r="D16" s="140" t="s">
        <v>403</v>
      </c>
    </row>
    <row r="17" spans="1:4" x14ac:dyDescent="0.2">
      <c r="A17" s="130" t="s">
        <v>135</v>
      </c>
      <c r="B17" s="743" t="s">
        <v>407</v>
      </c>
      <c r="C17" s="744"/>
      <c r="D17" s="139" t="str">
        <f>IF('11. DL PIV 4.pielikums'!C91&gt;=0,"IZPILDĪTS KRITĒRIJS","NAV IZPILDĪTS KRITĒRIJS")</f>
        <v>IZPILDĪTS KRITĒRIJS</v>
      </c>
    </row>
    <row r="18" spans="1:4" x14ac:dyDescent="0.2">
      <c r="A18" s="130" t="s">
        <v>174</v>
      </c>
      <c r="B18" s="743" t="s">
        <v>408</v>
      </c>
      <c r="C18" s="744"/>
      <c r="D18" s="139" t="str">
        <f>IF('11. DL PIV 4.pielikums'!C90&gt;'11. DL PIV 4.pielikums'!C89,"IZPILDĪTS KRITĒRIJS","NAV IZPILDĪTS KRITĒRIJS")</f>
        <v>IZPILDĪTS KRITĒRIJS</v>
      </c>
    </row>
  </sheetData>
  <sheetProtection formatCells="0" formatColumns="0" formatRows="0" insertColumns="0" insertRows="0" insertHyperlinks="0" deleteColumns="0" deleteRows="0" sort="0" autoFilter="0" pivotTables="0"/>
  <mergeCells count="5">
    <mergeCell ref="A1:E1"/>
    <mergeCell ref="B13:C13"/>
    <mergeCell ref="B14:C14"/>
    <mergeCell ref="B17:C17"/>
    <mergeCell ref="B18:C18"/>
  </mergeCells>
  <conditionalFormatting sqref="D8:D9">
    <cfRule type="cellIs" dxfId="10" priority="1" stopIfTrue="1" operator="equal">
      <formula>"NAV IZPILDĪTS KRITĒRIJS"</formula>
    </cfRule>
  </conditionalFormatting>
  <conditionalFormatting sqref="D13:D14">
    <cfRule type="containsText" dxfId="9" priority="8" operator="containsText" text="NAV IZPILDĪTS KRITĒRIJS">
      <formula>NOT(ISERROR(SEARCH("NAV IZPILDĪTS KRITĒRIJS",D13)))</formula>
    </cfRule>
    <cfRule type="cellIs" dxfId="8" priority="10" stopIfTrue="1" operator="equal">
      <formula>"NAV IZPILDĪTS KRITĒRIJS"</formula>
    </cfRule>
  </conditionalFormatting>
  <conditionalFormatting sqref="D17">
    <cfRule type="containsText" dxfId="7" priority="2" operator="containsText" text="NAV IZPILDĪTS KRITĒRIJS">
      <formula>NOT(ISERROR(SEARCH("NAV IZPILDĪTS KRITĒRIJS",D17)))</formula>
    </cfRule>
    <cfRule type="containsText" dxfId="6" priority="3" operator="containsText" text="PĀRSNIEGTAS IZMAKSAS">
      <formula>NOT(ISERROR(SEARCH("PĀRSNIEGTAS IZMAKSAS",D17)))</formula>
    </cfRule>
    <cfRule type="cellIs" dxfId="5" priority="4" stopIfTrue="1" operator="equal">
      <formula>"NAV IZPILDĪTS KRITĒRIJS"</formula>
    </cfRule>
  </conditionalFormatting>
  <conditionalFormatting sqref="D17:D18">
    <cfRule type="containsText" dxfId="4" priority="5" operator="containsText" text="NAV IZPILDĪTS KRITĒRIJS">
      <formula>NOT(ISERROR(SEARCH("NAV IZPILDĪTS KRITĒRIJS",D17)))</formula>
    </cfRule>
    <cfRule type="containsText" dxfId="3" priority="6" operator="containsText" text="PĀRSNIEGTAS IZMAKSAS">
      <formula>NOT(ISERROR(SEARCH("PĀRSNIEGTAS IZMAKSAS",D17)))</formula>
    </cfRule>
    <cfRule type="cellIs" dxfId="2" priority="7" stopIfTrue="1" operator="equal">
      <formula>"NAV IZPILDĪTS KRITĒRIJS"</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0D110-83C3-4A31-913B-BEC7AC601902}">
  <dimension ref="A1:BN419"/>
  <sheetViews>
    <sheetView zoomScale="90" zoomScaleNormal="90" workbookViewId="0">
      <pane xSplit="2" ySplit="4" topLeftCell="C17" activePane="bottomRight" state="frozen"/>
      <selection pane="topRight" activeCell="C1" sqref="C1"/>
      <selection pane="bottomLeft" activeCell="A5" sqref="A5"/>
      <selection pane="bottomRight" activeCell="D58" sqref="D58"/>
    </sheetView>
  </sheetViews>
  <sheetFormatPr defaultColWidth="9.140625" defaultRowHeight="12.75" x14ac:dyDescent="0.2"/>
  <cols>
    <col min="1" max="1" width="7.28515625" style="4" customWidth="1"/>
    <col min="2" max="2" width="59.42578125" style="4" customWidth="1"/>
    <col min="3" max="3" width="11.28515625" style="4" customWidth="1"/>
    <col min="4" max="4" width="12.140625" style="4" customWidth="1"/>
    <col min="5" max="5" width="12.28515625" style="4" customWidth="1"/>
    <col min="6" max="6" width="12.140625" style="4" customWidth="1"/>
    <col min="7" max="23" width="11.28515625" style="4" customWidth="1"/>
    <col min="24" max="66" width="9.140625" style="3"/>
    <col min="67" max="16384" width="9.140625" style="4"/>
  </cols>
  <sheetData>
    <row r="1" spans="1:66" s="1" customFormat="1" ht="27" customHeight="1" x14ac:dyDescent="0.4">
      <c r="A1" s="654" t="s">
        <v>414</v>
      </c>
      <c r="B1" s="654"/>
      <c r="C1" s="2"/>
      <c r="D1" s="2"/>
      <c r="E1" s="15"/>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ht="24.95" customHeight="1" x14ac:dyDescent="0.35">
      <c r="A2" s="627" t="s">
        <v>411</v>
      </c>
      <c r="B2" s="627"/>
      <c r="C2" s="627"/>
      <c r="D2" s="3"/>
      <c r="E2" s="3"/>
      <c r="F2" s="3"/>
      <c r="G2" s="3"/>
      <c r="H2" s="3"/>
      <c r="I2" s="3"/>
      <c r="J2" s="3"/>
      <c r="K2" s="3"/>
      <c r="L2" s="3"/>
      <c r="M2" s="3"/>
      <c r="N2" s="3"/>
      <c r="O2" s="3"/>
      <c r="P2" s="3"/>
      <c r="Q2" s="3"/>
      <c r="R2" s="3"/>
      <c r="S2" s="3"/>
      <c r="T2" s="3"/>
      <c r="U2" s="3"/>
      <c r="V2" s="3"/>
      <c r="W2" s="3"/>
    </row>
    <row r="3" spans="1:66" ht="12.75" customHeight="1" x14ac:dyDescent="0.2">
      <c r="A3" s="628" t="s">
        <v>53</v>
      </c>
      <c r="B3" s="629" t="s">
        <v>54</v>
      </c>
      <c r="C3" s="632" t="s">
        <v>55</v>
      </c>
      <c r="D3" s="632"/>
      <c r="E3" s="632" t="s">
        <v>56</v>
      </c>
      <c r="F3" s="632"/>
      <c r="G3" s="632">
        <f>'Dati par projektu'!E13</f>
        <v>2024</v>
      </c>
      <c r="H3" s="632"/>
      <c r="I3" s="632">
        <f>G3+1</f>
        <v>2025</v>
      </c>
      <c r="J3" s="632"/>
      <c r="K3" s="632">
        <f>I3+1</f>
        <v>2026</v>
      </c>
      <c r="L3" s="632"/>
      <c r="M3" s="632">
        <f>K3+1</f>
        <v>2027</v>
      </c>
      <c r="N3" s="632"/>
      <c r="O3" s="632">
        <f>M3+1</f>
        <v>2028</v>
      </c>
      <c r="P3" s="632"/>
      <c r="Q3" s="632">
        <f>O3+1</f>
        <v>2029</v>
      </c>
      <c r="R3" s="632"/>
      <c r="S3" s="632">
        <f>Q3+1</f>
        <v>2030</v>
      </c>
      <c r="T3" s="632"/>
      <c r="U3" s="632">
        <f>S3+1</f>
        <v>2031</v>
      </c>
      <c r="V3" s="632"/>
      <c r="W3" s="3"/>
      <c r="AB3" s="5"/>
      <c r="AC3" s="5"/>
      <c r="AD3" s="5"/>
      <c r="AE3" s="5"/>
      <c r="AF3" s="5"/>
      <c r="AG3" s="5"/>
      <c r="AH3" s="5"/>
      <c r="AI3" s="5"/>
      <c r="AJ3" s="5"/>
      <c r="AK3" s="5"/>
      <c r="AL3" s="5"/>
      <c r="AM3" s="5"/>
      <c r="AN3" s="5"/>
      <c r="AO3" s="5"/>
      <c r="AP3" s="5"/>
      <c r="AQ3" s="5"/>
      <c r="AS3" s="6">
        <v>0.55000000000000004</v>
      </c>
      <c r="BN3" s="4"/>
    </row>
    <row r="4" spans="1:66" ht="24" x14ac:dyDescent="0.2">
      <c r="A4" s="628"/>
      <c r="B4" s="629" t="s">
        <v>57</v>
      </c>
      <c r="C4" s="172" t="s">
        <v>58</v>
      </c>
      <c r="D4" s="172" t="s">
        <v>59</v>
      </c>
      <c r="E4" s="172" t="s">
        <v>60</v>
      </c>
      <c r="F4" s="172" t="s">
        <v>61</v>
      </c>
      <c r="G4" s="7" t="s">
        <v>62</v>
      </c>
      <c r="H4" s="7" t="s">
        <v>63</v>
      </c>
      <c r="I4" s="7" t="s">
        <v>62</v>
      </c>
      <c r="J4" s="7" t="s">
        <v>63</v>
      </c>
      <c r="K4" s="7" t="s">
        <v>62</v>
      </c>
      <c r="L4" s="7" t="s">
        <v>63</v>
      </c>
      <c r="M4" s="7" t="s">
        <v>62</v>
      </c>
      <c r="N4" s="7" t="s">
        <v>63</v>
      </c>
      <c r="O4" s="7" t="s">
        <v>62</v>
      </c>
      <c r="P4" s="7" t="s">
        <v>63</v>
      </c>
      <c r="Q4" s="7" t="s">
        <v>62</v>
      </c>
      <c r="R4" s="7" t="s">
        <v>63</v>
      </c>
      <c r="S4" s="7" t="s">
        <v>62</v>
      </c>
      <c r="T4" s="7" t="s">
        <v>63</v>
      </c>
      <c r="U4" s="7" t="s">
        <v>62</v>
      </c>
      <c r="V4" s="7" t="s">
        <v>63</v>
      </c>
      <c r="W4" s="3"/>
      <c r="AB4" s="5"/>
      <c r="AC4" s="5"/>
      <c r="AD4" s="5"/>
      <c r="AE4" s="5"/>
      <c r="AF4" s="5"/>
      <c r="AG4" s="5"/>
      <c r="AH4" s="5"/>
      <c r="AI4" s="5"/>
      <c r="AJ4" s="5"/>
      <c r="AK4" s="5"/>
      <c r="AL4" s="5"/>
      <c r="AM4" s="5"/>
      <c r="AN4" s="5"/>
      <c r="AO4" s="5"/>
      <c r="AP4" s="5"/>
      <c r="AQ4" s="5"/>
      <c r="AS4" s="6">
        <v>0.45</v>
      </c>
      <c r="BN4" s="4"/>
    </row>
    <row r="5" spans="1:66" s="48" customFormat="1" x14ac:dyDescent="0.2">
      <c r="A5" s="8">
        <v>1</v>
      </c>
      <c r="B5" s="9" t="s">
        <v>88</v>
      </c>
      <c r="C5" s="27">
        <f>E5+F5</f>
        <v>145000</v>
      </c>
      <c r="D5" s="158">
        <f>C5/$C$34</f>
        <v>2.2222222222222223E-2</v>
      </c>
      <c r="E5" s="21">
        <f>ROUND(G5+I5+K5+M5+O5+Q5+S5+U5,2)</f>
        <v>145000</v>
      </c>
      <c r="F5" s="21">
        <f>ROUND(H5+J5+L5+N5+P5+R5+T5+V5,2)</f>
        <v>0</v>
      </c>
      <c r="G5" s="141">
        <f>SUM('1.1.A. Iesniedzējs:1.3.2. Partneris-kom.-2'!H7)</f>
        <v>25000</v>
      </c>
      <c r="H5" s="141">
        <f>SUM('1.1.A. Iesniedzējs:1.3.2. Partneris-kom.-2'!I7)</f>
        <v>0</v>
      </c>
      <c r="I5" s="141">
        <f>SUM('1.1.A. Iesniedzējs:1.3.2. Partneris-kom.-2'!J7)</f>
        <v>30000</v>
      </c>
      <c r="J5" s="141">
        <f>SUM('1.1.A. Iesniedzējs:1.3.2. Partneris-kom.-2'!K7)</f>
        <v>0</v>
      </c>
      <c r="K5" s="141">
        <f>SUM('1.1.A. Iesniedzējs:1.3.2. Partneris-kom.-2'!L7)</f>
        <v>30000</v>
      </c>
      <c r="L5" s="141">
        <f>SUM('1.1.A. Iesniedzējs:1.3.2. Partneris-kom.-2'!M7)</f>
        <v>0</v>
      </c>
      <c r="M5" s="141">
        <f>SUM('1.1.A. Iesniedzējs:1.3.2. Partneris-kom.-2'!N7)</f>
        <v>30000</v>
      </c>
      <c r="N5" s="141">
        <f>SUM('1.1.A. Iesniedzējs:1.3.2. Partneris-kom.-2'!O7)</f>
        <v>0</v>
      </c>
      <c r="O5" s="141">
        <f>SUM('1.1.A. Iesniedzējs:1.3.2. Partneris-kom.-2'!P7)</f>
        <v>30000</v>
      </c>
      <c r="P5" s="141">
        <f>SUM('1.1.A. Iesniedzējs:1.3.2. Partneris-kom.-2'!Q7)</f>
        <v>0</v>
      </c>
      <c r="Q5" s="141">
        <f>SUM('1.1.A. Iesniedzējs:1.3.2. Partneris-kom.-2'!R7)</f>
        <v>0</v>
      </c>
      <c r="R5" s="141">
        <f>SUM('1.1.A. Iesniedzējs:1.3.2. Partneris-kom.-2'!S7)</f>
        <v>0</v>
      </c>
      <c r="S5" s="141">
        <f>SUM('1.1.A. Iesniedzējs:1.3.2. Partneris-kom.-2'!T7)</f>
        <v>0</v>
      </c>
      <c r="T5" s="141">
        <f>SUM('1.1.A. Iesniedzējs:1.3.2. Partneris-kom.-2'!U7)</f>
        <v>0</v>
      </c>
      <c r="U5" s="141">
        <f>SUM('1.1.A. Iesniedzējs:1.3.2. Partneris-kom.-2'!V7)</f>
        <v>0</v>
      </c>
      <c r="V5" s="141">
        <f>SUM('1.1.A. Iesniedzējs:1.3.2. Partneris-kom.-2'!W7)</f>
        <v>0</v>
      </c>
      <c r="W5" s="44"/>
      <c r="X5" s="44"/>
      <c r="Y5" s="44"/>
      <c r="Z5" s="44"/>
      <c r="AA5" s="44"/>
      <c r="AB5" s="156"/>
      <c r="AC5" s="156"/>
      <c r="AD5" s="156"/>
      <c r="AE5" s="156"/>
      <c r="AF5" s="156"/>
      <c r="AG5" s="156"/>
      <c r="AH5" s="156"/>
      <c r="AI5" s="156"/>
      <c r="AJ5" s="156"/>
      <c r="AK5" s="156"/>
      <c r="AL5" s="156"/>
      <c r="AM5" s="156"/>
      <c r="AN5" s="156"/>
      <c r="AO5" s="156"/>
      <c r="AP5" s="156"/>
      <c r="AQ5" s="156"/>
      <c r="AR5" s="44"/>
      <c r="AS5" s="159">
        <v>0.35</v>
      </c>
      <c r="AT5" s="44"/>
      <c r="AU5" s="44"/>
      <c r="AV5" s="44"/>
      <c r="AW5" s="44"/>
      <c r="AX5" s="44"/>
      <c r="AY5" s="44"/>
      <c r="AZ5" s="44"/>
      <c r="BA5" s="44"/>
      <c r="BB5" s="44"/>
      <c r="BC5" s="44"/>
      <c r="BD5" s="44"/>
      <c r="BE5" s="44"/>
      <c r="BF5" s="44"/>
      <c r="BG5" s="44"/>
      <c r="BH5" s="44"/>
      <c r="BI5" s="44"/>
      <c r="BJ5" s="44"/>
      <c r="BK5" s="44"/>
      <c r="BL5" s="44"/>
      <c r="BM5" s="44"/>
    </row>
    <row r="6" spans="1:66" s="48" customFormat="1" x14ac:dyDescent="0.2">
      <c r="A6" s="8">
        <v>2</v>
      </c>
      <c r="B6" s="9" t="s">
        <v>64</v>
      </c>
      <c r="C6" s="27">
        <f t="shared" ref="C6:C33" si="0">E6+F6</f>
        <v>1315750</v>
      </c>
      <c r="D6" s="158">
        <f t="shared" ref="D6:D33" si="1">C6/$C$34</f>
        <v>0.20164750957854405</v>
      </c>
      <c r="E6" s="21">
        <f t="shared" ref="E6:E33" si="2">ROUND(G6+I6+K6+M6+O6+Q6+S6+U6,2)</f>
        <v>1315750</v>
      </c>
      <c r="F6" s="21">
        <f t="shared" ref="F6:F32" si="3">ROUND(H6+J6+L6+N6+P6+R6+T6+V6,2)</f>
        <v>0</v>
      </c>
      <c r="G6" s="141">
        <f>SUM('1.1.A. Iesniedzējs:1.3.2. Partneris-kom.-2'!H8)</f>
        <v>246750</v>
      </c>
      <c r="H6" s="141">
        <f>SUM('1.1.A. Iesniedzējs:1.3.2. Partneris-kom.-2'!I8)</f>
        <v>0</v>
      </c>
      <c r="I6" s="141">
        <f>SUM('1.1.A. Iesniedzējs:1.3.2. Partneris-kom.-2'!J8)</f>
        <v>267250</v>
      </c>
      <c r="J6" s="141">
        <f>SUM('1.1.A. Iesniedzējs:1.3.2. Partneris-kom.-2'!K8)</f>
        <v>0</v>
      </c>
      <c r="K6" s="141">
        <f>SUM('1.1.A. Iesniedzējs:1.3.2. Partneris-kom.-2'!L8)</f>
        <v>267250</v>
      </c>
      <c r="L6" s="141">
        <f>SUM('1.1.A. Iesniedzējs:1.3.2. Partneris-kom.-2'!M8)</f>
        <v>0</v>
      </c>
      <c r="M6" s="141">
        <f>SUM('1.1.A. Iesniedzējs:1.3.2. Partneris-kom.-2'!N8)</f>
        <v>267250</v>
      </c>
      <c r="N6" s="141">
        <f>SUM('1.1.A. Iesniedzējs:1.3.2. Partneris-kom.-2'!O8)</f>
        <v>0</v>
      </c>
      <c r="O6" s="141">
        <f>SUM('1.1.A. Iesniedzējs:1.3.2. Partneris-kom.-2'!P8)</f>
        <v>267250</v>
      </c>
      <c r="P6" s="141">
        <f>SUM('1.1.A. Iesniedzējs:1.3.2. Partneris-kom.-2'!Q8)</f>
        <v>0</v>
      </c>
      <c r="Q6" s="141">
        <f>SUM('1.1.A. Iesniedzējs:1.3.2. Partneris-kom.-2'!R8)</f>
        <v>0</v>
      </c>
      <c r="R6" s="141">
        <f>SUM('1.1.A. Iesniedzējs:1.3.2. Partneris-kom.-2'!S8)</f>
        <v>0</v>
      </c>
      <c r="S6" s="141">
        <f>SUM('1.1.A. Iesniedzējs:1.3.2. Partneris-kom.-2'!T8)</f>
        <v>0</v>
      </c>
      <c r="T6" s="141">
        <f>SUM('1.1.A. Iesniedzējs:1.3.2. Partneris-kom.-2'!U8)</f>
        <v>0</v>
      </c>
      <c r="U6" s="141">
        <f>SUM('1.1.A. Iesniedzējs:1.3.2. Partneris-kom.-2'!V8)</f>
        <v>0</v>
      </c>
      <c r="V6" s="141">
        <f>SUM('1.1.A. Iesniedzējs:1.3.2. Partneris-kom.-2'!W8)</f>
        <v>0</v>
      </c>
      <c r="W6" s="44"/>
      <c r="X6" s="44"/>
      <c r="Y6" s="44"/>
      <c r="Z6" s="44"/>
      <c r="AA6" s="44"/>
      <c r="AB6" s="156"/>
      <c r="AC6" s="156"/>
      <c r="AD6" s="156"/>
      <c r="AE6" s="156"/>
      <c r="AF6" s="156"/>
      <c r="AG6" s="156"/>
      <c r="AH6" s="156"/>
      <c r="AI6" s="156"/>
      <c r="AJ6" s="156"/>
      <c r="AK6" s="156"/>
      <c r="AL6" s="156"/>
      <c r="AM6" s="156"/>
      <c r="AN6" s="156"/>
      <c r="AO6" s="156"/>
      <c r="AP6" s="156"/>
      <c r="AQ6" s="156"/>
      <c r="AR6" s="44"/>
      <c r="AS6" s="155"/>
      <c r="AT6" s="44"/>
      <c r="AU6" s="44"/>
      <c r="AV6" s="44"/>
      <c r="AW6" s="44"/>
      <c r="AX6" s="44"/>
      <c r="AY6" s="44"/>
      <c r="AZ6" s="44"/>
      <c r="BA6" s="44"/>
      <c r="BB6" s="44"/>
      <c r="BC6" s="44"/>
      <c r="BD6" s="44"/>
      <c r="BE6" s="44"/>
      <c r="BF6" s="44"/>
      <c r="BG6" s="44"/>
      <c r="BH6" s="44"/>
      <c r="BI6" s="44"/>
      <c r="BJ6" s="44"/>
      <c r="BK6" s="44"/>
      <c r="BL6" s="44"/>
      <c r="BM6" s="44"/>
    </row>
    <row r="7" spans="1:66" x14ac:dyDescent="0.2">
      <c r="A7" s="12" t="s">
        <v>65</v>
      </c>
      <c r="B7" s="13" t="s">
        <v>66</v>
      </c>
      <c r="C7" s="29">
        <f t="shared" si="0"/>
        <v>1280000</v>
      </c>
      <c r="D7" s="10">
        <f t="shared" si="1"/>
        <v>0.19616858237547893</v>
      </c>
      <c r="E7" s="28">
        <f t="shared" si="2"/>
        <v>1280000</v>
      </c>
      <c r="F7" s="28">
        <f t="shared" si="3"/>
        <v>0</v>
      </c>
      <c r="G7" s="14">
        <f>SUM('1.1.A. Iesniedzējs:1.3.2. Partneris-kom.-2'!H9)</f>
        <v>240000</v>
      </c>
      <c r="H7" s="14">
        <f>SUM('1.1.A. Iesniedzējs:1.3.2. Partneris-kom.-2'!I9)</f>
        <v>0</v>
      </c>
      <c r="I7" s="14">
        <f>SUM('1.1.A. Iesniedzējs:1.3.2. Partneris-kom.-2'!J9)</f>
        <v>260000</v>
      </c>
      <c r="J7" s="14">
        <f>SUM('1.1.A. Iesniedzējs:1.3.2. Partneris-kom.-2'!K9)</f>
        <v>0</v>
      </c>
      <c r="K7" s="14">
        <f>SUM('1.1.A. Iesniedzējs:1.3.2. Partneris-kom.-2'!L9)</f>
        <v>260000</v>
      </c>
      <c r="L7" s="14">
        <f>SUM('1.1.A. Iesniedzējs:1.3.2. Partneris-kom.-2'!M9)</f>
        <v>0</v>
      </c>
      <c r="M7" s="14">
        <f>SUM('1.1.A. Iesniedzējs:1.3.2. Partneris-kom.-2'!N9)</f>
        <v>260000</v>
      </c>
      <c r="N7" s="14">
        <f>SUM('1.1.A. Iesniedzējs:1.3.2. Partneris-kom.-2'!O9)</f>
        <v>0</v>
      </c>
      <c r="O7" s="14">
        <f>SUM('1.1.A. Iesniedzējs:1.3.2. Partneris-kom.-2'!P9)</f>
        <v>260000</v>
      </c>
      <c r="P7" s="14">
        <f>SUM('1.1.A. Iesniedzējs:1.3.2. Partneris-kom.-2'!Q9)</f>
        <v>0</v>
      </c>
      <c r="Q7" s="14">
        <f>SUM('1.1.A. Iesniedzējs:1.3.2. Partneris-kom.-2'!R9)</f>
        <v>0</v>
      </c>
      <c r="R7" s="14">
        <f>SUM('1.1.A. Iesniedzējs:1.3.2. Partneris-kom.-2'!S9)</f>
        <v>0</v>
      </c>
      <c r="S7" s="14">
        <f>SUM('1.1.A. Iesniedzējs:1.3.2. Partneris-kom.-2'!T9)</f>
        <v>0</v>
      </c>
      <c r="T7" s="14">
        <f>SUM('1.1.A. Iesniedzējs:1.3.2. Partneris-kom.-2'!U9)</f>
        <v>0</v>
      </c>
      <c r="U7" s="14">
        <f>SUM('1.1.A. Iesniedzējs:1.3.2. Partneris-kom.-2'!V9)</f>
        <v>0</v>
      </c>
      <c r="V7" s="14">
        <f>SUM('1.1.A. Iesniedzējs:1.3.2. Partneris-kom.-2'!W9)</f>
        <v>0</v>
      </c>
      <c r="W7" s="3"/>
      <c r="AB7" s="5"/>
      <c r="AC7" s="5"/>
      <c r="AD7" s="5"/>
      <c r="AE7" s="5"/>
      <c r="AF7" s="5"/>
      <c r="AG7" s="5"/>
      <c r="AH7" s="5"/>
      <c r="AI7" s="5"/>
      <c r="AJ7" s="5"/>
      <c r="AK7" s="5"/>
      <c r="AL7" s="5"/>
      <c r="AM7" s="5"/>
      <c r="AN7" s="5"/>
      <c r="AO7" s="5"/>
      <c r="AP7" s="5"/>
      <c r="AQ7" s="5"/>
      <c r="AS7" s="11"/>
      <c r="BN7" s="4"/>
    </row>
    <row r="8" spans="1:66" x14ac:dyDescent="0.2">
      <c r="A8" s="12" t="s">
        <v>67</v>
      </c>
      <c r="B8" s="13" t="s">
        <v>89</v>
      </c>
      <c r="C8" s="29">
        <f t="shared" si="0"/>
        <v>35750</v>
      </c>
      <c r="D8" s="10">
        <f t="shared" si="1"/>
        <v>5.4789272030651339E-3</v>
      </c>
      <c r="E8" s="28">
        <f t="shared" si="2"/>
        <v>35750</v>
      </c>
      <c r="F8" s="28">
        <f t="shared" si="3"/>
        <v>0</v>
      </c>
      <c r="G8" s="14">
        <f>SUM('1.1.A. Iesniedzējs:1.3.2. Partneris-kom.-2'!H10)</f>
        <v>6750</v>
      </c>
      <c r="H8" s="14">
        <f>SUM('1.1.A. Iesniedzējs:1.3.2. Partneris-kom.-2'!I10)</f>
        <v>0</v>
      </c>
      <c r="I8" s="14">
        <f>SUM('1.1.A. Iesniedzējs:1.3.2. Partneris-kom.-2'!J10)</f>
        <v>7250</v>
      </c>
      <c r="J8" s="14">
        <f>SUM('1.1.A. Iesniedzējs:1.3.2. Partneris-kom.-2'!K10)</f>
        <v>0</v>
      </c>
      <c r="K8" s="14">
        <f>SUM('1.1.A. Iesniedzējs:1.3.2. Partneris-kom.-2'!L10)</f>
        <v>7250</v>
      </c>
      <c r="L8" s="14">
        <f>SUM('1.1.A. Iesniedzējs:1.3.2. Partneris-kom.-2'!M10)</f>
        <v>0</v>
      </c>
      <c r="M8" s="14">
        <f>SUM('1.1.A. Iesniedzējs:1.3.2. Partneris-kom.-2'!N10)</f>
        <v>7250</v>
      </c>
      <c r="N8" s="14">
        <f>SUM('1.1.A. Iesniedzējs:1.3.2. Partneris-kom.-2'!O10)</f>
        <v>0</v>
      </c>
      <c r="O8" s="14">
        <f>SUM('1.1.A. Iesniedzējs:1.3.2. Partneris-kom.-2'!P10)</f>
        <v>7250</v>
      </c>
      <c r="P8" s="14">
        <f>SUM('1.1.A. Iesniedzējs:1.3.2. Partneris-kom.-2'!Q10)</f>
        <v>0</v>
      </c>
      <c r="Q8" s="14">
        <f>SUM('1.1.A. Iesniedzējs:1.3.2. Partneris-kom.-2'!R10)</f>
        <v>0</v>
      </c>
      <c r="R8" s="14">
        <f>SUM('1.1.A. Iesniedzējs:1.3.2. Partneris-kom.-2'!S10)</f>
        <v>0</v>
      </c>
      <c r="S8" s="14">
        <f>SUM('1.1.A. Iesniedzējs:1.3.2. Partneris-kom.-2'!T10)</f>
        <v>0</v>
      </c>
      <c r="T8" s="14">
        <f>SUM('1.1.A. Iesniedzējs:1.3.2. Partneris-kom.-2'!U10)</f>
        <v>0</v>
      </c>
      <c r="U8" s="14">
        <f>SUM('1.1.A. Iesniedzējs:1.3.2. Partneris-kom.-2'!V10)</f>
        <v>0</v>
      </c>
      <c r="V8" s="14">
        <f>SUM('1.1.A. Iesniedzējs:1.3.2. Partneris-kom.-2'!W10)</f>
        <v>0</v>
      </c>
      <c r="W8" s="3"/>
      <c r="AB8" s="5"/>
      <c r="AC8" s="5"/>
      <c r="AD8" s="5"/>
      <c r="AE8" s="5"/>
      <c r="AF8" s="5"/>
      <c r="AG8" s="5"/>
      <c r="AH8" s="5"/>
      <c r="AI8" s="5"/>
      <c r="AJ8" s="5"/>
      <c r="AK8" s="5"/>
      <c r="AL8" s="5"/>
      <c r="AM8" s="5"/>
      <c r="AN8" s="5"/>
      <c r="AO8" s="5"/>
      <c r="AP8" s="5"/>
      <c r="AQ8" s="5"/>
      <c r="AS8" s="11"/>
      <c r="BN8" s="4"/>
    </row>
    <row r="9" spans="1:66" s="48" customFormat="1" x14ac:dyDescent="0.2">
      <c r="A9" s="8">
        <v>3</v>
      </c>
      <c r="B9" s="9" t="s">
        <v>92</v>
      </c>
      <c r="C9" s="27">
        <f t="shared" si="0"/>
        <v>0</v>
      </c>
      <c r="D9" s="158">
        <f t="shared" si="1"/>
        <v>0</v>
      </c>
      <c r="E9" s="21">
        <f t="shared" si="2"/>
        <v>0</v>
      </c>
      <c r="F9" s="21">
        <f t="shared" si="3"/>
        <v>0</v>
      </c>
      <c r="G9" s="141">
        <f>SUM('1.1.A. Iesniedzējs:1.3.2. Partneris-kom.-2'!H11)</f>
        <v>0</v>
      </c>
      <c r="H9" s="141">
        <f>SUM('1.1.A. Iesniedzējs:1.3.2. Partneris-kom.-2'!I11)</f>
        <v>0</v>
      </c>
      <c r="I9" s="141">
        <f>SUM('1.1.A. Iesniedzējs:1.3.2. Partneris-kom.-2'!J11)</f>
        <v>0</v>
      </c>
      <c r="J9" s="141">
        <f>SUM('1.1.A. Iesniedzējs:1.3.2. Partneris-kom.-2'!K11)</f>
        <v>0</v>
      </c>
      <c r="K9" s="141">
        <f>SUM('1.1.A. Iesniedzējs:1.3.2. Partneris-kom.-2'!L11)</f>
        <v>0</v>
      </c>
      <c r="L9" s="141">
        <f>SUM('1.1.A. Iesniedzējs:1.3.2. Partneris-kom.-2'!M11)</f>
        <v>0</v>
      </c>
      <c r="M9" s="141">
        <f>SUM('1.1.A. Iesniedzējs:1.3.2. Partneris-kom.-2'!N11)</f>
        <v>0</v>
      </c>
      <c r="N9" s="141">
        <f>SUM('1.1.A. Iesniedzējs:1.3.2. Partneris-kom.-2'!O11)</f>
        <v>0</v>
      </c>
      <c r="O9" s="141">
        <f>SUM('1.1.A. Iesniedzējs:1.3.2. Partneris-kom.-2'!P11)</f>
        <v>0</v>
      </c>
      <c r="P9" s="141">
        <f>SUM('1.1.A. Iesniedzējs:1.3.2. Partneris-kom.-2'!Q11)</f>
        <v>0</v>
      </c>
      <c r="Q9" s="141">
        <f>SUM('1.1.A. Iesniedzējs:1.3.2. Partneris-kom.-2'!R11)</f>
        <v>0</v>
      </c>
      <c r="R9" s="141">
        <f>SUM('1.1.A. Iesniedzējs:1.3.2. Partneris-kom.-2'!S11)</f>
        <v>0</v>
      </c>
      <c r="S9" s="141">
        <f>SUM('1.1.A. Iesniedzējs:1.3.2. Partneris-kom.-2'!T11)</f>
        <v>0</v>
      </c>
      <c r="T9" s="141">
        <f>SUM('1.1.A. Iesniedzējs:1.3.2. Partneris-kom.-2'!U11)</f>
        <v>0</v>
      </c>
      <c r="U9" s="141">
        <f>SUM('1.1.A. Iesniedzējs:1.3.2. Partneris-kom.-2'!V11)</f>
        <v>0</v>
      </c>
      <c r="V9" s="141">
        <f>SUM('1.1.A. Iesniedzējs:1.3.2. Partneris-kom.-2'!W11)</f>
        <v>0</v>
      </c>
      <c r="W9" s="44"/>
      <c r="X9" s="44"/>
      <c r="Y9" s="44"/>
      <c r="Z9" s="44"/>
      <c r="AA9" s="44"/>
      <c r="AB9" s="156"/>
      <c r="AC9" s="156"/>
      <c r="AD9" s="156"/>
      <c r="AE9" s="156"/>
      <c r="AF9" s="156"/>
      <c r="AG9" s="156"/>
      <c r="AH9" s="156"/>
      <c r="AI9" s="156"/>
      <c r="AJ9" s="156"/>
      <c r="AK9" s="156"/>
      <c r="AL9" s="156"/>
      <c r="AM9" s="156"/>
      <c r="AN9" s="156"/>
      <c r="AO9" s="156"/>
      <c r="AP9" s="156"/>
      <c r="AQ9" s="156"/>
      <c r="AR9" s="44"/>
      <c r="AS9" s="44"/>
      <c r="AT9" s="44"/>
      <c r="AU9" s="44"/>
      <c r="AV9" s="44"/>
      <c r="AW9" s="44"/>
      <c r="AX9" s="44"/>
      <c r="AY9" s="44"/>
      <c r="AZ9" s="44"/>
      <c r="BA9" s="44"/>
      <c r="BB9" s="44"/>
      <c r="BC9" s="44"/>
      <c r="BD9" s="44"/>
      <c r="BE9" s="44"/>
      <c r="BF9" s="44"/>
      <c r="BG9" s="44"/>
      <c r="BH9" s="44"/>
      <c r="BI9" s="44"/>
      <c r="BJ9" s="44"/>
      <c r="BK9" s="44"/>
      <c r="BL9" s="44"/>
      <c r="BM9" s="44"/>
    </row>
    <row r="10" spans="1:66" x14ac:dyDescent="0.2">
      <c r="A10" s="12" t="s">
        <v>90</v>
      </c>
      <c r="B10" s="13" t="s">
        <v>93</v>
      </c>
      <c r="C10" s="29">
        <f>E10+F10</f>
        <v>0</v>
      </c>
      <c r="D10" s="10">
        <f t="shared" si="1"/>
        <v>0</v>
      </c>
      <c r="E10" s="28">
        <f t="shared" si="2"/>
        <v>0</v>
      </c>
      <c r="F10" s="28">
        <f t="shared" si="3"/>
        <v>0</v>
      </c>
      <c r="G10" s="14">
        <f>SUM('1.1.A. Iesniedzējs:1.3.2. Partneris-kom.-2'!H12)</f>
        <v>0</v>
      </c>
      <c r="H10" s="14">
        <f>SUM('1.1.A. Iesniedzējs:1.3.2. Partneris-kom.-2'!I12)</f>
        <v>0</v>
      </c>
      <c r="I10" s="14">
        <f>SUM('1.1.A. Iesniedzējs:1.3.2. Partneris-kom.-2'!J12)</f>
        <v>0</v>
      </c>
      <c r="J10" s="14">
        <f>SUM('1.1.A. Iesniedzējs:1.3.2. Partneris-kom.-2'!K12)</f>
        <v>0</v>
      </c>
      <c r="K10" s="14">
        <f>SUM('1.1.A. Iesniedzējs:1.3.2. Partneris-kom.-2'!L12)</f>
        <v>0</v>
      </c>
      <c r="L10" s="14">
        <f>SUM('1.1.A. Iesniedzējs:1.3.2. Partneris-kom.-2'!M12)</f>
        <v>0</v>
      </c>
      <c r="M10" s="14">
        <f>SUM('1.1.A. Iesniedzējs:1.3.2. Partneris-kom.-2'!N12)</f>
        <v>0</v>
      </c>
      <c r="N10" s="14">
        <f>SUM('1.1.A. Iesniedzējs:1.3.2. Partneris-kom.-2'!O12)</f>
        <v>0</v>
      </c>
      <c r="O10" s="14">
        <f>SUM('1.1.A. Iesniedzējs:1.3.2. Partneris-kom.-2'!P12)</f>
        <v>0</v>
      </c>
      <c r="P10" s="14">
        <f>SUM('1.1.A. Iesniedzējs:1.3.2. Partneris-kom.-2'!Q12)</f>
        <v>0</v>
      </c>
      <c r="Q10" s="14">
        <f>SUM('1.1.A. Iesniedzējs:1.3.2. Partneris-kom.-2'!R12)</f>
        <v>0</v>
      </c>
      <c r="R10" s="14">
        <f>SUM('1.1.A. Iesniedzējs:1.3.2. Partneris-kom.-2'!S12)</f>
        <v>0</v>
      </c>
      <c r="S10" s="14">
        <f>SUM('1.1.A. Iesniedzējs:1.3.2. Partneris-kom.-2'!T12)</f>
        <v>0</v>
      </c>
      <c r="T10" s="14">
        <f>SUM('1.1.A. Iesniedzējs:1.3.2. Partneris-kom.-2'!U12)</f>
        <v>0</v>
      </c>
      <c r="U10" s="14">
        <f>SUM('1.1.A. Iesniedzējs:1.3.2. Partneris-kom.-2'!V12)</f>
        <v>0</v>
      </c>
      <c r="V10" s="14">
        <f>SUM('1.1.A. Iesniedzējs:1.3.2. Partneris-kom.-2'!W12)</f>
        <v>0</v>
      </c>
      <c r="W10" s="3"/>
      <c r="AB10" s="5"/>
      <c r="AC10" s="5"/>
      <c r="AD10" s="5"/>
      <c r="AE10" s="5"/>
      <c r="AF10" s="5"/>
      <c r="AG10" s="5"/>
      <c r="AH10" s="5"/>
      <c r="AI10" s="5"/>
      <c r="AJ10" s="5"/>
      <c r="AK10" s="5"/>
      <c r="AL10" s="5"/>
      <c r="AM10" s="5"/>
      <c r="AN10" s="5"/>
      <c r="AO10" s="5"/>
      <c r="AP10" s="5"/>
      <c r="AQ10" s="5"/>
      <c r="BN10" s="4"/>
    </row>
    <row r="11" spans="1:66" x14ac:dyDescent="0.2">
      <c r="A11" s="12" t="s">
        <v>91</v>
      </c>
      <c r="B11" s="13" t="s">
        <v>94</v>
      </c>
      <c r="C11" s="29">
        <f t="shared" si="0"/>
        <v>0</v>
      </c>
      <c r="D11" s="10">
        <f t="shared" si="1"/>
        <v>0</v>
      </c>
      <c r="E11" s="28">
        <f t="shared" si="2"/>
        <v>0</v>
      </c>
      <c r="F11" s="28">
        <f t="shared" si="3"/>
        <v>0</v>
      </c>
      <c r="G11" s="14">
        <f>SUM('1.1.A. Iesniedzējs:1.3.2. Partneris-kom.-2'!H13)</f>
        <v>0</v>
      </c>
      <c r="H11" s="14">
        <f>SUM('1.1.A. Iesniedzējs:1.3.2. Partneris-kom.-2'!I13)</f>
        <v>0</v>
      </c>
      <c r="I11" s="14">
        <f>SUM('1.1.A. Iesniedzējs:1.3.2. Partneris-kom.-2'!J13)</f>
        <v>0</v>
      </c>
      <c r="J11" s="14">
        <f>SUM('1.1.A. Iesniedzējs:1.3.2. Partneris-kom.-2'!K13)</f>
        <v>0</v>
      </c>
      <c r="K11" s="14">
        <f>SUM('1.1.A. Iesniedzējs:1.3.2. Partneris-kom.-2'!L13)</f>
        <v>0</v>
      </c>
      <c r="L11" s="14">
        <f>SUM('1.1.A. Iesniedzējs:1.3.2. Partneris-kom.-2'!M13)</f>
        <v>0</v>
      </c>
      <c r="M11" s="14">
        <f>SUM('1.1.A. Iesniedzējs:1.3.2. Partneris-kom.-2'!N13)</f>
        <v>0</v>
      </c>
      <c r="N11" s="14">
        <f>SUM('1.1.A. Iesniedzējs:1.3.2. Partneris-kom.-2'!O13)</f>
        <v>0</v>
      </c>
      <c r="O11" s="14">
        <f>SUM('1.1.A. Iesniedzējs:1.3.2. Partneris-kom.-2'!P13)</f>
        <v>0</v>
      </c>
      <c r="P11" s="14">
        <f>SUM('1.1.A. Iesniedzējs:1.3.2. Partneris-kom.-2'!Q13)</f>
        <v>0</v>
      </c>
      <c r="Q11" s="14">
        <f>SUM('1.1.A. Iesniedzējs:1.3.2. Partneris-kom.-2'!R13)</f>
        <v>0</v>
      </c>
      <c r="R11" s="14">
        <f>SUM('1.1.A. Iesniedzējs:1.3.2. Partneris-kom.-2'!S13)</f>
        <v>0</v>
      </c>
      <c r="S11" s="14">
        <f>SUM('1.1.A. Iesniedzējs:1.3.2. Partneris-kom.-2'!T13)</f>
        <v>0</v>
      </c>
      <c r="T11" s="14">
        <f>SUM('1.1.A. Iesniedzējs:1.3.2. Partneris-kom.-2'!U13)</f>
        <v>0</v>
      </c>
      <c r="U11" s="14">
        <f>SUM('1.1.A. Iesniedzējs:1.3.2. Partneris-kom.-2'!V13)</f>
        <v>0</v>
      </c>
      <c r="V11" s="14">
        <f>SUM('1.1.A. Iesniedzējs:1.3.2. Partneris-kom.-2'!W13)</f>
        <v>0</v>
      </c>
      <c r="W11" s="3"/>
      <c r="AB11" s="5"/>
      <c r="AC11" s="5"/>
      <c r="AD11" s="5"/>
      <c r="AE11" s="5"/>
      <c r="AF11" s="5"/>
      <c r="AG11" s="5"/>
      <c r="AH11" s="5"/>
      <c r="AI11" s="5"/>
      <c r="AJ11" s="5"/>
      <c r="AK11" s="5"/>
      <c r="AL11" s="5"/>
      <c r="AM11" s="5"/>
      <c r="AN11" s="5"/>
      <c r="AO11" s="5"/>
      <c r="AP11" s="5"/>
      <c r="AQ11" s="5"/>
      <c r="BN11" s="4"/>
    </row>
    <row r="12" spans="1:66" s="48" customFormat="1" x14ac:dyDescent="0.2">
      <c r="A12" s="8">
        <v>4</v>
      </c>
      <c r="B12" s="9" t="s">
        <v>68</v>
      </c>
      <c r="C12" s="27">
        <f t="shared" si="0"/>
        <v>0</v>
      </c>
      <c r="D12" s="158">
        <f t="shared" si="1"/>
        <v>0</v>
      </c>
      <c r="E12" s="21">
        <f t="shared" si="2"/>
        <v>0</v>
      </c>
      <c r="F12" s="21">
        <f t="shared" si="3"/>
        <v>0</v>
      </c>
      <c r="G12" s="141">
        <f>SUM('1.1.A. Iesniedzējs:1.3.2. Partneris-kom.-2'!H14)</f>
        <v>0</v>
      </c>
      <c r="H12" s="141">
        <f>SUM('1.1.A. Iesniedzējs:1.3.2. Partneris-kom.-2'!I14)</f>
        <v>0</v>
      </c>
      <c r="I12" s="141">
        <f>SUM('1.1.A. Iesniedzējs:1.3.2. Partneris-kom.-2'!J14)</f>
        <v>0</v>
      </c>
      <c r="J12" s="141">
        <f>SUM('1.1.A. Iesniedzējs:1.3.2. Partneris-kom.-2'!K14)</f>
        <v>0</v>
      </c>
      <c r="K12" s="141">
        <f>SUM('1.1.A. Iesniedzējs:1.3.2. Partneris-kom.-2'!L14)</f>
        <v>0</v>
      </c>
      <c r="L12" s="141">
        <f>SUM('1.1.A. Iesniedzējs:1.3.2. Partneris-kom.-2'!M14)</f>
        <v>0</v>
      </c>
      <c r="M12" s="141">
        <f>SUM('1.1.A. Iesniedzējs:1.3.2. Partneris-kom.-2'!N14)</f>
        <v>0</v>
      </c>
      <c r="N12" s="141">
        <f>SUM('1.1.A. Iesniedzējs:1.3.2. Partneris-kom.-2'!O14)</f>
        <v>0</v>
      </c>
      <c r="O12" s="141">
        <f>SUM('1.1.A. Iesniedzējs:1.3.2. Partneris-kom.-2'!P14)</f>
        <v>0</v>
      </c>
      <c r="P12" s="141">
        <f>SUM('1.1.A. Iesniedzējs:1.3.2. Partneris-kom.-2'!Q14)</f>
        <v>0</v>
      </c>
      <c r="Q12" s="141">
        <f>SUM('1.1.A. Iesniedzējs:1.3.2. Partneris-kom.-2'!R14)</f>
        <v>0</v>
      </c>
      <c r="R12" s="141">
        <f>SUM('1.1.A. Iesniedzējs:1.3.2. Partneris-kom.-2'!S14)</f>
        <v>0</v>
      </c>
      <c r="S12" s="141">
        <f>SUM('1.1.A. Iesniedzējs:1.3.2. Partneris-kom.-2'!T14)</f>
        <v>0</v>
      </c>
      <c r="T12" s="141">
        <f>SUM('1.1.A. Iesniedzējs:1.3.2. Partneris-kom.-2'!U14)</f>
        <v>0</v>
      </c>
      <c r="U12" s="141">
        <f>SUM('1.1.A. Iesniedzējs:1.3.2. Partneris-kom.-2'!V14)</f>
        <v>0</v>
      </c>
      <c r="V12" s="141">
        <f>SUM('1.1.A. Iesniedzējs:1.3.2. Partneris-kom.-2'!W14)</f>
        <v>0</v>
      </c>
      <c r="W12" s="44"/>
      <c r="X12" s="44"/>
      <c r="Y12" s="44"/>
      <c r="Z12" s="44"/>
      <c r="AA12" s="44"/>
      <c r="AB12" s="156"/>
      <c r="AC12" s="156"/>
      <c r="AD12" s="156"/>
      <c r="AE12" s="156"/>
      <c r="AF12" s="156"/>
      <c r="AG12" s="156"/>
      <c r="AH12" s="156"/>
      <c r="AI12" s="156"/>
      <c r="AJ12" s="156"/>
      <c r="AK12" s="156"/>
      <c r="AL12" s="156"/>
      <c r="AM12" s="156"/>
      <c r="AN12" s="156"/>
      <c r="AO12" s="156"/>
      <c r="AP12" s="156"/>
      <c r="AQ12" s="156"/>
      <c r="AR12" s="44"/>
      <c r="AS12" s="44"/>
      <c r="AT12" s="44"/>
      <c r="AU12" s="44"/>
      <c r="AV12" s="44"/>
      <c r="AW12" s="44"/>
      <c r="AX12" s="44"/>
      <c r="AY12" s="44"/>
      <c r="AZ12" s="44"/>
      <c r="BA12" s="44"/>
      <c r="BB12" s="44"/>
      <c r="BC12" s="44"/>
      <c r="BD12" s="44"/>
      <c r="BE12" s="44"/>
      <c r="BF12" s="44"/>
      <c r="BG12" s="44"/>
      <c r="BH12" s="44"/>
      <c r="BI12" s="44"/>
      <c r="BJ12" s="44"/>
      <c r="BK12" s="44"/>
      <c r="BL12" s="44"/>
      <c r="BM12" s="44"/>
    </row>
    <row r="13" spans="1:66" s="48" customFormat="1" ht="25.5" x14ac:dyDescent="0.2">
      <c r="A13" s="8">
        <v>5</v>
      </c>
      <c r="B13" s="9" t="s">
        <v>95</v>
      </c>
      <c r="C13" s="27">
        <f t="shared" si="0"/>
        <v>0</v>
      </c>
      <c r="D13" s="158">
        <f t="shared" si="1"/>
        <v>0</v>
      </c>
      <c r="E13" s="21">
        <f t="shared" si="2"/>
        <v>0</v>
      </c>
      <c r="F13" s="21">
        <f t="shared" si="3"/>
        <v>0</v>
      </c>
      <c r="G13" s="141">
        <f>SUM('1.1.A. Iesniedzējs:1.3.2. Partneris-kom.-2'!H15)</f>
        <v>0</v>
      </c>
      <c r="H13" s="141">
        <f>SUM('1.1.A. Iesniedzējs:1.3.2. Partneris-kom.-2'!I15)</f>
        <v>0</v>
      </c>
      <c r="I13" s="141">
        <f>SUM('1.1.A. Iesniedzējs:1.3.2. Partneris-kom.-2'!J15)</f>
        <v>0</v>
      </c>
      <c r="J13" s="141">
        <f>SUM('1.1.A. Iesniedzējs:1.3.2. Partneris-kom.-2'!K15)</f>
        <v>0</v>
      </c>
      <c r="K13" s="141">
        <f>SUM('1.1.A. Iesniedzējs:1.3.2. Partneris-kom.-2'!L15)</f>
        <v>0</v>
      </c>
      <c r="L13" s="141">
        <f>SUM('1.1.A. Iesniedzējs:1.3.2. Partneris-kom.-2'!M15)</f>
        <v>0</v>
      </c>
      <c r="M13" s="141">
        <f>SUM('1.1.A. Iesniedzējs:1.3.2. Partneris-kom.-2'!N15)</f>
        <v>0</v>
      </c>
      <c r="N13" s="141">
        <f>SUM('1.1.A. Iesniedzējs:1.3.2. Partneris-kom.-2'!O15)</f>
        <v>0</v>
      </c>
      <c r="O13" s="141">
        <f>SUM('1.1.A. Iesniedzējs:1.3.2. Partneris-kom.-2'!P15)</f>
        <v>0</v>
      </c>
      <c r="P13" s="141">
        <f>SUM('1.1.A. Iesniedzējs:1.3.2. Partneris-kom.-2'!Q15)</f>
        <v>0</v>
      </c>
      <c r="Q13" s="141">
        <f>SUM('1.1.A. Iesniedzējs:1.3.2. Partneris-kom.-2'!R15)</f>
        <v>0</v>
      </c>
      <c r="R13" s="141">
        <f>SUM('1.1.A. Iesniedzējs:1.3.2. Partneris-kom.-2'!S15)</f>
        <v>0</v>
      </c>
      <c r="S13" s="141">
        <f>SUM('1.1.A. Iesniedzējs:1.3.2. Partneris-kom.-2'!T15)</f>
        <v>0</v>
      </c>
      <c r="T13" s="141">
        <f>SUM('1.1.A. Iesniedzējs:1.3.2. Partneris-kom.-2'!U15)</f>
        <v>0</v>
      </c>
      <c r="U13" s="141">
        <f>SUM('1.1.A. Iesniedzējs:1.3.2. Partneris-kom.-2'!V15)</f>
        <v>0</v>
      </c>
      <c r="V13" s="141">
        <f>SUM('1.1.A. Iesniedzējs:1.3.2. Partneris-kom.-2'!W15)</f>
        <v>0</v>
      </c>
      <c r="W13" s="44"/>
      <c r="X13" s="44"/>
      <c r="Y13" s="44"/>
      <c r="Z13" s="44"/>
      <c r="AA13" s="44"/>
      <c r="AB13" s="156"/>
      <c r="AC13" s="156"/>
      <c r="AD13" s="156"/>
      <c r="AE13" s="156"/>
      <c r="AF13" s="156"/>
      <c r="AG13" s="156"/>
      <c r="AH13" s="156"/>
      <c r="AI13" s="156"/>
      <c r="AJ13" s="156"/>
      <c r="AK13" s="156"/>
      <c r="AL13" s="156"/>
      <c r="AM13" s="156"/>
      <c r="AN13" s="156"/>
      <c r="AO13" s="156"/>
      <c r="AP13" s="156"/>
      <c r="AQ13" s="156"/>
      <c r="AR13" s="44"/>
      <c r="AS13" s="44"/>
      <c r="AT13" s="44"/>
      <c r="AU13" s="44"/>
      <c r="AV13" s="44"/>
      <c r="AW13" s="44"/>
      <c r="AX13" s="44"/>
      <c r="AY13" s="44"/>
      <c r="AZ13" s="44"/>
      <c r="BA13" s="44"/>
      <c r="BB13" s="44"/>
      <c r="BC13" s="44"/>
      <c r="BD13" s="44"/>
      <c r="BE13" s="44"/>
      <c r="BF13" s="44"/>
      <c r="BG13" s="44"/>
      <c r="BH13" s="44"/>
      <c r="BI13" s="44"/>
      <c r="BJ13" s="44"/>
      <c r="BK13" s="44"/>
      <c r="BL13" s="44"/>
      <c r="BM13" s="44"/>
    </row>
    <row r="14" spans="1:66" s="48" customFormat="1" x14ac:dyDescent="0.2">
      <c r="A14" s="8">
        <v>6</v>
      </c>
      <c r="B14" s="9" t="s">
        <v>96</v>
      </c>
      <c r="C14" s="27">
        <f>E14+F14</f>
        <v>145000</v>
      </c>
      <c r="D14" s="158">
        <f t="shared" si="1"/>
        <v>2.2222222222222223E-2</v>
      </c>
      <c r="E14" s="21">
        <f t="shared" si="2"/>
        <v>145000</v>
      </c>
      <c r="F14" s="21">
        <f t="shared" si="3"/>
        <v>0</v>
      </c>
      <c r="G14" s="141">
        <f>SUM('1.1.A. Iesniedzējs:1.3.2. Partneris-kom.-2'!H16)</f>
        <v>25000</v>
      </c>
      <c r="H14" s="141">
        <f>SUM('1.1.A. Iesniedzējs:1.3.2. Partneris-kom.-2'!I16)</f>
        <v>0</v>
      </c>
      <c r="I14" s="141">
        <f>SUM('1.1.A. Iesniedzējs:1.3.2. Partneris-kom.-2'!J16)</f>
        <v>30000</v>
      </c>
      <c r="J14" s="141">
        <f>SUM('1.1.A. Iesniedzējs:1.3.2. Partneris-kom.-2'!K16)</f>
        <v>0</v>
      </c>
      <c r="K14" s="141">
        <f>SUM('1.1.A. Iesniedzējs:1.3.2. Partneris-kom.-2'!L16)</f>
        <v>30000</v>
      </c>
      <c r="L14" s="141">
        <f>SUM('1.1.A. Iesniedzējs:1.3.2. Partneris-kom.-2'!M16)</f>
        <v>0</v>
      </c>
      <c r="M14" s="141">
        <f>SUM('1.1.A. Iesniedzējs:1.3.2. Partneris-kom.-2'!N16)</f>
        <v>30000</v>
      </c>
      <c r="N14" s="141">
        <f>SUM('1.1.A. Iesniedzējs:1.3.2. Partneris-kom.-2'!O16)</f>
        <v>0</v>
      </c>
      <c r="O14" s="141">
        <f>SUM('1.1.A. Iesniedzējs:1.3.2. Partneris-kom.-2'!P16)</f>
        <v>30000</v>
      </c>
      <c r="P14" s="141">
        <f>SUM('1.1.A. Iesniedzējs:1.3.2. Partneris-kom.-2'!Q16)</f>
        <v>0</v>
      </c>
      <c r="Q14" s="141">
        <f>SUM('1.1.A. Iesniedzējs:1.3.2. Partneris-kom.-2'!R16)</f>
        <v>0</v>
      </c>
      <c r="R14" s="141">
        <f>SUM('1.1.A. Iesniedzējs:1.3.2. Partneris-kom.-2'!S16)</f>
        <v>0</v>
      </c>
      <c r="S14" s="141">
        <f>SUM('1.1.A. Iesniedzējs:1.3.2. Partneris-kom.-2'!T16)</f>
        <v>0</v>
      </c>
      <c r="T14" s="141">
        <f>SUM('1.1.A. Iesniedzējs:1.3.2. Partneris-kom.-2'!U16)</f>
        <v>0</v>
      </c>
      <c r="U14" s="141">
        <f>SUM('1.1.A. Iesniedzējs:1.3.2. Partneris-kom.-2'!V16)</f>
        <v>0</v>
      </c>
      <c r="V14" s="141">
        <f>SUM('1.1.A. Iesniedzējs:1.3.2. Partneris-kom.-2'!W16)</f>
        <v>0</v>
      </c>
      <c r="W14" s="44"/>
      <c r="X14" s="44"/>
      <c r="Y14" s="44"/>
      <c r="Z14" s="44"/>
      <c r="AA14" s="44"/>
      <c r="AB14" s="156"/>
      <c r="AC14" s="156"/>
      <c r="AD14" s="156"/>
      <c r="AE14" s="156"/>
      <c r="AF14" s="156"/>
      <c r="AG14" s="156"/>
      <c r="AH14" s="156"/>
      <c r="AI14" s="156"/>
      <c r="AJ14" s="156"/>
      <c r="AK14" s="156"/>
      <c r="AL14" s="156"/>
      <c r="AM14" s="156"/>
      <c r="AN14" s="156"/>
      <c r="AO14" s="156"/>
      <c r="AP14" s="156"/>
      <c r="AQ14" s="156"/>
      <c r="AR14" s="44"/>
      <c r="AS14" s="44"/>
      <c r="AT14" s="44"/>
      <c r="AU14" s="44"/>
      <c r="AV14" s="44"/>
      <c r="AW14" s="44"/>
      <c r="AX14" s="44"/>
      <c r="AY14" s="44"/>
      <c r="AZ14" s="44"/>
      <c r="BA14" s="44"/>
      <c r="BB14" s="44"/>
      <c r="BC14" s="44"/>
      <c r="BD14" s="44"/>
      <c r="BE14" s="44"/>
      <c r="BF14" s="44"/>
      <c r="BG14" s="44"/>
      <c r="BH14" s="44"/>
      <c r="BI14" s="44"/>
      <c r="BJ14" s="44"/>
      <c r="BK14" s="44"/>
      <c r="BL14" s="44"/>
      <c r="BM14" s="44"/>
    </row>
    <row r="15" spans="1:66" x14ac:dyDescent="0.2">
      <c r="A15" s="12" t="s">
        <v>99</v>
      </c>
      <c r="B15" s="13" t="s">
        <v>97</v>
      </c>
      <c r="C15" s="29">
        <f t="shared" si="0"/>
        <v>0</v>
      </c>
      <c r="D15" s="10">
        <f t="shared" si="1"/>
        <v>0</v>
      </c>
      <c r="E15" s="28">
        <f t="shared" si="2"/>
        <v>0</v>
      </c>
      <c r="F15" s="28">
        <f t="shared" si="3"/>
        <v>0</v>
      </c>
      <c r="G15" s="14">
        <f>SUM('1.1.A. Iesniedzējs:1.3.2. Partneris-kom.-2'!H17)</f>
        <v>0</v>
      </c>
      <c r="H15" s="14">
        <f>SUM('1.1.A. Iesniedzējs:1.3.2. Partneris-kom.-2'!I17)</f>
        <v>0</v>
      </c>
      <c r="I15" s="14">
        <f>SUM('1.1.A. Iesniedzējs:1.3.2. Partneris-kom.-2'!J17)</f>
        <v>0</v>
      </c>
      <c r="J15" s="14">
        <f>SUM('1.1.A. Iesniedzējs:1.3.2. Partneris-kom.-2'!K17)</f>
        <v>0</v>
      </c>
      <c r="K15" s="14">
        <f>SUM('1.1.A. Iesniedzējs:1.3.2. Partneris-kom.-2'!L17)</f>
        <v>0</v>
      </c>
      <c r="L15" s="14">
        <f>SUM('1.1.A. Iesniedzējs:1.3.2. Partneris-kom.-2'!M17)</f>
        <v>0</v>
      </c>
      <c r="M15" s="14">
        <f>SUM('1.1.A. Iesniedzējs:1.3.2. Partneris-kom.-2'!N17)</f>
        <v>0</v>
      </c>
      <c r="N15" s="14">
        <f>SUM('1.1.A. Iesniedzējs:1.3.2. Partneris-kom.-2'!O17)</f>
        <v>0</v>
      </c>
      <c r="O15" s="14">
        <f>SUM('1.1.A. Iesniedzējs:1.3.2. Partneris-kom.-2'!P17)</f>
        <v>0</v>
      </c>
      <c r="P15" s="14">
        <f>SUM('1.1.A. Iesniedzējs:1.3.2. Partneris-kom.-2'!Q17)</f>
        <v>0</v>
      </c>
      <c r="Q15" s="14">
        <f>SUM('1.1.A. Iesniedzējs:1.3.2. Partneris-kom.-2'!R17)</f>
        <v>0</v>
      </c>
      <c r="R15" s="14">
        <f>SUM('1.1.A. Iesniedzējs:1.3.2. Partneris-kom.-2'!S17)</f>
        <v>0</v>
      </c>
      <c r="S15" s="14">
        <f>SUM('1.1.A. Iesniedzējs:1.3.2. Partneris-kom.-2'!T17)</f>
        <v>0</v>
      </c>
      <c r="T15" s="14">
        <f>SUM('1.1.A. Iesniedzējs:1.3.2. Partneris-kom.-2'!U17)</f>
        <v>0</v>
      </c>
      <c r="U15" s="14">
        <f>SUM('1.1.A. Iesniedzējs:1.3.2. Partneris-kom.-2'!V17)</f>
        <v>0</v>
      </c>
      <c r="V15" s="14">
        <f>SUM('1.1.A. Iesniedzējs:1.3.2. Partneris-kom.-2'!W17)</f>
        <v>0</v>
      </c>
      <c r="W15" s="3"/>
      <c r="AB15" s="5"/>
      <c r="AC15" s="5"/>
      <c r="AD15" s="5"/>
      <c r="AE15" s="5"/>
      <c r="AF15" s="5"/>
      <c r="AG15" s="5"/>
      <c r="AH15" s="5"/>
      <c r="AI15" s="5"/>
      <c r="AJ15" s="5"/>
      <c r="AK15" s="5"/>
      <c r="AL15" s="5"/>
      <c r="AM15" s="5"/>
      <c r="AN15" s="5"/>
      <c r="AO15" s="5"/>
      <c r="AP15" s="5"/>
      <c r="AQ15" s="5"/>
      <c r="BN15" s="4"/>
    </row>
    <row r="16" spans="1:66" x14ac:dyDescent="0.2">
      <c r="A16" s="12" t="s">
        <v>100</v>
      </c>
      <c r="B16" s="13" t="s">
        <v>94</v>
      </c>
      <c r="C16" s="29">
        <f t="shared" si="0"/>
        <v>0</v>
      </c>
      <c r="D16" s="10">
        <f t="shared" si="1"/>
        <v>0</v>
      </c>
      <c r="E16" s="28">
        <f t="shared" si="2"/>
        <v>0</v>
      </c>
      <c r="F16" s="28">
        <f t="shared" si="3"/>
        <v>0</v>
      </c>
      <c r="G16" s="14">
        <f>SUM('1.1.A. Iesniedzējs:1.3.2. Partneris-kom.-2'!H18)</f>
        <v>0</v>
      </c>
      <c r="H16" s="14">
        <f>SUM('1.1.A. Iesniedzējs:1.3.2. Partneris-kom.-2'!I18)</f>
        <v>0</v>
      </c>
      <c r="I16" s="14">
        <f>SUM('1.1.A. Iesniedzējs:1.3.2. Partneris-kom.-2'!J18)</f>
        <v>0</v>
      </c>
      <c r="J16" s="14">
        <f>SUM('1.1.A. Iesniedzējs:1.3.2. Partneris-kom.-2'!K18)</f>
        <v>0</v>
      </c>
      <c r="K16" s="14">
        <f>SUM('1.1.A. Iesniedzējs:1.3.2. Partneris-kom.-2'!L18)</f>
        <v>0</v>
      </c>
      <c r="L16" s="14">
        <f>SUM('1.1.A. Iesniedzējs:1.3.2. Partneris-kom.-2'!M18)</f>
        <v>0</v>
      </c>
      <c r="M16" s="14">
        <f>SUM('1.1.A. Iesniedzējs:1.3.2. Partneris-kom.-2'!N18)</f>
        <v>0</v>
      </c>
      <c r="N16" s="14">
        <f>SUM('1.1.A. Iesniedzējs:1.3.2. Partneris-kom.-2'!O18)</f>
        <v>0</v>
      </c>
      <c r="O16" s="14">
        <f>SUM('1.1.A. Iesniedzējs:1.3.2. Partneris-kom.-2'!P18)</f>
        <v>0</v>
      </c>
      <c r="P16" s="14">
        <f>SUM('1.1.A. Iesniedzējs:1.3.2. Partneris-kom.-2'!Q18)</f>
        <v>0</v>
      </c>
      <c r="Q16" s="14">
        <f>SUM('1.1.A. Iesniedzējs:1.3.2. Partneris-kom.-2'!R18)</f>
        <v>0</v>
      </c>
      <c r="R16" s="14">
        <f>SUM('1.1.A. Iesniedzējs:1.3.2. Partneris-kom.-2'!S18)</f>
        <v>0</v>
      </c>
      <c r="S16" s="14">
        <f>SUM('1.1.A. Iesniedzējs:1.3.2. Partneris-kom.-2'!T18)</f>
        <v>0</v>
      </c>
      <c r="T16" s="14">
        <f>SUM('1.1.A. Iesniedzējs:1.3.2. Partneris-kom.-2'!U18)</f>
        <v>0</v>
      </c>
      <c r="U16" s="14">
        <f>SUM('1.1.A. Iesniedzējs:1.3.2. Partneris-kom.-2'!V18)</f>
        <v>0</v>
      </c>
      <c r="V16" s="14">
        <f>SUM('1.1.A. Iesniedzējs:1.3.2. Partneris-kom.-2'!W18)</f>
        <v>0</v>
      </c>
      <c r="W16" s="3"/>
      <c r="AB16" s="5"/>
      <c r="AC16" s="5"/>
      <c r="AD16" s="5"/>
      <c r="AE16" s="5"/>
      <c r="AF16" s="5"/>
      <c r="AG16" s="5"/>
      <c r="AH16" s="5"/>
      <c r="AI16" s="5"/>
      <c r="AJ16" s="5"/>
      <c r="AK16" s="5"/>
      <c r="AL16" s="5"/>
      <c r="AM16" s="5"/>
      <c r="AN16" s="5"/>
      <c r="AO16" s="5"/>
      <c r="AP16" s="5"/>
      <c r="AQ16" s="5"/>
      <c r="BN16" s="4"/>
    </row>
    <row r="17" spans="1:66" x14ac:dyDescent="0.2">
      <c r="A17" s="12" t="s">
        <v>101</v>
      </c>
      <c r="B17" s="13" t="s">
        <v>98</v>
      </c>
      <c r="C17" s="29">
        <f t="shared" si="0"/>
        <v>0</v>
      </c>
      <c r="D17" s="10">
        <f t="shared" si="1"/>
        <v>0</v>
      </c>
      <c r="E17" s="28">
        <f t="shared" si="2"/>
        <v>0</v>
      </c>
      <c r="F17" s="28">
        <f t="shared" si="3"/>
        <v>0</v>
      </c>
      <c r="G17" s="14">
        <f>SUM('1.1.A. Iesniedzējs:1.3.2. Partneris-kom.-2'!H19)</f>
        <v>0</v>
      </c>
      <c r="H17" s="14">
        <f>SUM('1.1.A. Iesniedzējs:1.3.2. Partneris-kom.-2'!I19)</f>
        <v>0</v>
      </c>
      <c r="I17" s="14">
        <f>SUM('1.1.A. Iesniedzējs:1.3.2. Partneris-kom.-2'!J19)</f>
        <v>0</v>
      </c>
      <c r="J17" s="14">
        <f>SUM('1.1.A. Iesniedzējs:1.3.2. Partneris-kom.-2'!K19)</f>
        <v>0</v>
      </c>
      <c r="K17" s="14">
        <f>SUM('1.1.A. Iesniedzējs:1.3.2. Partneris-kom.-2'!L19)</f>
        <v>0</v>
      </c>
      <c r="L17" s="14">
        <f>SUM('1.1.A. Iesniedzējs:1.3.2. Partneris-kom.-2'!M19)</f>
        <v>0</v>
      </c>
      <c r="M17" s="14">
        <f>SUM('1.1.A. Iesniedzējs:1.3.2. Partneris-kom.-2'!N19)</f>
        <v>0</v>
      </c>
      <c r="N17" s="14">
        <f>SUM('1.1.A. Iesniedzējs:1.3.2. Partneris-kom.-2'!O19)</f>
        <v>0</v>
      </c>
      <c r="O17" s="14">
        <f>SUM('1.1.A. Iesniedzējs:1.3.2. Partneris-kom.-2'!P19)</f>
        <v>0</v>
      </c>
      <c r="P17" s="14">
        <f>SUM('1.1.A. Iesniedzējs:1.3.2. Partneris-kom.-2'!Q19)</f>
        <v>0</v>
      </c>
      <c r="Q17" s="14">
        <f>SUM('1.1.A. Iesniedzējs:1.3.2. Partneris-kom.-2'!R19)</f>
        <v>0</v>
      </c>
      <c r="R17" s="14">
        <f>SUM('1.1.A. Iesniedzējs:1.3.2. Partneris-kom.-2'!S19)</f>
        <v>0</v>
      </c>
      <c r="S17" s="14">
        <f>SUM('1.1.A. Iesniedzējs:1.3.2. Partneris-kom.-2'!T19)</f>
        <v>0</v>
      </c>
      <c r="T17" s="14">
        <f>SUM('1.1.A. Iesniedzējs:1.3.2. Partneris-kom.-2'!U19)</f>
        <v>0</v>
      </c>
      <c r="U17" s="14">
        <f>SUM('1.1.A. Iesniedzējs:1.3.2. Partneris-kom.-2'!V19)</f>
        <v>0</v>
      </c>
      <c r="V17" s="14">
        <f>SUM('1.1.A. Iesniedzējs:1.3.2. Partneris-kom.-2'!W19)</f>
        <v>0</v>
      </c>
      <c r="W17" s="3"/>
      <c r="AB17" s="5"/>
      <c r="AC17" s="5"/>
      <c r="AD17" s="5"/>
      <c r="AE17" s="5"/>
      <c r="AF17" s="5"/>
      <c r="AG17" s="5"/>
      <c r="AH17" s="5"/>
      <c r="AI17" s="5"/>
      <c r="AJ17" s="5"/>
      <c r="AK17" s="5"/>
      <c r="AL17" s="5"/>
      <c r="AM17" s="5"/>
      <c r="AN17" s="5"/>
      <c r="AO17" s="5"/>
      <c r="AP17" s="5"/>
      <c r="AQ17" s="5"/>
      <c r="BN17" s="4"/>
    </row>
    <row r="18" spans="1:66" x14ac:dyDescent="0.2">
      <c r="A18" s="12" t="s">
        <v>102</v>
      </c>
      <c r="B18" s="13" t="s">
        <v>80</v>
      </c>
      <c r="C18" s="29">
        <f t="shared" si="0"/>
        <v>145000</v>
      </c>
      <c r="D18" s="10">
        <f t="shared" si="1"/>
        <v>2.2222222222222223E-2</v>
      </c>
      <c r="E18" s="28">
        <f t="shared" si="2"/>
        <v>145000</v>
      </c>
      <c r="F18" s="28">
        <f t="shared" si="3"/>
        <v>0</v>
      </c>
      <c r="G18" s="14">
        <f>SUM('1.1.A. Iesniedzējs:1.3.2. Partneris-kom.-2'!H20)</f>
        <v>25000</v>
      </c>
      <c r="H18" s="14">
        <f>SUM('1.1.A. Iesniedzējs:1.3.2. Partneris-kom.-2'!I20)</f>
        <v>0</v>
      </c>
      <c r="I18" s="14">
        <f>SUM('1.1.A. Iesniedzējs:1.3.2. Partneris-kom.-2'!J20)</f>
        <v>30000</v>
      </c>
      <c r="J18" s="14">
        <f>SUM('1.1.A. Iesniedzējs:1.3.2. Partneris-kom.-2'!K20)</f>
        <v>0</v>
      </c>
      <c r="K18" s="14">
        <f>SUM('1.1.A. Iesniedzējs:1.3.2. Partneris-kom.-2'!L20)</f>
        <v>30000</v>
      </c>
      <c r="L18" s="14">
        <f>SUM('1.1.A. Iesniedzējs:1.3.2. Partneris-kom.-2'!M20)</f>
        <v>0</v>
      </c>
      <c r="M18" s="14">
        <f>SUM('1.1.A. Iesniedzējs:1.3.2. Partneris-kom.-2'!N20)</f>
        <v>30000</v>
      </c>
      <c r="N18" s="14">
        <f>SUM('1.1.A. Iesniedzējs:1.3.2. Partneris-kom.-2'!O20)</f>
        <v>0</v>
      </c>
      <c r="O18" s="14">
        <f>SUM('1.1.A. Iesniedzējs:1.3.2. Partneris-kom.-2'!P20)</f>
        <v>30000</v>
      </c>
      <c r="P18" s="14">
        <f>SUM('1.1.A. Iesniedzējs:1.3.2. Partneris-kom.-2'!Q20)</f>
        <v>0</v>
      </c>
      <c r="Q18" s="14">
        <f>SUM('1.1.A. Iesniedzējs:1.3.2. Partneris-kom.-2'!R20)</f>
        <v>0</v>
      </c>
      <c r="R18" s="14">
        <f>SUM('1.1.A. Iesniedzējs:1.3.2. Partneris-kom.-2'!S20)</f>
        <v>0</v>
      </c>
      <c r="S18" s="14">
        <f>SUM('1.1.A. Iesniedzējs:1.3.2. Partneris-kom.-2'!T20)</f>
        <v>0</v>
      </c>
      <c r="T18" s="14">
        <f>SUM('1.1.A. Iesniedzējs:1.3.2. Partneris-kom.-2'!U20)</f>
        <v>0</v>
      </c>
      <c r="U18" s="14">
        <f>SUM('1.1.A. Iesniedzējs:1.3.2. Partneris-kom.-2'!V20)</f>
        <v>0</v>
      </c>
      <c r="V18" s="14">
        <f>SUM('1.1.A. Iesniedzējs:1.3.2. Partneris-kom.-2'!W20)</f>
        <v>0</v>
      </c>
      <c r="W18" s="3"/>
      <c r="AB18" s="5"/>
      <c r="AC18" s="5"/>
      <c r="AD18" s="5"/>
      <c r="AE18" s="5"/>
      <c r="AF18" s="5"/>
      <c r="AG18" s="5"/>
      <c r="AH18" s="5"/>
      <c r="AI18" s="5"/>
      <c r="AJ18" s="5"/>
      <c r="AK18" s="5"/>
      <c r="AL18" s="5"/>
      <c r="AM18" s="5"/>
      <c r="AN18" s="5"/>
      <c r="AO18" s="5"/>
      <c r="AP18" s="5"/>
      <c r="AQ18" s="5"/>
      <c r="BN18" s="4"/>
    </row>
    <row r="19" spans="1:66" s="48" customFormat="1" x14ac:dyDescent="0.2">
      <c r="A19" s="8">
        <v>7</v>
      </c>
      <c r="B19" s="9" t="s">
        <v>69</v>
      </c>
      <c r="C19" s="27">
        <f t="shared" si="0"/>
        <v>0</v>
      </c>
      <c r="D19" s="158">
        <f t="shared" si="1"/>
        <v>0</v>
      </c>
      <c r="E19" s="21">
        <f t="shared" si="2"/>
        <v>0</v>
      </c>
      <c r="F19" s="21">
        <f t="shared" si="3"/>
        <v>0</v>
      </c>
      <c r="G19" s="141">
        <f>SUM('1.1.A. Iesniedzējs:1.3.2. Partneris-kom.-2'!H21)</f>
        <v>0</v>
      </c>
      <c r="H19" s="141">
        <f>SUM('1.1.A. Iesniedzējs:1.3.2. Partneris-kom.-2'!I21)</f>
        <v>0</v>
      </c>
      <c r="I19" s="141">
        <f>SUM('1.1.A. Iesniedzējs:1.3.2. Partneris-kom.-2'!J21)</f>
        <v>0</v>
      </c>
      <c r="J19" s="141">
        <f>SUM('1.1.A. Iesniedzējs:1.3.2. Partneris-kom.-2'!K21)</f>
        <v>0</v>
      </c>
      <c r="K19" s="141">
        <f>SUM('1.1.A. Iesniedzējs:1.3.2. Partneris-kom.-2'!L21)</f>
        <v>0</v>
      </c>
      <c r="L19" s="141">
        <f>SUM('1.1.A. Iesniedzējs:1.3.2. Partneris-kom.-2'!M21)</f>
        <v>0</v>
      </c>
      <c r="M19" s="141">
        <f>SUM('1.1.A. Iesniedzējs:1.3.2. Partneris-kom.-2'!N21)</f>
        <v>0</v>
      </c>
      <c r="N19" s="141">
        <f>SUM('1.1.A. Iesniedzējs:1.3.2. Partneris-kom.-2'!O21)</f>
        <v>0</v>
      </c>
      <c r="O19" s="141">
        <f>SUM('1.1.A. Iesniedzējs:1.3.2. Partneris-kom.-2'!P21)</f>
        <v>0</v>
      </c>
      <c r="P19" s="141">
        <f>SUM('1.1.A. Iesniedzējs:1.3.2. Partneris-kom.-2'!Q21)</f>
        <v>0</v>
      </c>
      <c r="Q19" s="141">
        <f>SUM('1.1.A. Iesniedzējs:1.3.2. Partneris-kom.-2'!R21)</f>
        <v>0</v>
      </c>
      <c r="R19" s="141">
        <f>SUM('1.1.A. Iesniedzējs:1.3.2. Partneris-kom.-2'!S21)</f>
        <v>0</v>
      </c>
      <c r="S19" s="141">
        <f>SUM('1.1.A. Iesniedzējs:1.3.2. Partneris-kom.-2'!T21)</f>
        <v>0</v>
      </c>
      <c r="T19" s="141">
        <f>SUM('1.1.A. Iesniedzējs:1.3.2. Partneris-kom.-2'!U21)</f>
        <v>0</v>
      </c>
      <c r="U19" s="141">
        <f>SUM('1.1.A. Iesniedzējs:1.3.2. Partneris-kom.-2'!V21)</f>
        <v>0</v>
      </c>
      <c r="V19" s="141">
        <f>SUM('1.1.A. Iesniedzējs:1.3.2. Partneris-kom.-2'!W21)</f>
        <v>0</v>
      </c>
      <c r="W19" s="44"/>
      <c r="X19" s="44"/>
      <c r="Y19" s="44"/>
      <c r="Z19" s="44"/>
      <c r="AA19" s="44"/>
      <c r="AB19" s="156"/>
      <c r="AC19" s="156"/>
      <c r="AD19" s="156"/>
      <c r="AE19" s="156"/>
      <c r="AF19" s="156"/>
      <c r="AG19" s="156"/>
      <c r="AH19" s="156"/>
      <c r="AI19" s="156"/>
      <c r="AJ19" s="156"/>
      <c r="AK19" s="156"/>
      <c r="AL19" s="156"/>
      <c r="AM19" s="156"/>
      <c r="AN19" s="156"/>
      <c r="AO19" s="156"/>
      <c r="AP19" s="156"/>
      <c r="AQ19" s="156"/>
      <c r="AR19" s="44"/>
      <c r="AS19" s="44"/>
      <c r="AT19" s="44"/>
      <c r="AU19" s="44"/>
      <c r="AV19" s="44"/>
      <c r="AW19" s="44"/>
      <c r="AX19" s="44"/>
      <c r="AY19" s="44"/>
      <c r="AZ19" s="44"/>
      <c r="BA19" s="44"/>
      <c r="BB19" s="44"/>
      <c r="BC19" s="44"/>
      <c r="BD19" s="44"/>
      <c r="BE19" s="44"/>
      <c r="BF19" s="44"/>
      <c r="BG19" s="44"/>
      <c r="BH19" s="44"/>
      <c r="BI19" s="44"/>
      <c r="BJ19" s="44"/>
      <c r="BK19" s="44"/>
      <c r="BL19" s="44"/>
      <c r="BM19" s="44"/>
    </row>
    <row r="20" spans="1:66" x14ac:dyDescent="0.2">
      <c r="A20" s="12" t="s">
        <v>70</v>
      </c>
      <c r="B20" s="13" t="s">
        <v>71</v>
      </c>
      <c r="C20" s="29">
        <f>E20+F20</f>
        <v>0</v>
      </c>
      <c r="D20" s="10">
        <f t="shared" si="1"/>
        <v>0</v>
      </c>
      <c r="E20" s="28">
        <f t="shared" si="2"/>
        <v>0</v>
      </c>
      <c r="F20" s="28">
        <f t="shared" si="3"/>
        <v>0</v>
      </c>
      <c r="G20" s="14">
        <f>SUM('1.1.A. Iesniedzējs:1.3.2. Partneris-kom.-2'!H22)</f>
        <v>0</v>
      </c>
      <c r="H20" s="14">
        <f>SUM('1.1.A. Iesniedzējs:1.3.2. Partneris-kom.-2'!I22)</f>
        <v>0</v>
      </c>
      <c r="I20" s="14">
        <f>SUM('1.1.A. Iesniedzējs:1.3.2. Partneris-kom.-2'!J22)</f>
        <v>0</v>
      </c>
      <c r="J20" s="14">
        <f>SUM('1.1.A. Iesniedzējs:1.3.2. Partneris-kom.-2'!K22)</f>
        <v>0</v>
      </c>
      <c r="K20" s="14">
        <f>SUM('1.1.A. Iesniedzējs:1.3.2. Partneris-kom.-2'!L22)</f>
        <v>0</v>
      </c>
      <c r="L20" s="14">
        <f>SUM('1.1.A. Iesniedzējs:1.3.2. Partneris-kom.-2'!M22)</f>
        <v>0</v>
      </c>
      <c r="M20" s="14">
        <f>SUM('1.1.A. Iesniedzējs:1.3.2. Partneris-kom.-2'!N22)</f>
        <v>0</v>
      </c>
      <c r="N20" s="14">
        <f>SUM('1.1.A. Iesniedzējs:1.3.2. Partneris-kom.-2'!O22)</f>
        <v>0</v>
      </c>
      <c r="O20" s="14">
        <f>SUM('1.1.A. Iesniedzējs:1.3.2. Partneris-kom.-2'!P22)</f>
        <v>0</v>
      </c>
      <c r="P20" s="14">
        <f>SUM('1.1.A. Iesniedzējs:1.3.2. Partneris-kom.-2'!Q22)</f>
        <v>0</v>
      </c>
      <c r="Q20" s="14">
        <f>SUM('1.1.A. Iesniedzējs:1.3.2. Partneris-kom.-2'!R22)</f>
        <v>0</v>
      </c>
      <c r="R20" s="14">
        <f>SUM('1.1.A. Iesniedzējs:1.3.2. Partneris-kom.-2'!S22)</f>
        <v>0</v>
      </c>
      <c r="S20" s="14">
        <f>SUM('1.1.A. Iesniedzējs:1.3.2. Partneris-kom.-2'!T22)</f>
        <v>0</v>
      </c>
      <c r="T20" s="14">
        <f>SUM('1.1.A. Iesniedzējs:1.3.2. Partneris-kom.-2'!U22)</f>
        <v>0</v>
      </c>
      <c r="U20" s="14">
        <f>SUM('1.1.A. Iesniedzējs:1.3.2. Partneris-kom.-2'!V22)</f>
        <v>0</v>
      </c>
      <c r="V20" s="14">
        <f>SUM('1.1.A. Iesniedzējs:1.3.2. Partneris-kom.-2'!W22)</f>
        <v>0</v>
      </c>
      <c r="W20" s="3"/>
      <c r="AB20" s="5"/>
      <c r="AC20" s="5"/>
      <c r="AD20" s="5"/>
      <c r="AE20" s="5"/>
      <c r="AF20" s="5"/>
      <c r="AG20" s="5"/>
      <c r="AH20" s="5"/>
      <c r="AI20" s="5"/>
      <c r="AJ20" s="5"/>
      <c r="AK20" s="5"/>
      <c r="AL20" s="5"/>
      <c r="AM20" s="5"/>
      <c r="AN20" s="5"/>
      <c r="AO20" s="5"/>
      <c r="AP20" s="5"/>
      <c r="AQ20" s="5"/>
      <c r="BN20" s="4"/>
    </row>
    <row r="21" spans="1:66" x14ac:dyDescent="0.2">
      <c r="A21" s="12" t="s">
        <v>72</v>
      </c>
      <c r="B21" s="13" t="s">
        <v>73</v>
      </c>
      <c r="C21" s="29">
        <f t="shared" si="0"/>
        <v>0</v>
      </c>
      <c r="D21" s="10">
        <f t="shared" si="1"/>
        <v>0</v>
      </c>
      <c r="E21" s="28">
        <f t="shared" si="2"/>
        <v>0</v>
      </c>
      <c r="F21" s="28">
        <f t="shared" si="3"/>
        <v>0</v>
      </c>
      <c r="G21" s="14">
        <f>SUM('1.1.A. Iesniedzējs:1.3.2. Partneris-kom.-2'!H23)</f>
        <v>0</v>
      </c>
      <c r="H21" s="14">
        <f>SUM('1.1.A. Iesniedzējs:1.3.2. Partneris-kom.-2'!I23)</f>
        <v>0</v>
      </c>
      <c r="I21" s="14">
        <f>SUM('1.1.A. Iesniedzējs:1.3.2. Partneris-kom.-2'!J23)</f>
        <v>0</v>
      </c>
      <c r="J21" s="14">
        <f>SUM('1.1.A. Iesniedzējs:1.3.2. Partneris-kom.-2'!K23)</f>
        <v>0</v>
      </c>
      <c r="K21" s="14">
        <f>SUM('1.1.A. Iesniedzējs:1.3.2. Partneris-kom.-2'!L23)</f>
        <v>0</v>
      </c>
      <c r="L21" s="14">
        <f>SUM('1.1.A. Iesniedzējs:1.3.2. Partneris-kom.-2'!M23)</f>
        <v>0</v>
      </c>
      <c r="M21" s="14">
        <f>SUM('1.1.A. Iesniedzējs:1.3.2. Partneris-kom.-2'!N23)</f>
        <v>0</v>
      </c>
      <c r="N21" s="14">
        <f>SUM('1.1.A. Iesniedzējs:1.3.2. Partneris-kom.-2'!O23)</f>
        <v>0</v>
      </c>
      <c r="O21" s="14">
        <f>SUM('1.1.A. Iesniedzējs:1.3.2. Partneris-kom.-2'!P23)</f>
        <v>0</v>
      </c>
      <c r="P21" s="14">
        <f>SUM('1.1.A. Iesniedzējs:1.3.2. Partneris-kom.-2'!Q23)</f>
        <v>0</v>
      </c>
      <c r="Q21" s="14">
        <f>SUM('1.1.A. Iesniedzējs:1.3.2. Partneris-kom.-2'!R23)</f>
        <v>0</v>
      </c>
      <c r="R21" s="14">
        <f>SUM('1.1.A. Iesniedzējs:1.3.2. Partneris-kom.-2'!S23)</f>
        <v>0</v>
      </c>
      <c r="S21" s="14">
        <f>SUM('1.1.A. Iesniedzējs:1.3.2. Partneris-kom.-2'!T23)</f>
        <v>0</v>
      </c>
      <c r="T21" s="14">
        <f>SUM('1.1.A. Iesniedzējs:1.3.2. Partneris-kom.-2'!U23)</f>
        <v>0</v>
      </c>
      <c r="U21" s="14">
        <f>SUM('1.1.A. Iesniedzējs:1.3.2. Partneris-kom.-2'!V23)</f>
        <v>0</v>
      </c>
      <c r="V21" s="14">
        <f>SUM('1.1.A. Iesniedzējs:1.3.2. Partneris-kom.-2'!W23)</f>
        <v>0</v>
      </c>
      <c r="W21" s="3"/>
      <c r="AB21" s="5"/>
      <c r="AC21" s="5"/>
      <c r="AD21" s="5"/>
      <c r="AE21" s="5"/>
      <c r="AF21" s="5"/>
      <c r="AG21" s="5"/>
      <c r="AH21" s="5"/>
      <c r="AI21" s="5"/>
      <c r="AJ21" s="5"/>
      <c r="AK21" s="5"/>
      <c r="AL21" s="5"/>
      <c r="AM21" s="5"/>
      <c r="AN21" s="5"/>
      <c r="AO21" s="5"/>
      <c r="AP21" s="5"/>
      <c r="AQ21" s="5"/>
      <c r="BN21" s="4"/>
    </row>
    <row r="22" spans="1:66" x14ac:dyDescent="0.2">
      <c r="A22" s="12" t="s">
        <v>74</v>
      </c>
      <c r="B22" s="13" t="s">
        <v>87</v>
      </c>
      <c r="C22" s="29">
        <f t="shared" si="0"/>
        <v>0</v>
      </c>
      <c r="D22" s="10">
        <f t="shared" si="1"/>
        <v>0</v>
      </c>
      <c r="E22" s="28">
        <f t="shared" si="2"/>
        <v>0</v>
      </c>
      <c r="F22" s="28">
        <f t="shared" si="3"/>
        <v>0</v>
      </c>
      <c r="G22" s="14">
        <f>SUM('1.1.A. Iesniedzējs:1.3.2. Partneris-kom.-2'!H24)</f>
        <v>0</v>
      </c>
      <c r="H22" s="14">
        <f>SUM('1.1.A. Iesniedzējs:1.3.2. Partneris-kom.-2'!I24)</f>
        <v>0</v>
      </c>
      <c r="I22" s="14">
        <f>SUM('1.1.A. Iesniedzējs:1.3.2. Partneris-kom.-2'!J24)</f>
        <v>0</v>
      </c>
      <c r="J22" s="14">
        <f>SUM('1.1.A. Iesniedzējs:1.3.2. Partneris-kom.-2'!K24)</f>
        <v>0</v>
      </c>
      <c r="K22" s="14">
        <f>SUM('1.1.A. Iesniedzējs:1.3.2. Partneris-kom.-2'!L24)</f>
        <v>0</v>
      </c>
      <c r="L22" s="14">
        <f>SUM('1.1.A. Iesniedzējs:1.3.2. Partneris-kom.-2'!M24)</f>
        <v>0</v>
      </c>
      <c r="M22" s="14">
        <f>SUM('1.1.A. Iesniedzējs:1.3.2. Partneris-kom.-2'!N24)</f>
        <v>0</v>
      </c>
      <c r="N22" s="14">
        <f>SUM('1.1.A. Iesniedzējs:1.3.2. Partneris-kom.-2'!O24)</f>
        <v>0</v>
      </c>
      <c r="O22" s="14">
        <f>SUM('1.1.A. Iesniedzējs:1.3.2. Partneris-kom.-2'!P24)</f>
        <v>0</v>
      </c>
      <c r="P22" s="14">
        <f>SUM('1.1.A. Iesniedzējs:1.3.2. Partneris-kom.-2'!Q24)</f>
        <v>0</v>
      </c>
      <c r="Q22" s="14">
        <f>SUM('1.1.A. Iesniedzējs:1.3.2. Partneris-kom.-2'!R24)</f>
        <v>0</v>
      </c>
      <c r="R22" s="14">
        <f>SUM('1.1.A. Iesniedzējs:1.3.2. Partneris-kom.-2'!S24)</f>
        <v>0</v>
      </c>
      <c r="S22" s="14">
        <f>SUM('1.1.A. Iesniedzējs:1.3.2. Partneris-kom.-2'!T24)</f>
        <v>0</v>
      </c>
      <c r="T22" s="14">
        <f>SUM('1.1.A. Iesniedzējs:1.3.2. Partneris-kom.-2'!U24)</f>
        <v>0</v>
      </c>
      <c r="U22" s="14">
        <f>SUM('1.1.A. Iesniedzējs:1.3.2. Partneris-kom.-2'!V24)</f>
        <v>0</v>
      </c>
      <c r="V22" s="14">
        <f>SUM('1.1.A. Iesniedzējs:1.3.2. Partneris-kom.-2'!W24)</f>
        <v>0</v>
      </c>
      <c r="W22" s="3"/>
      <c r="AB22" s="5"/>
      <c r="AC22" s="5"/>
      <c r="AD22" s="5"/>
      <c r="AE22" s="5"/>
      <c r="AF22" s="5"/>
      <c r="AG22" s="5"/>
      <c r="AH22" s="5"/>
      <c r="AI22" s="5"/>
      <c r="AJ22" s="5"/>
      <c r="AK22" s="5"/>
      <c r="AL22" s="5"/>
      <c r="AM22" s="5"/>
      <c r="AN22" s="5"/>
      <c r="AO22" s="5"/>
      <c r="AP22" s="5"/>
      <c r="AQ22" s="5"/>
      <c r="BN22" s="4"/>
    </row>
    <row r="23" spans="1:66" ht="25.5" x14ac:dyDescent="0.2">
      <c r="A23" s="12" t="s">
        <v>75</v>
      </c>
      <c r="B23" s="13" t="s">
        <v>76</v>
      </c>
      <c r="C23" s="29">
        <f t="shared" si="0"/>
        <v>0</v>
      </c>
      <c r="D23" s="10">
        <f t="shared" si="1"/>
        <v>0</v>
      </c>
      <c r="E23" s="28">
        <f t="shared" si="2"/>
        <v>0</v>
      </c>
      <c r="F23" s="28">
        <f t="shared" si="3"/>
        <v>0</v>
      </c>
      <c r="G23" s="14">
        <f>SUM('1.1.A. Iesniedzējs:1.3.2. Partneris-kom.-2'!H25)</f>
        <v>0</v>
      </c>
      <c r="H23" s="14">
        <f>SUM('1.1.A. Iesniedzējs:1.3.2. Partneris-kom.-2'!I25)</f>
        <v>0</v>
      </c>
      <c r="I23" s="14">
        <f>SUM('1.1.A. Iesniedzējs:1.3.2. Partneris-kom.-2'!J25)</f>
        <v>0</v>
      </c>
      <c r="J23" s="14">
        <f>SUM('1.1.A. Iesniedzējs:1.3.2. Partneris-kom.-2'!K25)</f>
        <v>0</v>
      </c>
      <c r="K23" s="14">
        <f>SUM('1.1.A. Iesniedzējs:1.3.2. Partneris-kom.-2'!L25)</f>
        <v>0</v>
      </c>
      <c r="L23" s="14">
        <f>SUM('1.1.A. Iesniedzējs:1.3.2. Partneris-kom.-2'!M25)</f>
        <v>0</v>
      </c>
      <c r="M23" s="14">
        <f>SUM('1.1.A. Iesniedzējs:1.3.2. Partneris-kom.-2'!N25)</f>
        <v>0</v>
      </c>
      <c r="N23" s="14">
        <f>SUM('1.1.A. Iesniedzējs:1.3.2. Partneris-kom.-2'!O25)</f>
        <v>0</v>
      </c>
      <c r="O23" s="14">
        <f>SUM('1.1.A. Iesniedzējs:1.3.2. Partneris-kom.-2'!P25)</f>
        <v>0</v>
      </c>
      <c r="P23" s="14">
        <f>SUM('1.1.A. Iesniedzējs:1.3.2. Partneris-kom.-2'!Q25)</f>
        <v>0</v>
      </c>
      <c r="Q23" s="14">
        <f>SUM('1.1.A. Iesniedzējs:1.3.2. Partneris-kom.-2'!R25)</f>
        <v>0</v>
      </c>
      <c r="R23" s="14">
        <f>SUM('1.1.A. Iesniedzējs:1.3.2. Partneris-kom.-2'!S25)</f>
        <v>0</v>
      </c>
      <c r="S23" s="14">
        <f>SUM('1.1.A. Iesniedzējs:1.3.2. Partneris-kom.-2'!T25)</f>
        <v>0</v>
      </c>
      <c r="T23" s="14">
        <f>SUM('1.1.A. Iesniedzējs:1.3.2. Partneris-kom.-2'!U25)</f>
        <v>0</v>
      </c>
      <c r="U23" s="14">
        <f>SUM('1.1.A. Iesniedzējs:1.3.2. Partneris-kom.-2'!V25)</f>
        <v>0</v>
      </c>
      <c r="V23" s="14">
        <f>SUM('1.1.A. Iesniedzējs:1.3.2. Partneris-kom.-2'!W25)</f>
        <v>0</v>
      </c>
      <c r="W23" s="3"/>
      <c r="AB23" s="5"/>
      <c r="AC23" s="5"/>
      <c r="AD23" s="5"/>
      <c r="AE23" s="5"/>
      <c r="AF23" s="5"/>
      <c r="AG23" s="5"/>
      <c r="AH23" s="5"/>
      <c r="AI23" s="5"/>
      <c r="AJ23" s="5"/>
      <c r="AK23" s="5"/>
      <c r="AL23" s="5"/>
      <c r="AM23" s="5"/>
      <c r="AN23" s="5"/>
      <c r="AO23" s="5"/>
      <c r="AP23" s="5"/>
      <c r="AQ23" s="5"/>
      <c r="BN23" s="4"/>
    </row>
    <row r="24" spans="1:66" x14ac:dyDescent="0.2">
      <c r="A24" s="12" t="s">
        <v>77</v>
      </c>
      <c r="B24" s="13" t="s">
        <v>78</v>
      </c>
      <c r="C24" s="29">
        <f>E24+F24</f>
        <v>0</v>
      </c>
      <c r="D24" s="10">
        <f t="shared" si="1"/>
        <v>0</v>
      </c>
      <c r="E24" s="28">
        <f t="shared" si="2"/>
        <v>0</v>
      </c>
      <c r="F24" s="28">
        <f t="shared" si="3"/>
        <v>0</v>
      </c>
      <c r="G24" s="14">
        <f>SUM('1.1.A. Iesniedzējs:1.3.2. Partneris-kom.-2'!H26)</f>
        <v>0</v>
      </c>
      <c r="H24" s="14">
        <f>SUM('1.1.A. Iesniedzējs:1.3.2. Partneris-kom.-2'!I26)</f>
        <v>0</v>
      </c>
      <c r="I24" s="14">
        <f>SUM('1.1.A. Iesniedzējs:1.3.2. Partneris-kom.-2'!J26)</f>
        <v>0</v>
      </c>
      <c r="J24" s="14">
        <f>SUM('1.1.A. Iesniedzējs:1.3.2. Partneris-kom.-2'!K26)</f>
        <v>0</v>
      </c>
      <c r="K24" s="14">
        <f>SUM('1.1.A. Iesniedzējs:1.3.2. Partneris-kom.-2'!L26)</f>
        <v>0</v>
      </c>
      <c r="L24" s="14">
        <f>SUM('1.1.A. Iesniedzējs:1.3.2. Partneris-kom.-2'!M26)</f>
        <v>0</v>
      </c>
      <c r="M24" s="14">
        <f>SUM('1.1.A. Iesniedzējs:1.3.2. Partneris-kom.-2'!N26)</f>
        <v>0</v>
      </c>
      <c r="N24" s="14">
        <f>SUM('1.1.A. Iesniedzējs:1.3.2. Partneris-kom.-2'!O26)</f>
        <v>0</v>
      </c>
      <c r="O24" s="14">
        <f>SUM('1.1.A. Iesniedzējs:1.3.2. Partneris-kom.-2'!P26)</f>
        <v>0</v>
      </c>
      <c r="P24" s="14">
        <f>SUM('1.1.A. Iesniedzējs:1.3.2. Partneris-kom.-2'!Q26)</f>
        <v>0</v>
      </c>
      <c r="Q24" s="14">
        <f>SUM('1.1.A. Iesniedzējs:1.3.2. Partneris-kom.-2'!R26)</f>
        <v>0</v>
      </c>
      <c r="R24" s="14">
        <f>SUM('1.1.A. Iesniedzējs:1.3.2. Partneris-kom.-2'!S26)</f>
        <v>0</v>
      </c>
      <c r="S24" s="14">
        <f>SUM('1.1.A. Iesniedzējs:1.3.2. Partneris-kom.-2'!T26)</f>
        <v>0</v>
      </c>
      <c r="T24" s="14">
        <f>SUM('1.1.A. Iesniedzējs:1.3.2. Partneris-kom.-2'!U26)</f>
        <v>0</v>
      </c>
      <c r="U24" s="14">
        <f>SUM('1.1.A. Iesniedzējs:1.3.2. Partneris-kom.-2'!V26)</f>
        <v>0</v>
      </c>
      <c r="V24" s="14">
        <f>SUM('1.1.A. Iesniedzējs:1.3.2. Partneris-kom.-2'!W26)</f>
        <v>0</v>
      </c>
      <c r="W24" s="3"/>
      <c r="AB24" s="5"/>
      <c r="AC24" s="5"/>
      <c r="AD24" s="5"/>
      <c r="AE24" s="5"/>
      <c r="AF24" s="5"/>
      <c r="AG24" s="5"/>
      <c r="AH24" s="5"/>
      <c r="AI24" s="5"/>
      <c r="AJ24" s="5"/>
      <c r="AK24" s="5"/>
      <c r="AL24" s="5"/>
      <c r="AM24" s="5"/>
      <c r="AN24" s="5"/>
      <c r="AO24" s="5"/>
      <c r="AP24" s="5"/>
      <c r="AQ24" s="5"/>
      <c r="BN24" s="4"/>
    </row>
    <row r="25" spans="1:66" s="3" customFormat="1" x14ac:dyDescent="0.2">
      <c r="A25" s="12" t="s">
        <v>79</v>
      </c>
      <c r="B25" s="13" t="s">
        <v>80</v>
      </c>
      <c r="C25" s="29">
        <f t="shared" si="0"/>
        <v>0</v>
      </c>
      <c r="D25" s="10">
        <f t="shared" si="1"/>
        <v>0</v>
      </c>
      <c r="E25" s="28">
        <f t="shared" si="2"/>
        <v>0</v>
      </c>
      <c r="F25" s="28">
        <f t="shared" si="3"/>
        <v>0</v>
      </c>
      <c r="G25" s="14">
        <f>SUM('1.1.A. Iesniedzējs:1.3.2. Partneris-kom.-2'!H27)</f>
        <v>0</v>
      </c>
      <c r="H25" s="14">
        <f>SUM('1.1.A. Iesniedzējs:1.3.2. Partneris-kom.-2'!I27)</f>
        <v>0</v>
      </c>
      <c r="I25" s="14">
        <f>SUM('1.1.A. Iesniedzējs:1.3.2. Partneris-kom.-2'!J27)</f>
        <v>0</v>
      </c>
      <c r="J25" s="14">
        <f>SUM('1.1.A. Iesniedzējs:1.3.2. Partneris-kom.-2'!K27)</f>
        <v>0</v>
      </c>
      <c r="K25" s="14">
        <f>SUM('1.1.A. Iesniedzējs:1.3.2. Partneris-kom.-2'!L27)</f>
        <v>0</v>
      </c>
      <c r="L25" s="14">
        <f>SUM('1.1.A. Iesniedzējs:1.3.2. Partneris-kom.-2'!M27)</f>
        <v>0</v>
      </c>
      <c r="M25" s="14">
        <f>SUM('1.1.A. Iesniedzējs:1.3.2. Partneris-kom.-2'!N27)</f>
        <v>0</v>
      </c>
      <c r="N25" s="14">
        <f>SUM('1.1.A. Iesniedzējs:1.3.2. Partneris-kom.-2'!O27)</f>
        <v>0</v>
      </c>
      <c r="O25" s="14">
        <f>SUM('1.1.A. Iesniedzējs:1.3.2. Partneris-kom.-2'!P27)</f>
        <v>0</v>
      </c>
      <c r="P25" s="14">
        <f>SUM('1.1.A. Iesniedzējs:1.3.2. Partneris-kom.-2'!Q27)</f>
        <v>0</v>
      </c>
      <c r="Q25" s="14">
        <f>SUM('1.1.A. Iesniedzējs:1.3.2. Partneris-kom.-2'!R27)</f>
        <v>0</v>
      </c>
      <c r="R25" s="14">
        <f>SUM('1.1.A. Iesniedzējs:1.3.2. Partneris-kom.-2'!S27)</f>
        <v>0</v>
      </c>
      <c r="S25" s="14">
        <f>SUM('1.1.A. Iesniedzējs:1.3.2. Partneris-kom.-2'!T27)</f>
        <v>0</v>
      </c>
      <c r="T25" s="14">
        <f>SUM('1.1.A. Iesniedzējs:1.3.2. Partneris-kom.-2'!U27)</f>
        <v>0</v>
      </c>
      <c r="U25" s="14">
        <f>SUM('1.1.A. Iesniedzējs:1.3.2. Partneris-kom.-2'!V27)</f>
        <v>0</v>
      </c>
      <c r="V25" s="14">
        <f>SUM('1.1.A. Iesniedzējs:1.3.2. Partneris-kom.-2'!W27)</f>
        <v>0</v>
      </c>
      <c r="W25" s="146"/>
      <c r="AC25" s="5"/>
      <c r="AD25" s="5"/>
      <c r="AE25" s="5"/>
      <c r="AF25" s="5"/>
      <c r="AG25" s="5"/>
      <c r="AH25" s="5"/>
      <c r="AI25" s="5"/>
      <c r="AJ25" s="5"/>
      <c r="AK25" s="5"/>
      <c r="AL25" s="5"/>
      <c r="AM25" s="5"/>
      <c r="AN25" s="5"/>
      <c r="AO25" s="5"/>
      <c r="AP25" s="5"/>
      <c r="AQ25" s="5"/>
      <c r="AR25" s="5"/>
    </row>
    <row r="26" spans="1:66" s="44" customFormat="1" x14ac:dyDescent="0.2">
      <c r="A26" s="8">
        <v>8</v>
      </c>
      <c r="B26" s="9" t="s">
        <v>103</v>
      </c>
      <c r="C26" s="27">
        <f t="shared" si="0"/>
        <v>0</v>
      </c>
      <c r="D26" s="158">
        <f t="shared" si="1"/>
        <v>0</v>
      </c>
      <c r="E26" s="21">
        <f t="shared" si="2"/>
        <v>0</v>
      </c>
      <c r="F26" s="21">
        <f t="shared" si="3"/>
        <v>0</v>
      </c>
      <c r="G26" s="141">
        <f>SUM('1.1.A. Iesniedzējs:1.3.2. Partneris-kom.-2'!H28)</f>
        <v>0</v>
      </c>
      <c r="H26" s="141">
        <f>SUM('1.1.A. Iesniedzējs:1.3.2. Partneris-kom.-2'!I28)</f>
        <v>0</v>
      </c>
      <c r="I26" s="141">
        <f>SUM('1.1.A. Iesniedzējs:1.3.2. Partneris-kom.-2'!J28)</f>
        <v>0</v>
      </c>
      <c r="J26" s="141">
        <f>SUM('1.1.A. Iesniedzējs:1.3.2. Partneris-kom.-2'!K28)</f>
        <v>0</v>
      </c>
      <c r="K26" s="141">
        <f>SUM('1.1.A. Iesniedzējs:1.3.2. Partneris-kom.-2'!L28)</f>
        <v>0</v>
      </c>
      <c r="L26" s="141">
        <f>SUM('1.1.A. Iesniedzējs:1.3.2. Partneris-kom.-2'!M28)</f>
        <v>0</v>
      </c>
      <c r="M26" s="141">
        <f>SUM('1.1.A. Iesniedzējs:1.3.2. Partneris-kom.-2'!N28)</f>
        <v>0</v>
      </c>
      <c r="N26" s="141">
        <f>SUM('1.1.A. Iesniedzējs:1.3.2. Partneris-kom.-2'!O28)</f>
        <v>0</v>
      </c>
      <c r="O26" s="141">
        <f>SUM('1.1.A. Iesniedzējs:1.3.2. Partneris-kom.-2'!P28)</f>
        <v>0</v>
      </c>
      <c r="P26" s="141">
        <f>SUM('1.1.A. Iesniedzējs:1.3.2. Partneris-kom.-2'!Q28)</f>
        <v>0</v>
      </c>
      <c r="Q26" s="141">
        <f>SUM('1.1.A. Iesniedzējs:1.3.2. Partneris-kom.-2'!R28)</f>
        <v>0</v>
      </c>
      <c r="R26" s="141">
        <f>SUM('1.1.A. Iesniedzējs:1.3.2. Partneris-kom.-2'!S28)</f>
        <v>0</v>
      </c>
      <c r="S26" s="141">
        <f>SUM('1.1.A. Iesniedzējs:1.3.2. Partneris-kom.-2'!T28)</f>
        <v>0</v>
      </c>
      <c r="T26" s="141">
        <f>SUM('1.1.A. Iesniedzējs:1.3.2. Partneris-kom.-2'!U28)</f>
        <v>0</v>
      </c>
      <c r="U26" s="141">
        <f>SUM('1.1.A. Iesniedzējs:1.3.2. Partneris-kom.-2'!V28)</f>
        <v>0</v>
      </c>
      <c r="V26" s="141">
        <f>SUM('1.1.A. Iesniedzējs:1.3.2. Partneris-kom.-2'!W28)</f>
        <v>0</v>
      </c>
      <c r="W26" s="146"/>
      <c r="AC26" s="156"/>
      <c r="AD26" s="156"/>
      <c r="AE26" s="156"/>
      <c r="AF26" s="156"/>
      <c r="AG26" s="156"/>
      <c r="AH26" s="156"/>
      <c r="AI26" s="156"/>
      <c r="AJ26" s="156"/>
      <c r="AK26" s="156"/>
      <c r="AL26" s="156"/>
      <c r="AM26" s="156"/>
      <c r="AN26" s="156"/>
      <c r="AO26" s="156"/>
      <c r="AP26" s="156"/>
      <c r="AQ26" s="156"/>
      <c r="AR26" s="156"/>
    </row>
    <row r="27" spans="1:66" s="44" customFormat="1" x14ac:dyDescent="0.2">
      <c r="A27" s="8">
        <v>9</v>
      </c>
      <c r="B27" s="9" t="s">
        <v>81</v>
      </c>
      <c r="C27" s="27">
        <f t="shared" si="0"/>
        <v>0</v>
      </c>
      <c r="D27" s="158">
        <f t="shared" si="1"/>
        <v>0</v>
      </c>
      <c r="E27" s="21">
        <f t="shared" si="2"/>
        <v>0</v>
      </c>
      <c r="F27" s="21">
        <f t="shared" si="3"/>
        <v>0</v>
      </c>
      <c r="G27" s="141">
        <f>SUM('1.1.A. Iesniedzējs:1.3.2. Partneris-kom.-2'!H29)</f>
        <v>0</v>
      </c>
      <c r="H27" s="141">
        <f>SUM('1.1.A. Iesniedzējs:1.3.2. Partneris-kom.-2'!I29)</f>
        <v>0</v>
      </c>
      <c r="I27" s="141">
        <f>SUM('1.1.A. Iesniedzējs:1.3.2. Partneris-kom.-2'!J29)</f>
        <v>0</v>
      </c>
      <c r="J27" s="141">
        <f>SUM('1.1.A. Iesniedzējs:1.3.2. Partneris-kom.-2'!K29)</f>
        <v>0</v>
      </c>
      <c r="K27" s="141">
        <f>SUM('1.1.A. Iesniedzējs:1.3.2. Partneris-kom.-2'!L29)</f>
        <v>0</v>
      </c>
      <c r="L27" s="141">
        <f>SUM('1.1.A. Iesniedzējs:1.3.2. Partneris-kom.-2'!M29)</f>
        <v>0</v>
      </c>
      <c r="M27" s="141">
        <f>SUM('1.1.A. Iesniedzējs:1.3.2. Partneris-kom.-2'!N29)</f>
        <v>0</v>
      </c>
      <c r="N27" s="141">
        <f>SUM('1.1.A. Iesniedzējs:1.3.2. Partneris-kom.-2'!O29)</f>
        <v>0</v>
      </c>
      <c r="O27" s="141">
        <f>SUM('1.1.A. Iesniedzējs:1.3.2. Partneris-kom.-2'!P29)</f>
        <v>0</v>
      </c>
      <c r="P27" s="141">
        <f>SUM('1.1.A. Iesniedzējs:1.3.2. Partneris-kom.-2'!Q29)</f>
        <v>0</v>
      </c>
      <c r="Q27" s="141">
        <f>SUM('1.1.A. Iesniedzējs:1.3.2. Partneris-kom.-2'!R29)</f>
        <v>0</v>
      </c>
      <c r="R27" s="141">
        <f>SUM('1.1.A. Iesniedzējs:1.3.2. Partneris-kom.-2'!S29)</f>
        <v>0</v>
      </c>
      <c r="S27" s="141">
        <f>SUM('1.1.A. Iesniedzējs:1.3.2. Partneris-kom.-2'!T29)</f>
        <v>0</v>
      </c>
      <c r="T27" s="141">
        <f>SUM('1.1.A. Iesniedzējs:1.3.2. Partneris-kom.-2'!U29)</f>
        <v>0</v>
      </c>
      <c r="U27" s="141">
        <f>SUM('1.1.A. Iesniedzējs:1.3.2. Partneris-kom.-2'!V29)</f>
        <v>0</v>
      </c>
      <c r="V27" s="141">
        <f>SUM('1.1.A. Iesniedzējs:1.3.2. Partneris-kom.-2'!W29)</f>
        <v>0</v>
      </c>
      <c r="W27" s="146"/>
      <c r="AC27" s="156"/>
      <c r="AD27" s="156"/>
      <c r="AE27" s="156"/>
      <c r="AF27" s="156"/>
      <c r="AG27" s="156"/>
      <c r="AH27" s="156"/>
      <c r="AI27" s="156"/>
      <c r="AJ27" s="156"/>
      <c r="AK27" s="156"/>
      <c r="AL27" s="156"/>
      <c r="AM27" s="156"/>
      <c r="AN27" s="156"/>
      <c r="AO27" s="156"/>
      <c r="AP27" s="156"/>
      <c r="AQ27" s="156"/>
      <c r="AR27" s="156"/>
    </row>
    <row r="28" spans="1:66" s="44" customFormat="1" x14ac:dyDescent="0.2">
      <c r="A28" s="8">
        <v>10</v>
      </c>
      <c r="B28" s="9" t="s">
        <v>82</v>
      </c>
      <c r="C28" s="27">
        <f t="shared" si="0"/>
        <v>8200</v>
      </c>
      <c r="D28" s="158">
        <f t="shared" si="1"/>
        <v>1.2567049808429119E-3</v>
      </c>
      <c r="E28" s="21">
        <f t="shared" si="2"/>
        <v>8200</v>
      </c>
      <c r="F28" s="21">
        <f t="shared" si="3"/>
        <v>0</v>
      </c>
      <c r="G28" s="141">
        <f>SUM('1.1.A. Iesniedzējs:1.3.2. Partneris-kom.-2'!H30)</f>
        <v>2600</v>
      </c>
      <c r="H28" s="141">
        <f>SUM('1.1.A. Iesniedzējs:1.3.2. Partneris-kom.-2'!I30)</f>
        <v>0</v>
      </c>
      <c r="I28" s="141">
        <f>SUM('1.1.A. Iesniedzējs:1.3.2. Partneris-kom.-2'!J30)</f>
        <v>1400</v>
      </c>
      <c r="J28" s="141">
        <f>SUM('1.1.A. Iesniedzējs:1.3.2. Partneris-kom.-2'!K30)</f>
        <v>0</v>
      </c>
      <c r="K28" s="141">
        <f>SUM('1.1.A. Iesniedzējs:1.3.2. Partneris-kom.-2'!L30)</f>
        <v>1400</v>
      </c>
      <c r="L28" s="141">
        <f>SUM('1.1.A. Iesniedzējs:1.3.2. Partneris-kom.-2'!M30)</f>
        <v>0</v>
      </c>
      <c r="M28" s="141">
        <f>SUM('1.1.A. Iesniedzējs:1.3.2. Partneris-kom.-2'!N30)</f>
        <v>1400</v>
      </c>
      <c r="N28" s="141">
        <f>SUM('1.1.A. Iesniedzējs:1.3.2. Partneris-kom.-2'!O30)</f>
        <v>0</v>
      </c>
      <c r="O28" s="141">
        <f>SUM('1.1.A. Iesniedzējs:1.3.2. Partneris-kom.-2'!P30)</f>
        <v>1400</v>
      </c>
      <c r="P28" s="141">
        <f>SUM('1.1.A. Iesniedzējs:1.3.2. Partneris-kom.-2'!Q30)</f>
        <v>0</v>
      </c>
      <c r="Q28" s="141">
        <f>SUM('1.1.A. Iesniedzējs:1.3.2. Partneris-kom.-2'!R30)</f>
        <v>0</v>
      </c>
      <c r="R28" s="141">
        <f>SUM('1.1.A. Iesniedzējs:1.3.2. Partneris-kom.-2'!S30)</f>
        <v>0</v>
      </c>
      <c r="S28" s="141">
        <f>SUM('1.1.A. Iesniedzējs:1.3.2. Partneris-kom.-2'!T30)</f>
        <v>0</v>
      </c>
      <c r="T28" s="141">
        <f>SUM('1.1.A. Iesniedzējs:1.3.2. Partneris-kom.-2'!U30)</f>
        <v>0</v>
      </c>
      <c r="U28" s="141">
        <f>SUM('1.1.A. Iesniedzējs:1.3.2. Partneris-kom.-2'!V30)</f>
        <v>0</v>
      </c>
      <c r="V28" s="141">
        <f>SUM('1.1.A. Iesniedzējs:1.3.2. Partneris-kom.-2'!W30)</f>
        <v>0</v>
      </c>
      <c r="W28" s="146"/>
      <c r="AC28" s="156"/>
      <c r="AD28" s="156"/>
      <c r="AE28" s="156"/>
      <c r="AF28" s="156"/>
      <c r="AG28" s="156"/>
      <c r="AH28" s="156"/>
      <c r="AI28" s="156"/>
      <c r="AJ28" s="156"/>
      <c r="AK28" s="156"/>
      <c r="AL28" s="156"/>
      <c r="AM28" s="156"/>
      <c r="AN28" s="156"/>
      <c r="AO28" s="156"/>
      <c r="AP28" s="156"/>
      <c r="AQ28" s="156"/>
      <c r="AR28" s="156"/>
    </row>
    <row r="29" spans="1:66" s="44" customFormat="1" ht="25.5" x14ac:dyDescent="0.2">
      <c r="A29" s="8">
        <v>11</v>
      </c>
      <c r="B29" s="9" t="s">
        <v>83</v>
      </c>
      <c r="C29" s="27">
        <f t="shared" si="0"/>
        <v>0</v>
      </c>
      <c r="D29" s="158">
        <f t="shared" si="1"/>
        <v>0</v>
      </c>
      <c r="E29" s="21">
        <f t="shared" si="2"/>
        <v>0</v>
      </c>
      <c r="F29" s="21">
        <f t="shared" si="3"/>
        <v>0</v>
      </c>
      <c r="G29" s="141">
        <f>SUM('1.1.A. Iesniedzējs:1.3.2. Partneris-kom.-2'!H31)</f>
        <v>0</v>
      </c>
      <c r="H29" s="141">
        <f>SUM('1.1.A. Iesniedzējs:1.3.2. Partneris-kom.-2'!I31)</f>
        <v>0</v>
      </c>
      <c r="I29" s="141">
        <f>SUM('1.1.A. Iesniedzējs:1.3.2. Partneris-kom.-2'!J31)</f>
        <v>0</v>
      </c>
      <c r="J29" s="141">
        <f>SUM('1.1.A. Iesniedzējs:1.3.2. Partneris-kom.-2'!K31)</f>
        <v>0</v>
      </c>
      <c r="K29" s="141">
        <f>SUM('1.1.A. Iesniedzējs:1.3.2. Partneris-kom.-2'!L31)</f>
        <v>0</v>
      </c>
      <c r="L29" s="141">
        <f>SUM('1.1.A. Iesniedzējs:1.3.2. Partneris-kom.-2'!M31)</f>
        <v>0</v>
      </c>
      <c r="M29" s="141">
        <f>SUM('1.1.A. Iesniedzējs:1.3.2. Partneris-kom.-2'!N31)</f>
        <v>0</v>
      </c>
      <c r="N29" s="141">
        <f>SUM('1.1.A. Iesniedzējs:1.3.2. Partneris-kom.-2'!O31)</f>
        <v>0</v>
      </c>
      <c r="O29" s="141">
        <f>SUM('1.1.A. Iesniedzējs:1.3.2. Partneris-kom.-2'!P31)</f>
        <v>0</v>
      </c>
      <c r="P29" s="141">
        <f>SUM('1.1.A. Iesniedzējs:1.3.2. Partneris-kom.-2'!Q31)</f>
        <v>0</v>
      </c>
      <c r="Q29" s="141">
        <f>SUM('1.1.A. Iesniedzējs:1.3.2. Partneris-kom.-2'!R31)</f>
        <v>0</v>
      </c>
      <c r="R29" s="141">
        <f>SUM('1.1.A. Iesniedzējs:1.3.2. Partneris-kom.-2'!S31)</f>
        <v>0</v>
      </c>
      <c r="S29" s="141">
        <f>SUM('1.1.A. Iesniedzējs:1.3.2. Partneris-kom.-2'!T31)</f>
        <v>0</v>
      </c>
      <c r="T29" s="141">
        <f>SUM('1.1.A. Iesniedzējs:1.3.2. Partneris-kom.-2'!U31)</f>
        <v>0</v>
      </c>
      <c r="U29" s="141">
        <f>SUM('1.1.A. Iesniedzējs:1.3.2. Partneris-kom.-2'!V31)</f>
        <v>0</v>
      </c>
      <c r="V29" s="141">
        <f>SUM('1.1.A. Iesniedzējs:1.3.2. Partneris-kom.-2'!W31)</f>
        <v>0</v>
      </c>
      <c r="W29" s="146"/>
      <c r="AC29" s="156"/>
      <c r="AD29" s="156"/>
      <c r="AE29" s="156"/>
      <c r="AF29" s="156"/>
      <c r="AG29" s="156"/>
      <c r="AH29" s="156"/>
      <c r="AI29" s="156"/>
      <c r="AJ29" s="156"/>
      <c r="AK29" s="156"/>
      <c r="AL29" s="156"/>
      <c r="AM29" s="156"/>
      <c r="AN29" s="156"/>
      <c r="AO29" s="156"/>
      <c r="AP29" s="156"/>
      <c r="AQ29" s="156"/>
      <c r="AR29" s="156"/>
    </row>
    <row r="30" spans="1:66" s="44" customFormat="1" x14ac:dyDescent="0.2">
      <c r="A30" s="8">
        <v>12</v>
      </c>
      <c r="B30" s="9" t="s">
        <v>104</v>
      </c>
      <c r="C30" s="27">
        <f t="shared" si="0"/>
        <v>0</v>
      </c>
      <c r="D30" s="158">
        <f t="shared" si="1"/>
        <v>0</v>
      </c>
      <c r="E30" s="21">
        <f t="shared" si="2"/>
        <v>0</v>
      </c>
      <c r="F30" s="21">
        <f t="shared" si="3"/>
        <v>0</v>
      </c>
      <c r="G30" s="141">
        <f>SUM('1.1.A. Iesniedzējs:1.3.2. Partneris-kom.-2'!H32)</f>
        <v>0</v>
      </c>
      <c r="H30" s="141">
        <f>SUM('1.1.A. Iesniedzējs:1.3.2. Partneris-kom.-2'!I32)</f>
        <v>0</v>
      </c>
      <c r="I30" s="141">
        <f>SUM('1.1.A. Iesniedzējs:1.3.2. Partneris-kom.-2'!J32)</f>
        <v>0</v>
      </c>
      <c r="J30" s="141">
        <f>SUM('1.1.A. Iesniedzējs:1.3.2. Partneris-kom.-2'!K32)</f>
        <v>0</v>
      </c>
      <c r="K30" s="141">
        <f>SUM('1.1.A. Iesniedzējs:1.3.2. Partneris-kom.-2'!L32)</f>
        <v>0</v>
      </c>
      <c r="L30" s="141">
        <f>SUM('1.1.A. Iesniedzējs:1.3.2. Partneris-kom.-2'!M32)</f>
        <v>0</v>
      </c>
      <c r="M30" s="141">
        <f>SUM('1.1.A. Iesniedzējs:1.3.2. Partneris-kom.-2'!N32)</f>
        <v>0</v>
      </c>
      <c r="N30" s="141">
        <f>SUM('1.1.A. Iesniedzējs:1.3.2. Partneris-kom.-2'!O32)</f>
        <v>0</v>
      </c>
      <c r="O30" s="141">
        <f>SUM('1.1.A. Iesniedzējs:1.3.2. Partneris-kom.-2'!P32)</f>
        <v>0</v>
      </c>
      <c r="P30" s="141">
        <f>SUM('1.1.A. Iesniedzējs:1.3.2. Partneris-kom.-2'!Q32)</f>
        <v>0</v>
      </c>
      <c r="Q30" s="141">
        <f>SUM('1.1.A. Iesniedzējs:1.3.2. Partneris-kom.-2'!R32)</f>
        <v>0</v>
      </c>
      <c r="R30" s="141">
        <f>SUM('1.1.A. Iesniedzējs:1.3.2. Partneris-kom.-2'!S32)</f>
        <v>0</v>
      </c>
      <c r="S30" s="141">
        <f>SUM('1.1.A. Iesniedzējs:1.3.2. Partneris-kom.-2'!T32)</f>
        <v>0</v>
      </c>
      <c r="T30" s="141">
        <f>SUM('1.1.A. Iesniedzējs:1.3.2. Partneris-kom.-2'!U32)</f>
        <v>0</v>
      </c>
      <c r="U30" s="141">
        <f>SUM('1.1.A. Iesniedzējs:1.3.2. Partneris-kom.-2'!V32)</f>
        <v>0</v>
      </c>
      <c r="V30" s="141">
        <f>SUM('1.1.A. Iesniedzējs:1.3.2. Partneris-kom.-2'!W32)</f>
        <v>0</v>
      </c>
      <c r="W30" s="146"/>
      <c r="AC30" s="156"/>
      <c r="AD30" s="156"/>
      <c r="AE30" s="156"/>
      <c r="AF30" s="156"/>
      <c r="AG30" s="156"/>
      <c r="AH30" s="156"/>
      <c r="AI30" s="156"/>
      <c r="AJ30" s="156"/>
      <c r="AK30" s="156"/>
      <c r="AL30" s="156"/>
      <c r="AM30" s="156"/>
      <c r="AN30" s="156"/>
      <c r="AO30" s="156"/>
      <c r="AP30" s="156"/>
      <c r="AQ30" s="156"/>
      <c r="AR30" s="156"/>
    </row>
    <row r="31" spans="1:66" s="44" customFormat="1" x14ac:dyDescent="0.2">
      <c r="A31" s="8">
        <v>13</v>
      </c>
      <c r="B31" s="9" t="s">
        <v>105</v>
      </c>
      <c r="C31" s="27">
        <f t="shared" si="0"/>
        <v>99250</v>
      </c>
      <c r="D31" s="158">
        <f t="shared" si="1"/>
        <v>1.5210727969348659E-2</v>
      </c>
      <c r="E31" s="21">
        <f t="shared" si="2"/>
        <v>99250</v>
      </c>
      <c r="F31" s="21">
        <f t="shared" si="3"/>
        <v>0</v>
      </c>
      <c r="G31" s="141">
        <f>SUM('1.1.A. Iesniedzējs:1.3.2. Partneris-kom.-2'!H33)</f>
        <v>28850</v>
      </c>
      <c r="H31" s="141">
        <f>SUM('1.1.A. Iesniedzējs:1.3.2. Partneris-kom.-2'!I33)</f>
        <v>0</v>
      </c>
      <c r="I31" s="141">
        <f>SUM('1.1.A. Iesniedzējs:1.3.2. Partneris-kom.-2'!J33)</f>
        <v>17600</v>
      </c>
      <c r="J31" s="141">
        <f>SUM('1.1.A. Iesniedzējs:1.3.2. Partneris-kom.-2'!K33)</f>
        <v>0</v>
      </c>
      <c r="K31" s="141">
        <f>SUM('1.1.A. Iesniedzējs:1.3.2. Partneris-kom.-2'!L33)</f>
        <v>17600</v>
      </c>
      <c r="L31" s="141">
        <f>SUM('1.1.A. Iesniedzējs:1.3.2. Partneris-kom.-2'!M33)</f>
        <v>0</v>
      </c>
      <c r="M31" s="141">
        <f>SUM('1.1.A. Iesniedzējs:1.3.2. Partneris-kom.-2'!N33)</f>
        <v>17600</v>
      </c>
      <c r="N31" s="141">
        <f>SUM('1.1.A. Iesniedzējs:1.3.2. Partneris-kom.-2'!O33)</f>
        <v>0</v>
      </c>
      <c r="O31" s="141">
        <f>SUM('1.1.A. Iesniedzējs:1.3.2. Partneris-kom.-2'!P33)</f>
        <v>17600</v>
      </c>
      <c r="P31" s="141">
        <f>SUM('1.1.A. Iesniedzējs:1.3.2. Partneris-kom.-2'!Q33)</f>
        <v>0</v>
      </c>
      <c r="Q31" s="141">
        <f>SUM('1.1.A. Iesniedzējs:1.3.2. Partneris-kom.-2'!R33)</f>
        <v>0</v>
      </c>
      <c r="R31" s="141">
        <f>SUM('1.1.A. Iesniedzējs:1.3.2. Partneris-kom.-2'!S33)</f>
        <v>0</v>
      </c>
      <c r="S31" s="141">
        <f>SUM('1.1.A. Iesniedzējs:1.3.2. Partneris-kom.-2'!T33)</f>
        <v>0</v>
      </c>
      <c r="T31" s="141">
        <f>SUM('1.1.A. Iesniedzējs:1.3.2. Partneris-kom.-2'!U33)</f>
        <v>0</v>
      </c>
      <c r="U31" s="141">
        <f>SUM('1.1.A. Iesniedzējs:1.3.2. Partneris-kom.-2'!V33)</f>
        <v>0</v>
      </c>
      <c r="V31" s="141">
        <f>SUM('1.1.A. Iesniedzējs:1.3.2. Partneris-kom.-2'!W33)</f>
        <v>0</v>
      </c>
      <c r="W31" s="146"/>
      <c r="AC31" s="156"/>
      <c r="AD31" s="156"/>
      <c r="AE31" s="156"/>
      <c r="AF31" s="156"/>
      <c r="AG31" s="156"/>
      <c r="AH31" s="156"/>
      <c r="AI31" s="156"/>
      <c r="AJ31" s="156"/>
      <c r="AK31" s="156"/>
      <c r="AL31" s="156"/>
      <c r="AM31" s="156"/>
      <c r="AN31" s="156"/>
      <c r="AO31" s="156"/>
      <c r="AP31" s="156"/>
      <c r="AQ31" s="156"/>
      <c r="AR31" s="156"/>
    </row>
    <row r="32" spans="1:66" s="44" customFormat="1" x14ac:dyDescent="0.2">
      <c r="A32" s="8">
        <v>14</v>
      </c>
      <c r="B32" s="9" t="s">
        <v>106</v>
      </c>
      <c r="C32" s="27">
        <f t="shared" si="0"/>
        <v>4541769</v>
      </c>
      <c r="D32" s="158">
        <f t="shared" si="1"/>
        <v>0.69605655172413794</v>
      </c>
      <c r="E32" s="21">
        <f t="shared" si="2"/>
        <v>4541769</v>
      </c>
      <c r="F32" s="21">
        <f t="shared" si="3"/>
        <v>0</v>
      </c>
      <c r="G32" s="141">
        <f>SUM('1.1.A. Iesniedzējs:1.3.2. Partneris-kom.-2'!H34)</f>
        <v>597297</v>
      </c>
      <c r="H32" s="141">
        <f>SUM('1.1.A. Iesniedzējs:1.3.2. Partneris-kom.-2'!I34)</f>
        <v>0</v>
      </c>
      <c r="I32" s="141">
        <f>SUM('1.1.A. Iesniedzējs:1.3.2. Partneris-kom.-2'!J34)</f>
        <v>986118</v>
      </c>
      <c r="J32" s="141">
        <f>SUM('1.1.A. Iesniedzējs:1.3.2. Partneris-kom.-2'!K34)</f>
        <v>0</v>
      </c>
      <c r="K32" s="141">
        <f>SUM('1.1.A. Iesniedzējs:1.3.2. Partneris-kom.-2'!L34)</f>
        <v>986118</v>
      </c>
      <c r="L32" s="141">
        <f>SUM('1.1.A. Iesniedzējs:1.3.2. Partneris-kom.-2'!M34)</f>
        <v>0</v>
      </c>
      <c r="M32" s="141">
        <f>SUM('1.1.A. Iesniedzējs:1.3.2. Partneris-kom.-2'!N34)</f>
        <v>986118</v>
      </c>
      <c r="N32" s="141">
        <f>SUM('1.1.A. Iesniedzējs:1.3.2. Partneris-kom.-2'!O34)</f>
        <v>0</v>
      </c>
      <c r="O32" s="141">
        <f>SUM('1.1.A. Iesniedzējs:1.3.2. Partneris-kom.-2'!P34)</f>
        <v>986118</v>
      </c>
      <c r="P32" s="141">
        <f>SUM('1.1.A. Iesniedzējs:1.3.2. Partneris-kom.-2'!Q34)</f>
        <v>0</v>
      </c>
      <c r="Q32" s="141">
        <f>SUM('1.1.A. Iesniedzējs:1.3.2. Partneris-kom.-2'!R34)</f>
        <v>0</v>
      </c>
      <c r="R32" s="141">
        <f>SUM('1.1.A. Iesniedzējs:1.3.2. Partneris-kom.-2'!S34)</f>
        <v>0</v>
      </c>
      <c r="S32" s="141">
        <f>SUM('1.1.A. Iesniedzējs:1.3.2. Partneris-kom.-2'!T34)</f>
        <v>0</v>
      </c>
      <c r="T32" s="141">
        <f>SUM('1.1.A. Iesniedzējs:1.3.2. Partneris-kom.-2'!U34)</f>
        <v>0</v>
      </c>
      <c r="U32" s="141">
        <f>SUM('1.1.A. Iesniedzējs:1.3.2. Partneris-kom.-2'!V34)</f>
        <v>0</v>
      </c>
      <c r="V32" s="141">
        <f>SUM('1.1.A. Iesniedzējs:1.3.2. Partneris-kom.-2'!W34)</f>
        <v>0</v>
      </c>
      <c r="W32" s="146"/>
      <c r="AC32" s="156"/>
      <c r="AD32" s="156"/>
      <c r="AE32" s="156"/>
      <c r="AF32" s="156"/>
      <c r="AG32" s="156"/>
      <c r="AH32" s="156"/>
      <c r="AI32" s="156"/>
      <c r="AJ32" s="156"/>
      <c r="AK32" s="156"/>
      <c r="AL32" s="156"/>
      <c r="AM32" s="156"/>
      <c r="AN32" s="156"/>
      <c r="AO32" s="156"/>
      <c r="AP32" s="156"/>
      <c r="AQ32" s="156"/>
      <c r="AR32" s="156"/>
    </row>
    <row r="33" spans="1:45" s="44" customFormat="1" x14ac:dyDescent="0.2">
      <c r="A33" s="8">
        <v>15</v>
      </c>
      <c r="B33" s="9" t="s">
        <v>107</v>
      </c>
      <c r="C33" s="27">
        <f t="shared" si="0"/>
        <v>270031</v>
      </c>
      <c r="D33" s="158">
        <f t="shared" si="1"/>
        <v>4.138406130268199E-2</v>
      </c>
      <c r="E33" s="21">
        <f t="shared" si="2"/>
        <v>270031</v>
      </c>
      <c r="F33" s="21">
        <f>ROUND(H33+J33+L33+N33+P33+R33+T33+V33,2)</f>
        <v>0</v>
      </c>
      <c r="G33" s="141">
        <f>SUM('1.1.A. Iesniedzējs:1.3.2. Partneris-kom.-2'!H35)</f>
        <v>50000</v>
      </c>
      <c r="H33" s="141">
        <f>SUM('1.1.A. Iesniedzējs:1.3.2. Partneris-kom.-2'!I35)</f>
        <v>0</v>
      </c>
      <c r="I33" s="141">
        <f>SUM('1.1.A. Iesniedzējs:1.3.2. Partneris-kom.-2'!J35)</f>
        <v>60000</v>
      </c>
      <c r="J33" s="141">
        <f>SUM('1.1.A. Iesniedzējs:1.3.2. Partneris-kom.-2'!K35)</f>
        <v>0</v>
      </c>
      <c r="K33" s="141">
        <f>SUM('1.1.A. Iesniedzējs:1.3.2. Partneris-kom.-2'!L35)</f>
        <v>55000</v>
      </c>
      <c r="L33" s="141">
        <f>SUM('1.1.A. Iesniedzējs:1.3.2. Partneris-kom.-2'!M35)</f>
        <v>0</v>
      </c>
      <c r="M33" s="141">
        <f>SUM('1.1.A. Iesniedzējs:1.3.2. Partneris-kom.-2'!N35)</f>
        <v>55031</v>
      </c>
      <c r="N33" s="141">
        <f>SUM('1.1.A. Iesniedzējs:1.3.2. Partneris-kom.-2'!O35)</f>
        <v>0</v>
      </c>
      <c r="O33" s="141">
        <f>SUM('1.1.A. Iesniedzējs:1.3.2. Partneris-kom.-2'!P35)</f>
        <v>50000</v>
      </c>
      <c r="P33" s="141">
        <f>SUM('1.1.A. Iesniedzējs:1.3.2. Partneris-kom.-2'!Q35)</f>
        <v>0</v>
      </c>
      <c r="Q33" s="141">
        <f>SUM('1.1.A. Iesniedzējs:1.3.2. Partneris-kom.-2'!R35)</f>
        <v>0</v>
      </c>
      <c r="R33" s="141">
        <f>SUM('1.1.A. Iesniedzējs:1.3.2. Partneris-kom.-2'!S35)</f>
        <v>0</v>
      </c>
      <c r="S33" s="141">
        <f>SUM('1.1.A. Iesniedzējs:1.3.2. Partneris-kom.-2'!T35)</f>
        <v>0</v>
      </c>
      <c r="T33" s="141">
        <f>SUM('1.1.A. Iesniedzējs:1.3.2. Partneris-kom.-2'!U35)</f>
        <v>0</v>
      </c>
      <c r="U33" s="141">
        <f>SUM('1.1.A. Iesniedzējs:1.3.2. Partneris-kom.-2'!V35)</f>
        <v>0</v>
      </c>
      <c r="V33" s="141">
        <f>SUM('1.1.A. Iesniedzējs:1.3.2. Partneris-kom.-2'!W35)</f>
        <v>0</v>
      </c>
      <c r="W33" s="146"/>
      <c r="AC33" s="156"/>
      <c r="AD33" s="156"/>
      <c r="AE33" s="156"/>
      <c r="AF33" s="156"/>
      <c r="AG33" s="156"/>
      <c r="AH33" s="156"/>
      <c r="AI33" s="156"/>
      <c r="AJ33" s="156"/>
      <c r="AK33" s="156"/>
      <c r="AL33" s="156"/>
      <c r="AM33" s="156"/>
      <c r="AN33" s="156"/>
      <c r="AO33" s="156"/>
      <c r="AP33" s="156"/>
      <c r="AQ33" s="156"/>
      <c r="AR33" s="156"/>
    </row>
    <row r="34" spans="1:45" s="44" customFormat="1" x14ac:dyDescent="0.2">
      <c r="A34" s="160"/>
      <c r="B34" s="9" t="s">
        <v>84</v>
      </c>
      <c r="C34" s="27">
        <f>E34+F34</f>
        <v>6525000</v>
      </c>
      <c r="D34" s="158">
        <f>C34/$C$34</f>
        <v>1</v>
      </c>
      <c r="E34" s="21">
        <f>E5+E6+E9+E12+E13+E14+E19+E26+E27+E28+E29+E30+E31+E32+E33</f>
        <v>6525000</v>
      </c>
      <c r="F34" s="21">
        <f>F5+F6+F9+F12+F13+F14+F19+F26+F27+F28+F29+F30+F31+F32+F33</f>
        <v>0</v>
      </c>
      <c r="G34" s="141">
        <f>SUM('1.1.A. Iesniedzējs:1.3.2. Partneris-kom.-2'!H36)</f>
        <v>975497</v>
      </c>
      <c r="H34" s="141">
        <f>SUM('1.1.A. Iesniedzējs:1.3.2. Partneris-kom.-2'!I36)</f>
        <v>0</v>
      </c>
      <c r="I34" s="141">
        <f>SUM('1.1.A. Iesniedzējs:1.3.2. Partneris-kom.-2'!J36)</f>
        <v>1392368</v>
      </c>
      <c r="J34" s="141">
        <f>SUM('1.1.A. Iesniedzējs:1.3.2. Partneris-kom.-2'!K36)</f>
        <v>0</v>
      </c>
      <c r="K34" s="141">
        <f>SUM('1.1.A. Iesniedzējs:1.3.2. Partneris-kom.-2'!L36)</f>
        <v>1387368</v>
      </c>
      <c r="L34" s="141">
        <f>SUM('1.1.A. Iesniedzējs:1.3.2. Partneris-kom.-2'!M36)</f>
        <v>0</v>
      </c>
      <c r="M34" s="141">
        <f>SUM('1.1.A. Iesniedzējs:1.3.2. Partneris-kom.-2'!N36)</f>
        <v>1387399</v>
      </c>
      <c r="N34" s="141">
        <f>SUM('1.1.A. Iesniedzējs:1.3.2. Partneris-kom.-2'!O36)</f>
        <v>0</v>
      </c>
      <c r="O34" s="141">
        <f>SUM('1.1.A. Iesniedzējs:1.3.2. Partneris-kom.-2'!P36)</f>
        <v>1382368</v>
      </c>
      <c r="P34" s="141">
        <f>SUM('1.1.A. Iesniedzējs:1.3.2. Partneris-kom.-2'!Q36)</f>
        <v>0</v>
      </c>
      <c r="Q34" s="141">
        <f>SUM('1.1.A. Iesniedzējs:1.3.2. Partneris-kom.-2'!R36)</f>
        <v>0</v>
      </c>
      <c r="R34" s="141">
        <f>SUM('1.1.A. Iesniedzējs:1.3.2. Partneris-kom.-2'!S36)</f>
        <v>0</v>
      </c>
      <c r="S34" s="141">
        <f>SUM('1.1.A. Iesniedzējs:1.3.2. Partneris-kom.-2'!T36)</f>
        <v>0</v>
      </c>
      <c r="T34" s="141">
        <f>SUM('1.1.A. Iesniedzējs:1.3.2. Partneris-kom.-2'!U36)</f>
        <v>0</v>
      </c>
      <c r="U34" s="141">
        <f>SUM('1.1.A. Iesniedzējs:1.3.2. Partneris-kom.-2'!V36)</f>
        <v>0</v>
      </c>
      <c r="V34" s="141">
        <f>SUM('1.1.A. Iesniedzējs:1.3.2. Partneris-kom.-2'!W36)</f>
        <v>0</v>
      </c>
      <c r="W34" s="146"/>
      <c r="AC34" s="156"/>
      <c r="AD34" s="156"/>
      <c r="AE34" s="156"/>
      <c r="AF34" s="156"/>
      <c r="AG34" s="156"/>
      <c r="AH34" s="156"/>
      <c r="AI34" s="156"/>
      <c r="AJ34" s="156"/>
      <c r="AK34" s="156"/>
      <c r="AL34" s="156"/>
      <c r="AM34" s="156"/>
      <c r="AN34" s="156"/>
      <c r="AO34" s="156"/>
      <c r="AP34" s="156"/>
      <c r="AQ34" s="156"/>
      <c r="AR34" s="156"/>
    </row>
    <row r="35" spans="1:45" s="44" customFormat="1" x14ac:dyDescent="0.2">
      <c r="A35" s="160"/>
      <c r="B35" s="9" t="s">
        <v>451</v>
      </c>
      <c r="C35" s="27"/>
      <c r="D35" s="158"/>
      <c r="E35" s="21">
        <f>ROUND(G35+I35+K35+M35+O35+Q35+S35+U35,2)</f>
        <v>0</v>
      </c>
      <c r="F35" s="21">
        <f>ROUND(H35+J35+L35+N35+P35+R35+T35+V35,2)</f>
        <v>0</v>
      </c>
      <c r="G35" s="141">
        <f>SUM('1.1.A. Iesniedzējs:1.3.2. Partneris-kom.-2'!H37)</f>
        <v>0</v>
      </c>
      <c r="H35" s="141">
        <f>SUM('1.1.A. Iesniedzējs:1.3.2. Partneris-kom.-2'!I37)</f>
        <v>0</v>
      </c>
      <c r="I35" s="141">
        <f>SUM('1.1.A. Iesniedzējs:1.3.2. Partneris-kom.-2'!J37)</f>
        <v>0</v>
      </c>
      <c r="J35" s="141">
        <f>SUM('1.1.A. Iesniedzējs:1.3.2. Partneris-kom.-2'!K37)</f>
        <v>0</v>
      </c>
      <c r="K35" s="141">
        <f>SUM('1.1.A. Iesniedzējs:1.3.2. Partneris-kom.-2'!L37)</f>
        <v>0</v>
      </c>
      <c r="L35" s="141">
        <f>SUM('1.1.A. Iesniedzējs:1.3.2. Partneris-kom.-2'!M37)</f>
        <v>0</v>
      </c>
      <c r="M35" s="141">
        <f>SUM('1.1.A. Iesniedzējs:1.3.2. Partneris-kom.-2'!N37)</f>
        <v>0</v>
      </c>
      <c r="N35" s="141">
        <f>SUM('1.1.A. Iesniedzējs:1.3.2. Partneris-kom.-2'!O37)</f>
        <v>0</v>
      </c>
      <c r="O35" s="141">
        <f>SUM('1.1.A. Iesniedzējs:1.3.2. Partneris-kom.-2'!P37)</f>
        <v>0</v>
      </c>
      <c r="P35" s="141">
        <f>SUM('1.1.A. Iesniedzējs:1.3.2. Partneris-kom.-2'!Q37)</f>
        <v>0</v>
      </c>
      <c r="Q35" s="141">
        <f>SUM('1.1.A. Iesniedzējs:1.3.2. Partneris-kom.-2'!R37)</f>
        <v>0</v>
      </c>
      <c r="R35" s="141">
        <f>SUM('1.1.A. Iesniedzējs:1.3.2. Partneris-kom.-2'!S37)</f>
        <v>0</v>
      </c>
      <c r="S35" s="141">
        <f>SUM('1.1.A. Iesniedzējs:1.3.2. Partneris-kom.-2'!T37)</f>
        <v>0</v>
      </c>
      <c r="T35" s="141">
        <f>SUM('1.1.A. Iesniedzējs:1.3.2. Partneris-kom.-2'!U37)</f>
        <v>0</v>
      </c>
      <c r="U35" s="141">
        <f>SUM('1.1.A. Iesniedzējs:1.3.2. Partneris-kom.-2'!V37)</f>
        <v>0</v>
      </c>
      <c r="V35" s="141">
        <f>SUM('1.1.A. Iesniedzējs:1.3.2. Partneris-kom.-2'!W37)</f>
        <v>0</v>
      </c>
      <c r="W35" s="146"/>
      <c r="AC35" s="156"/>
      <c r="AD35" s="156"/>
      <c r="AE35" s="156"/>
      <c r="AF35" s="156"/>
      <c r="AG35" s="156"/>
      <c r="AH35" s="156"/>
      <c r="AI35" s="156"/>
      <c r="AJ35" s="156"/>
      <c r="AK35" s="156"/>
      <c r="AL35" s="156"/>
      <c r="AM35" s="156"/>
      <c r="AN35" s="156"/>
      <c r="AO35" s="156"/>
      <c r="AP35" s="156"/>
      <c r="AQ35" s="156"/>
      <c r="AR35" s="156"/>
    </row>
    <row r="36" spans="1:45" s="44" customFormat="1" x14ac:dyDescent="0.2">
      <c r="A36" s="160"/>
      <c r="B36" s="9" t="s">
        <v>452</v>
      </c>
      <c r="C36" s="27"/>
      <c r="D36" s="158"/>
      <c r="E36" s="21">
        <f>ROUND(G36+I36+K36+M36+O36+Q36+S36+U36,2)</f>
        <v>6525000</v>
      </c>
      <c r="F36" s="21">
        <f>ROUND(H36+J36+L36+N36+P36+R36+T36+V36,2)</f>
        <v>0</v>
      </c>
      <c r="G36" s="141">
        <f>G34-G35</f>
        <v>975497</v>
      </c>
      <c r="H36" s="552">
        <f>H34-H35</f>
        <v>0</v>
      </c>
      <c r="I36" s="141">
        <f t="shared" ref="I36:V36" si="4">I34-I35</f>
        <v>1392368</v>
      </c>
      <c r="J36" s="552">
        <f t="shared" si="4"/>
        <v>0</v>
      </c>
      <c r="K36" s="141">
        <f t="shared" si="4"/>
        <v>1387368</v>
      </c>
      <c r="L36" s="552">
        <f t="shared" si="4"/>
        <v>0</v>
      </c>
      <c r="M36" s="141">
        <f t="shared" si="4"/>
        <v>1387399</v>
      </c>
      <c r="N36" s="552">
        <f t="shared" si="4"/>
        <v>0</v>
      </c>
      <c r="O36" s="141">
        <f t="shared" si="4"/>
        <v>1382368</v>
      </c>
      <c r="P36" s="552">
        <f t="shared" si="4"/>
        <v>0</v>
      </c>
      <c r="Q36" s="141">
        <f t="shared" si="4"/>
        <v>0</v>
      </c>
      <c r="R36" s="552">
        <f t="shared" si="4"/>
        <v>0</v>
      </c>
      <c r="S36" s="141">
        <f t="shared" si="4"/>
        <v>0</v>
      </c>
      <c r="T36" s="552">
        <f t="shared" si="4"/>
        <v>0</v>
      </c>
      <c r="U36" s="141">
        <f t="shared" si="4"/>
        <v>0</v>
      </c>
      <c r="V36" s="552">
        <f t="shared" si="4"/>
        <v>0</v>
      </c>
      <c r="W36" s="146"/>
      <c r="AC36" s="156"/>
      <c r="AD36" s="156"/>
      <c r="AE36" s="156"/>
      <c r="AF36" s="156"/>
      <c r="AG36" s="156"/>
      <c r="AH36" s="156"/>
      <c r="AI36" s="156"/>
      <c r="AJ36" s="156"/>
      <c r="AK36" s="156"/>
      <c r="AL36" s="156"/>
      <c r="AM36" s="156"/>
      <c r="AN36" s="156"/>
      <c r="AO36" s="156"/>
      <c r="AP36" s="156"/>
      <c r="AQ36" s="156"/>
      <c r="AR36" s="156"/>
    </row>
    <row r="37" spans="1:45" s="3" customFormat="1" x14ac:dyDescent="0.2">
      <c r="A37" s="143"/>
      <c r="B37" s="144"/>
      <c r="C37" s="145"/>
      <c r="D37" s="146"/>
      <c r="E37" s="147"/>
      <c r="F37" s="146"/>
      <c r="G37" s="146"/>
      <c r="H37" s="146"/>
      <c r="I37" s="146"/>
      <c r="J37" s="146"/>
      <c r="K37" s="146"/>
      <c r="L37" s="146"/>
      <c r="M37" s="146"/>
      <c r="N37" s="146"/>
      <c r="O37" s="146"/>
      <c r="P37" s="146"/>
      <c r="Q37" s="146"/>
      <c r="R37" s="146"/>
      <c r="S37" s="146"/>
      <c r="T37" s="146"/>
      <c r="U37" s="146"/>
      <c r="V37" s="146"/>
      <c r="W37" s="146"/>
      <c r="AC37" s="5"/>
      <c r="AD37" s="5"/>
      <c r="AE37" s="5"/>
      <c r="AF37" s="5"/>
      <c r="AG37" s="5"/>
      <c r="AH37" s="5"/>
      <c r="AI37" s="5"/>
      <c r="AJ37" s="5"/>
      <c r="AK37" s="5"/>
      <c r="AL37" s="5"/>
      <c r="AM37" s="5"/>
      <c r="AN37" s="5"/>
      <c r="AO37" s="5"/>
      <c r="AP37" s="5"/>
      <c r="AQ37" s="5"/>
      <c r="AR37" s="5"/>
    </row>
    <row r="38" spans="1:45" s="3" customFormat="1" x14ac:dyDescent="0.2">
      <c r="A38" s="143"/>
      <c r="B38" s="148" t="s">
        <v>412</v>
      </c>
      <c r="C38" s="149"/>
      <c r="D38" s="150"/>
      <c r="E38" s="142">
        <f>E5</f>
        <v>145000</v>
      </c>
      <c r="F38" s="146"/>
      <c r="G38" s="146"/>
      <c r="H38" s="146"/>
      <c r="I38" s="146"/>
      <c r="J38" s="146"/>
      <c r="K38" s="146"/>
      <c r="L38" s="146"/>
      <c r="M38" s="146"/>
      <c r="N38" s="146"/>
      <c r="O38" s="146"/>
      <c r="P38" s="146"/>
      <c r="Q38" s="146"/>
      <c r="R38" s="146"/>
      <c r="S38" s="146"/>
      <c r="T38" s="146"/>
      <c r="U38" s="146"/>
      <c r="V38" s="146"/>
      <c r="W38" s="146"/>
      <c r="AC38" s="5"/>
      <c r="AD38" s="5"/>
      <c r="AE38" s="5"/>
      <c r="AF38" s="5"/>
      <c r="AG38" s="5"/>
      <c r="AH38" s="5"/>
      <c r="AI38" s="5"/>
      <c r="AJ38" s="5"/>
      <c r="AK38" s="5"/>
      <c r="AL38" s="5"/>
      <c r="AM38" s="5"/>
      <c r="AN38" s="5"/>
      <c r="AO38" s="5"/>
      <c r="AP38" s="5"/>
      <c r="AQ38" s="5"/>
      <c r="AR38" s="5"/>
    </row>
    <row r="39" spans="1:45" s="3" customFormat="1" x14ac:dyDescent="0.2">
      <c r="A39" s="143"/>
      <c r="B39" s="151" t="s">
        <v>413</v>
      </c>
      <c r="C39" s="152"/>
      <c r="D39" s="153"/>
      <c r="E39" s="142">
        <f>E34-E38-E33</f>
        <v>6109969</v>
      </c>
      <c r="F39" s="146"/>
      <c r="G39" s="146"/>
      <c r="H39" s="146"/>
      <c r="I39" s="146"/>
      <c r="J39" s="146"/>
      <c r="K39" s="146"/>
      <c r="L39" s="146"/>
      <c r="M39" s="146"/>
      <c r="N39" s="146"/>
      <c r="O39" s="146"/>
      <c r="P39" s="146"/>
      <c r="Q39" s="146"/>
      <c r="R39" s="146"/>
      <c r="S39" s="146"/>
      <c r="T39" s="146"/>
      <c r="U39" s="146"/>
      <c r="V39" s="146"/>
      <c r="W39" s="146"/>
      <c r="AC39" s="5"/>
      <c r="AD39" s="5"/>
      <c r="AE39" s="5"/>
      <c r="AF39" s="5"/>
      <c r="AG39" s="5"/>
      <c r="AH39" s="5"/>
      <c r="AI39" s="5"/>
      <c r="AJ39" s="5"/>
      <c r="AK39" s="5"/>
      <c r="AL39" s="5"/>
      <c r="AM39" s="5"/>
      <c r="AN39" s="5"/>
      <c r="AO39" s="5"/>
      <c r="AP39" s="5"/>
      <c r="AQ39" s="5"/>
      <c r="AR39" s="5"/>
    </row>
    <row r="40" spans="1:45" s="3" customFormat="1" x14ac:dyDescent="0.2">
      <c r="A40" s="143"/>
      <c r="F40" s="146"/>
      <c r="G40" s="154"/>
      <c r="H40" s="154"/>
      <c r="I40" s="154"/>
      <c r="J40" s="154"/>
      <c r="K40" s="154"/>
      <c r="L40" s="154"/>
      <c r="M40" s="154"/>
      <c r="N40" s="154"/>
      <c r="O40" s="154"/>
      <c r="P40" s="154"/>
      <c r="Q40" s="154"/>
      <c r="R40" s="154"/>
      <c r="S40" s="154"/>
      <c r="T40" s="154"/>
      <c r="U40" s="154"/>
      <c r="V40" s="154"/>
      <c r="W40" s="154"/>
      <c r="AC40" s="5"/>
      <c r="AD40" s="5"/>
      <c r="AE40" s="5"/>
      <c r="AF40" s="5"/>
      <c r="AG40" s="5"/>
      <c r="AH40" s="5"/>
      <c r="AI40" s="5"/>
      <c r="AJ40" s="5"/>
      <c r="AK40" s="5"/>
      <c r="AL40" s="5"/>
      <c r="AM40" s="5"/>
      <c r="AN40" s="5"/>
      <c r="AO40" s="5"/>
      <c r="AP40" s="5"/>
      <c r="AQ40" s="5"/>
      <c r="AR40" s="5"/>
    </row>
    <row r="41" spans="1:45" s="3" customFormat="1" hidden="1" x14ac:dyDescent="0.2">
      <c r="A41" s="11"/>
      <c r="B41" s="11"/>
      <c r="C41" s="11"/>
      <c r="D41" s="11"/>
      <c r="E41" s="11"/>
      <c r="F41" s="44"/>
      <c r="G41" s="156"/>
      <c r="H41" s="156"/>
      <c r="I41" s="156"/>
      <c r="J41" s="156"/>
      <c r="K41" s="156"/>
      <c r="L41" s="156"/>
      <c r="M41" s="156"/>
      <c r="N41" s="156"/>
      <c r="O41" s="156"/>
      <c r="P41" s="156"/>
      <c r="Q41" s="156"/>
      <c r="R41" s="156"/>
      <c r="S41" s="156"/>
      <c r="T41" s="156"/>
      <c r="U41" s="156"/>
      <c r="V41" s="157"/>
      <c r="W41" s="156"/>
      <c r="AC41" s="5"/>
      <c r="AD41" s="5"/>
      <c r="AE41" s="5"/>
      <c r="AF41" s="5"/>
      <c r="AG41" s="5"/>
      <c r="AH41" s="5"/>
      <c r="AI41" s="5"/>
      <c r="AJ41" s="5"/>
      <c r="AK41" s="5"/>
      <c r="AL41" s="5"/>
      <c r="AM41" s="5"/>
      <c r="AN41" s="5"/>
      <c r="AO41" s="5"/>
      <c r="AP41" s="5"/>
      <c r="AQ41" s="5"/>
      <c r="AR41" s="5"/>
    </row>
    <row r="42" spans="1:45" s="3" customFormat="1" ht="15" hidden="1" x14ac:dyDescent="0.25">
      <c r="A42" s="44" t="s">
        <v>210</v>
      </c>
      <c r="B42"/>
      <c r="C42" s="30"/>
      <c r="D42" s="170">
        <f>'6. DL finanšu_analīze'!F3</f>
        <v>0.04</v>
      </c>
      <c r="F42" s="44"/>
      <c r="G42" s="156"/>
      <c r="H42" s="156"/>
      <c r="I42" s="156"/>
      <c r="J42" s="156"/>
      <c r="K42" s="156"/>
      <c r="L42" s="156"/>
      <c r="M42" s="156"/>
      <c r="N42" s="156"/>
      <c r="O42" s="156"/>
      <c r="P42" s="156"/>
      <c r="Q42" s="156"/>
      <c r="R42" s="156"/>
      <c r="S42" s="156"/>
      <c r="T42" s="156"/>
      <c r="U42" s="156"/>
      <c r="V42" s="156"/>
      <c r="W42" s="156"/>
      <c r="AC42" s="5"/>
      <c r="AD42" s="5"/>
      <c r="AE42" s="5"/>
      <c r="AF42" s="5"/>
      <c r="AG42" s="5"/>
      <c r="AH42" s="5"/>
      <c r="AI42" s="5"/>
      <c r="AJ42" s="5"/>
      <c r="AK42" s="5"/>
      <c r="AL42" s="5"/>
      <c r="AM42" s="5"/>
      <c r="AN42" s="5"/>
      <c r="AO42" s="5"/>
      <c r="AP42" s="5"/>
      <c r="AQ42" s="5"/>
      <c r="AR42" s="5"/>
    </row>
    <row r="43" spans="1:45" s="3" customFormat="1" ht="15" hidden="1" customHeight="1" x14ac:dyDescent="0.2">
      <c r="A43" s="745" t="s">
        <v>426</v>
      </c>
      <c r="B43" s="745"/>
      <c r="C43" s="745"/>
      <c r="D43" s="178" t="s">
        <v>199</v>
      </c>
      <c r="E43" s="178" t="s">
        <v>113</v>
      </c>
      <c r="F43" s="168">
        <f>'6. DL finanšu_analīze'!H6</f>
        <v>2024</v>
      </c>
      <c r="G43" s="168">
        <f>'6. DL finanšu_analīze'!I6</f>
        <v>2025</v>
      </c>
      <c r="H43" s="168">
        <f>'6. DL finanšu_analīze'!J6</f>
        <v>2026</v>
      </c>
      <c r="I43" s="168">
        <f>'6. DL finanšu_analīze'!K6</f>
        <v>2027</v>
      </c>
      <c r="J43" s="168">
        <f>'6. DL finanšu_analīze'!L6</f>
        <v>2028</v>
      </c>
      <c r="K43" s="168">
        <f>'6. DL finanšu_analīze'!M6</f>
        <v>2029</v>
      </c>
      <c r="L43" s="11" t="str">
        <f>IF((J7)&lt;=56580,"0", "1")</f>
        <v>0</v>
      </c>
      <c r="M43" s="11" t="str">
        <f>IF((K7)&lt;=56580,"0", "1")</f>
        <v>1</v>
      </c>
      <c r="N43" s="11" t="str">
        <f>IF((L7)&lt;=56580,"0", "1")</f>
        <v>0</v>
      </c>
      <c r="O43" s="11" t="str">
        <f>IF((M7)&lt;=56580,"0", "1")</f>
        <v>1</v>
      </c>
      <c r="P43" s="11"/>
      <c r="Q43" s="11" t="str">
        <f>IF((O7)&lt;=56580,"0", "1")</f>
        <v>1</v>
      </c>
      <c r="R43" s="11"/>
      <c r="S43" s="11" t="str">
        <f>IF((Q7)&lt;=56580,"0", "1")</f>
        <v>0</v>
      </c>
      <c r="T43" s="11"/>
      <c r="U43" s="11" t="str">
        <f>IF((S7)&lt;=56580,"0", "1")</f>
        <v>0</v>
      </c>
      <c r="V43" s="11"/>
      <c r="W43" s="11" t="str">
        <f>IF((U7)&lt;=56580,"0", "1")</f>
        <v>0</v>
      </c>
      <c r="X43" s="5"/>
      <c r="AD43" s="5"/>
      <c r="AE43" s="5"/>
      <c r="AF43" s="5"/>
      <c r="AG43" s="5"/>
      <c r="AH43" s="5"/>
      <c r="AI43" s="5"/>
      <c r="AJ43" s="5"/>
      <c r="AK43" s="5"/>
      <c r="AL43" s="5"/>
      <c r="AM43" s="5"/>
      <c r="AN43" s="5"/>
      <c r="AO43" s="5"/>
      <c r="AP43" s="5"/>
      <c r="AQ43" s="5"/>
      <c r="AR43" s="5"/>
      <c r="AS43" s="5"/>
    </row>
    <row r="44" spans="1:45" s="3" customFormat="1" hidden="1" x14ac:dyDescent="0.2">
      <c r="A44" s="163" t="s">
        <v>427</v>
      </c>
      <c r="B44" s="46" t="s">
        <v>423</v>
      </c>
      <c r="C44" s="164" t="s">
        <v>58</v>
      </c>
      <c r="D44" s="171">
        <f>F44+NPV($D$42,G44:K44)</f>
        <v>0</v>
      </c>
      <c r="E44" s="171">
        <f>SUM(F44:K44)</f>
        <v>0</v>
      </c>
      <c r="F44" s="165">
        <f>'1.1.B. Iesniedzējs'!H39-'1.1.B. Iesniedzējs'!H35+'1.2.1.B. Partneris-1'!H39-'1.2.1.B. Partneris-1'!H35+'1.2.2.B. Partneris-2'!H39-'1.2.2.B. Partneris-2'!H35</f>
        <v>0</v>
      </c>
      <c r="G44" s="165">
        <f>'1.1.B. Iesniedzējs'!J39-'1.1.B. Iesniedzējs'!J35+'1.2.1.B. Partneris-1'!J39-'1.2.1.B. Partneris-1'!J35+'1.2.2.B. Partneris-2'!J39-'1.2.2.B. Partneris-2'!J35</f>
        <v>0</v>
      </c>
      <c r="H44" s="165">
        <f>'1.1.B. Iesniedzējs'!L39-'1.1.B. Iesniedzējs'!L35+'1.2.1.B. Partneris-1'!L39-'1.2.1.B. Partneris-1'!L35+'1.2.2.B. Partneris-2'!L39-'1.2.2.B. Partneris-2'!L35</f>
        <v>0</v>
      </c>
      <c r="I44" s="165">
        <f>'1.1.B. Iesniedzējs'!N39-'1.1.B. Iesniedzējs'!N35+'1.2.1.B. Partneris-1'!N39-'1.2.1.B. Partneris-1'!N35+'1.2.2.B. Partneris-2'!N39-'1.2.2.B. Partneris-2'!N35</f>
        <v>0</v>
      </c>
      <c r="J44" s="165">
        <f>'1.1.B. Iesniedzējs'!P39-'1.1.B. Iesniedzējs'!P35+'1.2.1.B. Partneris-1'!P39-'1.2.1.B. Partneris-1'!P35+'1.2.2.B. Partneris-2'!P39-'1.2.2.B. Partneris-2'!P35</f>
        <v>0</v>
      </c>
      <c r="K44" s="165">
        <f>'1.1.B. Iesniedzējs'!R39-'1.1.B. Iesniedzējs'!R35+'1.2.1.B. Partneris-1'!R39-'1.2.1.B. Partneris-1'!R35+'1.2.2.B. Partneris-2'!R39-'1.2.2.B. Partneris-2'!R35</f>
        <v>0</v>
      </c>
      <c r="L44" s="11"/>
      <c r="M44" s="11"/>
      <c r="N44" s="11"/>
      <c r="O44" s="11"/>
      <c r="P44" s="11"/>
      <c r="Q44" s="11"/>
      <c r="R44" s="11"/>
      <c r="S44" s="11"/>
      <c r="T44" s="11"/>
      <c r="U44" s="11"/>
      <c r="V44" s="11"/>
      <c r="W44" s="11"/>
      <c r="X44" s="5"/>
      <c r="AD44" s="5"/>
      <c r="AE44" s="5"/>
      <c r="AF44" s="5"/>
      <c r="AG44" s="5"/>
      <c r="AH44" s="5"/>
      <c r="AI44" s="5"/>
      <c r="AJ44" s="5"/>
      <c r="AK44" s="5"/>
      <c r="AL44" s="5"/>
      <c r="AM44" s="5"/>
      <c r="AN44" s="5"/>
      <c r="AO44" s="5"/>
      <c r="AP44" s="5"/>
      <c r="AQ44" s="5"/>
      <c r="AR44" s="5"/>
      <c r="AS44" s="5"/>
    </row>
    <row r="45" spans="1:45" s="3" customFormat="1" hidden="1" x14ac:dyDescent="0.2">
      <c r="A45" s="32"/>
      <c r="B45" s="30"/>
      <c r="C45" s="34"/>
      <c r="D45" s="34"/>
      <c r="E45" s="34"/>
      <c r="F45" s="166"/>
      <c r="G45" s="166"/>
      <c r="H45" s="166"/>
      <c r="I45" s="166"/>
      <c r="J45" s="166"/>
      <c r="K45" s="30"/>
      <c r="L45" s="11"/>
      <c r="M45" s="11"/>
      <c r="N45" s="11"/>
      <c r="O45" s="11"/>
      <c r="P45" s="11"/>
      <c r="Q45" s="11"/>
      <c r="R45" s="11"/>
      <c r="S45" s="11"/>
      <c r="T45" s="11"/>
      <c r="U45" s="11"/>
      <c r="V45" s="11"/>
      <c r="W45" s="11"/>
      <c r="X45" s="5"/>
      <c r="AD45" s="5"/>
      <c r="AE45" s="5"/>
      <c r="AF45" s="5"/>
      <c r="AG45" s="5"/>
      <c r="AH45" s="5"/>
      <c r="AI45" s="5"/>
      <c r="AJ45" s="5"/>
      <c r="AK45" s="5"/>
      <c r="AL45" s="5"/>
      <c r="AM45" s="5"/>
      <c r="AN45" s="5"/>
      <c r="AO45" s="5"/>
      <c r="AP45" s="5"/>
      <c r="AQ45" s="5"/>
      <c r="AR45" s="5"/>
      <c r="AS45" s="5"/>
    </row>
    <row r="46" spans="1:45" s="3" customFormat="1" ht="15" hidden="1" customHeight="1" x14ac:dyDescent="0.25">
      <c r="A46" s="745" t="s">
        <v>428</v>
      </c>
      <c r="B46" s="745"/>
      <c r="C46" s="745"/>
      <c r="D46" s="178"/>
      <c r="E46" s="178"/>
      <c r="F46" s="41"/>
      <c r="G46" s="41"/>
      <c r="H46" s="41"/>
      <c r="I46" s="41"/>
      <c r="J46" s="41"/>
      <c r="K46" s="41"/>
      <c r="L46" s="11"/>
      <c r="M46" s="11"/>
      <c r="N46" s="11"/>
      <c r="O46" s="11"/>
      <c r="P46" s="11"/>
      <c r="Q46" s="11"/>
      <c r="R46" s="11"/>
      <c r="S46" s="11"/>
      <c r="T46" s="11"/>
      <c r="U46" s="11"/>
      <c r="V46" s="11"/>
      <c r="W46" s="11"/>
      <c r="X46" s="5"/>
    </row>
    <row r="47" spans="1:45" s="3" customFormat="1" hidden="1" x14ac:dyDescent="0.2">
      <c r="A47" s="163" t="s">
        <v>427</v>
      </c>
      <c r="B47" s="46" t="s">
        <v>429</v>
      </c>
      <c r="C47" s="164" t="s">
        <v>58</v>
      </c>
      <c r="D47" s="171">
        <f>F47+NPV($D$42,G47:K47)</f>
        <v>0</v>
      </c>
      <c r="E47" s="171">
        <f>SUM(F47:K47)</f>
        <v>0</v>
      </c>
      <c r="F47" s="167">
        <f>'1.3.1. Partneris-kom.-1'!H36+'1.3.2. Partneris-kom.-2'!H36</f>
        <v>0</v>
      </c>
      <c r="G47" s="167">
        <f>'1.3.1. Partneris-kom.-1'!J36+'1.3.2. Partneris-kom.-2'!J36</f>
        <v>0</v>
      </c>
      <c r="H47" s="167">
        <f>'1.3.1. Partneris-kom.-1'!L36+'1.3.2. Partneris-kom.-2'!L36</f>
        <v>0</v>
      </c>
      <c r="I47" s="167">
        <f>'1.3.1. Partneris-kom.-1'!N36+'1.3.2. Partneris-kom.-2'!N36</f>
        <v>0</v>
      </c>
      <c r="J47" s="167">
        <f>'1.3.1. Partneris-kom.-1'!P36+'1.3.2. Partneris-kom.-2'!P36</f>
        <v>0</v>
      </c>
      <c r="K47" s="167">
        <f>'1.3.1. Partneris-kom.-1'!R36+'1.3.2. Partneris-kom.-2'!R36</f>
        <v>0</v>
      </c>
      <c r="L47" s="5"/>
      <c r="M47" s="5"/>
      <c r="N47" s="5"/>
      <c r="O47" s="5"/>
      <c r="P47" s="5"/>
      <c r="Q47" s="5"/>
      <c r="R47" s="5"/>
      <c r="S47" s="5"/>
      <c r="T47" s="5"/>
      <c r="U47" s="5"/>
      <c r="V47" s="5"/>
      <c r="W47" s="5"/>
      <c r="X47" s="5"/>
    </row>
    <row r="48" spans="1:45" s="3" customFormat="1" hidden="1" x14ac:dyDescent="0.2">
      <c r="A48" s="11"/>
      <c r="B48" s="11"/>
      <c r="C48" s="11"/>
      <c r="D48" s="11"/>
      <c r="E48" s="11"/>
    </row>
    <row r="49" s="3" customFormat="1" hidden="1" x14ac:dyDescent="0.2"/>
    <row r="50" s="3" customFormat="1" hidden="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row r="407" s="3" customFormat="1" x14ac:dyDescent="0.2"/>
    <row r="408" s="3" customFormat="1" x14ac:dyDescent="0.2"/>
    <row r="409" s="3" customFormat="1" x14ac:dyDescent="0.2"/>
    <row r="410" s="3" customFormat="1" x14ac:dyDescent="0.2"/>
    <row r="411" s="3" customFormat="1" x14ac:dyDescent="0.2"/>
    <row r="412" s="3" customFormat="1" x14ac:dyDescent="0.2"/>
    <row r="413" s="3" customFormat="1" x14ac:dyDescent="0.2"/>
    <row r="414" s="3" customFormat="1" x14ac:dyDescent="0.2"/>
    <row r="415" s="3" customFormat="1" x14ac:dyDescent="0.2"/>
    <row r="416" s="3" customFormat="1" x14ac:dyDescent="0.2"/>
    <row r="417" s="3" customFormat="1" x14ac:dyDescent="0.2"/>
    <row r="418" s="3" customFormat="1" x14ac:dyDescent="0.2"/>
    <row r="419" s="3" customFormat="1" x14ac:dyDescent="0.2"/>
  </sheetData>
  <sheetProtection formatCells="0" formatColumns="0" formatRows="0" insertColumns="0" insertRows="0" insertHyperlinks="0" deleteColumns="0" deleteRows="0" sort="0" autoFilter="0" pivotTables="0"/>
  <mergeCells count="16">
    <mergeCell ref="A1:B1"/>
    <mergeCell ref="A2:C2"/>
    <mergeCell ref="A3:A4"/>
    <mergeCell ref="B3:B4"/>
    <mergeCell ref="C3:D3"/>
    <mergeCell ref="A43:C43"/>
    <mergeCell ref="A46:C46"/>
    <mergeCell ref="Q3:R3"/>
    <mergeCell ref="S3:T3"/>
    <mergeCell ref="U3:V3"/>
    <mergeCell ref="G3:H3"/>
    <mergeCell ref="I3:J3"/>
    <mergeCell ref="K3:L3"/>
    <mergeCell ref="M3:N3"/>
    <mergeCell ref="O3:P3"/>
    <mergeCell ref="E3:F3"/>
  </mergeCells>
  <conditionalFormatting sqref="C5:C36">
    <cfRule type="containsText" dxfId="1" priority="1" stopIfTrue="1" operator="containsText" text="PĀRSNIEGTAS IZMAKSAS">
      <formula>NOT(ISERROR(SEARCH("PĀRSNIEGTAS IZMAKSAS",C5)))</formula>
    </cfRule>
  </conditionalFormatting>
  <conditionalFormatting sqref="G5:V36">
    <cfRule type="containsText" dxfId="0" priority="2" stopIfTrue="1" operator="containsText" text="PĀRSNIEGTAS IZMAKSAS">
      <formula>NOT(ISERROR(SEARCH("PĀRSNIEGTAS IZMAKSAS",G5)))</formula>
    </cfRule>
  </conditionalFormatting>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6AF0-2636-4E0E-BE5B-F37D39260AC9}">
  <dimension ref="A1:BD211"/>
  <sheetViews>
    <sheetView topLeftCell="A22" zoomScale="70" zoomScaleNormal="70" workbookViewId="0">
      <selection activeCell="D11" sqref="D11"/>
    </sheetView>
  </sheetViews>
  <sheetFormatPr defaultRowHeight="15" x14ac:dyDescent="0.25"/>
  <cols>
    <col min="1" max="1" width="47.85546875" customWidth="1"/>
    <col min="2" max="2" width="16.28515625" customWidth="1"/>
    <col min="3" max="12" width="13" customWidth="1"/>
    <col min="13" max="15" width="11" customWidth="1"/>
    <col min="16" max="16" width="25.28515625" customWidth="1"/>
    <col min="17" max="17" width="16.28515625" customWidth="1"/>
    <col min="18" max="56" width="12" customWidth="1"/>
  </cols>
  <sheetData>
    <row r="1" spans="1:12" ht="26.25" x14ac:dyDescent="0.4">
      <c r="A1" s="547" t="s">
        <v>434</v>
      </c>
    </row>
    <row r="2" spans="1:12" ht="12.75" customHeight="1" x14ac:dyDescent="0.25"/>
    <row r="3" spans="1:12" x14ac:dyDescent="0.25">
      <c r="A3" s="548" t="s">
        <v>435</v>
      </c>
    </row>
    <row r="6" spans="1:12" ht="21" x14ac:dyDescent="0.35">
      <c r="A6" s="105" t="s">
        <v>453</v>
      </c>
    </row>
    <row r="7" spans="1:12" x14ac:dyDescent="0.25">
      <c r="A7" s="584" t="s">
        <v>457</v>
      </c>
      <c r="B7" s="585">
        <v>6525000</v>
      </c>
    </row>
    <row r="8" spans="1:12" ht="16.5" customHeight="1" x14ac:dyDescent="0.25">
      <c r="A8" s="584" t="s">
        <v>458</v>
      </c>
      <c r="B8" s="585">
        <v>2250</v>
      </c>
      <c r="D8" s="604"/>
      <c r="E8" s="475"/>
      <c r="F8" s="475"/>
      <c r="G8" s="475"/>
      <c r="H8" s="475"/>
      <c r="I8" s="475"/>
      <c r="J8" s="475"/>
      <c r="K8" s="475"/>
      <c r="L8" s="475"/>
    </row>
    <row r="9" spans="1:12" ht="16.5" customHeight="1" x14ac:dyDescent="0.25">
      <c r="A9" s="584" t="s">
        <v>459</v>
      </c>
      <c r="B9" s="585">
        <v>1575</v>
      </c>
      <c r="C9" s="586"/>
      <c r="D9" s="570"/>
      <c r="E9" s="475"/>
      <c r="F9" s="475"/>
      <c r="G9" s="475"/>
      <c r="H9" s="475"/>
      <c r="I9" s="475"/>
      <c r="J9" s="475"/>
      <c r="K9" s="475"/>
      <c r="L9" s="475"/>
    </row>
    <row r="10" spans="1:12" ht="16.5" customHeight="1" x14ac:dyDescent="0.25">
      <c r="A10" s="584" t="s">
        <v>460</v>
      </c>
      <c r="B10" s="585">
        <f>B9*0.25</f>
        <v>393.75</v>
      </c>
      <c r="C10" s="586"/>
      <c r="D10" s="570"/>
      <c r="E10" s="475"/>
      <c r="F10" s="475"/>
      <c r="G10" s="475"/>
      <c r="H10" s="475"/>
      <c r="I10" s="475"/>
      <c r="J10" s="475"/>
      <c r="K10" s="475"/>
      <c r="L10" s="475"/>
    </row>
    <row r="11" spans="1:12" x14ac:dyDescent="0.25">
      <c r="A11" s="584" t="s">
        <v>461</v>
      </c>
      <c r="B11" s="585">
        <v>44273</v>
      </c>
      <c r="C11" s="475"/>
      <c r="D11" s="475"/>
      <c r="E11" s="475"/>
      <c r="F11" s="475"/>
      <c r="G11" s="475"/>
      <c r="H11" s="475"/>
      <c r="I11" s="475"/>
      <c r="J11" s="475"/>
      <c r="K11" s="475"/>
      <c r="L11" s="475"/>
    </row>
    <row r="12" spans="1:12" ht="30" x14ac:dyDescent="0.25">
      <c r="A12" s="618" t="s">
        <v>465</v>
      </c>
      <c r="B12" s="585">
        <f>B11*0.5</f>
        <v>22136.5</v>
      </c>
      <c r="C12" s="475"/>
      <c r="E12" s="475"/>
      <c r="F12" s="475"/>
      <c r="G12" s="475"/>
      <c r="H12" s="475"/>
      <c r="I12" s="475"/>
      <c r="J12" s="475"/>
      <c r="K12" s="475"/>
      <c r="L12" s="475"/>
    </row>
    <row r="13" spans="1:12" x14ac:dyDescent="0.25">
      <c r="A13" s="572" t="s">
        <v>617</v>
      </c>
      <c r="B13" s="573">
        <f>B7/B8</f>
        <v>2900</v>
      </c>
      <c r="C13" s="475"/>
      <c r="E13" s="475"/>
      <c r="F13" s="475"/>
      <c r="G13" s="475"/>
      <c r="H13" s="475"/>
      <c r="I13" s="475"/>
      <c r="J13" s="475"/>
      <c r="K13" s="475"/>
      <c r="L13" s="475"/>
    </row>
    <row r="14" spans="1:12" x14ac:dyDescent="0.25">
      <c r="A14" s="572"/>
      <c r="B14" s="573"/>
      <c r="C14" s="570"/>
      <c r="E14" s="475"/>
      <c r="F14" s="475"/>
      <c r="G14" s="475"/>
      <c r="H14" s="475"/>
      <c r="I14" s="475"/>
      <c r="J14" s="475"/>
      <c r="K14" s="475"/>
      <c r="L14" s="475"/>
    </row>
    <row r="15" spans="1:12" x14ac:dyDescent="0.25">
      <c r="A15" s="572"/>
      <c r="B15" s="573"/>
      <c r="C15" s="570"/>
      <c r="D15" s="570"/>
      <c r="E15" s="475"/>
      <c r="F15" s="475"/>
      <c r="G15" s="475"/>
      <c r="H15" s="475"/>
      <c r="I15" s="475"/>
      <c r="J15" s="475"/>
      <c r="K15" s="475"/>
      <c r="L15" s="475"/>
    </row>
    <row r="16" spans="1:12" x14ac:dyDescent="0.25">
      <c r="A16" s="558"/>
      <c r="B16" s="557"/>
    </row>
    <row r="17" spans="1:12" x14ac:dyDescent="0.25">
      <c r="A17" s="559"/>
      <c r="B17" s="569"/>
    </row>
    <row r="18" spans="1:12" x14ac:dyDescent="0.25">
      <c r="A18" s="559"/>
      <c r="B18" s="569"/>
    </row>
    <row r="19" spans="1:12" x14ac:dyDescent="0.25">
      <c r="A19" s="558"/>
      <c r="B19" s="569"/>
    </row>
    <row r="20" spans="1:12" x14ac:dyDescent="0.25">
      <c r="A20" s="558"/>
      <c r="B20" s="569"/>
    </row>
    <row r="21" spans="1:12" x14ac:dyDescent="0.25">
      <c r="A21" s="558"/>
      <c r="B21" s="569"/>
    </row>
    <row r="22" spans="1:12" x14ac:dyDescent="0.25">
      <c r="A22" s="558"/>
      <c r="B22" s="557"/>
    </row>
    <row r="23" spans="1:12" ht="16.5" customHeight="1" x14ac:dyDescent="0.25">
      <c r="A23" s="558"/>
      <c r="B23" s="569"/>
      <c r="D23" s="475"/>
      <c r="E23" s="475"/>
      <c r="F23" s="475"/>
      <c r="G23" s="475"/>
      <c r="H23" s="475"/>
      <c r="I23" s="475"/>
      <c r="J23" s="475"/>
      <c r="K23" s="475"/>
      <c r="L23" s="475"/>
    </row>
    <row r="24" spans="1:12" x14ac:dyDescent="0.25">
      <c r="A24" s="475"/>
    </row>
    <row r="25" spans="1:12" ht="21" x14ac:dyDescent="0.35">
      <c r="A25" s="105" t="s">
        <v>456</v>
      </c>
    </row>
    <row r="26" spans="1:12" x14ac:dyDescent="0.25">
      <c r="A26" s="475"/>
      <c r="C26" s="502"/>
      <c r="D26" s="502"/>
      <c r="E26" s="502"/>
      <c r="F26" s="502"/>
      <c r="G26" s="502"/>
    </row>
    <row r="27" spans="1:12" x14ac:dyDescent="0.25">
      <c r="A27" s="556"/>
      <c r="B27" s="582" t="s">
        <v>113</v>
      </c>
      <c r="C27" s="563">
        <v>2024</v>
      </c>
      <c r="D27" s="561">
        <v>2025</v>
      </c>
      <c r="E27" s="561">
        <v>2026</v>
      </c>
      <c r="F27" s="561">
        <v>2027</v>
      </c>
      <c r="G27" s="561">
        <v>2028</v>
      </c>
      <c r="H27" s="561">
        <v>2029</v>
      </c>
      <c r="I27" s="561">
        <v>2030</v>
      </c>
      <c r="J27" s="561">
        <v>2031</v>
      </c>
      <c r="K27" s="561">
        <v>2032</v>
      </c>
      <c r="L27" s="561">
        <v>2033</v>
      </c>
    </row>
    <row r="28" spans="1:12" ht="46.5" customHeight="1" x14ac:dyDescent="0.25">
      <c r="A28" s="575" t="s">
        <v>462</v>
      </c>
      <c r="B28" s="583">
        <f>SUM(C28:O28)</f>
        <v>394</v>
      </c>
      <c r="C28" s="565">
        <v>44</v>
      </c>
      <c r="D28" s="565">
        <v>70</v>
      </c>
      <c r="E28" s="565">
        <v>70</v>
      </c>
      <c r="F28" s="565">
        <v>70</v>
      </c>
      <c r="G28" s="565">
        <v>70</v>
      </c>
      <c r="H28" s="565">
        <v>70</v>
      </c>
      <c r="I28" s="565">
        <v>0</v>
      </c>
      <c r="J28" s="565">
        <v>0</v>
      </c>
      <c r="K28" s="565">
        <v>0</v>
      </c>
      <c r="L28" s="565">
        <v>0</v>
      </c>
    </row>
    <row r="29" spans="1:12" ht="46.5" customHeight="1" x14ac:dyDescent="0.25">
      <c r="A29" s="575" t="s">
        <v>463</v>
      </c>
      <c r="B29" s="583" t="s">
        <v>455</v>
      </c>
      <c r="C29" s="565">
        <f>C28</f>
        <v>44</v>
      </c>
      <c r="D29" s="562">
        <f>C29+D28</f>
        <v>114</v>
      </c>
      <c r="E29" s="562">
        <f t="shared" ref="E29:H29" si="0">D29+E28</f>
        <v>184</v>
      </c>
      <c r="F29" s="562">
        <f t="shared" si="0"/>
        <v>254</v>
      </c>
      <c r="G29" s="562">
        <f t="shared" si="0"/>
        <v>324</v>
      </c>
      <c r="H29" s="562">
        <f t="shared" si="0"/>
        <v>394</v>
      </c>
      <c r="I29" s="562">
        <f t="shared" ref="I29" si="1">H29+I28</f>
        <v>394</v>
      </c>
      <c r="J29" s="562">
        <f t="shared" ref="J29" si="2">I29+J28</f>
        <v>394</v>
      </c>
      <c r="K29" s="562">
        <f t="shared" ref="K29" si="3">J29+K28</f>
        <v>394</v>
      </c>
      <c r="L29" s="562">
        <f t="shared" ref="L29" si="4">K29+L28</f>
        <v>394</v>
      </c>
    </row>
    <row r="30" spans="1:12" ht="46.5" customHeight="1" x14ac:dyDescent="0.25">
      <c r="A30" s="575"/>
      <c r="B30" s="583"/>
      <c r="C30" s="565"/>
      <c r="D30" s="565"/>
      <c r="E30" s="565"/>
      <c r="F30" s="565"/>
      <c r="G30" s="565"/>
      <c r="H30" s="565"/>
      <c r="I30" s="565"/>
      <c r="J30" s="565"/>
      <c r="K30" s="565"/>
      <c r="L30" s="565"/>
    </row>
    <row r="31" spans="1:12" ht="46.5" customHeight="1" x14ac:dyDescent="0.25">
      <c r="A31" s="578"/>
      <c r="B31" s="583"/>
      <c r="C31" s="564"/>
      <c r="D31" s="564"/>
      <c r="E31" s="564"/>
      <c r="F31" s="564"/>
      <c r="G31" s="564"/>
      <c r="H31" s="564"/>
      <c r="I31" s="564"/>
      <c r="J31" s="564"/>
      <c r="K31" s="564"/>
      <c r="L31" s="564"/>
    </row>
    <row r="32" spans="1:12" ht="46.5" customHeight="1" x14ac:dyDescent="0.25">
      <c r="A32" s="576"/>
      <c r="B32" s="583"/>
      <c r="C32" s="571"/>
      <c r="D32" s="566"/>
      <c r="E32" s="566"/>
      <c r="F32" s="566"/>
      <c r="G32" s="566"/>
      <c r="H32" s="566"/>
      <c r="I32" s="566"/>
      <c r="J32" s="566"/>
      <c r="K32" s="566"/>
      <c r="L32" s="566"/>
    </row>
    <row r="33" spans="1:12" ht="46.5" customHeight="1" x14ac:dyDescent="0.25">
      <c r="A33" s="576"/>
      <c r="B33" s="583"/>
      <c r="C33" s="571"/>
      <c r="D33" s="571"/>
      <c r="E33" s="571"/>
      <c r="F33" s="571"/>
      <c r="G33" s="571"/>
      <c r="H33" s="571"/>
      <c r="I33" s="571"/>
      <c r="J33" s="571"/>
      <c r="K33" s="571"/>
      <c r="L33" s="571"/>
    </row>
    <row r="34" spans="1:12" ht="46.5" customHeight="1" x14ac:dyDescent="0.25">
      <c r="A34" s="576"/>
      <c r="B34" s="583"/>
      <c r="C34" s="565"/>
      <c r="D34" s="564"/>
      <c r="E34" s="564"/>
      <c r="F34" s="564"/>
      <c r="G34" s="564"/>
      <c r="H34" s="564"/>
      <c r="I34" s="564"/>
      <c r="J34" s="564"/>
      <c r="K34" s="564"/>
      <c r="L34" s="564"/>
    </row>
    <row r="35" spans="1:12" ht="46.5" customHeight="1" x14ac:dyDescent="0.25">
      <c r="A35" s="577" t="s">
        <v>454</v>
      </c>
      <c r="B35" s="583">
        <f t="shared" ref="B35" si="5">SUM(C35:O35)</f>
        <v>63974485</v>
      </c>
      <c r="C35" s="574">
        <f>C29*$B$12</f>
        <v>974006</v>
      </c>
      <c r="D35" s="574">
        <f>D29*$B$12</f>
        <v>2523561</v>
      </c>
      <c r="E35" s="574">
        <f>E29*$B$12</f>
        <v>4073116</v>
      </c>
      <c r="F35" s="574">
        <f t="shared" ref="F35:L35" si="6">F29*$B$12</f>
        <v>5622671</v>
      </c>
      <c r="G35" s="574">
        <f t="shared" si="6"/>
        <v>7172226</v>
      </c>
      <c r="H35" s="574">
        <f t="shared" si="6"/>
        <v>8721781</v>
      </c>
      <c r="I35" s="574">
        <f t="shared" si="6"/>
        <v>8721781</v>
      </c>
      <c r="J35" s="574">
        <f t="shared" si="6"/>
        <v>8721781</v>
      </c>
      <c r="K35" s="574">
        <f t="shared" si="6"/>
        <v>8721781</v>
      </c>
      <c r="L35" s="574">
        <f t="shared" si="6"/>
        <v>8721781</v>
      </c>
    </row>
    <row r="37" spans="1:12" ht="21" hidden="1" x14ac:dyDescent="0.35">
      <c r="A37" s="105"/>
      <c r="B37" s="105"/>
    </row>
    <row r="38" spans="1:12" ht="15" hidden="1" customHeight="1" x14ac:dyDescent="0.25">
      <c r="A38" s="567"/>
      <c r="B38" s="567"/>
      <c r="C38" s="567"/>
      <c r="D38" s="567"/>
      <c r="E38" s="567"/>
      <c r="F38" s="567"/>
      <c r="G38" s="567"/>
      <c r="H38" s="567"/>
      <c r="I38" s="567"/>
    </row>
    <row r="39" spans="1:12" ht="15" hidden="1" customHeight="1" x14ac:dyDescent="0.25">
      <c r="A39" s="567"/>
      <c r="B39" s="567"/>
      <c r="C39" s="567"/>
      <c r="D39" s="567"/>
      <c r="E39" s="567"/>
      <c r="F39" s="567"/>
      <c r="G39" s="567"/>
      <c r="H39" s="567"/>
      <c r="I39" s="567"/>
    </row>
    <row r="40" spans="1:12" ht="15" hidden="1" customHeight="1" x14ac:dyDescent="0.25">
      <c r="A40" s="567"/>
      <c r="B40" s="567"/>
      <c r="C40" s="567"/>
      <c r="D40" s="567"/>
      <c r="E40" s="567"/>
      <c r="F40" s="567"/>
      <c r="G40" s="567"/>
      <c r="H40" s="567"/>
      <c r="I40" s="567"/>
    </row>
    <row r="41" spans="1:12" ht="15" hidden="1" customHeight="1" x14ac:dyDescent="0.25">
      <c r="D41" s="110"/>
      <c r="E41" s="110"/>
      <c r="F41" s="110"/>
      <c r="G41" s="110"/>
      <c r="H41" s="110"/>
      <c r="I41" s="110"/>
    </row>
    <row r="42" spans="1:12" ht="15" hidden="1" customHeight="1" x14ac:dyDescent="0.25">
      <c r="D42" s="108"/>
    </row>
    <row r="43" spans="1:12" ht="15" hidden="1" customHeight="1" x14ac:dyDescent="0.25">
      <c r="D43" s="108"/>
    </row>
    <row r="44" spans="1:12" ht="15" hidden="1" customHeight="1" x14ac:dyDescent="0.25">
      <c r="D44" s="107"/>
    </row>
    <row r="45" spans="1:12" ht="15" hidden="1" customHeight="1" x14ac:dyDescent="0.25">
      <c r="D45" s="106"/>
    </row>
    <row r="46" spans="1:12" ht="15" hidden="1" customHeight="1" x14ac:dyDescent="0.25">
      <c r="D46" s="108"/>
    </row>
    <row r="47" spans="1:12" ht="15" hidden="1" customHeight="1" x14ac:dyDescent="0.25">
      <c r="D47" s="108"/>
    </row>
    <row r="48" spans="1:12" ht="15" hidden="1" customHeight="1" x14ac:dyDescent="0.25">
      <c r="D48" s="106"/>
    </row>
    <row r="49" spans="1:36" ht="15" hidden="1" customHeight="1" x14ac:dyDescent="0.25">
      <c r="A49" s="49"/>
      <c r="B49" s="49"/>
      <c r="C49" s="49"/>
      <c r="D49" s="109"/>
      <c r="E49" s="49"/>
    </row>
    <row r="50" spans="1:36" ht="15" hidden="1" customHeight="1" x14ac:dyDescent="0.25"/>
    <row r="51" spans="1:36" ht="15" hidden="1" customHeight="1" x14ac:dyDescent="0.25">
      <c r="A51" s="567"/>
      <c r="B51" s="567"/>
      <c r="C51" s="567"/>
      <c r="D51" s="567"/>
      <c r="E51" s="567"/>
      <c r="F51" s="567"/>
      <c r="G51" s="567"/>
      <c r="H51" s="567"/>
      <c r="I51" s="567"/>
    </row>
    <row r="52" spans="1:36" ht="15" hidden="1" customHeight="1" x14ac:dyDescent="0.25">
      <c r="A52" s="567"/>
      <c r="B52" s="567"/>
      <c r="C52" s="567"/>
      <c r="D52" s="567"/>
      <c r="E52" s="567"/>
      <c r="F52" s="567"/>
      <c r="G52" s="567"/>
      <c r="H52" s="567"/>
      <c r="I52" s="567"/>
    </row>
    <row r="53" spans="1:36" ht="15" hidden="1" customHeight="1" x14ac:dyDescent="0.25">
      <c r="A53" s="567"/>
      <c r="B53" s="567"/>
      <c r="C53" s="567"/>
      <c r="D53" s="567"/>
      <c r="E53" s="567"/>
      <c r="F53" s="567"/>
      <c r="G53" s="567"/>
      <c r="H53" s="567"/>
      <c r="I53" s="567"/>
    </row>
    <row r="54" spans="1:36" ht="15" hidden="1" customHeight="1" x14ac:dyDescent="0.25">
      <c r="A54" s="567"/>
      <c r="B54" s="567"/>
      <c r="C54" s="567"/>
      <c r="D54" s="567"/>
      <c r="E54" s="567"/>
      <c r="F54" s="567"/>
      <c r="G54" s="567"/>
      <c r="H54" s="567"/>
      <c r="I54" s="567"/>
    </row>
    <row r="55" spans="1:36" ht="15" hidden="1" customHeight="1" x14ac:dyDescent="0.25">
      <c r="A55" s="567"/>
      <c r="B55" s="567"/>
      <c r="C55" s="567"/>
      <c r="D55" s="567"/>
      <c r="E55" s="567"/>
      <c r="F55" s="567"/>
      <c r="G55" s="567"/>
      <c r="H55" s="567"/>
      <c r="I55" s="567"/>
    </row>
    <row r="56" spans="1:36" ht="15.95" hidden="1" customHeight="1" x14ac:dyDescent="0.25">
      <c r="C56" s="545"/>
      <c r="D56" s="568"/>
      <c r="E56" s="568"/>
      <c r="F56" s="568"/>
      <c r="G56" s="545"/>
      <c r="H56" s="545"/>
      <c r="I56" s="545"/>
    </row>
    <row r="57" spans="1:36" ht="15" hidden="1" customHeight="1" x14ac:dyDescent="0.25">
      <c r="D57" s="544"/>
      <c r="E57" s="110"/>
      <c r="F57" s="110"/>
      <c r="G57" s="110"/>
      <c r="H57" s="110"/>
      <c r="I57" s="110"/>
    </row>
    <row r="58" spans="1:36" ht="15" hidden="1" customHeight="1" x14ac:dyDescent="0.25">
      <c r="D58" s="108"/>
    </row>
    <row r="59" spans="1:36" ht="15" hidden="1" customHeight="1" x14ac:dyDescent="0.25">
      <c r="D59" s="108"/>
    </row>
    <row r="60" spans="1:36" ht="15" hidden="1" customHeight="1" x14ac:dyDescent="0.25">
      <c r="P60">
        <f>'3. DL invest.n.pl.AR pr.'!O5</f>
        <v>2033</v>
      </c>
      <c r="Q60">
        <f>'3. DL invest.n.pl.AR pr.'!P5</f>
        <v>2034</v>
      </c>
      <c r="R60">
        <f>'3. DL invest.n.pl.AR pr.'!Q5</f>
        <v>2035</v>
      </c>
      <c r="S60">
        <f>'3. DL invest.n.pl.AR pr.'!R5</f>
        <v>2036</v>
      </c>
      <c r="T60">
        <f>'3. DL invest.n.pl.AR pr.'!S5</f>
        <v>2037</v>
      </c>
      <c r="U60">
        <f>'3. DL invest.n.pl.AR pr.'!T5</f>
        <v>2038</v>
      </c>
      <c r="V60">
        <f>'3. DL invest.n.pl.AR pr.'!U5</f>
        <v>2039</v>
      </c>
      <c r="W60">
        <f>'3. DL invest.n.pl.AR pr.'!V5</f>
        <v>2040</v>
      </c>
      <c r="X60">
        <f>'3. DL invest.n.pl.AR pr.'!W5</f>
        <v>2041</v>
      </c>
      <c r="Y60">
        <f>'3. DL invest.n.pl.AR pr.'!X5</f>
        <v>2042</v>
      </c>
      <c r="Z60">
        <f>'3. DL invest.n.pl.AR pr.'!Y5</f>
        <v>2043</v>
      </c>
      <c r="AA60">
        <f>'3. DL invest.n.pl.AR pr.'!Z5</f>
        <v>2044</v>
      </c>
      <c r="AB60">
        <f>'3. DL invest.n.pl.AR pr.'!AA5</f>
        <v>2045</v>
      </c>
      <c r="AC60">
        <f>'3. DL invest.n.pl.AR pr.'!AB5</f>
        <v>2046</v>
      </c>
      <c r="AD60">
        <f>'3. DL invest.n.pl.AR pr.'!AC5</f>
        <v>2047</v>
      </c>
      <c r="AE60">
        <f>'3. DL invest.n.pl.AR pr.'!AD5</f>
        <v>2048</v>
      </c>
      <c r="AF60">
        <f>'3. DL invest.n.pl.AR pr.'!AE5</f>
        <v>2049</v>
      </c>
      <c r="AG60">
        <f>'3. DL invest.n.pl.AR pr.'!AF5</f>
        <v>2050</v>
      </c>
      <c r="AH60">
        <f>'3. DL invest.n.pl.AR pr.'!AG5</f>
        <v>2051</v>
      </c>
      <c r="AI60">
        <f>'3. DL invest.n.pl.AR pr.'!AH5</f>
        <v>2052</v>
      </c>
      <c r="AJ60">
        <f>'3. DL invest.n.pl.AR pr.'!AI5</f>
        <v>2053</v>
      </c>
    </row>
    <row r="61" spans="1:36" ht="15" hidden="1" customHeight="1" x14ac:dyDescent="0.25">
      <c r="P61">
        <v>10</v>
      </c>
      <c r="Q61">
        <v>11</v>
      </c>
      <c r="R61">
        <v>12</v>
      </c>
      <c r="S61">
        <v>13</v>
      </c>
      <c r="T61">
        <v>14</v>
      </c>
      <c r="U61">
        <v>15</v>
      </c>
      <c r="V61">
        <v>16</v>
      </c>
      <c r="W61">
        <v>17</v>
      </c>
      <c r="X61">
        <v>18</v>
      </c>
      <c r="Y61">
        <v>19</v>
      </c>
      <c r="Z61">
        <v>20</v>
      </c>
      <c r="AA61">
        <v>21</v>
      </c>
      <c r="AB61">
        <v>22</v>
      </c>
      <c r="AC61">
        <v>23</v>
      </c>
      <c r="AD61">
        <v>24</v>
      </c>
      <c r="AE61">
        <v>25</v>
      </c>
      <c r="AF61">
        <v>26</v>
      </c>
      <c r="AG61">
        <v>27</v>
      </c>
      <c r="AH61">
        <v>28</v>
      </c>
      <c r="AI61">
        <v>29</v>
      </c>
      <c r="AJ61">
        <v>30</v>
      </c>
    </row>
    <row r="62" spans="1:36" ht="15" hidden="1" customHeight="1" x14ac:dyDescent="0.25">
      <c r="E62" s="110"/>
      <c r="F62" s="110"/>
      <c r="G62" s="110"/>
      <c r="H62" s="110"/>
      <c r="I62" s="110"/>
      <c r="J62" s="110"/>
      <c r="K62" s="110"/>
      <c r="L62" s="110"/>
      <c r="M62" s="110"/>
      <c r="N62" s="110"/>
      <c r="O62" s="110"/>
      <c r="P62" s="110"/>
      <c r="Q62" s="110"/>
      <c r="R62" s="110"/>
      <c r="S62" s="110"/>
      <c r="T62" s="110"/>
      <c r="U62" s="110"/>
      <c r="V62" s="110"/>
      <c r="W62" s="110"/>
      <c r="X62" s="110"/>
      <c r="Y62" s="110"/>
      <c r="Z62" s="110"/>
      <c r="AA62" s="110"/>
      <c r="AB62" s="110"/>
      <c r="AC62" s="110"/>
      <c r="AD62" s="110"/>
      <c r="AE62" s="110"/>
      <c r="AF62" s="110"/>
      <c r="AG62" s="110"/>
      <c r="AH62" s="110"/>
      <c r="AI62" s="110"/>
      <c r="AJ62" s="110"/>
    </row>
    <row r="63" spans="1:36" ht="15" hidden="1" customHeight="1" x14ac:dyDescent="0.25">
      <c r="A63" s="49"/>
      <c r="D63" s="546"/>
      <c r="E63" s="49"/>
    </row>
    <row r="64" spans="1:36" ht="15" hidden="1" customHeight="1" x14ac:dyDescent="0.25"/>
    <row r="65" spans="1:56" ht="21" hidden="1" customHeight="1" x14ac:dyDescent="0.35">
      <c r="A65" s="105"/>
    </row>
    <row r="66" spans="1:56" ht="15" hidden="1" customHeight="1" x14ac:dyDescent="0.25">
      <c r="D66" s="111"/>
    </row>
    <row r="67" spans="1:56" ht="15" hidden="1" customHeight="1" x14ac:dyDescent="0.25">
      <c r="D67" s="111"/>
      <c r="E67" s="111"/>
      <c r="F67" s="111"/>
      <c r="G67" s="111"/>
    </row>
    <row r="68" spans="1:56" ht="15" hidden="1" customHeight="1" x14ac:dyDescent="0.25">
      <c r="D68" s="110"/>
    </row>
    <row r="69" spans="1:56" ht="15" hidden="1" customHeight="1" x14ac:dyDescent="0.25">
      <c r="D69" s="112"/>
      <c r="F69" s="113"/>
    </row>
    <row r="70" spans="1:56" ht="15" hidden="1" customHeight="1" x14ac:dyDescent="0.25"/>
    <row r="71" spans="1:56" ht="15" hidden="1" customHeight="1" x14ac:dyDescent="0.25">
      <c r="P71" t="str">
        <f>IF(M71&lt;$D$68,M71+1,"")</f>
        <v/>
      </c>
      <c r="Q71" t="str">
        <f t="shared" ref="Q71:AT71" si="7">IF(P71&lt;$D$68,P71+1,"")</f>
        <v/>
      </c>
      <c r="R71" t="str">
        <f t="shared" si="7"/>
        <v/>
      </c>
      <c r="S71" t="str">
        <f t="shared" si="7"/>
        <v/>
      </c>
      <c r="T71" t="str">
        <f t="shared" si="7"/>
        <v/>
      </c>
      <c r="U71" t="str">
        <f t="shared" si="7"/>
        <v/>
      </c>
      <c r="V71" t="str">
        <f t="shared" si="7"/>
        <v/>
      </c>
      <c r="W71" t="str">
        <f t="shared" si="7"/>
        <v/>
      </c>
      <c r="X71" t="str">
        <f t="shared" si="7"/>
        <v/>
      </c>
      <c r="Y71" t="str">
        <f t="shared" si="7"/>
        <v/>
      </c>
      <c r="Z71" t="str">
        <f t="shared" si="7"/>
        <v/>
      </c>
      <c r="AA71" t="str">
        <f t="shared" si="7"/>
        <v/>
      </c>
      <c r="AB71" t="str">
        <f t="shared" si="7"/>
        <v/>
      </c>
      <c r="AC71" t="str">
        <f t="shared" si="7"/>
        <v/>
      </c>
      <c r="AD71" t="str">
        <f t="shared" si="7"/>
        <v/>
      </c>
      <c r="AE71" t="str">
        <f t="shared" si="7"/>
        <v/>
      </c>
      <c r="AF71" t="str">
        <f t="shared" si="7"/>
        <v/>
      </c>
      <c r="AG71" t="str">
        <f t="shared" si="7"/>
        <v/>
      </c>
      <c r="AH71" t="str">
        <f t="shared" si="7"/>
        <v/>
      </c>
      <c r="AI71" t="str">
        <f t="shared" si="7"/>
        <v/>
      </c>
      <c r="AJ71" t="str">
        <f t="shared" si="7"/>
        <v/>
      </c>
      <c r="AK71" t="str">
        <f t="shared" si="7"/>
        <v/>
      </c>
      <c r="AL71" t="str">
        <f t="shared" si="7"/>
        <v/>
      </c>
      <c r="AM71" t="str">
        <f t="shared" si="7"/>
        <v/>
      </c>
      <c r="AN71" t="str">
        <f t="shared" si="7"/>
        <v/>
      </c>
      <c r="AO71" t="str">
        <f t="shared" si="7"/>
        <v/>
      </c>
      <c r="AP71" t="str">
        <f t="shared" si="7"/>
        <v/>
      </c>
      <c r="AQ71" t="str">
        <f t="shared" si="7"/>
        <v/>
      </c>
      <c r="AR71" t="str">
        <f t="shared" si="7"/>
        <v/>
      </c>
      <c r="AS71" t="str">
        <f t="shared" si="7"/>
        <v/>
      </c>
      <c r="AT71" t="str">
        <f t="shared" si="7"/>
        <v/>
      </c>
    </row>
    <row r="72" spans="1:56" ht="15" hidden="1" customHeight="1" x14ac:dyDescent="0.25">
      <c r="E72" s="114"/>
      <c r="F72" s="114"/>
      <c r="G72" s="114"/>
      <c r="H72" s="114"/>
      <c r="I72" s="114"/>
      <c r="J72" s="114"/>
      <c r="K72" s="114"/>
      <c r="L72" s="114"/>
      <c r="M72" s="114"/>
      <c r="N72" s="114"/>
      <c r="O72" s="114"/>
      <c r="P72" s="114">
        <f>IF((M72-M73)&gt;=0.01,M72-M73,0)</f>
        <v>0</v>
      </c>
      <c r="Q72" s="114">
        <f t="shared" ref="Q72:BD72" si="8">IF((P72-P73)&gt;=0.01,P72-P73,0)</f>
        <v>0</v>
      </c>
      <c r="R72" s="114">
        <f t="shared" si="8"/>
        <v>0</v>
      </c>
      <c r="S72" s="114">
        <f t="shared" si="8"/>
        <v>0</v>
      </c>
      <c r="T72" s="114">
        <f t="shared" si="8"/>
        <v>0</v>
      </c>
      <c r="U72" s="114">
        <f t="shared" si="8"/>
        <v>0</v>
      </c>
      <c r="V72" s="114">
        <f t="shared" si="8"/>
        <v>0</v>
      </c>
      <c r="W72" s="114">
        <f t="shared" si="8"/>
        <v>0</v>
      </c>
      <c r="X72" s="114">
        <f t="shared" si="8"/>
        <v>0</v>
      </c>
      <c r="Y72" s="114">
        <f t="shared" si="8"/>
        <v>0</v>
      </c>
      <c r="Z72" s="114">
        <f t="shared" si="8"/>
        <v>0</v>
      </c>
      <c r="AA72" s="114">
        <f t="shared" si="8"/>
        <v>0</v>
      </c>
      <c r="AB72" s="114">
        <f t="shared" si="8"/>
        <v>0</v>
      </c>
      <c r="AC72" s="114">
        <f t="shared" si="8"/>
        <v>0</v>
      </c>
      <c r="AD72" s="114">
        <f t="shared" si="8"/>
        <v>0</v>
      </c>
      <c r="AE72" s="114">
        <f t="shared" si="8"/>
        <v>0</v>
      </c>
      <c r="AF72" s="114">
        <f t="shared" si="8"/>
        <v>0</v>
      </c>
      <c r="AG72" s="114">
        <f t="shared" si="8"/>
        <v>0</v>
      </c>
      <c r="AH72" s="114">
        <f t="shared" si="8"/>
        <v>0</v>
      </c>
      <c r="AI72" s="114">
        <f t="shared" si="8"/>
        <v>0</v>
      </c>
      <c r="AJ72" s="114">
        <f t="shared" si="8"/>
        <v>0</v>
      </c>
      <c r="AK72" s="114">
        <f t="shared" si="8"/>
        <v>0</v>
      </c>
      <c r="AL72" s="114">
        <f t="shared" si="8"/>
        <v>0</v>
      </c>
      <c r="AM72" s="114">
        <f t="shared" si="8"/>
        <v>0</v>
      </c>
      <c r="AN72" s="114">
        <f t="shared" si="8"/>
        <v>0</v>
      </c>
      <c r="AO72" s="114">
        <f t="shared" si="8"/>
        <v>0</v>
      </c>
      <c r="AP72" s="114">
        <f t="shared" si="8"/>
        <v>0</v>
      </c>
      <c r="AQ72" s="114">
        <f t="shared" si="8"/>
        <v>0</v>
      </c>
      <c r="AR72" s="114">
        <f t="shared" si="8"/>
        <v>0</v>
      </c>
      <c r="AS72" s="114">
        <f t="shared" si="8"/>
        <v>0</v>
      </c>
      <c r="AT72" s="114">
        <f t="shared" si="8"/>
        <v>0</v>
      </c>
      <c r="AU72" s="114">
        <f t="shared" si="8"/>
        <v>0</v>
      </c>
      <c r="AV72" s="114">
        <f t="shared" si="8"/>
        <v>0</v>
      </c>
      <c r="AW72" s="114">
        <f t="shared" si="8"/>
        <v>0</v>
      </c>
      <c r="AX72" s="114">
        <f t="shared" si="8"/>
        <v>0</v>
      </c>
      <c r="AY72" s="114">
        <f t="shared" si="8"/>
        <v>0</v>
      </c>
      <c r="AZ72" s="114">
        <f t="shared" si="8"/>
        <v>0</v>
      </c>
      <c r="BA72" s="114">
        <f t="shared" si="8"/>
        <v>0</v>
      </c>
      <c r="BB72" s="114">
        <f t="shared" si="8"/>
        <v>0</v>
      </c>
      <c r="BC72" s="114">
        <f t="shared" si="8"/>
        <v>0</v>
      </c>
      <c r="BD72" s="114">
        <f t="shared" si="8"/>
        <v>0</v>
      </c>
    </row>
    <row r="73" spans="1:56" ht="15" hidden="1" customHeight="1" x14ac:dyDescent="0.25">
      <c r="E73" s="114"/>
      <c r="F73" s="114"/>
      <c r="G73" s="114"/>
      <c r="H73" s="114"/>
      <c r="I73" s="114"/>
      <c r="J73" s="114"/>
      <c r="K73" s="114"/>
      <c r="L73" s="114"/>
      <c r="M73" s="114"/>
      <c r="N73" s="114"/>
      <c r="O73" s="114"/>
      <c r="P73" s="114">
        <f>IF(P72&gt;0,M73,0)</f>
        <v>0</v>
      </c>
      <c r="Q73" s="114">
        <f t="shared" ref="Q73:BD73" si="9">IF(Q72&gt;0,P73,0)</f>
        <v>0</v>
      </c>
      <c r="R73" s="114">
        <f t="shared" si="9"/>
        <v>0</v>
      </c>
      <c r="S73" s="114">
        <f t="shared" si="9"/>
        <v>0</v>
      </c>
      <c r="T73" s="114">
        <f t="shared" si="9"/>
        <v>0</v>
      </c>
      <c r="U73" s="114">
        <f t="shared" si="9"/>
        <v>0</v>
      </c>
      <c r="V73" s="114">
        <f t="shared" si="9"/>
        <v>0</v>
      </c>
      <c r="W73" s="114">
        <f t="shared" si="9"/>
        <v>0</v>
      </c>
      <c r="X73" s="114">
        <f t="shared" si="9"/>
        <v>0</v>
      </c>
      <c r="Y73" s="114">
        <f t="shared" si="9"/>
        <v>0</v>
      </c>
      <c r="Z73" s="114">
        <f t="shared" si="9"/>
        <v>0</v>
      </c>
      <c r="AA73" s="114">
        <f t="shared" si="9"/>
        <v>0</v>
      </c>
      <c r="AB73" s="114">
        <f t="shared" si="9"/>
        <v>0</v>
      </c>
      <c r="AC73" s="114">
        <f t="shared" si="9"/>
        <v>0</v>
      </c>
      <c r="AD73" s="114">
        <f t="shared" si="9"/>
        <v>0</v>
      </c>
      <c r="AE73" s="114">
        <f t="shared" si="9"/>
        <v>0</v>
      </c>
      <c r="AF73" s="114">
        <f t="shared" si="9"/>
        <v>0</v>
      </c>
      <c r="AG73" s="114">
        <f t="shared" si="9"/>
        <v>0</v>
      </c>
      <c r="AH73" s="114">
        <f t="shared" si="9"/>
        <v>0</v>
      </c>
      <c r="AI73" s="114">
        <f t="shared" si="9"/>
        <v>0</v>
      </c>
      <c r="AJ73" s="114">
        <f t="shared" si="9"/>
        <v>0</v>
      </c>
      <c r="AK73" s="114">
        <f t="shared" si="9"/>
        <v>0</v>
      </c>
      <c r="AL73" s="114">
        <f t="shared" si="9"/>
        <v>0</v>
      </c>
      <c r="AM73" s="114">
        <f t="shared" si="9"/>
        <v>0</v>
      </c>
      <c r="AN73" s="114">
        <f t="shared" si="9"/>
        <v>0</v>
      </c>
      <c r="AO73" s="114">
        <f t="shared" si="9"/>
        <v>0</v>
      </c>
      <c r="AP73" s="114">
        <f t="shared" si="9"/>
        <v>0</v>
      </c>
      <c r="AQ73" s="114">
        <f t="shared" si="9"/>
        <v>0</v>
      </c>
      <c r="AR73" s="114">
        <f t="shared" si="9"/>
        <v>0</v>
      </c>
      <c r="AS73" s="114">
        <f t="shared" si="9"/>
        <v>0</v>
      </c>
      <c r="AT73" s="114">
        <f t="shared" si="9"/>
        <v>0</v>
      </c>
      <c r="AU73" s="114">
        <f t="shared" si="9"/>
        <v>0</v>
      </c>
      <c r="AV73" s="114">
        <f t="shared" si="9"/>
        <v>0</v>
      </c>
      <c r="AW73" s="114">
        <f t="shared" si="9"/>
        <v>0</v>
      </c>
      <c r="AX73" s="114">
        <f t="shared" si="9"/>
        <v>0</v>
      </c>
      <c r="AY73" s="114">
        <f t="shared" si="9"/>
        <v>0</v>
      </c>
      <c r="AZ73" s="114">
        <f t="shared" si="9"/>
        <v>0</v>
      </c>
      <c r="BA73" s="114">
        <f t="shared" si="9"/>
        <v>0</v>
      </c>
      <c r="BB73" s="114">
        <f t="shared" si="9"/>
        <v>0</v>
      </c>
      <c r="BC73" s="114">
        <f t="shared" si="9"/>
        <v>0</v>
      </c>
      <c r="BD73" s="114">
        <f t="shared" si="9"/>
        <v>0</v>
      </c>
    </row>
    <row r="74" spans="1:56" ht="15" hidden="1" customHeight="1" x14ac:dyDescent="0.25">
      <c r="E74" s="114"/>
      <c r="F74" s="114"/>
      <c r="G74" s="114"/>
      <c r="H74" s="114"/>
      <c r="I74" s="114"/>
      <c r="J74" s="114"/>
      <c r="K74" s="114"/>
      <c r="L74" s="114"/>
      <c r="M74" s="114"/>
      <c r="N74" s="114"/>
      <c r="O74" s="114"/>
      <c r="P74" s="114">
        <f t="shared" ref="P74:BD74" si="10">$D$69*P72</f>
        <v>0</v>
      </c>
      <c r="Q74" s="114">
        <f t="shared" si="10"/>
        <v>0</v>
      </c>
      <c r="R74" s="114">
        <f t="shared" si="10"/>
        <v>0</v>
      </c>
      <c r="S74" s="114">
        <f t="shared" si="10"/>
        <v>0</v>
      </c>
      <c r="T74" s="114">
        <f t="shared" si="10"/>
        <v>0</v>
      </c>
      <c r="U74" s="114">
        <f t="shared" si="10"/>
        <v>0</v>
      </c>
      <c r="V74" s="114">
        <f t="shared" si="10"/>
        <v>0</v>
      </c>
      <c r="W74" s="114">
        <f t="shared" si="10"/>
        <v>0</v>
      </c>
      <c r="X74" s="114">
        <f t="shared" si="10"/>
        <v>0</v>
      </c>
      <c r="Y74" s="114">
        <f t="shared" si="10"/>
        <v>0</v>
      </c>
      <c r="Z74" s="114">
        <f t="shared" si="10"/>
        <v>0</v>
      </c>
      <c r="AA74" s="114">
        <f t="shared" si="10"/>
        <v>0</v>
      </c>
      <c r="AB74" s="114">
        <f t="shared" si="10"/>
        <v>0</v>
      </c>
      <c r="AC74" s="114">
        <f t="shared" si="10"/>
        <v>0</v>
      </c>
      <c r="AD74" s="114">
        <f t="shared" si="10"/>
        <v>0</v>
      </c>
      <c r="AE74" s="114">
        <f t="shared" si="10"/>
        <v>0</v>
      </c>
      <c r="AF74" s="114">
        <f t="shared" si="10"/>
        <v>0</v>
      </c>
      <c r="AG74" s="114">
        <f t="shared" si="10"/>
        <v>0</v>
      </c>
      <c r="AH74" s="114">
        <f t="shared" si="10"/>
        <v>0</v>
      </c>
      <c r="AI74" s="114">
        <f t="shared" si="10"/>
        <v>0</v>
      </c>
      <c r="AJ74" s="114">
        <f t="shared" si="10"/>
        <v>0</v>
      </c>
      <c r="AK74" s="114">
        <f t="shared" si="10"/>
        <v>0</v>
      </c>
      <c r="AL74" s="114">
        <f t="shared" si="10"/>
        <v>0</v>
      </c>
      <c r="AM74" s="114">
        <f t="shared" si="10"/>
        <v>0</v>
      </c>
      <c r="AN74" s="114">
        <f t="shared" si="10"/>
        <v>0</v>
      </c>
      <c r="AO74" s="114">
        <f t="shared" si="10"/>
        <v>0</v>
      </c>
      <c r="AP74" s="114">
        <f t="shared" si="10"/>
        <v>0</v>
      </c>
      <c r="AQ74" s="114">
        <f t="shared" si="10"/>
        <v>0</v>
      </c>
      <c r="AR74" s="114">
        <f t="shared" si="10"/>
        <v>0</v>
      </c>
      <c r="AS74" s="114">
        <f t="shared" si="10"/>
        <v>0</v>
      </c>
      <c r="AT74" s="114">
        <f t="shared" si="10"/>
        <v>0</v>
      </c>
      <c r="AU74" s="114">
        <f t="shared" si="10"/>
        <v>0</v>
      </c>
      <c r="AV74" s="114">
        <f t="shared" si="10"/>
        <v>0</v>
      </c>
      <c r="AW74" s="114">
        <f t="shared" si="10"/>
        <v>0</v>
      </c>
      <c r="AX74" s="114">
        <f t="shared" si="10"/>
        <v>0</v>
      </c>
      <c r="AY74" s="114">
        <f t="shared" si="10"/>
        <v>0</v>
      </c>
      <c r="AZ74" s="114">
        <f t="shared" si="10"/>
        <v>0</v>
      </c>
      <c r="BA74" s="114">
        <f t="shared" si="10"/>
        <v>0</v>
      </c>
      <c r="BB74" s="114">
        <f t="shared" si="10"/>
        <v>0</v>
      </c>
      <c r="BC74" s="114">
        <f t="shared" si="10"/>
        <v>0</v>
      </c>
      <c r="BD74" s="114">
        <f t="shared" si="10"/>
        <v>0</v>
      </c>
    </row>
    <row r="75" spans="1:56" ht="15" hidden="1" customHeight="1" x14ac:dyDescent="0.25">
      <c r="E75" s="114"/>
      <c r="F75" s="114"/>
      <c r="G75" s="114"/>
      <c r="H75" s="114"/>
      <c r="I75" s="114"/>
      <c r="J75" s="114"/>
      <c r="K75" s="114"/>
      <c r="L75" s="114"/>
      <c r="M75" s="114"/>
      <c r="N75" s="114"/>
      <c r="O75" s="114"/>
      <c r="P75" s="114">
        <f t="shared" ref="P75:BD75" si="11">P73+P74</f>
        <v>0</v>
      </c>
      <c r="Q75" s="114">
        <f t="shared" si="11"/>
        <v>0</v>
      </c>
      <c r="R75" s="114">
        <f t="shared" si="11"/>
        <v>0</v>
      </c>
      <c r="S75" s="114">
        <f t="shared" si="11"/>
        <v>0</v>
      </c>
      <c r="T75" s="114">
        <f t="shared" si="11"/>
        <v>0</v>
      </c>
      <c r="U75" s="114">
        <f t="shared" si="11"/>
        <v>0</v>
      </c>
      <c r="V75" s="114">
        <f t="shared" si="11"/>
        <v>0</v>
      </c>
      <c r="W75" s="114">
        <f t="shared" si="11"/>
        <v>0</v>
      </c>
      <c r="X75" s="114">
        <f t="shared" si="11"/>
        <v>0</v>
      </c>
      <c r="Y75" s="114">
        <f t="shared" si="11"/>
        <v>0</v>
      </c>
      <c r="Z75" s="114">
        <f t="shared" si="11"/>
        <v>0</v>
      </c>
      <c r="AA75" s="114">
        <f t="shared" si="11"/>
        <v>0</v>
      </c>
      <c r="AB75" s="114">
        <f t="shared" si="11"/>
        <v>0</v>
      </c>
      <c r="AC75" s="114">
        <f t="shared" si="11"/>
        <v>0</v>
      </c>
      <c r="AD75" s="114">
        <f t="shared" si="11"/>
        <v>0</v>
      </c>
      <c r="AE75" s="114">
        <f t="shared" si="11"/>
        <v>0</v>
      </c>
      <c r="AF75" s="114">
        <f t="shared" si="11"/>
        <v>0</v>
      </c>
      <c r="AG75" s="114">
        <f t="shared" si="11"/>
        <v>0</v>
      </c>
      <c r="AH75" s="114">
        <f t="shared" si="11"/>
        <v>0</v>
      </c>
      <c r="AI75" s="114">
        <f t="shared" si="11"/>
        <v>0</v>
      </c>
      <c r="AJ75" s="114">
        <f t="shared" si="11"/>
        <v>0</v>
      </c>
      <c r="AK75" s="114">
        <f t="shared" si="11"/>
        <v>0</v>
      </c>
      <c r="AL75" s="114">
        <f t="shared" si="11"/>
        <v>0</v>
      </c>
      <c r="AM75" s="114">
        <f t="shared" si="11"/>
        <v>0</v>
      </c>
      <c r="AN75" s="114">
        <f t="shared" si="11"/>
        <v>0</v>
      </c>
      <c r="AO75" s="114">
        <f t="shared" si="11"/>
        <v>0</v>
      </c>
      <c r="AP75" s="114">
        <f t="shared" si="11"/>
        <v>0</v>
      </c>
      <c r="AQ75" s="114">
        <f t="shared" si="11"/>
        <v>0</v>
      </c>
      <c r="AR75" s="114">
        <f t="shared" si="11"/>
        <v>0</v>
      </c>
      <c r="AS75" s="114">
        <f t="shared" si="11"/>
        <v>0</v>
      </c>
      <c r="AT75" s="114">
        <f t="shared" si="11"/>
        <v>0</v>
      </c>
      <c r="AU75" s="114">
        <f t="shared" si="11"/>
        <v>0</v>
      </c>
      <c r="AV75" s="114">
        <f t="shared" si="11"/>
        <v>0</v>
      </c>
      <c r="AW75" s="114">
        <f t="shared" si="11"/>
        <v>0</v>
      </c>
      <c r="AX75" s="114">
        <f t="shared" si="11"/>
        <v>0</v>
      </c>
      <c r="AY75" s="114">
        <f t="shared" si="11"/>
        <v>0</v>
      </c>
      <c r="AZ75" s="114">
        <f t="shared" si="11"/>
        <v>0</v>
      </c>
      <c r="BA75" s="114">
        <f t="shared" si="11"/>
        <v>0</v>
      </c>
      <c r="BB75" s="114">
        <f t="shared" si="11"/>
        <v>0</v>
      </c>
      <c r="BC75" s="114">
        <f t="shared" si="11"/>
        <v>0</v>
      </c>
      <c r="BD75" s="114">
        <f t="shared" si="11"/>
        <v>0</v>
      </c>
    </row>
    <row r="76" spans="1:56" ht="15" hidden="1" customHeight="1" x14ac:dyDescent="0.25"/>
    <row r="77" spans="1:56" ht="15" hidden="1" customHeight="1" x14ac:dyDescent="0.25">
      <c r="D77" s="111"/>
    </row>
    <row r="78" spans="1:56" ht="15" hidden="1" customHeight="1" x14ac:dyDescent="0.25">
      <c r="D78" s="111"/>
      <c r="E78" s="111"/>
      <c r="F78" s="111"/>
      <c r="G78" s="111"/>
    </row>
    <row r="79" spans="1:56" ht="15" hidden="1" customHeight="1" x14ac:dyDescent="0.25">
      <c r="D79" s="110"/>
    </row>
    <row r="80" spans="1:56" ht="15" hidden="1" customHeight="1" x14ac:dyDescent="0.25">
      <c r="D80" s="112"/>
      <c r="F80" s="113"/>
    </row>
    <row r="81" spans="1:56" ht="15" hidden="1" customHeight="1" x14ac:dyDescent="0.25"/>
    <row r="82" spans="1:56" ht="15" hidden="1" customHeight="1" x14ac:dyDescent="0.25">
      <c r="P82" t="str">
        <f>IF(M82&lt;$D$79,M82+1,"")</f>
        <v/>
      </c>
      <c r="Q82" t="str">
        <f t="shared" ref="Q82:BD82" si="12">IF(P82&lt;$D$79,P82+1,"")</f>
        <v/>
      </c>
      <c r="R82" t="str">
        <f t="shared" si="12"/>
        <v/>
      </c>
      <c r="S82" t="str">
        <f t="shared" si="12"/>
        <v/>
      </c>
      <c r="T82" t="str">
        <f t="shared" si="12"/>
        <v/>
      </c>
      <c r="U82" t="str">
        <f t="shared" si="12"/>
        <v/>
      </c>
      <c r="V82" t="str">
        <f t="shared" si="12"/>
        <v/>
      </c>
      <c r="W82" t="str">
        <f t="shared" si="12"/>
        <v/>
      </c>
      <c r="X82" t="str">
        <f t="shared" si="12"/>
        <v/>
      </c>
      <c r="Y82" t="str">
        <f t="shared" si="12"/>
        <v/>
      </c>
      <c r="Z82" t="str">
        <f t="shared" si="12"/>
        <v/>
      </c>
      <c r="AA82" t="str">
        <f t="shared" si="12"/>
        <v/>
      </c>
      <c r="AB82" t="str">
        <f t="shared" si="12"/>
        <v/>
      </c>
      <c r="AC82" t="str">
        <f t="shared" si="12"/>
        <v/>
      </c>
      <c r="AD82" t="str">
        <f t="shared" si="12"/>
        <v/>
      </c>
      <c r="AE82" t="str">
        <f t="shared" si="12"/>
        <v/>
      </c>
      <c r="AF82" t="str">
        <f t="shared" si="12"/>
        <v/>
      </c>
      <c r="AG82" t="str">
        <f t="shared" si="12"/>
        <v/>
      </c>
      <c r="AH82" t="str">
        <f t="shared" si="12"/>
        <v/>
      </c>
      <c r="AI82" t="str">
        <f t="shared" si="12"/>
        <v/>
      </c>
      <c r="AJ82" t="str">
        <f t="shared" si="12"/>
        <v/>
      </c>
      <c r="AK82" t="str">
        <f t="shared" si="12"/>
        <v/>
      </c>
      <c r="AL82" t="str">
        <f t="shared" si="12"/>
        <v/>
      </c>
      <c r="AM82" t="str">
        <f t="shared" si="12"/>
        <v/>
      </c>
      <c r="AN82" t="str">
        <f t="shared" si="12"/>
        <v/>
      </c>
      <c r="AO82" t="str">
        <f t="shared" si="12"/>
        <v/>
      </c>
      <c r="AP82" t="str">
        <f t="shared" si="12"/>
        <v/>
      </c>
      <c r="AQ82" t="str">
        <f t="shared" si="12"/>
        <v/>
      </c>
      <c r="AR82" t="str">
        <f t="shared" si="12"/>
        <v/>
      </c>
      <c r="AS82" t="str">
        <f t="shared" si="12"/>
        <v/>
      </c>
      <c r="AT82" t="str">
        <f t="shared" si="12"/>
        <v/>
      </c>
      <c r="AU82" t="str">
        <f t="shared" si="12"/>
        <v/>
      </c>
      <c r="AV82" t="str">
        <f t="shared" si="12"/>
        <v/>
      </c>
      <c r="AW82" t="str">
        <f t="shared" si="12"/>
        <v/>
      </c>
      <c r="AX82" t="str">
        <f t="shared" si="12"/>
        <v/>
      </c>
      <c r="AY82" t="str">
        <f t="shared" si="12"/>
        <v/>
      </c>
      <c r="AZ82" t="str">
        <f t="shared" si="12"/>
        <v/>
      </c>
      <c r="BA82" t="str">
        <f t="shared" si="12"/>
        <v/>
      </c>
      <c r="BB82" t="str">
        <f t="shared" si="12"/>
        <v/>
      </c>
      <c r="BC82" t="str">
        <f t="shared" si="12"/>
        <v/>
      </c>
      <c r="BD82" t="str">
        <f t="shared" si="12"/>
        <v/>
      </c>
    </row>
    <row r="83" spans="1:56" ht="15" hidden="1" customHeight="1" x14ac:dyDescent="0.25">
      <c r="E83" s="114"/>
      <c r="F83" s="114"/>
      <c r="G83" s="114"/>
      <c r="H83" s="114"/>
      <c r="I83" s="114"/>
      <c r="J83" s="114"/>
      <c r="K83" s="114"/>
      <c r="L83" s="114"/>
      <c r="M83" s="114"/>
      <c r="N83" s="114"/>
      <c r="O83" s="114"/>
      <c r="P83" s="114">
        <f>IF((M83-M84)&gt;=0.01,M83-M84,0)</f>
        <v>0</v>
      </c>
      <c r="Q83" s="114">
        <f t="shared" ref="Q83:BD83" si="13">IF((P83-P84)&gt;=0.01,P83-P84,0)</f>
        <v>0</v>
      </c>
      <c r="R83" s="114">
        <f t="shared" si="13"/>
        <v>0</v>
      </c>
      <c r="S83" s="114">
        <f t="shared" si="13"/>
        <v>0</v>
      </c>
      <c r="T83" s="114">
        <f t="shared" si="13"/>
        <v>0</v>
      </c>
      <c r="U83" s="114">
        <f t="shared" si="13"/>
        <v>0</v>
      </c>
      <c r="V83" s="114">
        <f t="shared" si="13"/>
        <v>0</v>
      </c>
      <c r="W83" s="114">
        <f t="shared" si="13"/>
        <v>0</v>
      </c>
      <c r="X83" s="114">
        <f t="shared" si="13"/>
        <v>0</v>
      </c>
      <c r="Y83" s="114">
        <f t="shared" si="13"/>
        <v>0</v>
      </c>
      <c r="Z83" s="114">
        <f t="shared" si="13"/>
        <v>0</v>
      </c>
      <c r="AA83" s="114">
        <f t="shared" si="13"/>
        <v>0</v>
      </c>
      <c r="AB83" s="114">
        <f t="shared" si="13"/>
        <v>0</v>
      </c>
      <c r="AC83" s="114">
        <f t="shared" si="13"/>
        <v>0</v>
      </c>
      <c r="AD83" s="114">
        <f t="shared" si="13"/>
        <v>0</v>
      </c>
      <c r="AE83" s="114">
        <f t="shared" si="13"/>
        <v>0</v>
      </c>
      <c r="AF83" s="114">
        <f t="shared" si="13"/>
        <v>0</v>
      </c>
      <c r="AG83" s="114">
        <f t="shared" si="13"/>
        <v>0</v>
      </c>
      <c r="AH83" s="114">
        <f t="shared" si="13"/>
        <v>0</v>
      </c>
      <c r="AI83" s="114">
        <f t="shared" si="13"/>
        <v>0</v>
      </c>
      <c r="AJ83" s="114">
        <f t="shared" si="13"/>
        <v>0</v>
      </c>
      <c r="AK83" s="114">
        <f t="shared" si="13"/>
        <v>0</v>
      </c>
      <c r="AL83" s="114">
        <f t="shared" si="13"/>
        <v>0</v>
      </c>
      <c r="AM83" s="114">
        <f t="shared" si="13"/>
        <v>0</v>
      </c>
      <c r="AN83" s="114">
        <f t="shared" si="13"/>
        <v>0</v>
      </c>
      <c r="AO83" s="114">
        <f t="shared" si="13"/>
        <v>0</v>
      </c>
      <c r="AP83" s="114">
        <f t="shared" si="13"/>
        <v>0</v>
      </c>
      <c r="AQ83" s="114">
        <f t="shared" si="13"/>
        <v>0</v>
      </c>
      <c r="AR83" s="114">
        <f t="shared" si="13"/>
        <v>0</v>
      </c>
      <c r="AS83" s="114">
        <f t="shared" si="13"/>
        <v>0</v>
      </c>
      <c r="AT83" s="114">
        <f t="shared" si="13"/>
        <v>0</v>
      </c>
      <c r="AU83" s="114">
        <f t="shared" si="13"/>
        <v>0</v>
      </c>
      <c r="AV83" s="114">
        <f t="shared" si="13"/>
        <v>0</v>
      </c>
      <c r="AW83" s="114">
        <f t="shared" si="13"/>
        <v>0</v>
      </c>
      <c r="AX83" s="114">
        <f t="shared" si="13"/>
        <v>0</v>
      </c>
      <c r="AY83" s="114">
        <f t="shared" si="13"/>
        <v>0</v>
      </c>
      <c r="AZ83" s="114">
        <f t="shared" si="13"/>
        <v>0</v>
      </c>
      <c r="BA83" s="114">
        <f t="shared" si="13"/>
        <v>0</v>
      </c>
      <c r="BB83" s="114">
        <f t="shared" si="13"/>
        <v>0</v>
      </c>
      <c r="BC83" s="114">
        <f t="shared" si="13"/>
        <v>0</v>
      </c>
      <c r="BD83" s="114">
        <f t="shared" si="13"/>
        <v>0</v>
      </c>
    </row>
    <row r="84" spans="1:56" ht="15" hidden="1" customHeight="1" x14ac:dyDescent="0.25">
      <c r="E84" s="114"/>
      <c r="F84" s="114"/>
      <c r="G84" s="114"/>
      <c r="H84" s="114"/>
      <c r="I84" s="114"/>
      <c r="J84" s="114"/>
      <c r="K84" s="114"/>
      <c r="L84" s="114"/>
      <c r="M84" s="114"/>
      <c r="N84" s="114"/>
      <c r="O84" s="114"/>
      <c r="P84" s="114">
        <f>IF(P83&gt;0,M84,0)</f>
        <v>0</v>
      </c>
      <c r="Q84" s="114">
        <f t="shared" ref="Q84:BD84" si="14">IF(Q83&gt;0,P84,0)</f>
        <v>0</v>
      </c>
      <c r="R84" s="114">
        <f t="shared" si="14"/>
        <v>0</v>
      </c>
      <c r="S84" s="114">
        <f t="shared" si="14"/>
        <v>0</v>
      </c>
      <c r="T84" s="114">
        <f t="shared" si="14"/>
        <v>0</v>
      </c>
      <c r="U84" s="114">
        <f t="shared" si="14"/>
        <v>0</v>
      </c>
      <c r="V84" s="114">
        <f t="shared" si="14"/>
        <v>0</v>
      </c>
      <c r="W84" s="114">
        <f t="shared" si="14"/>
        <v>0</v>
      </c>
      <c r="X84" s="114">
        <f t="shared" si="14"/>
        <v>0</v>
      </c>
      <c r="Y84" s="114">
        <f t="shared" si="14"/>
        <v>0</v>
      </c>
      <c r="Z84" s="114">
        <f t="shared" si="14"/>
        <v>0</v>
      </c>
      <c r="AA84" s="114">
        <f t="shared" si="14"/>
        <v>0</v>
      </c>
      <c r="AB84" s="114">
        <f t="shared" si="14"/>
        <v>0</v>
      </c>
      <c r="AC84" s="114">
        <f t="shared" si="14"/>
        <v>0</v>
      </c>
      <c r="AD84" s="114">
        <f t="shared" si="14"/>
        <v>0</v>
      </c>
      <c r="AE84" s="114">
        <f t="shared" si="14"/>
        <v>0</v>
      </c>
      <c r="AF84" s="114">
        <f t="shared" si="14"/>
        <v>0</v>
      </c>
      <c r="AG84" s="114">
        <f t="shared" si="14"/>
        <v>0</v>
      </c>
      <c r="AH84" s="114">
        <f t="shared" si="14"/>
        <v>0</v>
      </c>
      <c r="AI84" s="114">
        <f t="shared" si="14"/>
        <v>0</v>
      </c>
      <c r="AJ84" s="114">
        <f t="shared" si="14"/>
        <v>0</v>
      </c>
      <c r="AK84" s="114">
        <f t="shared" si="14"/>
        <v>0</v>
      </c>
      <c r="AL84" s="114">
        <f t="shared" si="14"/>
        <v>0</v>
      </c>
      <c r="AM84" s="114">
        <f t="shared" si="14"/>
        <v>0</v>
      </c>
      <c r="AN84" s="114">
        <f t="shared" si="14"/>
        <v>0</v>
      </c>
      <c r="AO84" s="114">
        <f t="shared" si="14"/>
        <v>0</v>
      </c>
      <c r="AP84" s="114">
        <f t="shared" si="14"/>
        <v>0</v>
      </c>
      <c r="AQ84" s="114">
        <f t="shared" si="14"/>
        <v>0</v>
      </c>
      <c r="AR84" s="114">
        <f t="shared" si="14"/>
        <v>0</v>
      </c>
      <c r="AS84" s="114">
        <f t="shared" si="14"/>
        <v>0</v>
      </c>
      <c r="AT84" s="114">
        <f t="shared" si="14"/>
        <v>0</v>
      </c>
      <c r="AU84" s="114">
        <f t="shared" si="14"/>
        <v>0</v>
      </c>
      <c r="AV84" s="114">
        <f t="shared" si="14"/>
        <v>0</v>
      </c>
      <c r="AW84" s="114">
        <f t="shared" si="14"/>
        <v>0</v>
      </c>
      <c r="AX84" s="114">
        <f t="shared" si="14"/>
        <v>0</v>
      </c>
      <c r="AY84" s="114">
        <f t="shared" si="14"/>
        <v>0</v>
      </c>
      <c r="AZ84" s="114">
        <f t="shared" si="14"/>
        <v>0</v>
      </c>
      <c r="BA84" s="114">
        <f t="shared" si="14"/>
        <v>0</v>
      </c>
      <c r="BB84" s="114">
        <f t="shared" si="14"/>
        <v>0</v>
      </c>
      <c r="BC84" s="114">
        <f t="shared" si="14"/>
        <v>0</v>
      </c>
      <c r="BD84" s="114">
        <f t="shared" si="14"/>
        <v>0</v>
      </c>
    </row>
    <row r="85" spans="1:56" hidden="1" x14ac:dyDescent="0.25">
      <c r="E85" s="114"/>
      <c r="F85" s="114"/>
      <c r="G85" s="114"/>
      <c r="H85" s="114"/>
      <c r="I85" s="114"/>
      <c r="J85" s="114"/>
      <c r="K85" s="114"/>
      <c r="L85" s="114"/>
      <c r="M85" s="114"/>
      <c r="N85" s="114"/>
      <c r="O85" s="114"/>
      <c r="P85" s="114">
        <f t="shared" ref="P85:BD85" si="15">$D$80*P83</f>
        <v>0</v>
      </c>
      <c r="Q85" s="114">
        <f t="shared" si="15"/>
        <v>0</v>
      </c>
      <c r="R85" s="114">
        <f t="shared" si="15"/>
        <v>0</v>
      </c>
      <c r="S85" s="114">
        <f t="shared" si="15"/>
        <v>0</v>
      </c>
      <c r="T85" s="114">
        <f t="shared" si="15"/>
        <v>0</v>
      </c>
      <c r="U85" s="114">
        <f t="shared" si="15"/>
        <v>0</v>
      </c>
      <c r="V85" s="114">
        <f t="shared" si="15"/>
        <v>0</v>
      </c>
      <c r="W85" s="114">
        <f t="shared" si="15"/>
        <v>0</v>
      </c>
      <c r="X85" s="114">
        <f t="shared" si="15"/>
        <v>0</v>
      </c>
      <c r="Y85" s="114">
        <f t="shared" si="15"/>
        <v>0</v>
      </c>
      <c r="Z85" s="114">
        <f t="shared" si="15"/>
        <v>0</v>
      </c>
      <c r="AA85" s="114">
        <f t="shared" si="15"/>
        <v>0</v>
      </c>
      <c r="AB85" s="114">
        <f t="shared" si="15"/>
        <v>0</v>
      </c>
      <c r="AC85" s="114">
        <f t="shared" si="15"/>
        <v>0</v>
      </c>
      <c r="AD85" s="114">
        <f t="shared" si="15"/>
        <v>0</v>
      </c>
      <c r="AE85" s="114">
        <f t="shared" si="15"/>
        <v>0</v>
      </c>
      <c r="AF85" s="114">
        <f t="shared" si="15"/>
        <v>0</v>
      </c>
      <c r="AG85" s="114">
        <f t="shared" si="15"/>
        <v>0</v>
      </c>
      <c r="AH85" s="114">
        <f t="shared" si="15"/>
        <v>0</v>
      </c>
      <c r="AI85" s="114">
        <f t="shared" si="15"/>
        <v>0</v>
      </c>
      <c r="AJ85" s="114">
        <f t="shared" si="15"/>
        <v>0</v>
      </c>
      <c r="AK85" s="114">
        <f t="shared" si="15"/>
        <v>0</v>
      </c>
      <c r="AL85" s="114">
        <f t="shared" si="15"/>
        <v>0</v>
      </c>
      <c r="AM85" s="114">
        <f t="shared" si="15"/>
        <v>0</v>
      </c>
      <c r="AN85" s="114">
        <f t="shared" si="15"/>
        <v>0</v>
      </c>
      <c r="AO85" s="114">
        <f t="shared" si="15"/>
        <v>0</v>
      </c>
      <c r="AP85" s="114">
        <f t="shared" si="15"/>
        <v>0</v>
      </c>
      <c r="AQ85" s="114">
        <f t="shared" si="15"/>
        <v>0</v>
      </c>
      <c r="AR85" s="114">
        <f t="shared" si="15"/>
        <v>0</v>
      </c>
      <c r="AS85" s="114">
        <f t="shared" si="15"/>
        <v>0</v>
      </c>
      <c r="AT85" s="114">
        <f t="shared" si="15"/>
        <v>0</v>
      </c>
      <c r="AU85" s="114">
        <f t="shared" si="15"/>
        <v>0</v>
      </c>
      <c r="AV85" s="114">
        <f t="shared" si="15"/>
        <v>0</v>
      </c>
      <c r="AW85" s="114">
        <f t="shared" si="15"/>
        <v>0</v>
      </c>
      <c r="AX85" s="114">
        <f t="shared" si="15"/>
        <v>0</v>
      </c>
      <c r="AY85" s="114">
        <f t="shared" si="15"/>
        <v>0</v>
      </c>
      <c r="AZ85" s="114">
        <f t="shared" si="15"/>
        <v>0</v>
      </c>
      <c r="BA85" s="114">
        <f t="shared" si="15"/>
        <v>0</v>
      </c>
      <c r="BB85" s="114">
        <f t="shared" si="15"/>
        <v>0</v>
      </c>
      <c r="BC85" s="114">
        <f t="shared" si="15"/>
        <v>0</v>
      </c>
      <c r="BD85" s="114">
        <f t="shared" si="15"/>
        <v>0</v>
      </c>
    </row>
    <row r="86" spans="1:56" hidden="1" x14ac:dyDescent="0.25">
      <c r="E86" s="114"/>
      <c r="F86" s="114"/>
      <c r="G86" s="114"/>
      <c r="H86" s="114"/>
      <c r="I86" s="114"/>
      <c r="J86" s="114"/>
      <c r="K86" s="114"/>
      <c r="L86" s="114"/>
      <c r="M86" s="114"/>
      <c r="N86" s="114"/>
      <c r="O86" s="114"/>
      <c r="P86" s="114">
        <f t="shared" ref="P86:BD86" si="16">P84+P85</f>
        <v>0</v>
      </c>
      <c r="Q86" s="114">
        <f t="shared" si="16"/>
        <v>0</v>
      </c>
      <c r="R86" s="114">
        <f t="shared" si="16"/>
        <v>0</v>
      </c>
      <c r="S86" s="114">
        <f t="shared" si="16"/>
        <v>0</v>
      </c>
      <c r="T86" s="114">
        <f t="shared" si="16"/>
        <v>0</v>
      </c>
      <c r="U86" s="114">
        <f t="shared" si="16"/>
        <v>0</v>
      </c>
      <c r="V86" s="114">
        <f t="shared" si="16"/>
        <v>0</v>
      </c>
      <c r="W86" s="114">
        <f t="shared" si="16"/>
        <v>0</v>
      </c>
      <c r="X86" s="114">
        <f t="shared" si="16"/>
        <v>0</v>
      </c>
      <c r="Y86" s="114">
        <f t="shared" si="16"/>
        <v>0</v>
      </c>
      <c r="Z86" s="114">
        <f t="shared" si="16"/>
        <v>0</v>
      </c>
      <c r="AA86" s="114">
        <f t="shared" si="16"/>
        <v>0</v>
      </c>
      <c r="AB86" s="114">
        <f t="shared" si="16"/>
        <v>0</v>
      </c>
      <c r="AC86" s="114">
        <f t="shared" si="16"/>
        <v>0</v>
      </c>
      <c r="AD86" s="114">
        <f t="shared" si="16"/>
        <v>0</v>
      </c>
      <c r="AE86" s="114">
        <f t="shared" si="16"/>
        <v>0</v>
      </c>
      <c r="AF86" s="114">
        <f t="shared" si="16"/>
        <v>0</v>
      </c>
      <c r="AG86" s="114">
        <f t="shared" si="16"/>
        <v>0</v>
      </c>
      <c r="AH86" s="114">
        <f t="shared" si="16"/>
        <v>0</v>
      </c>
      <c r="AI86" s="114">
        <f t="shared" si="16"/>
        <v>0</v>
      </c>
      <c r="AJ86" s="114">
        <f t="shared" si="16"/>
        <v>0</v>
      </c>
      <c r="AK86" s="114">
        <f t="shared" si="16"/>
        <v>0</v>
      </c>
      <c r="AL86" s="114">
        <f t="shared" si="16"/>
        <v>0</v>
      </c>
      <c r="AM86" s="114">
        <f t="shared" si="16"/>
        <v>0</v>
      </c>
      <c r="AN86" s="114">
        <f t="shared" si="16"/>
        <v>0</v>
      </c>
      <c r="AO86" s="114">
        <f t="shared" si="16"/>
        <v>0</v>
      </c>
      <c r="AP86" s="114">
        <f t="shared" si="16"/>
        <v>0</v>
      </c>
      <c r="AQ86" s="114">
        <f t="shared" si="16"/>
        <v>0</v>
      </c>
      <c r="AR86" s="114">
        <f t="shared" si="16"/>
        <v>0</v>
      </c>
      <c r="AS86" s="114">
        <f t="shared" si="16"/>
        <v>0</v>
      </c>
      <c r="AT86" s="114">
        <f t="shared" si="16"/>
        <v>0</v>
      </c>
      <c r="AU86" s="114">
        <f t="shared" si="16"/>
        <v>0</v>
      </c>
      <c r="AV86" s="114">
        <f t="shared" si="16"/>
        <v>0</v>
      </c>
      <c r="AW86" s="114">
        <f t="shared" si="16"/>
        <v>0</v>
      </c>
      <c r="AX86" s="114">
        <f t="shared" si="16"/>
        <v>0</v>
      </c>
      <c r="AY86" s="114">
        <f t="shared" si="16"/>
        <v>0</v>
      </c>
      <c r="AZ86" s="114">
        <f t="shared" si="16"/>
        <v>0</v>
      </c>
      <c r="BA86" s="114">
        <f t="shared" si="16"/>
        <v>0</v>
      </c>
      <c r="BB86" s="114">
        <f t="shared" si="16"/>
        <v>0</v>
      </c>
      <c r="BC86" s="114">
        <f t="shared" si="16"/>
        <v>0</v>
      </c>
      <c r="BD86" s="114">
        <f t="shared" si="16"/>
        <v>0</v>
      </c>
    </row>
    <row r="88" spans="1:56" hidden="1" x14ac:dyDescent="0.25">
      <c r="E88" s="114"/>
      <c r="F88" s="114"/>
      <c r="G88" s="114"/>
      <c r="H88" s="114"/>
      <c r="I88" s="114"/>
      <c r="J88" s="114"/>
      <c r="K88" s="114"/>
      <c r="L88" s="114"/>
      <c r="M88" s="114"/>
      <c r="N88" s="114"/>
      <c r="O88" s="114"/>
      <c r="P88" s="114">
        <f t="shared" ref="P88:BD88" si="17">P73+P84</f>
        <v>0</v>
      </c>
      <c r="Q88" s="114">
        <f t="shared" si="17"/>
        <v>0</v>
      </c>
      <c r="R88" s="114">
        <f t="shared" si="17"/>
        <v>0</v>
      </c>
      <c r="S88" s="114">
        <f t="shared" si="17"/>
        <v>0</v>
      </c>
      <c r="T88" s="114">
        <f t="shared" si="17"/>
        <v>0</v>
      </c>
      <c r="U88" s="114">
        <f t="shared" si="17"/>
        <v>0</v>
      </c>
      <c r="V88" s="114">
        <f t="shared" si="17"/>
        <v>0</v>
      </c>
      <c r="W88" s="114">
        <f t="shared" si="17"/>
        <v>0</v>
      </c>
      <c r="X88" s="114">
        <f t="shared" si="17"/>
        <v>0</v>
      </c>
      <c r="Y88" s="114">
        <f t="shared" si="17"/>
        <v>0</v>
      </c>
      <c r="Z88" s="114">
        <f t="shared" si="17"/>
        <v>0</v>
      </c>
      <c r="AA88" s="114">
        <f t="shared" si="17"/>
        <v>0</v>
      </c>
      <c r="AB88" s="114">
        <f t="shared" si="17"/>
        <v>0</v>
      </c>
      <c r="AC88" s="114">
        <f t="shared" si="17"/>
        <v>0</v>
      </c>
      <c r="AD88" s="114">
        <f t="shared" si="17"/>
        <v>0</v>
      </c>
      <c r="AE88" s="114">
        <f t="shared" si="17"/>
        <v>0</v>
      </c>
      <c r="AF88" s="114">
        <f t="shared" si="17"/>
        <v>0</v>
      </c>
      <c r="AG88" s="114">
        <f t="shared" si="17"/>
        <v>0</v>
      </c>
      <c r="AH88" s="114">
        <f t="shared" si="17"/>
        <v>0</v>
      </c>
      <c r="AI88" s="114">
        <f t="shared" si="17"/>
        <v>0</v>
      </c>
      <c r="AJ88" s="114">
        <f t="shared" si="17"/>
        <v>0</v>
      </c>
      <c r="AK88" s="114">
        <f t="shared" si="17"/>
        <v>0</v>
      </c>
      <c r="AL88" s="114">
        <f t="shared" si="17"/>
        <v>0</v>
      </c>
      <c r="AM88" s="114">
        <f t="shared" si="17"/>
        <v>0</v>
      </c>
      <c r="AN88" s="114">
        <f t="shared" si="17"/>
        <v>0</v>
      </c>
      <c r="AO88" s="114">
        <f t="shared" si="17"/>
        <v>0</v>
      </c>
      <c r="AP88" s="114">
        <f t="shared" si="17"/>
        <v>0</v>
      </c>
      <c r="AQ88" s="114">
        <f t="shared" si="17"/>
        <v>0</v>
      </c>
      <c r="AR88" s="114">
        <f t="shared" si="17"/>
        <v>0</v>
      </c>
      <c r="AS88" s="114">
        <f t="shared" si="17"/>
        <v>0</v>
      </c>
      <c r="AT88" s="114">
        <f t="shared" si="17"/>
        <v>0</v>
      </c>
      <c r="AU88" s="114">
        <f t="shared" si="17"/>
        <v>0</v>
      </c>
      <c r="AV88" s="114">
        <f t="shared" si="17"/>
        <v>0</v>
      </c>
      <c r="AW88" s="114">
        <f t="shared" si="17"/>
        <v>0</v>
      </c>
      <c r="AX88" s="114">
        <f t="shared" si="17"/>
        <v>0</v>
      </c>
      <c r="AY88" s="114">
        <f t="shared" si="17"/>
        <v>0</v>
      </c>
      <c r="AZ88" s="114">
        <f t="shared" si="17"/>
        <v>0</v>
      </c>
      <c r="BA88" s="114">
        <f t="shared" si="17"/>
        <v>0</v>
      </c>
      <c r="BB88" s="114">
        <f t="shared" si="17"/>
        <v>0</v>
      </c>
      <c r="BC88" s="114">
        <f t="shared" si="17"/>
        <v>0</v>
      </c>
      <c r="BD88" s="114">
        <f t="shared" si="17"/>
        <v>0</v>
      </c>
    </row>
    <row r="89" spans="1:56" hidden="1" x14ac:dyDescent="0.25">
      <c r="E89" s="114"/>
      <c r="F89" s="114"/>
      <c r="G89" s="114"/>
      <c r="H89" s="114"/>
      <c r="I89" s="114"/>
      <c r="J89" s="114"/>
      <c r="K89" s="114"/>
      <c r="L89" s="114"/>
      <c r="M89" s="114"/>
      <c r="N89" s="114"/>
      <c r="O89" s="114"/>
      <c r="P89" s="114">
        <f t="shared" ref="P89:BD89" si="18">P74+P85</f>
        <v>0</v>
      </c>
      <c r="Q89" s="114">
        <f t="shared" si="18"/>
        <v>0</v>
      </c>
      <c r="R89" s="114">
        <f t="shared" si="18"/>
        <v>0</v>
      </c>
      <c r="S89" s="114">
        <f t="shared" si="18"/>
        <v>0</v>
      </c>
      <c r="T89" s="114">
        <f t="shared" si="18"/>
        <v>0</v>
      </c>
      <c r="U89" s="114">
        <f t="shared" si="18"/>
        <v>0</v>
      </c>
      <c r="V89" s="114">
        <f t="shared" si="18"/>
        <v>0</v>
      </c>
      <c r="W89" s="114">
        <f t="shared" si="18"/>
        <v>0</v>
      </c>
      <c r="X89" s="114">
        <f t="shared" si="18"/>
        <v>0</v>
      </c>
      <c r="Y89" s="114">
        <f t="shared" si="18"/>
        <v>0</v>
      </c>
      <c r="Z89" s="114">
        <f t="shared" si="18"/>
        <v>0</v>
      </c>
      <c r="AA89" s="114">
        <f t="shared" si="18"/>
        <v>0</v>
      </c>
      <c r="AB89" s="114">
        <f t="shared" si="18"/>
        <v>0</v>
      </c>
      <c r="AC89" s="114">
        <f t="shared" si="18"/>
        <v>0</v>
      </c>
      <c r="AD89" s="114">
        <f t="shared" si="18"/>
        <v>0</v>
      </c>
      <c r="AE89" s="114">
        <f t="shared" si="18"/>
        <v>0</v>
      </c>
      <c r="AF89" s="114">
        <f t="shared" si="18"/>
        <v>0</v>
      </c>
      <c r="AG89" s="114">
        <f t="shared" si="18"/>
        <v>0</v>
      </c>
      <c r="AH89" s="114">
        <f t="shared" si="18"/>
        <v>0</v>
      </c>
      <c r="AI89" s="114">
        <f t="shared" si="18"/>
        <v>0</v>
      </c>
      <c r="AJ89" s="114">
        <f t="shared" si="18"/>
        <v>0</v>
      </c>
      <c r="AK89" s="114">
        <f t="shared" si="18"/>
        <v>0</v>
      </c>
      <c r="AL89" s="114">
        <f t="shared" si="18"/>
        <v>0</v>
      </c>
      <c r="AM89" s="114">
        <f t="shared" si="18"/>
        <v>0</v>
      </c>
      <c r="AN89" s="114">
        <f t="shared" si="18"/>
        <v>0</v>
      </c>
      <c r="AO89" s="114">
        <f t="shared" si="18"/>
        <v>0</v>
      </c>
      <c r="AP89" s="114">
        <f t="shared" si="18"/>
        <v>0</v>
      </c>
      <c r="AQ89" s="114">
        <f t="shared" si="18"/>
        <v>0</v>
      </c>
      <c r="AR89" s="114">
        <f t="shared" si="18"/>
        <v>0</v>
      </c>
      <c r="AS89" s="114">
        <f t="shared" si="18"/>
        <v>0</v>
      </c>
      <c r="AT89" s="114">
        <f t="shared" si="18"/>
        <v>0</v>
      </c>
      <c r="AU89" s="114">
        <f t="shared" si="18"/>
        <v>0</v>
      </c>
      <c r="AV89" s="114">
        <f t="shared" si="18"/>
        <v>0</v>
      </c>
      <c r="AW89" s="114">
        <f t="shared" si="18"/>
        <v>0</v>
      </c>
      <c r="AX89" s="114">
        <f t="shared" si="18"/>
        <v>0</v>
      </c>
      <c r="AY89" s="114">
        <f t="shared" si="18"/>
        <v>0</v>
      </c>
      <c r="AZ89" s="114">
        <f t="shared" si="18"/>
        <v>0</v>
      </c>
      <c r="BA89" s="114">
        <f t="shared" si="18"/>
        <v>0</v>
      </c>
      <c r="BB89" s="114">
        <f t="shared" si="18"/>
        <v>0</v>
      </c>
      <c r="BC89" s="114">
        <f t="shared" si="18"/>
        <v>0</v>
      </c>
      <c r="BD89" s="114">
        <f t="shared" si="18"/>
        <v>0</v>
      </c>
    </row>
    <row r="90" spans="1:56" hidden="1" x14ac:dyDescent="0.25">
      <c r="E90" s="114"/>
      <c r="F90" s="114"/>
      <c r="G90" s="114"/>
      <c r="H90" s="114"/>
      <c r="I90" s="114"/>
      <c r="J90" s="114"/>
      <c r="K90" s="114"/>
      <c r="L90" s="114"/>
      <c r="M90" s="114"/>
      <c r="N90" s="114"/>
      <c r="O90" s="114"/>
      <c r="P90" s="114">
        <f t="shared" ref="P90:BD90" si="19">P88+P89</f>
        <v>0</v>
      </c>
      <c r="Q90" s="114">
        <f t="shared" si="19"/>
        <v>0</v>
      </c>
      <c r="R90" s="114">
        <f t="shared" si="19"/>
        <v>0</v>
      </c>
      <c r="S90" s="114">
        <f t="shared" si="19"/>
        <v>0</v>
      </c>
      <c r="T90" s="114">
        <f t="shared" si="19"/>
        <v>0</v>
      </c>
      <c r="U90" s="114">
        <f t="shared" si="19"/>
        <v>0</v>
      </c>
      <c r="V90" s="114">
        <f t="shared" si="19"/>
        <v>0</v>
      </c>
      <c r="W90" s="114">
        <f t="shared" si="19"/>
        <v>0</v>
      </c>
      <c r="X90" s="114">
        <f t="shared" si="19"/>
        <v>0</v>
      </c>
      <c r="Y90" s="114">
        <f t="shared" si="19"/>
        <v>0</v>
      </c>
      <c r="Z90" s="114">
        <f t="shared" si="19"/>
        <v>0</v>
      </c>
      <c r="AA90" s="114">
        <f t="shared" si="19"/>
        <v>0</v>
      </c>
      <c r="AB90" s="114">
        <f t="shared" si="19"/>
        <v>0</v>
      </c>
      <c r="AC90" s="114">
        <f t="shared" si="19"/>
        <v>0</v>
      </c>
      <c r="AD90" s="114">
        <f t="shared" si="19"/>
        <v>0</v>
      </c>
      <c r="AE90" s="114">
        <f t="shared" si="19"/>
        <v>0</v>
      </c>
      <c r="AF90" s="114">
        <f t="shared" si="19"/>
        <v>0</v>
      </c>
      <c r="AG90" s="114">
        <f t="shared" si="19"/>
        <v>0</v>
      </c>
      <c r="AH90" s="114">
        <f t="shared" si="19"/>
        <v>0</v>
      </c>
      <c r="AI90" s="114">
        <f t="shared" si="19"/>
        <v>0</v>
      </c>
      <c r="AJ90" s="114">
        <f t="shared" si="19"/>
        <v>0</v>
      </c>
      <c r="AK90" s="114">
        <f t="shared" si="19"/>
        <v>0</v>
      </c>
      <c r="AL90" s="114">
        <f t="shared" si="19"/>
        <v>0</v>
      </c>
      <c r="AM90" s="114">
        <f t="shared" si="19"/>
        <v>0</v>
      </c>
      <c r="AN90" s="114">
        <f t="shared" si="19"/>
        <v>0</v>
      </c>
      <c r="AO90" s="114">
        <f t="shared" si="19"/>
        <v>0</v>
      </c>
      <c r="AP90" s="114">
        <f t="shared" si="19"/>
        <v>0</v>
      </c>
      <c r="AQ90" s="114">
        <f t="shared" si="19"/>
        <v>0</v>
      </c>
      <c r="AR90" s="114">
        <f t="shared" si="19"/>
        <v>0</v>
      </c>
      <c r="AS90" s="114">
        <f t="shared" si="19"/>
        <v>0</v>
      </c>
      <c r="AT90" s="114">
        <f t="shared" si="19"/>
        <v>0</v>
      </c>
      <c r="AU90" s="114">
        <f t="shared" si="19"/>
        <v>0</v>
      </c>
      <c r="AV90" s="114">
        <f t="shared" si="19"/>
        <v>0</v>
      </c>
      <c r="AW90" s="114">
        <f t="shared" si="19"/>
        <v>0</v>
      </c>
      <c r="AX90" s="114">
        <f t="shared" si="19"/>
        <v>0</v>
      </c>
      <c r="AY90" s="114">
        <f t="shared" si="19"/>
        <v>0</v>
      </c>
      <c r="AZ90" s="114">
        <f t="shared" si="19"/>
        <v>0</v>
      </c>
      <c r="BA90" s="114">
        <f t="shared" si="19"/>
        <v>0</v>
      </c>
      <c r="BB90" s="114">
        <f t="shared" si="19"/>
        <v>0</v>
      </c>
      <c r="BC90" s="114">
        <f t="shared" si="19"/>
        <v>0</v>
      </c>
      <c r="BD90" s="114">
        <f t="shared" si="19"/>
        <v>0</v>
      </c>
    </row>
    <row r="91" spans="1:56" hidden="1" x14ac:dyDescent="0.25"/>
    <row r="94" spans="1:56" x14ac:dyDescent="0.25">
      <c r="A94" t="s">
        <v>473</v>
      </c>
      <c r="B94" t="s">
        <v>471</v>
      </c>
    </row>
    <row r="95" spans="1:56" x14ac:dyDescent="0.25">
      <c r="A95" t="s">
        <v>472</v>
      </c>
      <c r="B95" t="s">
        <v>474</v>
      </c>
    </row>
    <row r="181" spans="2:15" x14ac:dyDescent="0.25">
      <c r="B181" s="555"/>
      <c r="C181" s="554"/>
      <c r="D181" s="554"/>
      <c r="E181" s="554"/>
      <c r="F181" s="554"/>
      <c r="G181" s="554"/>
      <c r="H181" s="554"/>
      <c r="I181" s="554"/>
      <c r="J181" s="554"/>
      <c r="K181" s="554"/>
    </row>
    <row r="182" spans="2:15" x14ac:dyDescent="0.25">
      <c r="B182" s="555"/>
      <c r="C182" s="554"/>
      <c r="D182" s="554"/>
      <c r="E182" s="554"/>
      <c r="F182" s="554"/>
      <c r="G182" s="554"/>
    </row>
    <row r="183" spans="2:15" x14ac:dyDescent="0.25">
      <c r="C183" s="554"/>
      <c r="D183" s="554"/>
      <c r="E183" s="554"/>
      <c r="F183" s="554"/>
      <c r="G183" s="554"/>
    </row>
    <row r="185" spans="2:15" x14ac:dyDescent="0.25">
      <c r="I185" s="554"/>
      <c r="J185" s="554"/>
      <c r="K185" s="554"/>
      <c r="L185" s="554"/>
      <c r="M185" s="554"/>
      <c r="N185" s="554"/>
      <c r="O185" s="554"/>
    </row>
    <row r="186" spans="2:15" x14ac:dyDescent="0.25">
      <c r="I186" s="560"/>
      <c r="J186" s="560"/>
      <c r="K186" s="560"/>
      <c r="L186" s="560"/>
      <c r="M186" s="560"/>
      <c r="N186" s="560"/>
      <c r="O186" s="560"/>
    </row>
    <row r="189" spans="2:15" x14ac:dyDescent="0.25">
      <c r="G189" s="554"/>
    </row>
    <row r="193" spans="3:15" x14ac:dyDescent="0.25">
      <c r="J193" s="554"/>
    </row>
    <row r="194" spans="3:15" x14ac:dyDescent="0.25">
      <c r="I194" s="560"/>
      <c r="J194" s="560"/>
      <c r="K194" s="560"/>
      <c r="L194" s="560"/>
      <c r="M194" s="560"/>
      <c r="N194" s="560"/>
      <c r="O194" s="560"/>
    </row>
    <row r="204" spans="3:15" x14ac:dyDescent="0.25">
      <c r="C204" s="554"/>
      <c r="D204" s="554"/>
      <c r="E204" s="554"/>
      <c r="F204" s="554"/>
      <c r="G204" s="554"/>
      <c r="H204" s="554"/>
      <c r="I204" s="554"/>
      <c r="J204" s="554"/>
      <c r="K204" s="554"/>
      <c r="L204" s="554"/>
    </row>
    <row r="205" spans="3:15" x14ac:dyDescent="0.25">
      <c r="I205" s="548"/>
      <c r="J205" s="548"/>
      <c r="K205" s="548"/>
      <c r="L205" s="548"/>
    </row>
    <row r="206" spans="3:15" x14ac:dyDescent="0.25">
      <c r="H206" s="554"/>
      <c r="I206" s="554"/>
      <c r="J206" s="554"/>
      <c r="K206" s="554"/>
      <c r="L206" s="554"/>
    </row>
    <row r="207" spans="3:15" ht="107.45" customHeight="1" x14ac:dyDescent="0.25">
      <c r="H207" s="475"/>
      <c r="I207" s="475"/>
      <c r="J207" s="475"/>
      <c r="K207" s="475"/>
      <c r="L207" s="475"/>
    </row>
    <row r="208" spans="3:15" ht="21.6" customHeight="1" x14ac:dyDescent="0.25">
      <c r="H208" s="475"/>
      <c r="I208" s="475"/>
      <c r="J208" s="475"/>
      <c r="K208" s="475"/>
      <c r="L208" s="475"/>
    </row>
    <row r="210" spans="2:9" x14ac:dyDescent="0.25">
      <c r="B210" s="554"/>
      <c r="I210" s="548"/>
    </row>
    <row r="211" spans="2:9" x14ac:dyDescent="0.25">
      <c r="I211" s="548"/>
    </row>
  </sheetData>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D699B-3148-4DD5-9570-B89949FD405A}">
  <dimension ref="A1:C122"/>
  <sheetViews>
    <sheetView topLeftCell="A54" zoomScale="90" zoomScaleNormal="90" workbookViewId="0">
      <selection activeCell="I71" sqref="I71"/>
    </sheetView>
  </sheetViews>
  <sheetFormatPr defaultRowHeight="15" x14ac:dyDescent="0.25"/>
  <cols>
    <col min="1" max="1" width="40.7109375" customWidth="1"/>
    <col min="2" max="2" width="69.28515625" customWidth="1"/>
    <col min="3" max="3" width="21" customWidth="1"/>
  </cols>
  <sheetData>
    <row r="1" spans="1:3" ht="18.75" x14ac:dyDescent="0.3">
      <c r="A1" s="588" t="s">
        <v>475</v>
      </c>
    </row>
    <row r="3" spans="1:3" x14ac:dyDescent="0.25">
      <c r="C3" s="589" t="s">
        <v>476</v>
      </c>
    </row>
    <row r="4" spans="1:3" x14ac:dyDescent="0.25">
      <c r="C4" s="589" t="s">
        <v>477</v>
      </c>
    </row>
    <row r="5" spans="1:3" x14ac:dyDescent="0.25">
      <c r="A5" s="589" t="s">
        <v>478</v>
      </c>
      <c r="B5" s="589" t="s">
        <v>479</v>
      </c>
      <c r="C5" s="590">
        <v>1373</v>
      </c>
    </row>
    <row r="6" spans="1:3" x14ac:dyDescent="0.25">
      <c r="B6" s="589" t="s">
        <v>480</v>
      </c>
      <c r="C6" s="590">
        <v>1307</v>
      </c>
    </row>
    <row r="7" spans="1:3" x14ac:dyDescent="0.25">
      <c r="B7" s="589" t="s">
        <v>481</v>
      </c>
      <c r="C7" s="590">
        <v>1110</v>
      </c>
    </row>
    <row r="8" spans="1:3" x14ac:dyDescent="0.25">
      <c r="B8" s="589" t="s">
        <v>482</v>
      </c>
      <c r="C8" s="590">
        <v>1484</v>
      </c>
    </row>
    <row r="9" spans="1:3" x14ac:dyDescent="0.25">
      <c r="B9" s="589" t="s">
        <v>483</v>
      </c>
      <c r="C9" s="590">
        <v>1301</v>
      </c>
    </row>
    <row r="10" spans="1:3" x14ac:dyDescent="0.25">
      <c r="B10" s="589" t="s">
        <v>484</v>
      </c>
      <c r="C10" s="590">
        <v>1490</v>
      </c>
    </row>
    <row r="11" spans="1:3" x14ac:dyDescent="0.25">
      <c r="B11" s="589" t="s">
        <v>485</v>
      </c>
      <c r="C11" s="591" t="s">
        <v>486</v>
      </c>
    </row>
    <row r="12" spans="1:3" x14ac:dyDescent="0.25">
      <c r="B12" s="589" t="s">
        <v>487</v>
      </c>
      <c r="C12" s="590">
        <v>1490</v>
      </c>
    </row>
    <row r="13" spans="1:3" x14ac:dyDescent="0.25">
      <c r="B13" s="589" t="s">
        <v>488</v>
      </c>
      <c r="C13" s="591" t="s">
        <v>486</v>
      </c>
    </row>
    <row r="14" spans="1:3" x14ac:dyDescent="0.25">
      <c r="B14" s="589" t="s">
        <v>489</v>
      </c>
      <c r="C14" s="590">
        <v>1309</v>
      </c>
    </row>
    <row r="15" spans="1:3" x14ac:dyDescent="0.25">
      <c r="B15" s="589" t="s">
        <v>490</v>
      </c>
      <c r="C15" s="590">
        <v>1167</v>
      </c>
    </row>
    <row r="16" spans="1:3" x14ac:dyDescent="0.25">
      <c r="B16" s="589" t="s">
        <v>491</v>
      </c>
      <c r="C16" s="590">
        <v>1205</v>
      </c>
    </row>
    <row r="17" spans="2:3" x14ac:dyDescent="0.25">
      <c r="B17" s="589" t="s">
        <v>492</v>
      </c>
      <c r="C17" s="590">
        <v>1049</v>
      </c>
    </row>
    <row r="18" spans="2:3" x14ac:dyDescent="0.25">
      <c r="B18" s="589" t="s">
        <v>493</v>
      </c>
      <c r="C18" s="590">
        <v>1260</v>
      </c>
    </row>
    <row r="19" spans="2:3" x14ac:dyDescent="0.25">
      <c r="B19" s="589" t="s">
        <v>494</v>
      </c>
      <c r="C19" s="590">
        <v>1149</v>
      </c>
    </row>
    <row r="20" spans="2:3" x14ac:dyDescent="0.25">
      <c r="B20" s="589" t="s">
        <v>495</v>
      </c>
      <c r="C20" s="590">
        <v>1243</v>
      </c>
    </row>
    <row r="21" spans="2:3" x14ac:dyDescent="0.25">
      <c r="B21" s="589" t="s">
        <v>496</v>
      </c>
      <c r="C21" s="590">
        <v>1668</v>
      </c>
    </row>
    <row r="22" spans="2:3" x14ac:dyDescent="0.25">
      <c r="B22" s="589" t="s">
        <v>497</v>
      </c>
      <c r="C22" s="590">
        <v>991</v>
      </c>
    </row>
    <row r="23" spans="2:3" x14ac:dyDescent="0.25">
      <c r="B23" s="589" t="s">
        <v>498</v>
      </c>
      <c r="C23" s="590">
        <v>1177</v>
      </c>
    </row>
    <row r="24" spans="2:3" x14ac:dyDescent="0.25">
      <c r="B24" s="589" t="s">
        <v>499</v>
      </c>
      <c r="C24" s="590">
        <v>1375</v>
      </c>
    </row>
    <row r="25" spans="2:3" x14ac:dyDescent="0.25">
      <c r="B25" s="589" t="s">
        <v>500</v>
      </c>
      <c r="C25" s="591" t="s">
        <v>486</v>
      </c>
    </row>
    <row r="26" spans="2:3" x14ac:dyDescent="0.25">
      <c r="B26" s="589" t="s">
        <v>501</v>
      </c>
      <c r="C26" s="590">
        <v>889</v>
      </c>
    </row>
    <row r="27" spans="2:3" x14ac:dyDescent="0.25">
      <c r="B27" s="589" t="s">
        <v>502</v>
      </c>
      <c r="C27" s="590">
        <v>742</v>
      </c>
    </row>
    <row r="28" spans="2:3" x14ac:dyDescent="0.25">
      <c r="B28" s="589" t="s">
        <v>503</v>
      </c>
      <c r="C28" s="590">
        <v>780</v>
      </c>
    </row>
    <row r="29" spans="2:3" x14ac:dyDescent="0.25">
      <c r="B29" s="589" t="s">
        <v>504</v>
      </c>
      <c r="C29" s="590">
        <v>1324</v>
      </c>
    </row>
    <row r="30" spans="2:3" x14ac:dyDescent="0.25">
      <c r="B30" s="589" t="s">
        <v>505</v>
      </c>
      <c r="C30" s="590">
        <v>1349</v>
      </c>
    </row>
    <row r="31" spans="2:3" x14ac:dyDescent="0.25">
      <c r="B31" s="589" t="s">
        <v>506</v>
      </c>
      <c r="C31" s="590">
        <v>1485</v>
      </c>
    </row>
    <row r="32" spans="2:3" x14ac:dyDescent="0.25">
      <c r="B32" s="589" t="s">
        <v>507</v>
      </c>
      <c r="C32" s="591" t="s">
        <v>486</v>
      </c>
    </row>
    <row r="33" spans="2:3" x14ac:dyDescent="0.25">
      <c r="B33" s="589" t="s">
        <v>508</v>
      </c>
      <c r="C33" s="590">
        <v>1373</v>
      </c>
    </row>
    <row r="34" spans="2:3" x14ac:dyDescent="0.25">
      <c r="B34" s="589" t="s">
        <v>509</v>
      </c>
      <c r="C34" s="590">
        <v>2018</v>
      </c>
    </row>
    <row r="35" spans="2:3" x14ac:dyDescent="0.25">
      <c r="B35" s="589" t="s">
        <v>510</v>
      </c>
      <c r="C35" s="590">
        <v>1254</v>
      </c>
    </row>
    <row r="36" spans="2:3" x14ac:dyDescent="0.25">
      <c r="B36" s="589" t="s">
        <v>511</v>
      </c>
      <c r="C36" s="590">
        <v>1710</v>
      </c>
    </row>
    <row r="37" spans="2:3" x14ac:dyDescent="0.25">
      <c r="B37" s="589" t="s">
        <v>512</v>
      </c>
      <c r="C37" s="590">
        <v>1393</v>
      </c>
    </row>
    <row r="38" spans="2:3" x14ac:dyDescent="0.25">
      <c r="B38" s="589" t="s">
        <v>513</v>
      </c>
      <c r="C38" s="590">
        <v>1325</v>
      </c>
    </row>
    <row r="39" spans="2:3" x14ac:dyDescent="0.25">
      <c r="B39" s="589" t="s">
        <v>514</v>
      </c>
      <c r="C39" s="590">
        <v>1812</v>
      </c>
    </row>
    <row r="40" spans="2:3" x14ac:dyDescent="0.25">
      <c r="B40" s="589" t="s">
        <v>515</v>
      </c>
      <c r="C40" s="590">
        <v>1377</v>
      </c>
    </row>
    <row r="41" spans="2:3" x14ac:dyDescent="0.25">
      <c r="B41" s="589" t="s">
        <v>516</v>
      </c>
      <c r="C41" s="590">
        <v>1598</v>
      </c>
    </row>
    <row r="42" spans="2:3" x14ac:dyDescent="0.25">
      <c r="B42" s="589" t="s">
        <v>517</v>
      </c>
      <c r="C42" s="590">
        <v>1529</v>
      </c>
    </row>
    <row r="43" spans="2:3" x14ac:dyDescent="0.25">
      <c r="B43" s="589" t="s">
        <v>518</v>
      </c>
      <c r="C43" s="590">
        <v>1597</v>
      </c>
    </row>
    <row r="44" spans="2:3" x14ac:dyDescent="0.25">
      <c r="B44" s="589" t="s">
        <v>519</v>
      </c>
      <c r="C44" s="590">
        <v>1071</v>
      </c>
    </row>
    <row r="45" spans="2:3" x14ac:dyDescent="0.25">
      <c r="B45" s="589" t="s">
        <v>520</v>
      </c>
      <c r="C45" s="590">
        <v>1063</v>
      </c>
    </row>
    <row r="46" spans="2:3" x14ac:dyDescent="0.25">
      <c r="B46" s="589" t="s">
        <v>521</v>
      </c>
      <c r="C46" s="590">
        <v>1344</v>
      </c>
    </row>
    <row r="47" spans="2:3" x14ac:dyDescent="0.25">
      <c r="B47" s="589" t="s">
        <v>522</v>
      </c>
      <c r="C47" s="590">
        <v>1678</v>
      </c>
    </row>
    <row r="48" spans="2:3" x14ac:dyDescent="0.25">
      <c r="B48" s="589" t="s">
        <v>523</v>
      </c>
      <c r="C48" s="590">
        <v>1678</v>
      </c>
    </row>
    <row r="49" spans="2:3" x14ac:dyDescent="0.25">
      <c r="B49" s="589" t="s">
        <v>524</v>
      </c>
      <c r="C49" s="590">
        <v>1335</v>
      </c>
    </row>
    <row r="50" spans="2:3" x14ac:dyDescent="0.25">
      <c r="B50" s="589" t="s">
        <v>525</v>
      </c>
      <c r="C50" s="590">
        <v>1400</v>
      </c>
    </row>
    <row r="51" spans="2:3" x14ac:dyDescent="0.25">
      <c r="B51" s="589" t="s">
        <v>526</v>
      </c>
      <c r="C51" s="590">
        <v>1180</v>
      </c>
    </row>
    <row r="52" spans="2:3" x14ac:dyDescent="0.25">
      <c r="B52" s="589" t="s">
        <v>527</v>
      </c>
      <c r="C52" s="590">
        <v>1372</v>
      </c>
    </row>
    <row r="53" spans="2:3" x14ac:dyDescent="0.25">
      <c r="B53" s="589" t="s">
        <v>528</v>
      </c>
      <c r="C53" s="590">
        <v>892</v>
      </c>
    </row>
    <row r="54" spans="2:3" x14ac:dyDescent="0.25">
      <c r="B54" s="589" t="s">
        <v>529</v>
      </c>
      <c r="C54" s="590">
        <v>1313</v>
      </c>
    </row>
    <row r="55" spans="2:3" x14ac:dyDescent="0.25">
      <c r="B55" s="589" t="s">
        <v>530</v>
      </c>
      <c r="C55" s="590">
        <v>1317</v>
      </c>
    </row>
    <row r="56" spans="2:3" x14ac:dyDescent="0.25">
      <c r="B56" s="589" t="s">
        <v>531</v>
      </c>
      <c r="C56" s="590">
        <v>1478</v>
      </c>
    </row>
    <row r="57" spans="2:3" x14ac:dyDescent="0.25">
      <c r="B57" s="589" t="s">
        <v>532</v>
      </c>
      <c r="C57" s="590">
        <v>1191</v>
      </c>
    </row>
    <row r="58" spans="2:3" x14ac:dyDescent="0.25">
      <c r="B58" s="589" t="s">
        <v>533</v>
      </c>
      <c r="C58" s="590">
        <v>1209</v>
      </c>
    </row>
    <row r="59" spans="2:3" x14ac:dyDescent="0.25">
      <c r="B59" s="589" t="s">
        <v>534</v>
      </c>
      <c r="C59" s="590">
        <v>1214</v>
      </c>
    </row>
    <row r="60" spans="2:3" x14ac:dyDescent="0.25">
      <c r="B60" s="589" t="s">
        <v>535</v>
      </c>
      <c r="C60" s="590">
        <v>1614</v>
      </c>
    </row>
    <row r="61" spans="2:3" x14ac:dyDescent="0.25">
      <c r="B61" s="589" t="s">
        <v>536</v>
      </c>
      <c r="C61" s="590">
        <v>978</v>
      </c>
    </row>
    <row r="62" spans="2:3" x14ac:dyDescent="0.25">
      <c r="B62" s="589" t="s">
        <v>537</v>
      </c>
      <c r="C62" s="590">
        <v>1278</v>
      </c>
    </row>
    <row r="63" spans="2:3" x14ac:dyDescent="0.25">
      <c r="B63" s="589" t="s">
        <v>538</v>
      </c>
      <c r="C63" s="590">
        <v>1076</v>
      </c>
    </row>
    <row r="64" spans="2:3" x14ac:dyDescent="0.25">
      <c r="B64" s="589" t="s">
        <v>539</v>
      </c>
      <c r="C64" s="590">
        <v>2513</v>
      </c>
    </row>
    <row r="65" spans="2:3" x14ac:dyDescent="0.25">
      <c r="B65" s="589" t="s">
        <v>540</v>
      </c>
      <c r="C65" s="590">
        <v>2380</v>
      </c>
    </row>
    <row r="66" spans="2:3" x14ac:dyDescent="0.25">
      <c r="B66" s="589" t="s">
        <v>541</v>
      </c>
      <c r="C66" s="590">
        <v>1496</v>
      </c>
    </row>
    <row r="67" spans="2:3" x14ac:dyDescent="0.25">
      <c r="B67" s="589" t="s">
        <v>542</v>
      </c>
      <c r="C67" s="590">
        <v>1182</v>
      </c>
    </row>
    <row r="68" spans="2:3" x14ac:dyDescent="0.25">
      <c r="B68" s="602" t="s">
        <v>543</v>
      </c>
      <c r="C68" s="603">
        <v>889</v>
      </c>
    </row>
    <row r="69" spans="2:3" x14ac:dyDescent="0.25">
      <c r="B69" s="589" t="s">
        <v>544</v>
      </c>
      <c r="C69" s="590">
        <v>1089</v>
      </c>
    </row>
    <row r="70" spans="2:3" x14ac:dyDescent="0.25">
      <c r="B70" s="589" t="s">
        <v>545</v>
      </c>
      <c r="C70" s="590">
        <v>843</v>
      </c>
    </row>
    <row r="71" spans="2:3" x14ac:dyDescent="0.25">
      <c r="B71" s="589" t="s">
        <v>546</v>
      </c>
      <c r="C71" s="590">
        <v>2287</v>
      </c>
    </row>
    <row r="72" spans="2:3" x14ac:dyDescent="0.25">
      <c r="B72" s="589" t="s">
        <v>547</v>
      </c>
      <c r="C72" s="590">
        <v>1239</v>
      </c>
    </row>
    <row r="73" spans="2:3" x14ac:dyDescent="0.25">
      <c r="B73" s="589" t="s">
        <v>548</v>
      </c>
      <c r="C73" s="590">
        <v>1258</v>
      </c>
    </row>
    <row r="74" spans="2:3" x14ac:dyDescent="0.25">
      <c r="B74" s="589" t="s">
        <v>549</v>
      </c>
      <c r="C74" s="590">
        <v>1892</v>
      </c>
    </row>
    <row r="75" spans="2:3" x14ac:dyDescent="0.25">
      <c r="B75" s="589" t="s">
        <v>550</v>
      </c>
      <c r="C75" s="590">
        <v>2133</v>
      </c>
    </row>
    <row r="76" spans="2:3" x14ac:dyDescent="0.25">
      <c r="B76" s="589" t="s">
        <v>551</v>
      </c>
      <c r="C76" s="590">
        <v>2648</v>
      </c>
    </row>
    <row r="77" spans="2:3" x14ac:dyDescent="0.25">
      <c r="B77" s="589" t="s">
        <v>552</v>
      </c>
      <c r="C77" s="590">
        <v>1915</v>
      </c>
    </row>
    <row r="78" spans="2:3" x14ac:dyDescent="0.25">
      <c r="B78" s="602" t="s">
        <v>553</v>
      </c>
      <c r="C78" s="603">
        <v>2437</v>
      </c>
    </row>
    <row r="79" spans="2:3" x14ac:dyDescent="0.25">
      <c r="B79" s="589" t="s">
        <v>554</v>
      </c>
      <c r="C79" s="590">
        <v>2520</v>
      </c>
    </row>
    <row r="80" spans="2:3" x14ac:dyDescent="0.25">
      <c r="B80" s="589" t="s">
        <v>555</v>
      </c>
      <c r="C80" s="590">
        <v>2376</v>
      </c>
    </row>
    <row r="81" spans="2:3" x14ac:dyDescent="0.25">
      <c r="B81" s="589" t="s">
        <v>556</v>
      </c>
      <c r="C81" s="590">
        <v>2230</v>
      </c>
    </row>
    <row r="82" spans="2:3" x14ac:dyDescent="0.25">
      <c r="B82" s="589" t="s">
        <v>557</v>
      </c>
      <c r="C82" s="590">
        <v>1112</v>
      </c>
    </row>
    <row r="83" spans="2:3" x14ac:dyDescent="0.25">
      <c r="B83" s="589" t="s">
        <v>558</v>
      </c>
      <c r="C83" s="590">
        <v>1112</v>
      </c>
    </row>
    <row r="84" spans="2:3" x14ac:dyDescent="0.25">
      <c r="B84" s="589" t="s">
        <v>559</v>
      </c>
      <c r="C84" s="590">
        <v>1766</v>
      </c>
    </row>
    <row r="85" spans="2:3" x14ac:dyDescent="0.25">
      <c r="B85" s="589" t="s">
        <v>560</v>
      </c>
      <c r="C85" s="590">
        <v>1632</v>
      </c>
    </row>
    <row r="86" spans="2:3" x14ac:dyDescent="0.25">
      <c r="B86" s="589" t="s">
        <v>561</v>
      </c>
      <c r="C86" s="590">
        <v>2314</v>
      </c>
    </row>
    <row r="87" spans="2:3" x14ac:dyDescent="0.25">
      <c r="B87" s="589" t="s">
        <v>562</v>
      </c>
      <c r="C87" s="590">
        <v>1664</v>
      </c>
    </row>
    <row r="88" spans="2:3" x14ac:dyDescent="0.25">
      <c r="B88" s="589" t="s">
        <v>563</v>
      </c>
      <c r="C88" s="590">
        <v>1931</v>
      </c>
    </row>
    <row r="89" spans="2:3" x14ac:dyDescent="0.25">
      <c r="B89" s="589" t="s">
        <v>564</v>
      </c>
      <c r="C89" s="590">
        <v>1772</v>
      </c>
    </row>
    <row r="90" spans="2:3" x14ac:dyDescent="0.25">
      <c r="B90" s="589" t="s">
        <v>565</v>
      </c>
      <c r="C90" s="590">
        <v>1474</v>
      </c>
    </row>
    <row r="91" spans="2:3" x14ac:dyDescent="0.25">
      <c r="B91" s="589" t="s">
        <v>566</v>
      </c>
      <c r="C91" s="590">
        <v>1118</v>
      </c>
    </row>
    <row r="92" spans="2:3" x14ac:dyDescent="0.25">
      <c r="B92" s="589" t="s">
        <v>567</v>
      </c>
      <c r="C92" s="590">
        <v>1228</v>
      </c>
    </row>
    <row r="93" spans="2:3" x14ac:dyDescent="0.25">
      <c r="B93" s="589" t="s">
        <v>568</v>
      </c>
      <c r="C93" s="590">
        <v>1443</v>
      </c>
    </row>
    <row r="94" spans="2:3" x14ac:dyDescent="0.25">
      <c r="B94" s="589" t="s">
        <v>569</v>
      </c>
      <c r="C94" s="590">
        <v>1690</v>
      </c>
    </row>
    <row r="95" spans="2:3" x14ac:dyDescent="0.25">
      <c r="B95" s="589" t="s">
        <v>570</v>
      </c>
      <c r="C95" s="590">
        <v>1433</v>
      </c>
    </row>
    <row r="96" spans="2:3" x14ac:dyDescent="0.25">
      <c r="B96" s="589" t="s">
        <v>571</v>
      </c>
      <c r="C96" s="590">
        <v>851</v>
      </c>
    </row>
    <row r="97" spans="2:3" x14ac:dyDescent="0.25">
      <c r="B97" s="589" t="s">
        <v>572</v>
      </c>
      <c r="C97" s="590">
        <v>1032</v>
      </c>
    </row>
    <row r="98" spans="2:3" x14ac:dyDescent="0.25">
      <c r="B98" s="589" t="s">
        <v>573</v>
      </c>
      <c r="C98" s="590">
        <v>1584</v>
      </c>
    </row>
    <row r="99" spans="2:3" x14ac:dyDescent="0.25">
      <c r="B99" s="589" t="s">
        <v>574</v>
      </c>
      <c r="C99" s="590">
        <v>1574</v>
      </c>
    </row>
    <row r="100" spans="2:3" x14ac:dyDescent="0.25">
      <c r="B100" s="589" t="s">
        <v>575</v>
      </c>
      <c r="C100" s="590">
        <v>1574</v>
      </c>
    </row>
    <row r="101" spans="2:3" x14ac:dyDescent="0.25">
      <c r="B101" s="589" t="s">
        <v>576</v>
      </c>
      <c r="C101" s="590">
        <v>1086</v>
      </c>
    </row>
    <row r="102" spans="2:3" x14ac:dyDescent="0.25">
      <c r="B102" s="589" t="s">
        <v>577</v>
      </c>
      <c r="C102" s="590">
        <v>1086</v>
      </c>
    </row>
    <row r="103" spans="2:3" x14ac:dyDescent="0.25">
      <c r="B103" s="589" t="s">
        <v>578</v>
      </c>
      <c r="C103" s="590">
        <v>1592</v>
      </c>
    </row>
    <row r="104" spans="2:3" x14ac:dyDescent="0.25">
      <c r="B104" s="589" t="s">
        <v>579</v>
      </c>
      <c r="C104" s="590">
        <v>1841</v>
      </c>
    </row>
    <row r="105" spans="2:3" x14ac:dyDescent="0.25">
      <c r="B105" s="589" t="s">
        <v>580</v>
      </c>
      <c r="C105" s="590">
        <v>936</v>
      </c>
    </row>
    <row r="106" spans="2:3" x14ac:dyDescent="0.25">
      <c r="B106" s="589" t="s">
        <v>581</v>
      </c>
      <c r="C106" s="590">
        <v>910</v>
      </c>
    </row>
    <row r="107" spans="2:3" x14ac:dyDescent="0.25">
      <c r="B107" s="589" t="s">
        <v>582</v>
      </c>
      <c r="C107" s="590">
        <v>1167</v>
      </c>
    </row>
    <row r="108" spans="2:3" x14ac:dyDescent="0.25">
      <c r="B108" s="589" t="s">
        <v>583</v>
      </c>
      <c r="C108" s="590">
        <v>989</v>
      </c>
    </row>
    <row r="109" spans="2:3" x14ac:dyDescent="0.25">
      <c r="B109" s="589" t="s">
        <v>584</v>
      </c>
      <c r="C109" s="590">
        <v>1030</v>
      </c>
    </row>
    <row r="110" spans="2:3" x14ac:dyDescent="0.25">
      <c r="B110" s="589" t="s">
        <v>585</v>
      </c>
      <c r="C110" s="590">
        <v>1542</v>
      </c>
    </row>
    <row r="111" spans="2:3" x14ac:dyDescent="0.25">
      <c r="B111" s="589" t="s">
        <v>586</v>
      </c>
      <c r="C111" s="590">
        <v>1420</v>
      </c>
    </row>
    <row r="112" spans="2:3" x14ac:dyDescent="0.25">
      <c r="B112" s="589" t="s">
        <v>587</v>
      </c>
      <c r="C112" s="590">
        <v>1112</v>
      </c>
    </row>
    <row r="113" spans="1:3" x14ac:dyDescent="0.25">
      <c r="B113" s="589" t="s">
        <v>588</v>
      </c>
      <c r="C113" s="590">
        <v>1435</v>
      </c>
    </row>
    <row r="114" spans="1:3" x14ac:dyDescent="0.25">
      <c r="B114" s="589" t="s">
        <v>589</v>
      </c>
      <c r="C114" s="590">
        <v>899</v>
      </c>
    </row>
    <row r="115" spans="1:3" x14ac:dyDescent="0.25">
      <c r="B115" s="589" t="s">
        <v>590</v>
      </c>
      <c r="C115" s="590">
        <v>822</v>
      </c>
    </row>
    <row r="117" spans="1:3" ht="60" x14ac:dyDescent="0.25">
      <c r="A117" s="475" t="s">
        <v>591</v>
      </c>
    </row>
    <row r="118" spans="1:3" x14ac:dyDescent="0.25">
      <c r="A118" s="475" t="s">
        <v>592</v>
      </c>
    </row>
    <row r="119" spans="1:3" ht="30" x14ac:dyDescent="0.25">
      <c r="A119" s="475" t="s">
        <v>593</v>
      </c>
    </row>
    <row r="122" spans="1:3" x14ac:dyDescent="0.25">
      <c r="A122" t="s">
        <v>594</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0D865-ABD3-4CE6-BFC8-F120B6270665}">
  <dimension ref="B3:F22"/>
  <sheetViews>
    <sheetView tabSelected="1" workbookViewId="0">
      <selection activeCell="I7" sqref="I7"/>
    </sheetView>
  </sheetViews>
  <sheetFormatPr defaultRowHeight="15" x14ac:dyDescent="0.25"/>
  <cols>
    <col min="1" max="1" width="4.42578125" customWidth="1"/>
    <col min="2" max="2" width="32.85546875" customWidth="1"/>
    <col min="3" max="6" width="19" customWidth="1"/>
  </cols>
  <sheetData>
    <row r="3" spans="2:6" ht="16.5" thickBot="1" x14ac:dyDescent="0.3">
      <c r="B3" s="592" t="s">
        <v>595</v>
      </c>
    </row>
    <row r="4" spans="2:6" ht="15.75" thickBot="1" x14ac:dyDescent="0.3">
      <c r="B4" s="593">
        <v>2022</v>
      </c>
      <c r="C4" s="746" t="s">
        <v>596</v>
      </c>
      <c r="D4" s="747"/>
      <c r="E4" s="748" t="s">
        <v>597</v>
      </c>
      <c r="F4" s="749"/>
    </row>
    <row r="5" spans="2:6" ht="45" x14ac:dyDescent="0.25">
      <c r="B5" s="594"/>
      <c r="C5" s="594" t="s">
        <v>598</v>
      </c>
      <c r="D5" s="594" t="s">
        <v>599</v>
      </c>
      <c r="E5" s="594" t="s">
        <v>598</v>
      </c>
      <c r="F5" s="594" t="s">
        <v>599</v>
      </c>
    </row>
    <row r="6" spans="2:6" x14ac:dyDescent="0.25">
      <c r="B6" s="595">
        <v>2013</v>
      </c>
      <c r="C6" s="596">
        <v>11302</v>
      </c>
      <c r="D6" s="596">
        <v>11532</v>
      </c>
      <c r="E6" s="596">
        <v>25600</v>
      </c>
      <c r="F6" s="597">
        <v>26121</v>
      </c>
    </row>
    <row r="7" spans="2:6" x14ac:dyDescent="0.25">
      <c r="B7" s="598">
        <v>2014</v>
      </c>
      <c r="C7" s="599">
        <v>11847</v>
      </c>
      <c r="D7" s="599">
        <v>11861</v>
      </c>
      <c r="E7" s="599">
        <v>26951</v>
      </c>
      <c r="F7" s="600">
        <v>26982</v>
      </c>
    </row>
    <row r="8" spans="2:6" x14ac:dyDescent="0.25">
      <c r="B8" s="595">
        <v>2015</v>
      </c>
      <c r="C8" s="596">
        <v>12427</v>
      </c>
      <c r="D8" s="596">
        <v>12427</v>
      </c>
      <c r="E8" s="596">
        <v>27640</v>
      </c>
      <c r="F8" s="597">
        <v>27640</v>
      </c>
    </row>
    <row r="9" spans="2:6" x14ac:dyDescent="0.25">
      <c r="B9" s="598">
        <v>2016</v>
      </c>
      <c r="C9" s="599">
        <v>12949</v>
      </c>
      <c r="D9" s="599">
        <v>12838</v>
      </c>
      <c r="E9" s="599">
        <v>28626</v>
      </c>
      <c r="F9" s="600">
        <v>28381</v>
      </c>
    </row>
    <row r="10" spans="2:6" x14ac:dyDescent="0.25">
      <c r="B10" s="595">
        <v>2017</v>
      </c>
      <c r="C10" s="596">
        <v>13901</v>
      </c>
      <c r="D10" s="596">
        <v>13388</v>
      </c>
      <c r="E10" s="596">
        <v>30457</v>
      </c>
      <c r="F10" s="597">
        <v>29331</v>
      </c>
    </row>
    <row r="11" spans="2:6" x14ac:dyDescent="0.25">
      <c r="B11" s="598">
        <v>2018</v>
      </c>
      <c r="C11" s="599">
        <v>15135</v>
      </c>
      <c r="D11" s="599">
        <v>14030</v>
      </c>
      <c r="E11" s="599">
        <v>32433</v>
      </c>
      <c r="F11" s="600">
        <v>30064</v>
      </c>
    </row>
    <row r="12" spans="2:6" x14ac:dyDescent="0.25">
      <c r="B12" s="595">
        <v>2019</v>
      </c>
      <c r="C12" s="596">
        <v>15980</v>
      </c>
      <c r="D12" s="596">
        <v>14208</v>
      </c>
      <c r="E12" s="596">
        <v>34043</v>
      </c>
      <c r="F12" s="597">
        <v>30269</v>
      </c>
    </row>
    <row r="13" spans="2:6" x14ac:dyDescent="0.25">
      <c r="B13" s="598">
        <v>2020</v>
      </c>
      <c r="C13" s="599">
        <v>15840</v>
      </c>
      <c r="D13" s="599">
        <v>13798</v>
      </c>
      <c r="E13" s="599">
        <v>34329</v>
      </c>
      <c r="F13" s="600">
        <v>29904</v>
      </c>
    </row>
    <row r="14" spans="2:6" x14ac:dyDescent="0.25">
      <c r="B14" s="595">
        <v>2021</v>
      </c>
      <c r="C14" s="596">
        <v>17710</v>
      </c>
      <c r="D14" s="596">
        <v>14866</v>
      </c>
      <c r="E14" s="596">
        <v>39026</v>
      </c>
      <c r="F14" s="597">
        <v>32759</v>
      </c>
    </row>
    <row r="15" spans="2:6" x14ac:dyDescent="0.25">
      <c r="B15" s="598">
        <v>2022</v>
      </c>
      <c r="C15" s="596">
        <v>20607</v>
      </c>
      <c r="D15" s="599">
        <v>15340</v>
      </c>
      <c r="E15" s="605">
        <v>44273</v>
      </c>
      <c r="F15" s="600">
        <v>32955</v>
      </c>
    </row>
    <row r="18" spans="2:6" x14ac:dyDescent="0.25">
      <c r="B18" t="s">
        <v>474</v>
      </c>
    </row>
    <row r="20" spans="2:6" x14ac:dyDescent="0.25">
      <c r="E20" t="s">
        <v>600</v>
      </c>
      <c r="F20" t="s">
        <v>601</v>
      </c>
    </row>
    <row r="21" spans="2:6" x14ac:dyDescent="0.25">
      <c r="F21">
        <f>44273/2</f>
        <v>22136.5</v>
      </c>
    </row>
    <row r="22" spans="2:6" x14ac:dyDescent="0.25">
      <c r="E22" t="s">
        <v>602</v>
      </c>
      <c r="F22" s="601">
        <v>22137</v>
      </c>
    </row>
  </sheetData>
  <mergeCells count="2">
    <mergeCell ref="C4:D4"/>
    <mergeCell ref="E4:F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460a412-55da-43b7-bce9-0b638edefbc1">
      <Terms xmlns="http://schemas.microsoft.com/office/infopath/2007/PartnerControls"/>
    </lcf76f155ced4ddcb4097134ff3c332f>
    <TaxCatchAll xmlns="cf6ab5d4-62ec-4779-8671-a1faf119395c" xsi:nil="true"/>
    <SharedWithUsers xmlns="cf6ab5d4-62ec-4779-8671-a1faf119395c">
      <UserInfo>
        <DisplayName>Jānis Pērkons</DisplayName>
        <AccountId>15</AccountId>
        <AccountType/>
      </UserInfo>
      <UserInfo>
        <DisplayName>Laura Ausmane</DisplayName>
        <AccountId>9</AccountId>
        <AccountType/>
      </UserInfo>
      <UserInfo>
        <DisplayName>Ritvars Timermanis</DisplayName>
        <AccountId>31</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9420F9C1DC0CD458DDD10124B9EB622" ma:contentTypeVersion="16" ma:contentTypeDescription="Create a new document." ma:contentTypeScope="" ma:versionID="82491a03d4815fb4f71962899f0ecff1">
  <xsd:schema xmlns:xsd="http://www.w3.org/2001/XMLSchema" xmlns:xs="http://www.w3.org/2001/XMLSchema" xmlns:p="http://schemas.microsoft.com/office/2006/metadata/properties" xmlns:ns2="f460a412-55da-43b7-bce9-0b638edefbc1" xmlns:ns3="cf6ab5d4-62ec-4779-8671-a1faf119395c" targetNamespace="http://schemas.microsoft.com/office/2006/metadata/properties" ma:root="true" ma:fieldsID="83bf8a1ecff155dd726c8a04b9e56656" ns2:_="" ns3:_="">
    <xsd:import namespace="f460a412-55da-43b7-bce9-0b638edefbc1"/>
    <xsd:import namespace="cf6ab5d4-62ec-4779-8671-a1faf119395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60a412-55da-43b7-bce9-0b638edefb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79952b4-9163-4466-a728-aca91a51bc4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6ab5d4-62ec-4779-8671-a1faf119395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9bd2aece-773a-403b-b2a7-39537862d3cf}" ma:internalName="TaxCatchAll" ma:showField="CatchAllData" ma:web="cf6ab5d4-62ec-4779-8671-a1faf11939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4ACA347-F414-438A-BEAF-0444932FC4B1}">
  <ds:schemaRefs>
    <ds:schemaRef ds:uri="http://schemas.microsoft.com/office/2006/documentManagement/types"/>
    <ds:schemaRef ds:uri="http://schemas.microsoft.com/office/infopath/2007/PartnerControls"/>
    <ds:schemaRef ds:uri="1dab4f05-feb4-4375-af69-479c2399c743"/>
    <ds:schemaRef ds:uri="http://purl.org/dc/elements/1.1/"/>
    <ds:schemaRef ds:uri="http://schemas.microsoft.com/office/2006/metadata/properties"/>
    <ds:schemaRef ds:uri="5ba1018f-b199-4ae5-a241-b362156ced1c"/>
    <ds:schemaRef ds:uri="http://purl.org/dc/terms/"/>
    <ds:schemaRef ds:uri="http://schemas.openxmlformats.org/package/2006/metadata/core-properties"/>
    <ds:schemaRef ds:uri="http://www.w3.org/XML/1998/namespace"/>
    <ds:schemaRef ds:uri="http://purl.org/dc/dcmitype/"/>
    <ds:schemaRef ds:uri="f460a412-55da-43b7-bce9-0b638edefbc1"/>
    <ds:schemaRef ds:uri="cf6ab5d4-62ec-4779-8671-a1faf119395c"/>
  </ds:schemaRefs>
</ds:datastoreItem>
</file>

<file path=customXml/itemProps2.xml><?xml version="1.0" encoding="utf-8"?>
<ds:datastoreItem xmlns:ds="http://schemas.openxmlformats.org/officeDocument/2006/customXml" ds:itemID="{4629BACB-ED15-4194-832B-719B5E886B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60a412-55da-43b7-bce9-0b638edefbc1"/>
    <ds:schemaRef ds:uri="cf6ab5d4-62ec-4779-8671-a1faf11939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1AC388-8D4D-4514-A86D-05498EA8C8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29</vt:i4>
      </vt:variant>
    </vt:vector>
  </HeadingPairs>
  <TitlesOfParts>
    <vt:vector size="29" baseType="lpstr">
      <vt:lpstr>Dati</vt:lpstr>
      <vt:lpstr>Dati par projektu</vt:lpstr>
      <vt:lpstr>1.1.A. Iesniedzējs</vt:lpstr>
      <vt:lpstr>1.1.B. Iesniedzējs</vt:lpstr>
      <vt:lpstr>1.1.C. Iesniedzējs</vt:lpstr>
      <vt:lpstr>1.2.1.A. Partneris-1</vt:lpstr>
      <vt:lpstr>1.2.1.B. Partneris-1</vt:lpstr>
      <vt:lpstr>1.2.1.C. Partneris-1</vt:lpstr>
      <vt:lpstr>1.2.2.A. Partneris-2</vt:lpstr>
      <vt:lpstr>1.2.2.B. Partneris-2</vt:lpstr>
      <vt:lpstr>1.2.2.C. Partneris-2</vt:lpstr>
      <vt:lpstr>1.3.1. Partneris-kom.-1</vt:lpstr>
      <vt:lpstr>1.3.2. Partneris-kom.-2</vt:lpstr>
      <vt:lpstr>2. DL invest.n.pl.BEZ pr.</vt:lpstr>
      <vt:lpstr>3. DL invest.n.pl.AR pr.</vt:lpstr>
      <vt:lpstr>4.DL Finansiālā ilgtspēja</vt:lpstr>
      <vt:lpstr>5.DL soc.econom. analīze</vt:lpstr>
      <vt:lpstr>6. DL finanšu_analīze</vt:lpstr>
      <vt:lpstr>7. DL jut. analīze-Soc.</vt:lpstr>
      <vt:lpstr>8. DL jut. analize-Fin.</vt:lpstr>
      <vt:lpstr>PIV 2.piel.-1</vt:lpstr>
      <vt:lpstr>9. DL PIV 2.pielikums</vt:lpstr>
      <vt:lpstr>10. DL PIV 3.pielikums</vt:lpstr>
      <vt:lpstr>11. DL PIV 4.pielikums</vt:lpstr>
      <vt:lpstr>13. Kontroles lapa</vt:lpstr>
      <vt:lpstr>12. AL budžets kopā</vt:lpstr>
      <vt:lpstr>Pieņēmumi</vt:lpstr>
      <vt:lpstr>vid_atalgojums_2022_nozares</vt:lpstr>
      <vt:lpstr>IKP2022</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Pērkons</dc:creator>
  <cp:lastModifiedBy>Signe Zvirbule</cp:lastModifiedBy>
  <cp:lastPrinted>2021-09-03T12:57:53Z</cp:lastPrinted>
  <dcterms:created xsi:type="dcterms:W3CDTF">2021-09-03T12:41:26Z</dcterms:created>
  <dcterms:modified xsi:type="dcterms:W3CDTF">2023-10-23T09:00:23Z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0x01010089420F9C1DC0CD458DDD10124B9EB622</vt:lpwstr>
  </property>
  <property fmtid="{D5CDD505-2E9C-101B-9397-08002B2CF9AE}" pid="3" name="MediaServiceImageTags">
    <vt:lpwstr/>
  </property>
</Properties>
</file>