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C:\Users\agnese.strautina\Desktop\Misiju pagarinājumi\"/>
    </mc:Choice>
  </mc:AlternateContent>
  <xr:revisionPtr revIDLastSave="0" documentId="13_ncr:1_{D241D5FE-771D-41BD-B977-C986CC0A1F82}" xr6:coauthVersionLast="36" xr6:coauthVersionMax="36" xr10:uidLastSave="{00000000-0000-0000-0000-000000000000}"/>
  <bookViews>
    <workbookView xWindow="0" yWindow="0" windowWidth="17256" windowHeight="4968" activeTab="2" xr2:uid="{00000000-000D-0000-FFFF-FFFF00000000}"/>
  </bookViews>
  <sheets>
    <sheet name="Valsts policija (O. Lagutins)" sheetId="1" r:id="rId1"/>
    <sheet name="Valsts policija (G. Jankēvičs)" sheetId="3" r:id="rId2"/>
    <sheet name="KOPSAVILKUMS" sheetId="2" r:id="rId3"/>
  </sheets>
  <definedNames>
    <definedName name="PPP">#REF!</definedName>
    <definedName name="q" localSheetId="2">#REF!</definedName>
    <definedName name="q" localSheetId="1">#REF!</definedName>
    <definedName name="q" localSheetId="0">#REF!</definedName>
    <definedName name="q">#REF!</definedName>
    <definedName name="s">#REF!</definedName>
    <definedName name="ssss" localSheetId="2">#REF!</definedName>
    <definedName name="ssss" localSheetId="1">#REF!</definedName>
    <definedName name="ssss" localSheetId="0">#REF!</definedName>
    <definedName name="ssss">#REF!</definedName>
    <definedName name="Valsts_policijas_amatpersonas_ar_speciālo_dienesta_pakāpi_dalība_Eiropas_Savienības_policijas_misijā_Gruzijā__EUMM_GEORGIA_________M.Štange__līdz_2019.gada_28.februārim" localSheetId="2">#REF!</definedName>
    <definedName name="Valsts_policijas_amatpersonas_ar_speciālo_dienesta_pakāpi_dalība_Eiropas_Savienības_policijas_misijā_Gruzijā__EUMM_GEORGIA_________M.Štange__līdz_2019.gada_28.februārim" localSheetId="1">#REF!</definedName>
    <definedName name="Valsts_policijas_amatpersonas_ar_speciālo_dienesta_pakāpi_dalība_Eiropas_Savienības_policijas_misijā_Gruzijā__EUMM_GEORGIA_________M.Štange__līdz_2019.gada_28.februārim" localSheetId="0">#REF!</definedName>
    <definedName name="Valsts_policijas_amatpersonas_ar_speciālo_dienesta_pakāpi_dalība_Eiropas_Savienības_policijas_misijā_Gruzijā__EUMM_GEORGIA_________M.Štange__līdz_2019.gada_28.februārim">#REF!</definedName>
    <definedName name="z" localSheetId="2">#REF!</definedName>
    <definedName name="z" localSheetId="1">#REF!</definedName>
    <definedName name="z" localSheetId="0">#REF!</definedName>
    <definedName name="z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7" i="2" l="1"/>
  <c r="C48" i="2"/>
  <c r="C46" i="2"/>
  <c r="C45" i="2" s="1"/>
  <c r="C43" i="2"/>
  <c r="C42" i="2" s="1"/>
  <c r="C41" i="2"/>
  <c r="C27" i="2"/>
  <c r="C32" i="2"/>
  <c r="C30" i="2"/>
  <c r="C35" i="2"/>
  <c r="C34" i="2"/>
  <c r="C33" i="2"/>
  <c r="C31" i="2"/>
  <c r="C29" i="2"/>
  <c r="C26" i="2"/>
  <c r="C24" i="2"/>
  <c r="C14" i="2"/>
  <c r="C17" i="2"/>
  <c r="C16" i="2"/>
  <c r="C15" i="2"/>
  <c r="C13" i="2"/>
  <c r="C12" i="2"/>
  <c r="C9" i="2"/>
  <c r="C7" i="2"/>
  <c r="C40" i="2"/>
  <c r="C25" i="3"/>
  <c r="C23" i="3" s="1"/>
  <c r="C24" i="3"/>
  <c r="C21" i="3"/>
  <c r="C22" i="3" s="1"/>
  <c r="C15" i="3"/>
  <c r="C14" i="3"/>
  <c r="C12" i="3"/>
  <c r="C11" i="3"/>
  <c r="C10" i="3"/>
  <c r="C9" i="3"/>
  <c r="C7" i="3" s="1"/>
  <c r="C6" i="3" s="1"/>
  <c r="C8" i="3"/>
  <c r="C44" i="2" l="1"/>
  <c r="C39" i="2"/>
  <c r="C20" i="3"/>
  <c r="C19" i="3" s="1"/>
  <c r="C38" i="2" l="1"/>
  <c r="C28" i="2"/>
  <c r="C25" i="2"/>
  <c r="C23" i="2"/>
  <c r="C8" i="2"/>
  <c r="C6" i="2"/>
  <c r="C22" i="2" l="1"/>
  <c r="C11" i="2"/>
  <c r="C10" i="2" s="1"/>
  <c r="C5" i="2"/>
  <c r="C21" i="2" l="1"/>
  <c r="C4" i="2"/>
  <c r="C8" i="1"/>
  <c r="C9" i="1" s="1"/>
  <c r="C25" i="1"/>
  <c r="C24" i="1"/>
  <c r="C21" i="1"/>
  <c r="C22" i="1" s="1"/>
  <c r="C12" i="1"/>
  <c r="C11" i="1"/>
  <c r="C10" i="1" s="1"/>
  <c r="C14" i="1"/>
  <c r="C15" i="1"/>
  <c r="C20" i="1" l="1"/>
  <c r="C7" i="1"/>
  <c r="C23" i="1"/>
  <c r="C19" i="1" l="1"/>
  <c r="C6" i="1"/>
</calcChain>
</file>

<file path=xl/sharedStrings.xml><?xml version="1.0" encoding="utf-8"?>
<sst xmlns="http://schemas.openxmlformats.org/spreadsheetml/2006/main" count="113" uniqueCount="50">
  <si>
    <t>IZDEVUMU APRĒĶINS</t>
  </si>
  <si>
    <t>euro</t>
  </si>
  <si>
    <t>Izdevumi kopā</t>
  </si>
  <si>
    <t>1000</t>
  </si>
  <si>
    <t>Atlīdzība</t>
  </si>
  <si>
    <t>2000</t>
  </si>
  <si>
    <t>Preces un pakalpojumi</t>
  </si>
  <si>
    <r>
      <t xml:space="preserve">Pārējie specifiskas lietošanas materiāli un inventārs
</t>
    </r>
    <r>
      <rPr>
        <b/>
        <sz val="10"/>
        <rFont val="Times New Roman"/>
        <family val="1"/>
        <charset val="186"/>
      </rPr>
      <t xml:space="preserve">Kopējā summa 668,00 </t>
    </r>
    <r>
      <rPr>
        <b/>
        <i/>
        <sz val="10"/>
        <rFont val="Times New Roman"/>
        <family val="1"/>
        <charset val="186"/>
      </rPr>
      <t>euro</t>
    </r>
    <r>
      <rPr>
        <b/>
        <sz val="10"/>
        <rFont val="Times New Roman"/>
        <family val="1"/>
        <charset val="186"/>
      </rPr>
      <t>, t.sk.:</t>
    </r>
    <r>
      <rPr>
        <sz val="10"/>
        <rFont val="Times New Roman"/>
        <family val="1"/>
        <charset val="186"/>
      </rPr>
      <t xml:space="preserve">
instrumentu komplekts - 140,00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;
lukturis - 120,00</t>
    </r>
    <r>
      <rPr>
        <i/>
        <sz val="10"/>
        <rFont val="Times New Roman"/>
        <family val="1"/>
        <charset val="186"/>
      </rPr>
      <t xml:space="preserve"> euro</t>
    </r>
    <r>
      <rPr>
        <sz val="10"/>
        <rFont val="Times New Roman"/>
        <family val="1"/>
        <charset val="186"/>
      </rPr>
      <t xml:space="preserve">;
guļammaiss - 223,00 </t>
    </r>
    <r>
      <rPr>
        <i/>
        <sz val="10"/>
        <rFont val="Times New Roman"/>
        <family val="1"/>
        <charset val="186"/>
      </rPr>
      <t xml:space="preserve">euro;
</t>
    </r>
    <r>
      <rPr>
        <sz val="10"/>
        <rFont val="Times New Roman"/>
        <family val="1"/>
        <charset val="186"/>
      </rPr>
      <t xml:space="preserve">mugursoma - 140,00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soma - 45,00 </t>
    </r>
    <r>
      <rPr>
        <i/>
        <sz val="10"/>
        <rFont val="Times New Roman"/>
        <family val="1"/>
        <charset val="186"/>
      </rPr>
      <t>euro.</t>
    </r>
  </si>
  <si>
    <t>2025.gads</t>
  </si>
  <si>
    <t>EUMM GEORGIA   (01.01.2026. - 06.01.2026.)</t>
  </si>
  <si>
    <t>EUMM GEORGIA   (07.01.2025. - 31.12.2025.)</t>
  </si>
  <si>
    <r>
      <t xml:space="preserve">Citas normatīvajos aktos noteiktās piemaksas, kas nav iepriekš klasificētas 
Ministru kabineta 2021.gada 7.decembra noteikumos Nr.793 amatpersonai atbilstoši amata līmenim noteiktais piemaksas apmērs gadā 19 778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(mēnesī 1 648,17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). 
(Taktiskais amata līmenis). Koeficients - 1,4;
(1 648,17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× 1,4 × 10 mēn.) + (1 648,17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× 1,4 : 31 d. × 25 d.) = 24 935,22 e</t>
    </r>
    <r>
      <rPr>
        <i/>
        <sz val="10"/>
        <rFont val="Times New Roman"/>
        <family val="1"/>
        <charset val="186"/>
      </rPr>
      <t>uro</t>
    </r>
  </si>
  <si>
    <r>
      <t xml:space="preserve">Darba devēja valsts sociālās apdrošināšanas obligātās iemaksas
23,59 % no EKK 1149 summas
(24 935,22 </t>
    </r>
    <r>
      <rPr>
        <i/>
        <sz val="10"/>
        <color theme="1"/>
        <rFont val="Times New Roman"/>
        <family val="1"/>
        <charset val="186"/>
      </rPr>
      <t xml:space="preserve">euro </t>
    </r>
    <r>
      <rPr>
        <sz val="10"/>
        <color theme="1"/>
        <rFont val="Times New Roman"/>
        <family val="1"/>
        <charset val="186"/>
      </rPr>
      <t xml:space="preserve">× 23,59 %) = 5 882,22 </t>
    </r>
    <r>
      <rPr>
        <i/>
        <sz val="10"/>
        <color theme="1"/>
        <rFont val="Times New Roman"/>
        <family val="1"/>
        <charset val="186"/>
      </rPr>
      <t>euro</t>
    </r>
  </si>
  <si>
    <r>
      <t xml:space="preserve">Ārvalstīs nodarbināto amatpersonu (darbinieku) kompensācijas
Dzīvokļa (dzīvojamās telpas) īres un citi pakalpojumi, kas saistīti ar dzīvojamās telpas lietošanu
gadā 11 895,21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(mēnesī 991,27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
(11 895,21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: 12 mēn. × 11 mēn.) + (991,27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: 31 d. × 25 d.) = 11 703,35 </t>
    </r>
    <r>
      <rPr>
        <i/>
        <sz val="10"/>
        <rFont val="Times New Roman"/>
        <family val="1"/>
        <charset val="186"/>
      </rPr>
      <t>euro</t>
    </r>
  </si>
  <si>
    <r>
      <t xml:space="preserve">Citas normatīvajos aktos noteiktās piemaksas, kas nav iepriekš klasificētas Ministru kabineta 2021.gada 7.decembra noteikumos Nr.793 amatpersonai atbilstoši amata līmenim noteiktais piemaksas apmērs gadā 19 778 </t>
    </r>
    <r>
      <rPr>
        <i/>
        <sz val="10"/>
        <color theme="1"/>
        <rFont val="Times New Roman"/>
        <family val="1"/>
        <charset val="186"/>
      </rPr>
      <t xml:space="preserve">euro </t>
    </r>
    <r>
      <rPr>
        <sz val="10"/>
        <color theme="1"/>
        <rFont val="Times New Roman"/>
        <family val="1"/>
        <charset val="186"/>
      </rPr>
      <t xml:space="preserve">(mēnesī 1 648,17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)
(Taktiskais amata līmenis). Koeficients - 1,4;
(1 648,17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× 1,4 × 1 mēn.) + (1 648,17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× 1,4 : 31 d. × 6 d.) = 2 754,04  </t>
    </r>
    <r>
      <rPr>
        <i/>
        <sz val="10"/>
        <color theme="1"/>
        <rFont val="Times New Roman"/>
        <family val="1"/>
        <charset val="186"/>
      </rPr>
      <t>euro</t>
    </r>
  </si>
  <si>
    <r>
      <t xml:space="preserve">Darba devēja valsts sociālās apdrošināšanas obligātās iemaksas
23,59% no EKK 1149 summas
(2 754,04 </t>
    </r>
    <r>
      <rPr>
        <i/>
        <sz val="10"/>
        <color theme="1"/>
        <rFont val="Times New Roman"/>
        <family val="1"/>
        <charset val="186"/>
      </rPr>
      <t xml:space="preserve">euro </t>
    </r>
    <r>
      <rPr>
        <sz val="10"/>
        <color theme="1"/>
        <rFont val="Times New Roman"/>
        <family val="1"/>
        <charset val="186"/>
      </rPr>
      <t xml:space="preserve">× 23,59 %) = 649,68 </t>
    </r>
    <r>
      <rPr>
        <i/>
        <sz val="10"/>
        <color theme="1"/>
        <rFont val="Times New Roman"/>
        <family val="1"/>
        <charset val="186"/>
      </rPr>
      <t>euro</t>
    </r>
  </si>
  <si>
    <r>
      <t xml:space="preserve">Pārējie komandējumu un darba braucienu izdevumi
Ceļa izdevumi:
Vienam braucieniem un bagāžai 560,00 </t>
    </r>
    <r>
      <rPr>
        <i/>
        <sz val="10"/>
        <rFont val="Times New Roman"/>
        <family val="1"/>
        <charset val="186"/>
      </rPr>
      <t xml:space="preserve">euro;
</t>
    </r>
    <r>
      <rPr>
        <sz val="10"/>
        <rFont val="Times New Roman"/>
        <family val="1"/>
        <charset val="186"/>
      </rPr>
      <t xml:space="preserve">Brauciens no dienesta vietas atpakaļ uz Latviju. 
Apdrošināšana par ceļojuma dienām 2,00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par 1 dienu
(560,00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+ 2,00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 x 1 brauciens = 562,00 </t>
    </r>
    <r>
      <rPr>
        <i/>
        <sz val="10"/>
        <rFont val="Times New Roman"/>
        <family val="1"/>
        <charset val="186"/>
      </rPr>
      <t>euro.</t>
    </r>
  </si>
  <si>
    <r>
      <t xml:space="preserve">Ārvalstīs nodarbināto amatpersonu (darbinieku) kompensācijas
Dzīvokļa (dzīvojamās telpas) īres un citi pakalpojumi, kas saistīti ar dzīvojamās telpas lietošanu
gadā 11 895,21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(mēnesī 991,27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
(991,27 </t>
    </r>
    <r>
      <rPr>
        <i/>
        <sz val="10"/>
        <rFont val="Times New Roman"/>
        <family val="1"/>
        <charset val="186"/>
      </rPr>
      <t xml:space="preserve">euro </t>
    </r>
    <r>
      <rPr>
        <sz val="10"/>
        <rFont val="Times New Roman"/>
        <family val="1"/>
        <charset val="186"/>
      </rPr>
      <t xml:space="preserve">: 31 d. × 6 d.)  =  191,86 </t>
    </r>
    <r>
      <rPr>
        <i/>
        <sz val="10"/>
        <rFont val="Times New Roman"/>
        <family val="1"/>
        <charset val="186"/>
      </rPr>
      <t>euro.</t>
    </r>
  </si>
  <si>
    <r>
      <t xml:space="preserve">Inventārs
Aptieciņa 32,00 </t>
    </r>
    <r>
      <rPr>
        <i/>
        <sz val="10"/>
        <rFont val="Times New Roman"/>
        <family val="1"/>
        <charset val="186"/>
      </rPr>
      <t>euro.</t>
    </r>
  </si>
  <si>
    <r>
      <t xml:space="preserve">Valsts policijas amatpersonas ar speciālo dienesta pakāpi dalība Eiropas Savienības 
novērošanas misijā Gruzijā (EUMM GEORGIA) </t>
    </r>
    <r>
      <rPr>
        <b/>
        <sz val="10"/>
        <rFont val="Times New Roman"/>
        <family val="1"/>
        <charset val="186"/>
      </rPr>
      <t xml:space="preserve">Oļega Lagutina </t>
    </r>
    <r>
      <rPr>
        <sz val="10"/>
        <rFont val="Times New Roman"/>
        <family val="1"/>
        <charset val="186"/>
      </rPr>
      <t>(07.01.2025. - 06.01.2026.)</t>
    </r>
  </si>
  <si>
    <t>2026.gads</t>
  </si>
  <si>
    <r>
      <t xml:space="preserve">Pārējie komandējumu un darba braucienu izdevumi
Ceļa izdevumi: 
Vienam braucienam un bagāžai 560,00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 
Brauciens no Latvijas līdz dienesta vietai, kā arī reizi kalendāra gadā dodoties atvaļinājumā uz Latviju un atgriežoties no Latvijas. 
Apdrošināšana par ceļojuma dienām 2,00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par 1 dienu
(560,00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+ 2,00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 × 3 braucieni = 1 686,00 </t>
    </r>
    <r>
      <rPr>
        <i/>
        <sz val="10"/>
        <rFont val="Times New Roman"/>
        <family val="1"/>
        <charset val="186"/>
      </rPr>
      <t>euro.</t>
    </r>
  </si>
  <si>
    <r>
      <t xml:space="preserve">Formas tērpi un speciālais apģērbs
</t>
    </r>
    <r>
      <rPr>
        <b/>
        <sz val="10"/>
        <rFont val="Times New Roman"/>
        <family val="1"/>
        <charset val="186"/>
      </rPr>
      <t xml:space="preserve">Kopējā summa 1 420,00 </t>
    </r>
    <r>
      <rPr>
        <b/>
        <i/>
        <sz val="10"/>
        <rFont val="Times New Roman"/>
        <family val="1"/>
        <charset val="186"/>
      </rPr>
      <t>euro</t>
    </r>
    <r>
      <rPr>
        <b/>
        <sz val="10"/>
        <rFont val="Times New Roman"/>
        <family val="1"/>
        <charset val="186"/>
      </rPr>
      <t>, t.sk.:</t>
    </r>
    <r>
      <rPr>
        <sz val="10"/>
        <rFont val="Times New Roman"/>
        <family val="1"/>
        <charset val="186"/>
      </rPr>
      <t xml:space="preserve">
siltās apakšveļas (apakškrekls garām piedurknēm, garās apakšbikses (termoveļa)) komplekts -
110,00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2 komplekti = 220,00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bikses - 65,00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× 2 gab. = 130,00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krekls ar īsām piedurknēm - 30,00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krekls ar garām piedurknēm - 70,00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polo krekls - 30,00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ziemas jaka - 280,00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taktiskie cimdi (darba) - 45,00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cimdi (auksta laika) - 35,00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sporta apavi  - 120,00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šņorzābaki - 150,00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2 pāri = 300,00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pulovers - 75,00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lietusmētelis - 40,00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zeķes - 5,00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5 pāri = 25</t>
    </r>
    <r>
      <rPr>
        <i/>
        <sz val="10"/>
        <rFont val="Times New Roman"/>
        <family val="1"/>
        <charset val="186"/>
      </rPr>
      <t>,00 euro</t>
    </r>
    <r>
      <rPr>
        <sz val="10"/>
        <rFont val="Times New Roman"/>
        <family val="1"/>
        <charset val="186"/>
      </rPr>
      <t xml:space="preserve">;
uzšūve(Latvijas karogs) - 5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4 gab.= 20,00</t>
    </r>
    <r>
      <rPr>
        <i/>
        <sz val="10"/>
        <rFont val="Times New Roman"/>
        <family val="1"/>
        <charset val="186"/>
      </rPr>
      <t xml:space="preserve"> euro.</t>
    </r>
  </si>
  <si>
    <r>
      <t xml:space="preserve">Formas tērpi un speciālais apģērbs
</t>
    </r>
    <r>
      <rPr>
        <b/>
        <sz val="10"/>
        <rFont val="Times New Roman"/>
        <family val="1"/>
        <charset val="186"/>
      </rPr>
      <t xml:space="preserve">Kopējā summa 1 420,00 </t>
    </r>
    <r>
      <rPr>
        <b/>
        <i/>
        <sz val="10"/>
        <rFont val="Times New Roman"/>
        <family val="1"/>
        <charset val="186"/>
      </rPr>
      <t>euro</t>
    </r>
    <r>
      <rPr>
        <b/>
        <sz val="10"/>
        <rFont val="Times New Roman"/>
        <family val="1"/>
        <charset val="186"/>
      </rPr>
      <t>, t.sk.:</t>
    </r>
    <r>
      <rPr>
        <sz val="10"/>
        <rFont val="Times New Roman"/>
        <family val="1"/>
        <charset val="186"/>
      </rPr>
      <t xml:space="preserve">
siltās apakšveļas (apakškrekls garām piedurknēm, garās apakšbikses (termoveļa)) komplekts -
110,00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2 komplekti = 220,00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bikses - 65,00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× 2 gab. = 130,00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krekls ar īsām piedurknēm - 30,00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krekls ar garām piedurknēm - 70,00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polo krekls - 30,00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ziemas jaka - 280,00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taktiskie cimdi (darba) - 45,00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cimdi (auksta laika) - 35,00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sporta apavi  - 120,00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šņorzābaki - 150,00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2 pāri = 300,00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pulovers - 75,00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lietusmētelis - 40,00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zeķes - 5,00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5 pāri = 25</t>
    </r>
    <r>
      <rPr>
        <i/>
        <sz val="10"/>
        <rFont val="Times New Roman"/>
        <family val="1"/>
        <charset val="186"/>
      </rPr>
      <t>,00 euro</t>
    </r>
    <r>
      <rPr>
        <sz val="10"/>
        <rFont val="Times New Roman"/>
        <family val="1"/>
        <charset val="186"/>
      </rPr>
      <t xml:space="preserve">;
uzšuve (Latvijas karogs) - 5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4 gab.= 20,00</t>
    </r>
    <r>
      <rPr>
        <i/>
        <sz val="10"/>
        <rFont val="Times New Roman"/>
        <family val="1"/>
        <charset val="186"/>
      </rPr>
      <t xml:space="preserve"> euro.</t>
    </r>
  </si>
  <si>
    <t>KOPSAVILKUMS</t>
  </si>
  <si>
    <t>EUMM GEORGIA</t>
  </si>
  <si>
    <t>2024.gads</t>
  </si>
  <si>
    <t>Atalgojums</t>
  </si>
  <si>
    <t>Citas normatīvajos aktos noteiktās piemaksas, kas nav iepriekš klasificētas</t>
  </si>
  <si>
    <t>Darba devēja valsts sociālās apdrošināšanas obligātās iemaksas, pabalsti un kompensācijas</t>
  </si>
  <si>
    <t>Darba devēja valsts sociālās apdrošināšanas obligātās iemaksas</t>
  </si>
  <si>
    <t>Pakalpojumi</t>
  </si>
  <si>
    <t>Ārvalstīs nodarbināto amatpersonu (darbinieku) kompensācijas</t>
  </si>
  <si>
    <t>Krājumi, materiāli, energoresursi, preces, biroja preces un inventārs, kurus neuzskaita kodā 5000</t>
  </si>
  <si>
    <t>Formas tērpi un speciālais apģērbs</t>
  </si>
  <si>
    <t>Mācību, darba un dienesta komandējumi, darba braucieni</t>
  </si>
  <si>
    <t>Pārējie komandējumu un darba braucienu izdevumi</t>
  </si>
  <si>
    <r>
      <t xml:space="preserve">Valsts policijas amatpersonas ar speciālo dienesta pakāpi dalība Eiropas Savienības 
novērošanas misijā Gruzijā (EUMM GEORGIA) </t>
    </r>
    <r>
      <rPr>
        <b/>
        <sz val="10"/>
        <rFont val="Times New Roman"/>
        <family val="1"/>
        <charset val="186"/>
      </rPr>
      <t>Gunāra Jankēviča</t>
    </r>
    <r>
      <rPr>
        <sz val="10"/>
        <rFont val="Times New Roman"/>
        <family val="1"/>
        <charset val="186"/>
      </rPr>
      <t xml:space="preserve"> (17.09.2024.-16.09.2025.)</t>
    </r>
  </si>
  <si>
    <t>EUMM GEORGIA   (17.09.2024. - 31.12.2024.)</t>
  </si>
  <si>
    <r>
      <t xml:space="preserve">Citas normatīvajos aktos noteiktās piemaksas, kas nav iepriekš klasificētas 
Ministru kabineta 2021.gada 7.decembra noteikumos Nr.793 amatpersonai atbilstoši amata līmenim noteiktais piemaksas apmērs gadā 19 778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(mēnesī 1 648,17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). 
(Taktiskais amata līmenis). Koeficients - 1,4;
(1 648,17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× 1,4 × 2 mēn.) + (1 648,17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× 1,4 : 30 d. × 14 d.) = 5 691,68 </t>
    </r>
    <r>
      <rPr>
        <i/>
        <sz val="10"/>
        <rFont val="Times New Roman"/>
        <family val="1"/>
        <charset val="186"/>
      </rPr>
      <t>euro</t>
    </r>
  </si>
  <si>
    <r>
      <t xml:space="preserve">Darba devēja valsts sociālās apdrošināšanas obligātās iemaksas
23,59 % no EKK 1149 summas
(5 691,68 </t>
    </r>
    <r>
      <rPr>
        <i/>
        <sz val="10"/>
        <color theme="1"/>
        <rFont val="Times New Roman"/>
        <family val="1"/>
        <charset val="186"/>
      </rPr>
      <t xml:space="preserve">euro </t>
    </r>
    <r>
      <rPr>
        <sz val="10"/>
        <color theme="1"/>
        <rFont val="Times New Roman"/>
        <family val="1"/>
        <charset val="186"/>
      </rPr>
      <t xml:space="preserve">× 23,59 %) = 1 342,67 </t>
    </r>
    <r>
      <rPr>
        <i/>
        <sz val="10"/>
        <color theme="1"/>
        <rFont val="Times New Roman"/>
        <family val="1"/>
        <charset val="186"/>
      </rPr>
      <t>euro</t>
    </r>
  </si>
  <si>
    <r>
      <t xml:space="preserve">Pārējie komandējumu un darba braucienu izdevumi
Ceļa izdevumi: 
Vienam braucienam un bagāžai 560,00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 
Brauciens no Latvijas līdz dienesta vietai.
Apdrošināšana par ceļojuma dienām 2,00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par 1 dienu
(560,00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+ 2,00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 × 1 brauciens = 562,00 </t>
    </r>
    <r>
      <rPr>
        <i/>
        <sz val="10"/>
        <rFont val="Times New Roman"/>
        <family val="1"/>
        <charset val="186"/>
      </rPr>
      <t>euro.</t>
    </r>
  </si>
  <si>
    <r>
      <t xml:space="preserve">Ārvalstīs nodarbināto amatpersonu (darbinieku) kompensācijas
Dzīvokļa (dzīvojamās telpas) īres un citi pakalpojumi, kas saistīti ar dzīvojamās telpas lietošanu
gadā 11 895,21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(mēnesī 991,27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
(11 895,21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: 12 mēn. × 3 mēn.) + (991,27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: 30 d. × 14 d.) = 3 436,40 </t>
    </r>
    <r>
      <rPr>
        <i/>
        <sz val="10"/>
        <rFont val="Times New Roman"/>
        <family val="1"/>
        <charset val="186"/>
      </rPr>
      <t>euro</t>
    </r>
  </si>
  <si>
    <t>EUMM GEORGIA   (01.01.2025. - 16.09.2025.)</t>
  </si>
  <si>
    <r>
      <t xml:space="preserve">Citas normatīvajos aktos noteiktās piemaksas, kas nav iepriekš klasificētas Ministru kabineta 2021.gada 7.decembra noteikumos Nr.793 amatpersonai atbilstoši amata līmenim noteiktais piemaksas apmērs gadā 19 778 </t>
    </r>
    <r>
      <rPr>
        <i/>
        <sz val="10"/>
        <color theme="1"/>
        <rFont val="Times New Roman"/>
        <family val="1"/>
        <charset val="186"/>
      </rPr>
      <t xml:space="preserve">euro </t>
    </r>
    <r>
      <rPr>
        <sz val="10"/>
        <color theme="1"/>
        <rFont val="Times New Roman"/>
        <family val="1"/>
        <charset val="186"/>
      </rPr>
      <t xml:space="preserve">(mēnesī 1 648,17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)
(Taktiskais amata līmenis). Koeficients - 1,4;
(1 648,17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× 1,4 × 9 mēn.) + (1 648,17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× 1,4 : 30 d. × 16 d.) =  21 997,58 </t>
    </r>
    <r>
      <rPr>
        <i/>
        <sz val="10"/>
        <color theme="1"/>
        <rFont val="Times New Roman"/>
        <family val="1"/>
        <charset val="186"/>
      </rPr>
      <t>euro</t>
    </r>
  </si>
  <si>
    <r>
      <t xml:space="preserve">Darba devēja valsts sociālās apdrošināšanas obligātās iemaksas
23,59% no EKK 1149 summas
( 21 997,58 </t>
    </r>
    <r>
      <rPr>
        <i/>
        <sz val="10"/>
        <color theme="1"/>
        <rFont val="Times New Roman"/>
        <family val="1"/>
        <charset val="186"/>
      </rPr>
      <t xml:space="preserve">euro </t>
    </r>
    <r>
      <rPr>
        <sz val="10"/>
        <color theme="1"/>
        <rFont val="Times New Roman"/>
        <family val="1"/>
        <charset val="186"/>
      </rPr>
      <t xml:space="preserve">× 23,59 %) = 5 189,23 </t>
    </r>
    <r>
      <rPr>
        <i/>
        <sz val="10"/>
        <color theme="1"/>
        <rFont val="Times New Roman"/>
        <family val="1"/>
        <charset val="186"/>
      </rPr>
      <t>euro</t>
    </r>
  </si>
  <si>
    <r>
      <t xml:space="preserve">Pārējie komandējumu un darba braucienu izdevumi
Ceļa izdevumi:
Vienam braucieniem un bagāžai 560,00 </t>
    </r>
    <r>
      <rPr>
        <i/>
        <sz val="10"/>
        <rFont val="Times New Roman"/>
        <family val="1"/>
        <charset val="186"/>
      </rPr>
      <t xml:space="preserve">euro;
</t>
    </r>
    <r>
      <rPr>
        <sz val="10"/>
        <rFont val="Times New Roman"/>
        <family val="1"/>
        <charset val="186"/>
      </rPr>
      <t xml:space="preserve">Brauciens no dienesta vietas uz Latviju, kā arī reizi kalendāra gadā dodoties atvaļinājumā uz Latviju un atgriežoties no Latvijas. 
Apdrošināšana par ceļojuma dienām 2,00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par 1 dienu
(560,00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+ 2,00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 x 3 braucieni = 1 686,00 </t>
    </r>
    <r>
      <rPr>
        <i/>
        <sz val="10"/>
        <rFont val="Times New Roman"/>
        <family val="1"/>
        <charset val="186"/>
      </rPr>
      <t>euro.</t>
    </r>
  </si>
  <si>
    <r>
      <t xml:space="preserve">Ārvalstīs nodarbināto amatpersonu (darbinieku) kompensācijas
Dzīvokļa (dzīvojamās telpas) īres un citi pakalpojumi, kas saistīti ar dzīvojamās telpas lietošanu
gadā 11 895,21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(mēnesī 991,27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
(11 895,21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: 12 mēn. × 8 mēn.) + (991,27 </t>
    </r>
    <r>
      <rPr>
        <i/>
        <sz val="10"/>
        <rFont val="Times New Roman"/>
        <family val="1"/>
        <charset val="186"/>
      </rPr>
      <t xml:space="preserve">euro </t>
    </r>
    <r>
      <rPr>
        <sz val="10"/>
        <rFont val="Times New Roman"/>
        <family val="1"/>
        <charset val="186"/>
      </rPr>
      <t xml:space="preserve">: 30 d. × 16 d.)  =  8 458,82 </t>
    </r>
    <r>
      <rPr>
        <i/>
        <sz val="10"/>
        <rFont val="Times New Roman"/>
        <family val="1"/>
        <charset val="186"/>
      </rPr>
      <t>euro.</t>
    </r>
  </si>
  <si>
    <t>Pārējie specifiskas lietošanas materiāli un inventārs</t>
  </si>
  <si>
    <t>Inventārs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</si>
</sst>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0"/>
      <color rgb="FF414142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6" fillId="2" borderId="3" xfId="0" applyFont="1" applyFill="1" applyBorder="1" applyAlignment="1">
      <alignment horizontal="right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3" fontId="5" fillId="0" borderId="4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horizontal="justify" vertical="center" wrapText="1"/>
    </xf>
    <xf numFmtId="3" fontId="2" fillId="0" borderId="7" xfId="0" applyNumberFormat="1" applyFont="1" applyBorder="1" applyAlignment="1">
      <alignment horizontal="right" vertical="center"/>
    </xf>
    <xf numFmtId="2" fontId="2" fillId="0" borderId="0" xfId="0" applyNumberFormat="1" applyFont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3" fontId="2" fillId="0" borderId="9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3" fontId="9" fillId="0" borderId="3" xfId="0" applyNumberFormat="1" applyFont="1" applyBorder="1" applyAlignment="1">
      <alignment horizontal="right" vertical="center" wrapText="1"/>
    </xf>
    <xf numFmtId="3" fontId="2" fillId="0" borderId="0" xfId="0" applyNumberFormat="1" applyFont="1" applyAlignment="1">
      <alignment horizontal="center" vertical="center"/>
    </xf>
    <xf numFmtId="0" fontId="3" fillId="0" borderId="11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justify" vertical="center" wrapText="1"/>
    </xf>
    <xf numFmtId="3" fontId="2" fillId="0" borderId="11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3" fillId="0" borderId="13" xfId="0" applyFont="1" applyBorder="1" applyAlignment="1">
      <alignment horizontal="right" vertical="center" wrapText="1"/>
    </xf>
    <xf numFmtId="3" fontId="3" fillId="0" borderId="13" xfId="0" applyNumberFormat="1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3" fontId="3" fillId="0" borderId="0" xfId="0" applyNumberFormat="1" applyFont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9" xfId="0" applyFont="1" applyBorder="1" applyAlignment="1">
      <alignment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justify" vertical="center" wrapText="1"/>
    </xf>
    <xf numFmtId="3" fontId="3" fillId="0" borderId="9" xfId="0" applyNumberFormat="1" applyFont="1" applyBorder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 wrapText="1"/>
    </xf>
    <xf numFmtId="3" fontId="7" fillId="0" borderId="0" xfId="0" applyNumberFormat="1" applyFont="1" applyAlignment="1">
      <alignment horizontal="left"/>
    </xf>
    <xf numFmtId="4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wrapText="1"/>
    </xf>
    <xf numFmtId="4" fontId="2" fillId="0" borderId="0" xfId="0" applyNumberFormat="1" applyFont="1" applyAlignment="1">
      <alignment horizontal="left" wrapText="1"/>
    </xf>
    <xf numFmtId="0" fontId="12" fillId="0" borderId="0" xfId="0" applyFont="1" applyAlignment="1">
      <alignment horizontal="right" vertical="center"/>
    </xf>
    <xf numFmtId="4" fontId="11" fillId="0" borderId="0" xfId="0" applyNumberFormat="1" applyFont="1" applyAlignment="1">
      <alignment horizontal="center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left" vertical="center" wrapText="1"/>
    </xf>
    <xf numFmtId="0" fontId="2" fillId="0" borderId="15" xfId="0" applyFont="1" applyBorder="1"/>
    <xf numFmtId="0" fontId="2" fillId="0" borderId="7" xfId="0" applyFont="1" applyBorder="1" applyAlignment="1">
      <alignment horizontal="right" vertical="center"/>
    </xf>
    <xf numFmtId="0" fontId="3" fillId="0" borderId="11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3" fontId="9" fillId="0" borderId="5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2" fontId="9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9" fillId="0" borderId="3" xfId="0" applyFont="1" applyFill="1" applyBorder="1" applyAlignment="1">
      <alignment horizontal="right" vertical="center"/>
    </xf>
    <xf numFmtId="3" fontId="9" fillId="0" borderId="4" xfId="0" applyNumberFormat="1" applyFont="1" applyFill="1" applyBorder="1" applyAlignment="1">
      <alignment horizontal="right" vertical="center"/>
    </xf>
    <xf numFmtId="3" fontId="2" fillId="0" borderId="0" xfId="0" applyNumberFormat="1" applyFont="1"/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3" fontId="9" fillId="0" borderId="5" xfId="0" applyNumberFormat="1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3" fontId="2" fillId="0" borderId="11" xfId="0" applyNumberFormat="1" applyFont="1" applyFill="1" applyBorder="1" applyAlignment="1">
      <alignment horizontal="right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3" fontId="2" fillId="0" borderId="7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vertical="center" wrapText="1"/>
    </xf>
    <xf numFmtId="3" fontId="2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3" fontId="2" fillId="0" borderId="9" xfId="0" applyNumberFormat="1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left" vertical="center" wrapText="1"/>
    </xf>
    <xf numFmtId="0" fontId="1" fillId="0" borderId="16" xfId="0" applyFont="1" applyFill="1" applyBorder="1" applyAlignment="1">
      <alignment horizontal="left" vertical="center" wrapText="1"/>
    </xf>
    <xf numFmtId="3" fontId="9" fillId="0" borderId="11" xfId="0" applyNumberFormat="1" applyFont="1" applyFill="1" applyBorder="1" applyAlignment="1">
      <alignment horizontal="righ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right" vertical="center" wrapText="1"/>
    </xf>
    <xf numFmtId="3" fontId="2" fillId="0" borderId="19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right" vertical="center" wrapText="1"/>
    </xf>
    <xf numFmtId="3" fontId="2" fillId="0" borderId="11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right" vertical="center" wrapText="1"/>
    </xf>
    <xf numFmtId="0" fontId="2" fillId="0" borderId="0" xfId="0" applyFont="1" applyFill="1" applyAlignment="1">
      <alignment wrapText="1"/>
    </xf>
    <xf numFmtId="0" fontId="8" fillId="0" borderId="0" xfId="0" applyFont="1" applyFill="1" applyAlignment="1">
      <alignment horizontal="right"/>
    </xf>
    <xf numFmtId="0" fontId="3" fillId="0" borderId="17" xfId="0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3" fontId="5" fillId="0" borderId="5" xfId="0" applyNumberFormat="1" applyFont="1" applyBorder="1" applyAlignment="1">
      <alignment horizontal="righ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right"/>
    </xf>
    <xf numFmtId="2" fontId="2" fillId="0" borderId="0" xfId="0" applyNumberFormat="1" applyFont="1" applyAlignment="1">
      <alignment horizontal="right"/>
    </xf>
    <xf numFmtId="0" fontId="3" fillId="0" borderId="11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center" wrapText="1"/>
    </xf>
    <xf numFmtId="3" fontId="2" fillId="0" borderId="0" xfId="0" applyNumberFormat="1" applyFont="1" applyFill="1" applyBorder="1" applyAlignment="1">
      <alignment horizontal="right" vertical="center"/>
    </xf>
    <xf numFmtId="3" fontId="2" fillId="0" borderId="18" xfId="0" applyNumberFormat="1" applyFont="1" applyFill="1" applyBorder="1" applyAlignment="1">
      <alignment horizontal="right" vertical="center"/>
    </xf>
    <xf numFmtId="3" fontId="2" fillId="0" borderId="20" xfId="0" applyNumberFormat="1" applyFont="1" applyFill="1" applyBorder="1" applyAlignment="1">
      <alignment horizontal="right" vertical="center"/>
    </xf>
    <xf numFmtId="3" fontId="2" fillId="0" borderId="13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3" fillId="0" borderId="15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right" vertical="center" wrapText="1"/>
    </xf>
    <xf numFmtId="0" fontId="3" fillId="0" borderId="23" xfId="0" applyFont="1" applyFill="1" applyBorder="1" applyAlignment="1">
      <alignment horizontal="right" vertical="center" wrapText="1"/>
    </xf>
    <xf numFmtId="3" fontId="2" fillId="0" borderId="15" xfId="0" applyNumberFormat="1" applyFont="1" applyFill="1" applyBorder="1" applyAlignment="1">
      <alignment horizontal="right" vertical="center"/>
    </xf>
    <xf numFmtId="0" fontId="7" fillId="0" borderId="15" xfId="0" applyFont="1" applyBorder="1"/>
    <xf numFmtId="0" fontId="2" fillId="0" borderId="2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3" fillId="0" borderId="19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39997558519241921"/>
    <pageSetUpPr fitToPage="1"/>
  </sheetPr>
  <dimension ref="A1:J43"/>
  <sheetViews>
    <sheetView zoomScale="80" zoomScaleNormal="80" workbookViewId="0">
      <pane ySplit="3" topLeftCell="A4" activePane="bottomLeft" state="frozen"/>
      <selection pane="bottomLeft" activeCell="A13" sqref="A13"/>
    </sheetView>
  </sheetViews>
  <sheetFormatPr defaultColWidth="9.21875" defaultRowHeight="13.2" x14ac:dyDescent="0.25"/>
  <cols>
    <col min="1" max="1" width="9.21875" style="5" customWidth="1"/>
    <col min="2" max="2" width="73.21875" style="6" customWidth="1"/>
    <col min="3" max="3" width="15" style="31" customWidth="1"/>
    <col min="4" max="4" width="9.21875" style="1" customWidth="1"/>
    <col min="5" max="5" width="11.44140625" style="2" customWidth="1"/>
    <col min="6" max="6" width="10.77734375" style="2" customWidth="1"/>
    <col min="7" max="10" width="9.21875" style="2"/>
    <col min="11" max="16384" width="9.21875" style="1"/>
  </cols>
  <sheetData>
    <row r="1" spans="1:10" ht="19.5" customHeight="1" x14ac:dyDescent="0.25">
      <c r="A1" s="124" t="s">
        <v>0</v>
      </c>
      <c r="B1" s="124"/>
      <c r="C1" s="124"/>
    </row>
    <row r="2" spans="1:10" ht="31.5" customHeight="1" x14ac:dyDescent="0.25">
      <c r="A2" s="125" t="s">
        <v>19</v>
      </c>
      <c r="B2" s="125"/>
      <c r="C2" s="125"/>
    </row>
    <row r="3" spans="1:10" x14ac:dyDescent="0.25">
      <c r="A3" s="3"/>
      <c r="B3" s="3"/>
      <c r="C3" s="4"/>
    </row>
    <row r="4" spans="1:10" x14ac:dyDescent="0.25">
      <c r="C4" s="7" t="s">
        <v>1</v>
      </c>
    </row>
    <row r="5" spans="1:10" s="9" customFormat="1" ht="15" customHeight="1" x14ac:dyDescent="0.25">
      <c r="A5" s="126" t="s">
        <v>10</v>
      </c>
      <c r="B5" s="127"/>
      <c r="C5" s="8" t="s">
        <v>8</v>
      </c>
      <c r="E5" s="10"/>
      <c r="F5" s="10"/>
      <c r="G5" s="10"/>
      <c r="H5" s="10"/>
      <c r="I5" s="10"/>
      <c r="J5" s="10"/>
    </row>
    <row r="6" spans="1:10" s="9" customFormat="1" ht="13.8" x14ac:dyDescent="0.25">
      <c r="A6" s="122" t="s">
        <v>2</v>
      </c>
      <c r="B6" s="123"/>
      <c r="C6" s="11">
        <f>C7+C10</f>
        <v>46328</v>
      </c>
      <c r="E6" s="10"/>
      <c r="F6" s="63"/>
      <c r="G6" s="10"/>
      <c r="H6" s="10"/>
      <c r="I6" s="10"/>
      <c r="J6" s="10"/>
    </row>
    <row r="7" spans="1:10" x14ac:dyDescent="0.25">
      <c r="A7" s="58" t="s">
        <v>3</v>
      </c>
      <c r="B7" s="59" t="s">
        <v>4</v>
      </c>
      <c r="C7" s="57">
        <f>SUM(C8:C9)</f>
        <v>30818</v>
      </c>
      <c r="F7" s="61"/>
    </row>
    <row r="8" spans="1:10" ht="66.75" customHeight="1" x14ac:dyDescent="0.25">
      <c r="A8" s="12">
        <v>1149</v>
      </c>
      <c r="B8" s="13" t="s">
        <v>11</v>
      </c>
      <c r="C8" s="14">
        <f>ROUNDUP((((1648.17*1.4))/31*25)+(1648.17*1.4*10),0)-1</f>
        <v>24935</v>
      </c>
      <c r="E8" s="15"/>
      <c r="F8" s="15"/>
      <c r="G8" s="15"/>
      <c r="H8" s="15"/>
    </row>
    <row r="9" spans="1:10" ht="42" customHeight="1" x14ac:dyDescent="0.25">
      <c r="A9" s="16">
        <v>1210</v>
      </c>
      <c r="B9" s="17" t="s">
        <v>12</v>
      </c>
      <c r="C9" s="18">
        <f>ROUND(C8*0.2359,0)+1</f>
        <v>5883</v>
      </c>
      <c r="G9" s="15"/>
      <c r="H9" s="15"/>
    </row>
    <row r="10" spans="1:10" x14ac:dyDescent="0.25">
      <c r="A10" s="19" t="s">
        <v>5</v>
      </c>
      <c r="B10" s="20" t="s">
        <v>6</v>
      </c>
      <c r="C10" s="21">
        <f>SUM(C11:C15)</f>
        <v>15510</v>
      </c>
      <c r="E10" s="22"/>
      <c r="F10" s="61"/>
    </row>
    <row r="11" spans="1:10" ht="91.5" customHeight="1" x14ac:dyDescent="0.25">
      <c r="A11" s="23">
        <v>2122</v>
      </c>
      <c r="B11" s="24" t="s">
        <v>21</v>
      </c>
      <c r="C11" s="25">
        <f>ROUNDUP(560*3+2*3,0)</f>
        <v>1686</v>
      </c>
    </row>
    <row r="12" spans="1:10" ht="69" customHeight="1" x14ac:dyDescent="0.25">
      <c r="A12" s="26">
        <v>2238</v>
      </c>
      <c r="B12" s="27" t="s">
        <v>13</v>
      </c>
      <c r="C12" s="14">
        <f>ROUNDUP((11895.21/12*11)+((991.27/31)*25),0)</f>
        <v>11704</v>
      </c>
      <c r="D12" s="52"/>
      <c r="E12" s="15"/>
      <c r="F12" s="15"/>
      <c r="G12" s="15"/>
      <c r="H12" s="15"/>
    </row>
    <row r="13" spans="1:10" ht="33.75" customHeight="1" x14ac:dyDescent="0.25">
      <c r="A13" s="23">
        <v>2312</v>
      </c>
      <c r="B13" s="28" t="s">
        <v>18</v>
      </c>
      <c r="C13" s="14">
        <v>32</v>
      </c>
      <c r="D13" s="52"/>
    </row>
    <row r="14" spans="1:10" ht="222.75" customHeight="1" x14ac:dyDescent="0.25">
      <c r="A14" s="26">
        <v>2364</v>
      </c>
      <c r="B14" s="50" t="s">
        <v>23</v>
      </c>
      <c r="C14" s="53">
        <f>220+130+30+70+30+280+45+35+120+300+75+40+25+20</f>
        <v>1420</v>
      </c>
      <c r="D14" s="2"/>
    </row>
    <row r="15" spans="1:10" ht="93" customHeight="1" x14ac:dyDescent="0.25">
      <c r="A15" s="29">
        <v>2389</v>
      </c>
      <c r="B15" s="51" t="s">
        <v>7</v>
      </c>
      <c r="C15" s="30">
        <f>140+120+223+140+45</f>
        <v>668</v>
      </c>
    </row>
    <row r="16" spans="1:10" ht="11.25" customHeight="1" x14ac:dyDescent="0.25">
      <c r="A16" s="31"/>
      <c r="B16" s="32"/>
      <c r="C16" s="33"/>
    </row>
    <row r="17" spans="1:10" x14ac:dyDescent="0.25">
      <c r="C17" s="7" t="s">
        <v>1</v>
      </c>
    </row>
    <row r="18" spans="1:10" s="9" customFormat="1" ht="15" customHeight="1" x14ac:dyDescent="0.25">
      <c r="A18" s="126" t="s">
        <v>9</v>
      </c>
      <c r="B18" s="127"/>
      <c r="C18" s="8" t="s">
        <v>20</v>
      </c>
      <c r="E18" s="10"/>
      <c r="F18" s="10"/>
      <c r="G18" s="10"/>
      <c r="H18" s="10"/>
      <c r="I18" s="10"/>
      <c r="J18" s="10"/>
    </row>
    <row r="19" spans="1:10" s="9" customFormat="1" ht="15" customHeight="1" x14ac:dyDescent="0.25">
      <c r="A19" s="122" t="s">
        <v>2</v>
      </c>
      <c r="B19" s="123"/>
      <c r="C19" s="11">
        <f>C20+C23</f>
        <v>4158</v>
      </c>
      <c r="E19" s="10"/>
      <c r="F19" s="63"/>
      <c r="G19" s="10"/>
      <c r="H19" s="10"/>
      <c r="I19" s="10"/>
      <c r="J19" s="10"/>
    </row>
    <row r="20" spans="1:10" x14ac:dyDescent="0.25">
      <c r="A20" s="55" t="s">
        <v>3</v>
      </c>
      <c r="B20" s="56" t="s">
        <v>4</v>
      </c>
      <c r="C20" s="57">
        <f>SUM(C21:C22)</f>
        <v>3404</v>
      </c>
      <c r="F20" s="61"/>
    </row>
    <row r="21" spans="1:10" ht="73.5" customHeight="1" x14ac:dyDescent="0.25">
      <c r="A21" s="34">
        <v>1149</v>
      </c>
      <c r="B21" s="35" t="s">
        <v>14</v>
      </c>
      <c r="C21" s="14">
        <f>ROUNDUP((((1648.17*1.4))/31*6)+(1648.17*1.4*1),0)-1</f>
        <v>2754</v>
      </c>
      <c r="E21" s="15"/>
      <c r="F21" s="15"/>
      <c r="G21" s="15"/>
      <c r="H21" s="15"/>
      <c r="I21" s="15"/>
    </row>
    <row r="22" spans="1:10" ht="42.6" customHeight="1" x14ac:dyDescent="0.25">
      <c r="A22" s="36">
        <v>1210</v>
      </c>
      <c r="B22" s="17" t="s">
        <v>15</v>
      </c>
      <c r="C22" s="18">
        <f>ROUND(C21*0.2359,0)</f>
        <v>650</v>
      </c>
      <c r="G22" s="15"/>
      <c r="I22" s="15"/>
    </row>
    <row r="23" spans="1:10" x14ac:dyDescent="0.25">
      <c r="A23" s="37" t="s">
        <v>5</v>
      </c>
      <c r="B23" s="38" t="s">
        <v>6</v>
      </c>
      <c r="C23" s="21">
        <f>SUM(C24:C25)</f>
        <v>754</v>
      </c>
      <c r="F23" s="64"/>
      <c r="I23" s="15"/>
    </row>
    <row r="24" spans="1:10" ht="79.5" customHeight="1" x14ac:dyDescent="0.25">
      <c r="A24" s="23">
        <v>2122</v>
      </c>
      <c r="B24" s="54" t="s">
        <v>16</v>
      </c>
      <c r="C24" s="25">
        <f>ROUNDUP(560*1+2*1,0)</f>
        <v>562</v>
      </c>
    </row>
    <row r="25" spans="1:10" ht="72" customHeight="1" x14ac:dyDescent="0.25">
      <c r="A25" s="39">
        <v>2238</v>
      </c>
      <c r="B25" s="40" t="s">
        <v>17</v>
      </c>
      <c r="C25" s="41">
        <f>ROUNDUP(((991.27/31)*6),0)</f>
        <v>192</v>
      </c>
      <c r="E25" s="15"/>
      <c r="G25" s="15"/>
    </row>
    <row r="26" spans="1:10" x14ac:dyDescent="0.25">
      <c r="C26" s="42"/>
    </row>
    <row r="28" spans="1:10" x14ac:dyDescent="0.25">
      <c r="B28" s="43"/>
    </row>
    <row r="29" spans="1:10" ht="13.8" x14ac:dyDescent="0.25">
      <c r="B29" s="44"/>
    </row>
    <row r="30" spans="1:10" ht="13.8" x14ac:dyDescent="0.25">
      <c r="B30" s="45"/>
    </row>
    <row r="32" spans="1:10" x14ac:dyDescent="0.25">
      <c r="B32" s="46"/>
    </row>
    <row r="33" spans="1:3" x14ac:dyDescent="0.25">
      <c r="B33" s="47"/>
    </row>
    <row r="34" spans="1:3" x14ac:dyDescent="0.25">
      <c r="A34" s="48"/>
      <c r="B34" s="47"/>
    </row>
    <row r="35" spans="1:3" x14ac:dyDescent="0.25">
      <c r="A35" s="48"/>
    </row>
    <row r="37" spans="1:3" x14ac:dyDescent="0.25">
      <c r="B37" s="43"/>
      <c r="C37" s="49"/>
    </row>
    <row r="38" spans="1:3" x14ac:dyDescent="0.25">
      <c r="B38" s="47"/>
    </row>
    <row r="39" spans="1:3" x14ac:dyDescent="0.25">
      <c r="B39" s="46"/>
    </row>
    <row r="40" spans="1:3" ht="10.95" customHeight="1" x14ac:dyDescent="0.25">
      <c r="B40" s="46"/>
    </row>
    <row r="41" spans="1:3" ht="21.75" customHeight="1" x14ac:dyDescent="0.25"/>
    <row r="42" spans="1:3" ht="21.75" customHeight="1" x14ac:dyDescent="0.25"/>
    <row r="43" spans="1:3" ht="21.75" customHeight="1" x14ac:dyDescent="0.25"/>
  </sheetData>
  <mergeCells count="6">
    <mergeCell ref="A19:B19"/>
    <mergeCell ref="A1:C1"/>
    <mergeCell ref="A2:C2"/>
    <mergeCell ref="A5:B5"/>
    <mergeCell ref="A6:B6"/>
    <mergeCell ref="A18:B18"/>
  </mergeCells>
  <pageMargins left="0.23622047244094491" right="0.23622047244094491" top="0.74803149606299213" bottom="0.74803149606299213" header="0.31496062992125984" footer="0.31496062992125984"/>
  <pageSetup paperSize="9" scale="67" fitToHeight="0" orientation="portrait" r:id="rId1"/>
  <rowBreaks count="1" manualBreakCount="1">
    <brk id="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B255A-E2AD-4149-B8AE-EE8616761441}">
  <sheetPr>
    <tabColor theme="7" tint="0.39997558519241921"/>
    <pageSetUpPr fitToPage="1"/>
  </sheetPr>
  <dimension ref="A1:J43"/>
  <sheetViews>
    <sheetView zoomScale="70" zoomScaleNormal="70" workbookViewId="0">
      <pane ySplit="3" topLeftCell="A4" activePane="bottomLeft" state="frozen"/>
      <selection pane="bottomLeft" activeCell="A13" sqref="A13"/>
    </sheetView>
  </sheetViews>
  <sheetFormatPr defaultColWidth="9.21875" defaultRowHeight="13.2" x14ac:dyDescent="0.25"/>
  <cols>
    <col min="1" max="1" width="9.21875" style="5" customWidth="1"/>
    <col min="2" max="2" width="73.21875" style="6" customWidth="1"/>
    <col min="3" max="3" width="14.5546875" style="31" customWidth="1"/>
    <col min="4" max="4" width="9.21875" style="1" customWidth="1"/>
    <col min="5" max="5" width="11.44140625" style="2" customWidth="1"/>
    <col min="6" max="6" width="10.77734375" style="2" customWidth="1"/>
    <col min="7" max="10" width="9.21875" style="2"/>
    <col min="11" max="16384" width="9.21875" style="1"/>
  </cols>
  <sheetData>
    <row r="1" spans="1:10" ht="19.5" customHeight="1" x14ac:dyDescent="0.25">
      <c r="A1" s="124" t="s">
        <v>0</v>
      </c>
      <c r="B1" s="124"/>
      <c r="C1" s="124"/>
    </row>
    <row r="2" spans="1:10" ht="31.5" customHeight="1" x14ac:dyDescent="0.25">
      <c r="A2" s="125" t="s">
        <v>37</v>
      </c>
      <c r="B2" s="125"/>
      <c r="C2" s="125"/>
    </row>
    <row r="3" spans="1:10" x14ac:dyDescent="0.25">
      <c r="A3" s="3"/>
      <c r="B3" s="3"/>
      <c r="C3" s="60"/>
    </row>
    <row r="4" spans="1:10" x14ac:dyDescent="0.25">
      <c r="C4" s="7" t="s">
        <v>1</v>
      </c>
    </row>
    <row r="5" spans="1:10" s="9" customFormat="1" ht="15" customHeight="1" x14ac:dyDescent="0.25">
      <c r="A5" s="126" t="s">
        <v>38</v>
      </c>
      <c r="B5" s="127"/>
      <c r="C5" s="8" t="s">
        <v>26</v>
      </c>
      <c r="E5" s="10"/>
      <c r="F5" s="10"/>
      <c r="G5" s="10"/>
      <c r="H5" s="10"/>
      <c r="I5" s="10"/>
      <c r="J5" s="10"/>
    </row>
    <row r="6" spans="1:10" s="9" customFormat="1" ht="13.8" x14ac:dyDescent="0.25">
      <c r="A6" s="122" t="s">
        <v>2</v>
      </c>
      <c r="B6" s="123"/>
      <c r="C6" s="11">
        <f>C7+C10</f>
        <v>13154</v>
      </c>
      <c r="E6" s="10"/>
      <c r="F6" s="10"/>
      <c r="G6" s="10"/>
      <c r="H6" s="10"/>
      <c r="I6" s="10"/>
      <c r="J6" s="10"/>
    </row>
    <row r="7" spans="1:10" s="9" customFormat="1" ht="13.8" x14ac:dyDescent="0.25">
      <c r="A7" s="100" t="s">
        <v>3</v>
      </c>
      <c r="B7" s="101" t="s">
        <v>4</v>
      </c>
      <c r="C7" s="102">
        <f>SUM(C8:C9)</f>
        <v>7035</v>
      </c>
      <c r="E7" s="10"/>
      <c r="F7" s="62"/>
      <c r="G7" s="10"/>
      <c r="H7" s="10"/>
      <c r="I7" s="10"/>
      <c r="J7" s="10"/>
    </row>
    <row r="8" spans="1:10" ht="66.75" customHeight="1" x14ac:dyDescent="0.25">
      <c r="A8" s="12">
        <v>1149</v>
      </c>
      <c r="B8" s="13" t="s">
        <v>39</v>
      </c>
      <c r="C8" s="14">
        <f>ROUNDUP((((1648.17*1.4))/30*14)+(1648.17*1.4*2),0)</f>
        <v>5692</v>
      </c>
      <c r="E8" s="15"/>
      <c r="F8" s="15"/>
      <c r="G8" s="15"/>
    </row>
    <row r="9" spans="1:10" ht="42" customHeight="1" x14ac:dyDescent="0.25">
      <c r="A9" s="16">
        <v>1210</v>
      </c>
      <c r="B9" s="17" t="s">
        <v>40</v>
      </c>
      <c r="C9" s="18">
        <f>ROUND(C8*0.2359,0)</f>
        <v>1343</v>
      </c>
      <c r="G9" s="15"/>
      <c r="H9" s="15"/>
    </row>
    <row r="10" spans="1:10" ht="18" customHeight="1" x14ac:dyDescent="0.25">
      <c r="A10" s="19" t="s">
        <v>5</v>
      </c>
      <c r="B10" s="20" t="s">
        <v>6</v>
      </c>
      <c r="C10" s="21">
        <f>SUM(C11:C15)</f>
        <v>6119</v>
      </c>
      <c r="E10" s="22"/>
    </row>
    <row r="11" spans="1:10" ht="81.75" customHeight="1" x14ac:dyDescent="0.25">
      <c r="A11" s="23">
        <v>2122</v>
      </c>
      <c r="B11" s="24" t="s">
        <v>41</v>
      </c>
      <c r="C11" s="25">
        <f>ROUNDUP(560*1+2*1,0)</f>
        <v>562</v>
      </c>
    </row>
    <row r="12" spans="1:10" ht="69" customHeight="1" x14ac:dyDescent="0.25">
      <c r="A12" s="26">
        <v>2238</v>
      </c>
      <c r="B12" s="27" t="s">
        <v>42</v>
      </c>
      <c r="C12" s="14">
        <f>ROUNDUP((11895.21/12*3)+((991.27/30)*14),0)</f>
        <v>3437</v>
      </c>
      <c r="D12" s="52"/>
      <c r="F12" s="15"/>
      <c r="H12" s="15"/>
    </row>
    <row r="13" spans="1:10" ht="33.75" customHeight="1" x14ac:dyDescent="0.25">
      <c r="A13" s="23">
        <v>2312</v>
      </c>
      <c r="B13" s="28" t="s">
        <v>18</v>
      </c>
      <c r="C13" s="14">
        <v>32</v>
      </c>
      <c r="D13" s="52"/>
    </row>
    <row r="14" spans="1:10" ht="235.8" customHeight="1" x14ac:dyDescent="0.25">
      <c r="A14" s="26">
        <v>2364</v>
      </c>
      <c r="B14" s="50" t="s">
        <v>22</v>
      </c>
      <c r="C14" s="53">
        <f>220+130+30+70+30+280+45+35+120+300+75+40+25+20</f>
        <v>1420</v>
      </c>
      <c r="D14" s="2"/>
    </row>
    <row r="15" spans="1:10" ht="96.75" customHeight="1" x14ac:dyDescent="0.25">
      <c r="A15" s="29">
        <v>2389</v>
      </c>
      <c r="B15" s="51" t="s">
        <v>7</v>
      </c>
      <c r="C15" s="30">
        <f>140+120+223+140+45</f>
        <v>668</v>
      </c>
    </row>
    <row r="16" spans="1:10" ht="11.25" customHeight="1" x14ac:dyDescent="0.25">
      <c r="A16" s="31"/>
      <c r="B16" s="32"/>
      <c r="C16" s="33"/>
    </row>
    <row r="17" spans="1:10" x14ac:dyDescent="0.25">
      <c r="C17" s="7" t="s">
        <v>1</v>
      </c>
    </row>
    <row r="18" spans="1:10" s="9" customFormat="1" ht="15" customHeight="1" x14ac:dyDescent="0.25">
      <c r="A18" s="126" t="s">
        <v>43</v>
      </c>
      <c r="B18" s="127"/>
      <c r="C18" s="8" t="s">
        <v>8</v>
      </c>
      <c r="E18" s="10"/>
      <c r="F18" s="10"/>
      <c r="G18" s="10"/>
      <c r="H18" s="10"/>
      <c r="I18" s="10"/>
      <c r="J18" s="10"/>
    </row>
    <row r="19" spans="1:10" s="9" customFormat="1" ht="15" customHeight="1" x14ac:dyDescent="0.25">
      <c r="A19" s="122" t="s">
        <v>2</v>
      </c>
      <c r="B19" s="123"/>
      <c r="C19" s="11">
        <f>C20+C23</f>
        <v>37333</v>
      </c>
      <c r="E19" s="10"/>
      <c r="F19" s="62"/>
      <c r="G19" s="10"/>
      <c r="H19" s="10"/>
      <c r="I19" s="10"/>
      <c r="J19" s="10"/>
    </row>
    <row r="20" spans="1:10" s="9" customFormat="1" ht="13.8" x14ac:dyDescent="0.25">
      <c r="A20" s="103" t="s">
        <v>3</v>
      </c>
      <c r="B20" s="104" t="s">
        <v>4</v>
      </c>
      <c r="C20" s="102">
        <f>SUM(C21:C22)</f>
        <v>27188</v>
      </c>
      <c r="E20" s="10"/>
      <c r="F20" s="62"/>
      <c r="G20" s="10"/>
      <c r="H20" s="10"/>
      <c r="I20" s="10"/>
      <c r="J20" s="10"/>
    </row>
    <row r="21" spans="1:10" ht="73.5" customHeight="1" x14ac:dyDescent="0.25">
      <c r="A21" s="34">
        <v>1149</v>
      </c>
      <c r="B21" s="35" t="s">
        <v>44</v>
      </c>
      <c r="C21" s="14">
        <f>ROUNDUP((((1648.17*1.4))/30*16)+(1648.17*1.4*9),0)</f>
        <v>21998</v>
      </c>
      <c r="D21" s="105"/>
      <c r="E21" s="105"/>
      <c r="F21" s="106"/>
      <c r="G21" s="15"/>
    </row>
    <row r="22" spans="1:10" ht="42.6" customHeight="1" x14ac:dyDescent="0.25">
      <c r="A22" s="36">
        <v>1210</v>
      </c>
      <c r="B22" s="17" t="s">
        <v>45</v>
      </c>
      <c r="C22" s="18">
        <f>ROUNDUP(C21*0.2359,0)</f>
        <v>5190</v>
      </c>
      <c r="F22" s="15"/>
      <c r="G22" s="15"/>
      <c r="I22" s="15"/>
    </row>
    <row r="23" spans="1:10" ht="18" customHeight="1" x14ac:dyDescent="0.25">
      <c r="A23" s="37" t="s">
        <v>5</v>
      </c>
      <c r="B23" s="38" t="s">
        <v>6</v>
      </c>
      <c r="C23" s="21">
        <f>SUM(C24:C25)</f>
        <v>10145</v>
      </c>
      <c r="I23" s="15"/>
    </row>
    <row r="24" spans="1:10" ht="101.25" customHeight="1" x14ac:dyDescent="0.25">
      <c r="A24" s="23">
        <v>2122</v>
      </c>
      <c r="B24" s="107" t="s">
        <v>46</v>
      </c>
      <c r="C24" s="25">
        <f>ROUNDUP(560*3+2*3,0)</f>
        <v>1686</v>
      </c>
    </row>
    <row r="25" spans="1:10" ht="78" customHeight="1" x14ac:dyDescent="0.25">
      <c r="A25" s="39">
        <v>2238</v>
      </c>
      <c r="B25" s="40" t="s">
        <v>47</v>
      </c>
      <c r="C25" s="41">
        <f>ROUNDUP((11895.21/12*8)+((991.27/30)*16),0)</f>
        <v>8459</v>
      </c>
      <c r="G25" s="15"/>
    </row>
    <row r="26" spans="1:10" ht="36" customHeight="1" x14ac:dyDescent="0.25">
      <c r="C26" s="42"/>
    </row>
    <row r="28" spans="1:10" x14ac:dyDescent="0.25">
      <c r="B28" s="43"/>
    </row>
    <row r="29" spans="1:10" ht="13.8" x14ac:dyDescent="0.25">
      <c r="B29" s="44"/>
    </row>
    <row r="30" spans="1:10" ht="13.8" x14ac:dyDescent="0.25">
      <c r="B30" s="45"/>
    </row>
    <row r="32" spans="1:10" x14ac:dyDescent="0.25">
      <c r="B32" s="46"/>
    </row>
    <row r="33" spans="1:3" x14ac:dyDescent="0.25">
      <c r="B33" s="47"/>
    </row>
    <row r="34" spans="1:3" x14ac:dyDescent="0.25">
      <c r="A34" s="48"/>
      <c r="B34" s="47"/>
    </row>
    <row r="35" spans="1:3" x14ac:dyDescent="0.25">
      <c r="A35" s="48"/>
    </row>
    <row r="37" spans="1:3" x14ac:dyDescent="0.25">
      <c r="B37" s="43"/>
      <c r="C37" s="49"/>
    </row>
    <row r="38" spans="1:3" x14ac:dyDescent="0.25">
      <c r="B38" s="47"/>
    </row>
    <row r="39" spans="1:3" x14ac:dyDescent="0.25">
      <c r="B39" s="46"/>
    </row>
    <row r="40" spans="1:3" ht="10.95" customHeight="1" x14ac:dyDescent="0.25">
      <c r="B40" s="46"/>
    </row>
    <row r="41" spans="1:3" ht="21.75" customHeight="1" x14ac:dyDescent="0.25"/>
    <row r="42" spans="1:3" ht="21.75" customHeight="1" x14ac:dyDescent="0.25"/>
    <row r="43" spans="1:3" ht="21.75" customHeight="1" x14ac:dyDescent="0.25"/>
  </sheetData>
  <mergeCells count="6">
    <mergeCell ref="A19:B19"/>
    <mergeCell ref="A1:C1"/>
    <mergeCell ref="A2:C2"/>
    <mergeCell ref="A5:B5"/>
    <mergeCell ref="A6:B6"/>
    <mergeCell ref="A18:B18"/>
  </mergeCells>
  <pageMargins left="0.23622047244094491" right="0.23622047244094491" top="0.74803149606299213" bottom="0.74803149606299213" header="0.31496062992125984" footer="0.31496062992125984"/>
  <pageSetup paperSize="9" scale="93" fitToHeight="0" orientation="portrait" r:id="rId1"/>
  <rowBreaks count="1" manualBreakCount="1">
    <brk id="1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50658-1617-4CBD-B073-EA05E370ECEE}">
  <dimension ref="A1:E48"/>
  <sheetViews>
    <sheetView tabSelected="1" topLeftCell="A26" zoomScale="120" zoomScaleNormal="120" workbookViewId="0">
      <selection activeCell="F34" sqref="F34"/>
    </sheetView>
  </sheetViews>
  <sheetFormatPr defaultColWidth="9.109375" defaultRowHeight="13.8" x14ac:dyDescent="0.25"/>
  <cols>
    <col min="1" max="1" width="9.109375" style="9"/>
    <col min="2" max="2" width="47.44140625" style="9" customWidth="1"/>
    <col min="3" max="3" width="13.88671875" style="9" customWidth="1"/>
    <col min="4" max="16384" width="9.109375" style="9"/>
  </cols>
  <sheetData>
    <row r="1" spans="1:5" ht="23.4" customHeight="1" x14ac:dyDescent="0.25">
      <c r="A1" s="130" t="s">
        <v>24</v>
      </c>
      <c r="B1" s="130"/>
      <c r="C1" s="130"/>
    </row>
    <row r="2" spans="1:5" s="1" customFormat="1" ht="13.2" x14ac:dyDescent="0.25">
      <c r="C2" s="65" t="s">
        <v>1</v>
      </c>
    </row>
    <row r="3" spans="1:5" s="1" customFormat="1" ht="13.2" x14ac:dyDescent="0.25">
      <c r="A3" s="128" t="s">
        <v>25</v>
      </c>
      <c r="B3" s="129"/>
      <c r="C3" s="66" t="s">
        <v>26</v>
      </c>
    </row>
    <row r="4" spans="1:5" s="1" customFormat="1" ht="13.2" x14ac:dyDescent="0.25">
      <c r="A4" s="128" t="s">
        <v>2</v>
      </c>
      <c r="B4" s="129"/>
      <c r="C4" s="67">
        <f>C5+C10</f>
        <v>13154</v>
      </c>
      <c r="E4" s="68"/>
    </row>
    <row r="5" spans="1:5" s="1" customFormat="1" ht="13.2" x14ac:dyDescent="0.25">
      <c r="A5" s="69" t="s">
        <v>3</v>
      </c>
      <c r="B5" s="70" t="s">
        <v>4</v>
      </c>
      <c r="C5" s="71">
        <f>C6+C8</f>
        <v>7035</v>
      </c>
    </row>
    <row r="6" spans="1:5" s="1" customFormat="1" ht="13.2" x14ac:dyDescent="0.25">
      <c r="A6" s="72">
        <v>1100</v>
      </c>
      <c r="B6" s="73" t="s">
        <v>27</v>
      </c>
      <c r="C6" s="74">
        <f>C7</f>
        <v>5692</v>
      </c>
    </row>
    <row r="7" spans="1:5" s="1" customFormat="1" ht="26.4" x14ac:dyDescent="0.25">
      <c r="A7" s="75">
        <v>1149</v>
      </c>
      <c r="B7" s="76" t="s">
        <v>28</v>
      </c>
      <c r="C7" s="77">
        <f>'Valsts policija (G. Jankēvičs)'!C8</f>
        <v>5692</v>
      </c>
    </row>
    <row r="8" spans="1:5" s="1" customFormat="1" ht="26.4" x14ac:dyDescent="0.25">
      <c r="A8" s="78">
        <v>1200</v>
      </c>
      <c r="B8" s="79" t="s">
        <v>29</v>
      </c>
      <c r="C8" s="80">
        <f>C9</f>
        <v>1343</v>
      </c>
    </row>
    <row r="9" spans="1:5" s="1" customFormat="1" ht="24" customHeight="1" x14ac:dyDescent="0.25">
      <c r="A9" s="81">
        <v>1210</v>
      </c>
      <c r="B9" s="82" t="s">
        <v>30</v>
      </c>
      <c r="C9" s="83">
        <f>'Valsts policija (G. Jankēvičs)'!C9</f>
        <v>1343</v>
      </c>
    </row>
    <row r="10" spans="1:5" s="1" customFormat="1" ht="13.2" x14ac:dyDescent="0.25">
      <c r="A10" s="84" t="s">
        <v>5</v>
      </c>
      <c r="B10" s="85" t="s">
        <v>6</v>
      </c>
      <c r="C10" s="86">
        <f>C11+C14</f>
        <v>6119</v>
      </c>
    </row>
    <row r="11" spans="1:5" s="1" customFormat="1" ht="13.2" x14ac:dyDescent="0.25">
      <c r="A11" s="78">
        <v>2200</v>
      </c>
      <c r="B11" s="87" t="s">
        <v>31</v>
      </c>
      <c r="C11" s="80">
        <f>C12+C13</f>
        <v>3999</v>
      </c>
    </row>
    <row r="12" spans="1:5" s="1" customFormat="1" ht="13.2" x14ac:dyDescent="0.25">
      <c r="A12" s="88">
        <v>2122</v>
      </c>
      <c r="B12" s="131" t="s">
        <v>36</v>
      </c>
      <c r="C12" s="89">
        <f>'Valsts policija (G. Jankēvičs)'!C11</f>
        <v>562</v>
      </c>
    </row>
    <row r="13" spans="1:5" s="1" customFormat="1" ht="26.4" x14ac:dyDescent="0.25">
      <c r="A13" s="90">
        <v>2238</v>
      </c>
      <c r="B13" s="54" t="s">
        <v>32</v>
      </c>
      <c r="C13" s="91">
        <f>'Valsts policija (G. Jankēvičs)'!C12</f>
        <v>3437</v>
      </c>
    </row>
    <row r="14" spans="1:5" s="1" customFormat="1" ht="26.4" x14ac:dyDescent="0.25">
      <c r="A14" s="92">
        <v>2300</v>
      </c>
      <c r="B14" s="93" t="s">
        <v>33</v>
      </c>
      <c r="C14" s="77">
        <f>C15+C16+C17</f>
        <v>2120</v>
      </c>
    </row>
    <row r="15" spans="1:5" s="1" customFormat="1" ht="13.2" x14ac:dyDescent="0.25">
      <c r="A15" s="94">
        <v>2312</v>
      </c>
      <c r="B15" s="93" t="s">
        <v>49</v>
      </c>
      <c r="C15" s="77">
        <f>'Valsts policija (G. Jankēvičs)'!C13</f>
        <v>32</v>
      </c>
    </row>
    <row r="16" spans="1:5" s="1" customFormat="1" ht="13.2" x14ac:dyDescent="0.25">
      <c r="A16" s="108">
        <v>2364</v>
      </c>
      <c r="B16" s="132" t="s">
        <v>34</v>
      </c>
      <c r="C16" s="111">
        <f>'Valsts policija (G. Jankēvičs)'!C14</f>
        <v>1420</v>
      </c>
      <c r="D16" s="52"/>
    </row>
    <row r="17" spans="1:5" s="1" customFormat="1" ht="13.2" x14ac:dyDescent="0.25">
      <c r="A17" s="117">
        <v>2389</v>
      </c>
      <c r="B17" s="133" t="s">
        <v>48</v>
      </c>
      <c r="C17" s="113">
        <f>'Valsts policija (G. Jankēvičs)'!C15</f>
        <v>668</v>
      </c>
    </row>
    <row r="18" spans="1:5" s="1" customFormat="1" ht="13.2" x14ac:dyDescent="0.25">
      <c r="A18" s="108"/>
      <c r="B18" s="109"/>
      <c r="C18" s="110"/>
    </row>
    <row r="19" spans="1:5" s="1" customFormat="1" ht="13.2" x14ac:dyDescent="0.25">
      <c r="A19" s="121"/>
      <c r="B19" s="95"/>
      <c r="C19" s="96" t="s">
        <v>1</v>
      </c>
    </row>
    <row r="20" spans="1:5" s="1" customFormat="1" ht="13.2" x14ac:dyDescent="0.25">
      <c r="A20" s="128" t="s">
        <v>25</v>
      </c>
      <c r="B20" s="129"/>
      <c r="C20" s="66" t="s">
        <v>8</v>
      </c>
    </row>
    <row r="21" spans="1:5" s="1" customFormat="1" ht="12.75" customHeight="1" x14ac:dyDescent="0.25">
      <c r="A21" s="128" t="s">
        <v>2</v>
      </c>
      <c r="B21" s="129"/>
      <c r="C21" s="67">
        <f>C22+C27</f>
        <v>83661</v>
      </c>
      <c r="E21" s="68"/>
    </row>
    <row r="22" spans="1:5" s="1" customFormat="1" ht="13.2" x14ac:dyDescent="0.25">
      <c r="A22" s="69" t="s">
        <v>3</v>
      </c>
      <c r="B22" s="70" t="s">
        <v>4</v>
      </c>
      <c r="C22" s="71">
        <f>C23+C25</f>
        <v>58006</v>
      </c>
    </row>
    <row r="23" spans="1:5" s="1" customFormat="1" ht="13.2" x14ac:dyDescent="0.25">
      <c r="A23" s="72">
        <v>1100</v>
      </c>
      <c r="B23" s="73" t="s">
        <v>27</v>
      </c>
      <c r="C23" s="74">
        <f>C24</f>
        <v>46933</v>
      </c>
    </row>
    <row r="24" spans="1:5" s="1" customFormat="1" ht="26.4" x14ac:dyDescent="0.25">
      <c r="A24" s="75">
        <v>1149</v>
      </c>
      <c r="B24" s="76" t="s">
        <v>28</v>
      </c>
      <c r="C24" s="77">
        <f>'Valsts policija (O. Lagutins)'!C8+'Valsts policija (G. Jankēvičs)'!C21</f>
        <v>46933</v>
      </c>
    </row>
    <row r="25" spans="1:5" s="1" customFormat="1" ht="26.4" x14ac:dyDescent="0.25">
      <c r="A25" s="78">
        <v>1200</v>
      </c>
      <c r="B25" s="79" t="s">
        <v>29</v>
      </c>
      <c r="C25" s="80">
        <f>C26</f>
        <v>11073</v>
      </c>
    </row>
    <row r="26" spans="1:5" s="1" customFormat="1" ht="29.25" customHeight="1" x14ac:dyDescent="0.25">
      <c r="A26" s="81">
        <v>1210</v>
      </c>
      <c r="B26" s="82" t="s">
        <v>30</v>
      </c>
      <c r="C26" s="83">
        <f>'Valsts policija (O. Lagutins)'!C9+'Valsts policija (G. Jankēvičs)'!C22</f>
        <v>11073</v>
      </c>
    </row>
    <row r="27" spans="1:5" s="1" customFormat="1" ht="13.2" x14ac:dyDescent="0.25">
      <c r="A27" s="84" t="s">
        <v>5</v>
      </c>
      <c r="B27" s="85" t="s">
        <v>6</v>
      </c>
      <c r="C27" s="86">
        <f>C28+C30+C32</f>
        <v>25655</v>
      </c>
    </row>
    <row r="28" spans="1:5" s="1" customFormat="1" ht="13.2" x14ac:dyDescent="0.25">
      <c r="A28" s="72">
        <v>2100</v>
      </c>
      <c r="B28" s="73" t="s">
        <v>35</v>
      </c>
      <c r="C28" s="74">
        <f>C29</f>
        <v>3372</v>
      </c>
    </row>
    <row r="29" spans="1:5" s="1" customFormat="1" ht="13.2" x14ac:dyDescent="0.25">
      <c r="A29" s="97">
        <v>2122</v>
      </c>
      <c r="B29" s="87" t="s">
        <v>36</v>
      </c>
      <c r="C29" s="80">
        <f>'Valsts policija (O. Lagutins)'!C11+'Valsts policija (G. Jankēvičs)'!C24</f>
        <v>3372</v>
      </c>
    </row>
    <row r="30" spans="1:5" x14ac:dyDescent="0.25">
      <c r="A30" s="114">
        <v>2200</v>
      </c>
      <c r="B30" s="116" t="s">
        <v>31</v>
      </c>
      <c r="C30" s="119">
        <f>C31</f>
        <v>20163</v>
      </c>
      <c r="D30" s="120"/>
    </row>
    <row r="31" spans="1:5" ht="26.4" x14ac:dyDescent="0.25">
      <c r="A31" s="118">
        <v>2238</v>
      </c>
      <c r="B31" s="109" t="s">
        <v>32</v>
      </c>
      <c r="C31" s="89">
        <f>'Valsts policija (O. Lagutins)'!C12+'Valsts policija (G. Jankēvičs)'!C25</f>
        <v>20163</v>
      </c>
    </row>
    <row r="32" spans="1:5" ht="26.4" x14ac:dyDescent="0.25">
      <c r="A32" s="114">
        <v>2300</v>
      </c>
      <c r="B32" s="93" t="s">
        <v>33</v>
      </c>
      <c r="C32" s="110">
        <f>C33+C34+C35</f>
        <v>2120</v>
      </c>
      <c r="D32" s="120"/>
    </row>
    <row r="33" spans="1:5" x14ac:dyDescent="0.25">
      <c r="A33" s="108">
        <v>2312</v>
      </c>
      <c r="B33" s="93" t="s">
        <v>49</v>
      </c>
      <c r="C33" s="119">
        <f>'Valsts policija (O. Lagutins)'!C13</f>
        <v>32</v>
      </c>
      <c r="D33" s="120"/>
    </row>
    <row r="34" spans="1:5" x14ac:dyDescent="0.25">
      <c r="A34" s="108">
        <v>2364</v>
      </c>
      <c r="B34" s="132" t="s">
        <v>34</v>
      </c>
      <c r="C34" s="119">
        <f>'Valsts policija (O. Lagutins)'!C14</f>
        <v>1420</v>
      </c>
      <c r="D34" s="120"/>
    </row>
    <row r="35" spans="1:5" x14ac:dyDescent="0.25">
      <c r="A35" s="117">
        <v>2389</v>
      </c>
      <c r="B35" s="133" t="s">
        <v>48</v>
      </c>
      <c r="C35" s="112">
        <f>'Valsts policija (O. Lagutins)'!C15</f>
        <v>668</v>
      </c>
      <c r="D35" s="120"/>
    </row>
    <row r="36" spans="1:5" x14ac:dyDescent="0.25">
      <c r="B36" s="115"/>
    </row>
    <row r="37" spans="1:5" s="1" customFormat="1" ht="13.2" x14ac:dyDescent="0.25">
      <c r="A37" s="128" t="s">
        <v>25</v>
      </c>
      <c r="B37" s="129"/>
      <c r="C37" s="66" t="s">
        <v>20</v>
      </c>
    </row>
    <row r="38" spans="1:5" s="1" customFormat="1" ht="12.75" customHeight="1" x14ac:dyDescent="0.25">
      <c r="A38" s="128" t="s">
        <v>2</v>
      </c>
      <c r="B38" s="129"/>
      <c r="C38" s="67">
        <f>C39+C44</f>
        <v>4158</v>
      </c>
      <c r="E38" s="68"/>
    </row>
    <row r="39" spans="1:5" s="1" customFormat="1" ht="13.2" x14ac:dyDescent="0.25">
      <c r="A39" s="69" t="s">
        <v>3</v>
      </c>
      <c r="B39" s="70" t="s">
        <v>4</v>
      </c>
      <c r="C39" s="71">
        <f>C40+C42</f>
        <v>3404</v>
      </c>
    </row>
    <row r="40" spans="1:5" s="1" customFormat="1" ht="13.2" x14ac:dyDescent="0.25">
      <c r="A40" s="72">
        <v>1100</v>
      </c>
      <c r="B40" s="73" t="s">
        <v>27</v>
      </c>
      <c r="C40" s="74">
        <f>C41</f>
        <v>2754</v>
      </c>
    </row>
    <row r="41" spans="1:5" s="1" customFormat="1" ht="26.4" x14ac:dyDescent="0.25">
      <c r="A41" s="75">
        <v>1149</v>
      </c>
      <c r="B41" s="76" t="s">
        <v>28</v>
      </c>
      <c r="C41" s="77">
        <f>'Valsts policija (O. Lagutins)'!C21</f>
        <v>2754</v>
      </c>
    </row>
    <row r="42" spans="1:5" s="1" customFormat="1" ht="26.4" x14ac:dyDescent="0.25">
      <c r="A42" s="78">
        <v>1200</v>
      </c>
      <c r="B42" s="79" t="s">
        <v>29</v>
      </c>
      <c r="C42" s="80">
        <f>C43</f>
        <v>650</v>
      </c>
    </row>
    <row r="43" spans="1:5" s="1" customFormat="1" ht="29.25" customHeight="1" x14ac:dyDescent="0.25">
      <c r="A43" s="81">
        <v>1210</v>
      </c>
      <c r="B43" s="82" t="s">
        <v>30</v>
      </c>
      <c r="C43" s="83">
        <f>'Valsts policija (O. Lagutins)'!C22</f>
        <v>650</v>
      </c>
    </row>
    <row r="44" spans="1:5" s="1" customFormat="1" ht="13.2" x14ac:dyDescent="0.25">
      <c r="A44" s="84" t="s">
        <v>5</v>
      </c>
      <c r="B44" s="85" t="s">
        <v>6</v>
      </c>
      <c r="C44" s="86">
        <f>C45+C47</f>
        <v>754</v>
      </c>
    </row>
    <row r="45" spans="1:5" s="1" customFormat="1" ht="13.2" x14ac:dyDescent="0.25">
      <c r="A45" s="72">
        <v>2100</v>
      </c>
      <c r="B45" s="73" t="s">
        <v>35</v>
      </c>
      <c r="C45" s="74">
        <f>C46</f>
        <v>562</v>
      </c>
    </row>
    <row r="46" spans="1:5" s="1" customFormat="1" ht="13.2" x14ac:dyDescent="0.25">
      <c r="A46" s="94">
        <v>2122</v>
      </c>
      <c r="B46" s="93" t="s">
        <v>36</v>
      </c>
      <c r="C46" s="77">
        <f>'Valsts policija (O. Lagutins)'!C24</f>
        <v>562</v>
      </c>
    </row>
    <row r="47" spans="1:5" x14ac:dyDescent="0.25">
      <c r="A47" s="78">
        <v>2200</v>
      </c>
      <c r="B47" s="87" t="s">
        <v>31</v>
      </c>
      <c r="C47" s="80">
        <f>C48</f>
        <v>192</v>
      </c>
    </row>
    <row r="48" spans="1:5" ht="26.4" x14ac:dyDescent="0.25">
      <c r="A48" s="98">
        <v>2238</v>
      </c>
      <c r="B48" s="99" t="s">
        <v>32</v>
      </c>
      <c r="C48" s="83">
        <f>'Valsts policija (O. Lagutins)'!C25</f>
        <v>192</v>
      </c>
    </row>
  </sheetData>
  <mergeCells count="7">
    <mergeCell ref="A38:B38"/>
    <mergeCell ref="A1:C1"/>
    <mergeCell ref="A3:B3"/>
    <mergeCell ref="A4:B4"/>
    <mergeCell ref="A20:B20"/>
    <mergeCell ref="A21:B21"/>
    <mergeCell ref="A37:B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Valsts policija (O. Lagutins)</vt:lpstr>
      <vt:lpstr>Valsts policija (G. Jankēvičs)</vt:lpstr>
      <vt:lpstr>KOPSAVILKUMS</vt:lpstr>
    </vt:vector>
  </TitlesOfParts>
  <Company>LR IEM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Natālija Rasponomarjova</dc:creator>
  <cp:lastModifiedBy>Agnese Strautiņa</cp:lastModifiedBy>
  <cp:lastPrinted>2024-08-12T11:42:46Z</cp:lastPrinted>
  <dcterms:created xsi:type="dcterms:W3CDTF">2024-08-12T09:31:58Z</dcterms:created>
  <dcterms:modified xsi:type="dcterms:W3CDTF">2024-08-19T11:03:15Z</dcterms:modified>
</cp:coreProperties>
</file>