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vnozare.pri\vm\Redirect_profiles\lzandberga\Desktop\LZ\DARBAM_MATERIALI\budzets 2019\2024\slimnicu_zinojums\"/>
    </mc:Choice>
  </mc:AlternateContent>
  <xr:revisionPtr revIDLastSave="0" documentId="8_{A7DA86FB-CB75-4A5F-8B3C-D31477F61DBD}" xr6:coauthVersionLast="47" xr6:coauthVersionMax="47" xr10:uidLastSave="{00000000-0000-0000-0000-000000000000}"/>
  <bookViews>
    <workbookView xWindow="-120" yWindow="-120" windowWidth="29040" windowHeight="15840" xr2:uid="{65D9AD6F-258B-4952-8A3B-F0F1B1CB9F71}"/>
  </bookViews>
  <sheets>
    <sheet name="1.iekartas" sheetId="6" r:id="rId1"/>
    <sheet name="2.bernu_hematoonkologija_majas" sheetId="8" r:id="rId2"/>
    <sheet name="Kopsavilkums" sheetId="2" state="hidden" r:id="rId3"/>
    <sheet name="BKUS" sheetId="1" state="hidden" r:id="rId4"/>
    <sheet name="PSKUS" sheetId="3" state="hidden" r:id="rId5"/>
    <sheet name="RAKUS" sheetId="4" state="hidden" r:id="rId6"/>
    <sheet name="RNPC" sheetId="5" state="hidden" r:id="rId7"/>
  </sheets>
  <externalReferences>
    <externalReference r:id="rId8"/>
    <externalReference r:id="rId9"/>
    <externalReference r:id="rId10"/>
    <externalReference r:id="rId11"/>
    <externalReference r:id="rId12"/>
    <externalReference r:id="rId13"/>
    <externalReference r:id="rId14"/>
    <externalReference r:id="rId15"/>
  </externalReferences>
  <definedNames>
    <definedName name="_1_2_d_NMP_lim">#REF!</definedName>
    <definedName name="aa">#REF!</definedName>
    <definedName name="_xlnm.Auto_Open">#REF!</definedName>
    <definedName name="b">#REF!</definedName>
    <definedName name="BEx3ATHHUCGCIRND8KLAREDV3L40" hidden="1">[2]HEADER!#REF!</definedName>
    <definedName name="BEx3QB2RILYEXIROLAFCWQMOJXMN" hidden="1">[2]HEADER!#REF!</definedName>
    <definedName name="BEx3RIJ9LXPXWNF4BFBFA4ILG6AY" hidden="1">[2]HEADER!#REF!</definedName>
    <definedName name="BEx3T3XEKJ0I8634YNR6MPN3OBQL" hidden="1">[2]HEADER!#REF!</definedName>
    <definedName name="BEx73MBHXPGN5MLC2IC6RCMRLO6D" hidden="1">[2]HEADER!#REF!</definedName>
    <definedName name="BEx7KKYHXVDNTR0VZKUAIUQCSOP9" hidden="1">[2]HEADER!#REF!</definedName>
    <definedName name="BEx9EDPXWEPLE7S1KH5K8GGFZKC0" hidden="1">[2]HEADER!#REF!</definedName>
    <definedName name="BExBE9K6C6Q27ZVX3WOCP2J41BHY" hidden="1">[2]HEADER!#REF!</definedName>
    <definedName name="BExCQGR4Z3D1E5XRGMT5VWBAFBXW" hidden="1">[2]ZQZBC_PLN__04_03_10!#REF!</definedName>
    <definedName name="BExMP7OQLL0R8VO1CGH6H677G4ZU" hidden="1">[2]HEADER!#REF!</definedName>
    <definedName name="BExO50CMJCMLOGHRH7OH9FMGVTSS" hidden="1">[2]HEADER!#REF!</definedName>
    <definedName name="BExOA3RQ9DFFMJC5QYZ23ZT9RUN8" hidden="1">[2]HEADER!#REF!</definedName>
    <definedName name="BExS6S40JMF44ZTMXW3UE4WW9B54" hidden="1">[2]HEADER!#REF!</definedName>
    <definedName name="BExU5I577AMALET6AIZ4P1LRV9CU" hidden="1">[2]ZQZBC_PLN__04_03_10!#REF!</definedName>
    <definedName name="BExU7EBQBMZVYUSS9YS0I4JESH9L" hidden="1">[2]HEADER!#REF!</definedName>
    <definedName name="BExUC9I2YXGSCVE8W0KZ56D3E9UX" hidden="1">[2]HEADER!#REF!</definedName>
    <definedName name="BExZJQJI4H09EC94GXCLZDAB05VB" hidden="1">[2]HEADER!#REF!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[3]izm.posteni!$A$2:$A$216</definedName>
    <definedName name="izm.nos">#REF!</definedName>
    <definedName name="izm.nos_1">[3]izm.posteni!$B$2:$B$216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hidden="1">[2]ZQZBC_PLN__04_03_10!#REF!</definedName>
    <definedName name="n">#REF!</definedName>
    <definedName name="P_Dati_rikojums">#REF!</definedName>
    <definedName name="pp">#REF!</definedName>
    <definedName name="_xlnm.Print_Area" localSheetId="0">'1.iekartas'!$A$1:$F$35</definedName>
    <definedName name="Recover">[4]Macro1!$A$135</definedName>
    <definedName name="Rikojums2222">[5]Macro1!$A$106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[3]strukturkodi!$B$2:$B$232</definedName>
    <definedName name="Struktūrvien.kods">#REF!</definedName>
    <definedName name="Struktūrvien.kods_1">[3]strukturkodi!$A$2:$A$232</definedName>
    <definedName name="T13l6">[6]ATSKAITE_2v!#REF!</definedName>
    <definedName name="TableName">"Dummy"</definedName>
    <definedName name="Tarifs_28">#REF!</definedName>
    <definedName name="TWO_LINKS">'[7]8.1.'!$C$5</definedName>
    <definedName name="ty">#REF!</definedName>
    <definedName name="tyuj">#REF!</definedName>
    <definedName name="u">#REF!</definedName>
    <definedName name="U_N_A">#REF!</definedName>
    <definedName name="wedr">#REF!</definedName>
    <definedName name="WeekStart">#REF!</definedName>
    <definedName name="x">#REF!</definedName>
    <definedName name="XBD">[8]Dati!$B$6</definedName>
    <definedName name="XDD">[8]Dati!$B$4</definedName>
    <definedName name="XDS">[8]Dati!$B$5</definedName>
    <definedName name="XSVD">[8]Dati!$B$7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8" l="1"/>
  <c r="E9" i="8"/>
  <c r="F9" i="8" s="1"/>
  <c r="E8" i="8"/>
  <c r="E7" i="8"/>
  <c r="F7" i="8" s="1"/>
  <c r="E10" i="8" l="1"/>
  <c r="F8" i="8"/>
  <c r="F2" i="6" l="1"/>
  <c r="F22" i="6"/>
  <c r="F19" i="6"/>
  <c r="F20" i="6"/>
  <c r="F21" i="6"/>
  <c r="F18" i="6"/>
  <c r="F8" i="6"/>
  <c r="F9" i="6"/>
  <c r="F11" i="6"/>
  <c r="F12" i="6"/>
  <c r="F7" i="6"/>
  <c r="D12" i="6"/>
  <c r="D10" i="6"/>
  <c r="F10" i="6" s="1"/>
  <c r="F7" i="4"/>
  <c r="F27" i="6"/>
  <c r="F34" i="6"/>
  <c r="F35" i="6" s="1"/>
  <c r="F9" i="5"/>
  <c r="F8" i="5"/>
  <c r="F7" i="5"/>
  <c r="F6" i="5"/>
  <c r="F17" i="1"/>
  <c r="F16" i="1"/>
  <c r="F15" i="1"/>
  <c r="F14" i="1"/>
  <c r="F13" i="1"/>
  <c r="D11" i="1"/>
  <c r="D9" i="1"/>
  <c r="F6" i="4"/>
  <c r="F8" i="4" s="1"/>
  <c r="D6" i="2" s="1"/>
  <c r="F14" i="3"/>
  <c r="F13" i="3"/>
  <c r="F12" i="3"/>
  <c r="F11" i="3"/>
  <c r="F10" i="3"/>
  <c r="F9" i="3"/>
  <c r="F8" i="3"/>
  <c r="F7" i="3"/>
  <c r="F6" i="3"/>
  <c r="F10" i="1"/>
  <c r="F8" i="1"/>
  <c r="F7" i="1"/>
  <c r="F6" i="1"/>
  <c r="F13" i="6" l="1"/>
  <c r="F28" i="6"/>
  <c r="F10" i="5"/>
  <c r="D7" i="2" s="1"/>
  <c r="F15" i="3"/>
  <c r="D5" i="2" s="1"/>
  <c r="F12" i="1"/>
  <c r="F18" i="1" s="1"/>
  <c r="D4" i="2" s="1"/>
  <c r="D8" i="2" s="1"/>
</calcChain>
</file>

<file path=xl/sharedStrings.xml><?xml version="1.0" encoding="utf-8"?>
<sst xmlns="http://schemas.openxmlformats.org/spreadsheetml/2006/main" count="169" uniqueCount="89">
  <si>
    <t>KOPĀ</t>
  </si>
  <si>
    <t>Iekārtas nosaukums</t>
  </si>
  <si>
    <t>Vienas vienības izmaksas</t>
  </si>
  <si>
    <t>Skaits</t>
  </si>
  <si>
    <t>Summa kopā ar PVN</t>
  </si>
  <si>
    <t>Piezīmes</t>
  </si>
  <si>
    <t>jauns</t>
  </si>
  <si>
    <t>Ausu, kakla un deguna rehabilitācijas centra izveide</t>
  </si>
  <si>
    <t>Šobrīd pēc BKUS veiktajām LOR ķirurģijas procedūrām, pacientiem nav pieejama kvalitatīva pēcoperācijas rehabilitācija, bieži rindā uz dzirdes implantu ievietošanu jāgaida vairāki mēneši. Iegādājoties jaunu aprīkojumu, būtu iespējams stiprināt BKUS kapacitāti un paplašināt darbības jomas, uzsākot pakalpojumus šādās jomās:
• Dzirdes rehabilitācija
• Miofunkcionālā rehabilitācija
• Valodas un runas rehabilitācija
• Pēcoperācijas pacientu rehabilitācija
• Vestibulārā rehabilitācija</t>
  </si>
  <si>
    <t>Papildus LOR darba vietas LOR klīnikas paplašināšanāšanai</t>
  </si>
  <si>
    <t>Brīvā lauka audiometrijas kameras ar audiometriem</t>
  </si>
  <si>
    <t>Aprīkojums auss 3D ieliktņu izgatavošanai (komplekts)</t>
  </si>
  <si>
    <t>Videoinstagmogrāfijas iekārta (komplekts)</t>
  </si>
  <si>
    <t>Aprīkojums Vestibulārai rehabilitācijai (komplekts)</t>
  </si>
  <si>
    <t>KOPĀ:</t>
  </si>
  <si>
    <t>PSKUS papildus nepieciešamais finansējums medicīnas jaunu iekārtu iegādei</t>
  </si>
  <si>
    <t>Kontrasta mamogrāfijas iekārta</t>
  </si>
  <si>
    <r>
      <rPr>
        <b/>
        <sz val="11"/>
        <color theme="1"/>
        <rFont val="Aptos Narrow"/>
        <family val="2"/>
        <scheme val="minor"/>
      </rPr>
      <t>50096 Mamogrāfija (abām krūtīm, katrai divās projekcijās)</t>
    </r>
    <r>
      <rPr>
        <sz val="11"/>
        <color theme="1"/>
        <rFont val="Aptos Narrow"/>
        <family val="2"/>
        <charset val="186"/>
        <scheme val="minor"/>
      </rPr>
      <t xml:space="preserve">
</t>
    </r>
    <r>
      <rPr>
        <b/>
        <sz val="11"/>
        <color theme="1"/>
        <rFont val="Aptos Narrow"/>
        <family val="2"/>
        <scheme val="minor"/>
      </rPr>
      <t xml:space="preserve">50097 Piemaksa par standartmamogrāfijai sekojošu papildu mamogrammu ar lokālu kompresiju, palielinājumu vai citādu nestandarta projekciju
</t>
    </r>
    <r>
      <rPr>
        <sz val="11"/>
        <color theme="1"/>
        <rFont val="Aptos Narrow"/>
        <family val="2"/>
        <scheme val="minor"/>
      </rPr>
      <t>50178 Piemaksa par radioloģisko izmeklējumu attēlu glabāšanu</t>
    </r>
    <r>
      <rPr>
        <sz val="11"/>
        <color theme="1"/>
        <rFont val="Aptos Narrow"/>
        <family val="2"/>
        <charset val="186"/>
        <scheme val="minor"/>
      </rPr>
      <t xml:space="preserve">
50102 Mamogrāfijas apraksts papildu projekcijām, ja veikts izmeklējums 
50188 Mamogrāfijas apraksts (abām krūtīm, katrai divās projekcijās). Izmeklējuma rezultāts R 1 – norma
50189 Mamogrāfijas apraksts (abām krūtīm, katrai divās projekcijās). Izmeklējuma rezultāts R 2 – potenciāli labdabīga atrade/atsevišķs labdabīgs veidojums
50190 Mamogrāfijas apraksts (abām krūtīm, katrai divās projekcijās). Izmeklējuma rezultāts R 3 – aizdomas par patoloģiju/lokālas patoloģiskas izmaiņas
50191 Mamogrāfijas apraksts (abām krūtīm, katrai divās projekcijās). Izmeklējuma rezultāts R 4 – potenciāla malignitāte/aizdomas par ļaundabīgu veidojumu
50192 Mamogrāfijas apraksts (abām krūtīm, katrai divās projekcijās). Izmeklējuma rezultāts R 5 – pierādīta malignitāte/ļaundabīga atrade
50246 Otra radiologa veikts mamogrāfijas apraksts skrīninga izmeklējumiem (abām krūtīm, katrai divās projekcijās). Izmeklējuma rezultāts R 1 – norma
50247 Otra radiologa veikts mamogrāfijas apraksts skrīninga izmeklējumiem (abām krūtīm, katrai divās projekcijās). Izmeklējuma rezultāts R 2 – potenciāli labdabīga atrade/atsevišķs labdabīgs veidojums
50248 Otra radiologa veikts mamogrāfijas apraksts skrīninga izmeklējumiem (abām krūtīm, katrai divās projekcijās). Izmeklējuma rezultāts R 3 – aizdomas par patoloģiju/lokālas patoloģiskas izmaiņas
50249  Otra radiologa veikts mamogrāfijas apraksts skrīninga izmeklējumiem (abām krūtīm, katrai divās projekcijās). Izmeklējuma rezultāts R 4 – potenciāla malignitāte/aizdomas par ļaundabīgu veidojumu
50250 Otra radiologa veikts mamogrāfijas apraksts skrīninga izmeklējumiem (abām krūtīm, katrai divās projekcijās). Izmeklējuma rezultāts R 5 – pierādīta malignitāte/ļaundabīga atrade
50668 Mamogrāfijas apraksts (abām krūtīm, katrai divās projekcijās). Izmeklējuma rezultāts B0 - nepieciešami papildus izmeklējumi
50669 Mamogrāfijas apraksts (abām krūtīm, katrai divās projekcijās). Izmeklējuma rezultāts B1 - negatīva atradne
50670 Mamogrāfijas apraksts (abām krūtīm, katrai divās projekcijās). Izmeklējuma rezultāts B2 - potenciāli labdabīga atradne
50672 Mamogrāfijas apraksts (abām krūtīm, katrai divās projekcijās). Izmeklējuma rezultāts B4 - iespējams maligna atradne
50675 Otra radiologa veikts mamogrāfijas apraksts skrīninga izmeklējumiem (abām krūtīm, katrai divās projekcijās). Izmeklējuma rezultāts B0 - nepieciešami papildus izmeklējumi
50678Otra radiologa veikts mamogrāfijas apraksts skrīninga izmeklējumiem (abām krūtīm, katrai divās projekcijās). Izmeklējuma rezultāts B1 - negatīva atradne</t>
    </r>
  </si>
  <si>
    <t>Pirms un pēc proceduāla pacienta sirdsdarbības monitorēšanas sistēma</t>
  </si>
  <si>
    <t xml:space="preserve"> 06130 Vienkameras elektrokardiostimulatora implantācijas operācija bez elektrokardiostimulatora vērtības
06131 Divkameru pastāvīgā elektrokardiostimulatora implantācija bez elektrokardiostimulatora un endokardiālo elektrodu vērtības
06131 Divkameru pastāvīgā elektrokardiostimulatora implantācija bez elektrokardiostimulatora un endokardiālo elektrodu vērtības
06136 ICD implantācija bez ICD un endokardiālo elektrodu vērtības
06137 Pastāvīgas EKS sistēmas rekonstrukcija, sistēmas korekcija bez EKS elektroda un elektroda adaptera vērtības
06154 Piemaksa par divkameru elektrokardiostimulatoru DDDR tipa ar slodzes adaptīvo funkciju lietošanu
06168 Piemaksa par aktīvās fiksācijas bipolārā elektroda pastāvīgai elektrokardiostimulācijai lietošanu
06171 Piemaksa par ievadu sistēmu pastāvīgā elektroda implantācijai lietošanu
06173 Piemaksa par pagaidu ārējās stimulācijas vadiem intraoperatīviem mērījumiem lietošanu
06175 Piemaksa par pieaugušo kardiostimulācijas–defibrilācijas kontaktspilventiņu lietošanu</t>
  </si>
  <si>
    <t>Ultrasonogrāfs</t>
  </si>
  <si>
    <t>06102 Brahiocefālo asinsvadu dupleksskenēšana ar krāsas doplerogrāfiju un spektra analīzi;
06119 Transkraniāla krāskodēta dupleksskenēšana</t>
  </si>
  <si>
    <t>Transkraniālā doplera iekārta</t>
  </si>
  <si>
    <t>06101 Transkraniāla asinsvadu doplerogrāfija un spektra analīze;
340227 Transkraniālo asinsvadu skenēšana, krāsu doplerogrāfija, spektrālanalīze un circulus arteriosus funkciju izvērtēšana;
340228 Transkraniālo un brahiocefālo asinsvadu skenēšana, krāsu doplerogrāfija, spektrālanalīze un circulus arteriosus funkciju izvērtēšana</t>
  </si>
  <si>
    <t>RAKUS papildus nepieciešamais finansējums medicīnas iekārtas iegādei</t>
  </si>
  <si>
    <t>Endobronhiālas ultraskaņas iekārtas komplekts</t>
  </si>
  <si>
    <t>EBUS metode SIA RAKUS stacionārā TPSC tiek izmantota no 2003.gada. Pēdējos gados EBUS izmeklējumu skaitam ir tendence pieaugt (2021.g. – 85; 2022.g. – 126; 2023.g. – 160).
Izmantojot EBUS metodi ir iespēja tiešā ultrasonoskopijas kontrolē veikt blakus elpceļiem esošo limfmezglu vai veidojumu punkciju, lai iegūtu citoloģisku un histoloģisku materiālu, kura morfoloģiska un bakterioloģiska  izmeklēšana ļauj precīzi noteikt saslimšanas raksturu un procesa izplatību. Palielinātu videnes un plaušu sakņu limfmezglu izmeklēšana ir vitāli svarīga pacientiem ar aizdomām par plaušu vēzi, tā sniedz papildus vērtīgu informāciju slimības stadijas un izplatības diagnostikā, kā arī efektīvas ārstēšanas plānošanā. Vēža metastāžu izplatība vai to neesamība lokālajos limfmezglos nosaka pacienta operabilitāti – t.i. iespēju pacientu radikāli izārstēt – operēt, vai atteikt operāciju un saņemt konservatīvu terapiju (audzēja stadijas noteikšanai). Tādā veidā tiek izvēlēta procesa izplatībai un audzēja stadijai atbilstoša ārstēšanas metode un netiek nelietderīgi tērēti finanšu resursi. 
Stacionārā TPSC katru gadu tiek izmeklēti un ārstēti aptuveni 6000 pacientu, no kuriem 26% ir plaušu vēža pacienti. Gada laikā tiek veiktas 4000-5000 bronhoskopijas un 400 – 500 torakālās operācijas, no kurām 61% ir plaušu vēža pacientiem. Stacionārs TPSC ir lielākā specializētā ārstniecības iestāde valstī pacientiem ar dažādām plaušu slimībām, ieskaitot plaušu vēzi un tuberkulozi.
Pēdējais EBUS videobronhoskops tika nopirkts 2017.gadā, bet visa sistēma ar videoprocesoru un gaismas avotu tika iegādāta 2007.gadā. Pašreiz sistēma ir tik novecojusi, ka tūlīt nebūs iespējama sistēmas savietojamība ar citu Endoskopiju kabinetā izmantojamo medicīnas aparatūru.
EBUS procedūrām ir apstiprināti manipulāciju kodi 08125 un 31262 ar tarifu 108,97 EUR, kas, diemžēl, pilnībā nenosedz visas ar manipulāciju saistītās izmaksas, tamdēļ RAKUS plāno šogad iesniegt NVD tarifu pārrēķinu.</t>
  </si>
  <si>
    <t>Liela atvēruma specializēta DT vadītu manipulāciju iekārta ar komplektāciju</t>
  </si>
  <si>
    <t>Terciārās medicīnas aprūpes iestāžu ikdienas prakse gan citviet Eiropā, gan arī Latvijā vairs nav iedomājama bez datortomogrāfijas (DT) kontrolē veicamo manipulāciju pakalpojumu klāsta, ko veic radiologs vai invazīvais radiologs. Pieprasījums pēc DT vadītu manipulāciju veikšanas no klīnisko speciālistu puses strauji pieaug. Taču šobrīd nav iespējams nodrošināt šo manipulāciju rutinizētu veikšanu manipulācijām pielāgotas datortomogrāfijas iekārtas trūkuma dēļ. 
Rīgas Austrumu klīniskās universitātes slimnīcas esošās diagnostikās datortomogrāfijas iekārtas veic  nepārtrauktu stacionāro un ambulatoro pacientu izmeklēšanu. Esošo DT iekārtu noslodze diagnostisko izmeklējumu veikšanā ir 100% un kvotu izpilde 2023.gada griezumā sasniedza 113%, līdz ar to DT vadītu manipulāciju veikšanu uz esošām diagnostiskām iekārtām nav iespējams nodrošināt. 
Turklāt esošajās diagnostiskajās DT iekārtās nav adatas vadības sistēmu, nav intraoperatīvās vadības monitoru un iekārtas gentrija atvērums nereti ir pārāk mazs, lai varētu veikt manipulācijas dziļākās audu struktūrās ar garāka izmēra adatām. Līdz ar to šobrīd nav pilnvērtīgas infrastruktūras, kas nodrošinātu DT vadītu manipulāciju veikšanu rutinizētā plūsmā un komplicētos gadījumos.
Attiecīgi pakalpojuma attīstīšanai ir nepieciešama tādas datortomogrāfijas iekārtas iegāde, kas ir adaptēta un speciāli ražota mazinvazīvu perkutānu CT vadītu manipulāciju veikšanai ar noteiktu funkciju, parametru un komplektācijas klātu.
80% no DT vadītajām manipulācijām tiek veikta pacientiem ar onkoloģisko diagnozi.
DT vadītu perkutānu manipulāciju specializētā iekārta un tās komplektācija nodrošina sekojošu manipulāciju veikšanu:
-	perkutāna ļaundabīgu un labdabīgu audzēju iznīcināšana ar termālās ablācijas (krioablācija, mikroviļņu ablācija, radiofrekvenču ablācija- nav NVD manipulāciju tarifa, taču metode ir reģistrēta Zāļu valsts aģentūrā) vai cita veida fizikālās iedarbības metodi, piemēram, nereversibla elektroķīmijporācija- aknu, nieru, kaulu, plaušu, aizkuņģa dziedzera audzēju ārstēšanā, diagnožu kodi SSK-10: C22, C25, C34, C40-41, C64, C78, C78.7, C79, C79.5;
-	Komplicētu šķidruma kolekciju drenāža (NVD manipulāciju tarifs 50504) no zonām, kas nav vizualizējamas USG- attiecīgi šādu manipulāciju veikšana DT kontrolē mazina nepieciešamību veikt  primāras vaļējas operācijas vai atkārtotas vaļējas operācijas un paātrina pacienta atveseļošanās periodu;
-	Veidojumu biopsijas no komplicētām lokalizācijām (NVD manipulāciju tarifs 50504)- mazina nepieciešamību veikt diagnostiskas laparaskopiskas biopsijas vēdera dobumā, mazina nepieciešamību veikt torakoskopiskas biopsijas no plaušām un vaļējas kaulu biopsijas.</t>
  </si>
  <si>
    <t>RNPC papildus nepieciešamais finansējums medicīnas iekārtas iegādei</t>
  </si>
  <si>
    <t>Šķidrumu hromatogrāfs ar mass – selektīvo detektoru (LC/MS)</t>
  </si>
  <si>
    <t>Eiropā un arī Latvijā arvien biežāk parādās jaunas sintētiskās narkotiskās vielas, kuras bioloģiskajās vidēs nevar noteikt ar parastām izmeklēšanas metodēm. Pašreiz ar ANPREN rīcībā esošo tehnisko nodrošinājumu var veikt skrīninga izmeklējumus, bet šos rezultātus nevar apstiprināt. Konkrētas vielas un to metabolītu klātbūtni var pierādīt ar masspektrometrijas palīdzību (šķidruma hromatogrāfs ar tandēmā masspektrometriju (LC-MS-MS) vai gāzu hromatogrāfijas-masspektrometrijas metodi (GC-MS-MS)).
Aparatūra ir ar lielu jūtību, augstu izšķirtspēju un ar tās palīdzību iespējams identificēt jaunās psihoaktīvās vielas. Jauno psihoaktīvo vielu identificēšana bioloģiskajās vidēs ir akūti nepieciešama gan ārstniecības procesa nodrošināšanai, gan veicot alkohola, narkotisko un psihotropo vielu reibuma medicīniskās pārbaudes, kas ir būtiski procesa virzītājam, tiesai, prokuratūrai.</t>
  </si>
  <si>
    <t>Slimnīcas nosaukums</t>
  </si>
  <si>
    <t>Nepieciešamais finansējums</t>
  </si>
  <si>
    <t>BKUS</t>
  </si>
  <si>
    <t>PSKUS</t>
  </si>
  <si>
    <t>RAKUS</t>
  </si>
  <si>
    <t>RNPC</t>
  </si>
  <si>
    <t>BKUS papildus nepieciešamais finansējums medicīnas iekārtu atjaunošanai un Ausu, kakla un deguna rehabilitācijas centra izveidei</t>
  </si>
  <si>
    <t>nomaiņa</t>
  </si>
  <si>
    <t>Ultrasonogrāfijas iekārta Diagnostiskās radioloģijas dienestam</t>
  </si>
  <si>
    <r>
      <t xml:space="preserve">Esošā ultrasonogrāfijas iekārta, kas ražota 2016.gadā ir morāli un fiziski novecojusi, tai ir pasliktinājusies attēla kvalitāte - lielāka izmēra pacientiem attēla kvalitāte ir nepietiekama, lai izvērtētu klīnisko stāvokli. Iegādājoties jaunu iekārtu tiktu ievērojami uzlabota izmeklējuma kvalitāte, kā arī, aprīkojot iekārtu ar aknu steatozes programmu, būtu iespējams savlaicīgi konstatēt aknu steatozi, kas
palīdzētu ātrāk pacientu novirzīt pie gastroendokrinologa. Šobrīd BKUS nav neviena ultrasonogrāfa, kas būtu aprīkots ar šādu funkcionalitāti un bieži destruktīvs apendicīts tiek konstatēts novēloti DT vai MR
izmeklējumos. Šobrīd ar esošo US iekārtu tiek izmeklēti aptuveni 250 pacienti mēnesī, no kuriem aptuveni pusei pacientiem būtu pielietojama aknu steatozes programma.
</t>
    </r>
    <r>
      <rPr>
        <i/>
        <sz val="11"/>
        <color theme="1"/>
        <rFont val="Aptos Narrow"/>
        <family val="2"/>
        <scheme val="minor"/>
      </rPr>
      <t>Sagaidāmie ieguvumi – uzlabota izmeklējuma kvalitāte, iespēja veikt aknu steatozes izmeklējumus ar US iekārtu</t>
    </r>
  </si>
  <si>
    <t>Stacionārās renteniekārtas Digital diagnost nomaiņa</t>
  </si>
  <si>
    <r>
      <t xml:space="preserve">Ar stacionāro rentgeniekārtu veic diagnostiskos izmeklējumus gan ambulatoriem, gan stacionāra, gan NMP pacientiem. Esošā RTG iekārta (ražota 2009.g) ir novecojusi un tai beigusies tehniskā pavadība un bojājuma gadījumā tās remonts nebūs iespējams. Jaunākās paaudzes iekārtas ļauj iegūt rentgenattēlu ar mazāku starojuma dozu, kas ir īpaši svarīgi pediatrijas pacientiem, jo bērni ir jutīgāki pret rentgenstarojumu. Ar šo iekārtu tiek veikti aptuveni 2000 izmeklējumi katru mēnesi. 
</t>
    </r>
    <r>
      <rPr>
        <i/>
        <sz val="11"/>
        <color theme="1"/>
        <rFont val="Aptos Narrow"/>
        <family val="2"/>
        <scheme val="minor"/>
      </rPr>
      <t>Sagaidāmie ieguvumi – slimnīcas darbības nepārtrauktība, izmeklējumi veikti līdzšinējā apjomā, kā arī samazinātas pacientu saņemtās rentgenstarojuma dozas</t>
    </r>
  </si>
  <si>
    <t>Operāciju zāles renteniekārtas nomaiņa</t>
  </si>
  <si>
    <r>
      <t xml:space="preserve">Ar operāciju zāles rentgeniekārtu tiek veikti rentgeizmeklējumi operāciju laikā. Esošā iekārta ir morāli un fiziski novecojusi, tā ir ražota 2006.g. Iegādājoties jaunu iekārtu, būtu iespējams samazināt pacienta saņemto starojuma dozu, kas ir īpaši svarīgi pediatrijas pacientiem. Šobrīd BKUS ir 2 pārvietojamās operāciju zāles rentgeniekārtas un veicot vecās rentgeniekārtas nomaiņu, tiek samazināts risks, ka tiek atceltas operācijas iekārtu nepieejamības dēļ. Aptuveni 110 operācijās mēnesī tiek pielietotas pārvietojamās operāciju rentgeniekārtas piecās operāciju zālēs.
</t>
    </r>
    <r>
      <rPr>
        <i/>
        <sz val="11"/>
        <color theme="1"/>
        <rFont val="Aptos Narrow"/>
        <family val="2"/>
        <scheme val="minor"/>
      </rPr>
      <t>Sagaidāmie ieguvumi – slimnīcas darbības nepārtrauktība, operācijas veiktas līdzšinējā apjomā, kā arī samazinātas pacientu saņemtās rentgenstarojuma dozas</t>
    </r>
  </si>
  <si>
    <t>Anestēzijas iekārtu nomaiņa</t>
  </si>
  <si>
    <r>
      <t xml:space="preserve">Šobrīd BKUS ir 19 anestēzijas iekārtas. Kopš 2020.g ir iegādātas 11 jaunas iekārtas, atlikušās iekārtas ir ražotas laika posmā 2006.-2013.gadam. Lai nodrošinātu pakalpojuma nepārtrauktību, nepieciešams iegādāties jaunas anestēzijas iekārtas. Anestēzijas iekārtas tiek izmantotas operāciju blokā, endoskopijas zālēs, atmodinātavās, kā arī MR un DT izmeklējumu laikā. Jaunākās paaudzes anestēzijas iekārtas ir mazāka izmēra – kompaktākas, kas ir īpaši svarīgi operāciju zālēs, kur ir ļoti ierobežoti telpas izmēri.
</t>
    </r>
    <r>
      <rPr>
        <i/>
        <sz val="11"/>
        <color theme="1"/>
        <rFont val="Aptos Narrow"/>
        <family val="2"/>
        <scheme val="minor"/>
      </rPr>
      <t>Sagaidāmie ieguvumi - slimnīcas darbības nepārtrauktība, operācijas un diagnostiskie izmeklējumi veikti līdzšinējā apjomā</t>
    </r>
  </si>
  <si>
    <t>Gāzes hromatogrāfa nomaiņa</t>
  </si>
  <si>
    <r>
      <t xml:space="preserve">Gāzes hromatogrāfu (ražots 2008.g) izmanto jaundzimušo skrīninga otrās kārtas testos, kad ir paaugstināti rādītāji primārajā testā. Esošajam hromatogrāfam regulāri ir darbības traucējumi. Tā ir vienīgā šāda veida iekārta BKUS un darbības traucējumu gadījumā nav iespējams veikt pilnvērtīgu jaundzimušo skrīningu. Jaundzimušo skrīnings tiek veikts visiem jaundzimušajiem (&gt;14 000 gadā) un aptuveni 5% no veiktajiem testiem, nepieciešams veikt otrās kārtas testu, izmantojot gāzes hromatogrāfu.
</t>
    </r>
    <r>
      <rPr>
        <i/>
        <sz val="11"/>
        <color theme="1"/>
        <rFont val="Aptos Narrow"/>
        <family val="2"/>
        <scheme val="minor"/>
      </rPr>
      <t>Sagaidāmie ieguvumi - slimnīcas darbības un izmeklējumu nepārtrauktība, jaundzimušo skrīnings veikts līdzšinējā apjomā un kvalitātē, samazinātas iekārtas regulāro remonta izmaksas</t>
    </r>
  </si>
  <si>
    <t>Mākslīgās plaušu ventilācijas iekārtas jaundzimušo intensīvās terapijas nodaļai</t>
  </si>
  <si>
    <r>
      <t xml:space="preserve">Šobrīd Jaundzimušo intensīvā terapijā ir novērojams mākslīgo plaušu ventilāciju (MPV) iekārtu trūkums, nepieciešams iegādāties papildus MPV iekārtas. Jaunākās paaudzes MPV iekārtām ir pieejama komplektācija, kura iekļauj gan konvencionālo, gan augstfrekvences ventilāciju, līdz ar to, mainot elpināšanas režīmus, nav nepieciešams mainīt iekārtu un elpošanas kontūru. Tas samazina risku pacientam un atvieglo ārstniecības personāla darbu. Jaunās iekārtas nodrošina saudzīgāku ventilēšanu, tās ir klusākas un tās iespējams savienot ar pacientu datu sistēmu, ārstniecības personām nav jāievada pacienta datus manuāli, līdz ar to ir samazināts kļūdu risks. Vidēji 20 pacientiem gadā nepieciešams pārslēgties starp minētajiem elpināšanas veidiem atrodoties jaundzimušo intensīvās terapijas nodaļā.
</t>
    </r>
    <r>
      <rPr>
        <i/>
        <sz val="11"/>
        <color theme="1"/>
        <rFont val="Aptos Narrow"/>
        <family val="2"/>
        <scheme val="minor"/>
      </rPr>
      <t>Sagaidāmie ieguvumi – Samazināts komplikāciju risks neonatoloģijas intensīvās terapijas pacientiem, atvieglots BKUS speciālistu darbs, paplašināts MPV iekārtu parks neonatoloģijas pacientiem.</t>
    </r>
  </si>
  <si>
    <t>PSKUS papildus nepieciešamais finansējums medicīnas iekārtu atjaunošanai un jaunu iegādei</t>
  </si>
  <si>
    <t>Kardio hibrīdangiogrāfijas iekārta</t>
  </si>
  <si>
    <t>06202 Iedzimtu un iegūtu sirds defektu korekcija ar invazīvās kardioloģijas metodi
06204 Transkatetrālā aortas vārstuļa implantācija (iekļauti anesteziologa pakalpojumi)</t>
  </si>
  <si>
    <t>Operāciju mikroskops</t>
  </si>
  <si>
    <t>24056 Piemaksa par operācijas mikroskopa lietošanu
30057 Piemaksa par mikroskopa sterilā pārvalka lietošanu</t>
  </si>
  <si>
    <t>Laparaskopijas iekārtas</t>
  </si>
  <si>
    <t>Dažādu ķirurģiju laparaskopiskās operācijas</t>
  </si>
  <si>
    <t>Urodinamisko izmeklējumu sistēma</t>
  </si>
  <si>
    <t>19055 Apakšējo urīnceļu urodinamiskie izmeklējumi</t>
  </si>
  <si>
    <t>Stereotakses rāmis ar aprīkojumu</t>
  </si>
  <si>
    <t>24017 Trefinācija, veicot stereotaktiskas operācijas
24041 Piemaksa par unilaterālā elektroneirostimulatora (ENS) lietošanu
24042 Piemaksa par bilaterālā elektroneirostimulatora (ENS) lietošanu
24043 Unilaterāla ENS darbības pārbaude un programmēšana
24044 Bilaterāla ENS darbības pārbaude un programmēšana
24055 Piemaksa par neironavigācijas lietošanu (arī otorinolaringologi pie ausu un deguna blakusdobuma operācijām)
24090 Galvas smadzeņu stereotaksiskas operācijas (bez trefinācijas vērtības)
24091 Piemaksa par stereotaksiskas sistēmas lietošanu operācijās (par vienreizlietojamiem materiāliem)</t>
  </si>
  <si>
    <t xml:space="preserve">         </t>
  </si>
  <si>
    <t>Magnētiskās rezonanses iekārta</t>
  </si>
  <si>
    <t>Šobrīd RPNC praktiski nav iespējams nodrošināt MRI izmeklējumu noteiktām pacientu grupām ar absolūtām indikācijām MRI, kas būtiski apgrūtina un kavē savlaicīgu diagnozes noteikšanu, precizēšanu un diferenciāldiagnostiku, sekmē ārstēšanas laika stacionārā pagarināšanos un rada papildus slogu personālam pacientu transportēšanas dēļ, kas ir pretrunā nacionālām (“Klīniskie algoritmi, pacientu ceļi, indikatori”) un Eiropas un pasaules rekomendācijām un vadlīnijām (European Psychiatric Association Guidance Papers, World Psychiatric Association Position Statements and Guidelines).
MRI ir viens no nozīmīgākiem instrumentāliem izmeklējumiem mūsdienu psihiatrijā, līdz ar to, ieviešot šo metodi RPNC, tiks nozīmīgi uzlabota savlaicīga, precīza augsti kvalificētas diagnostika un ārstēšanas kvalitāte.
RPNC vēsturiski koncentrējas diferenciāldiagnostiski sarežģītākie pacienti un pastāv bieža nepieciešamība pēc MRI, kas realitātē tiek veikta retāk, kā nepieciešams.
RPNC šobrīd nav iespējams nodrošināt izmeklējumu MRI galvas smadzenēm diagnozes precizēšanai/noteikšanai/diferencēšanai, piemēram:
a. pirmreizējām un atkārtotām psihozēm ar neskaidru norisi vai terapeitisku rezistenci
b. terapeitiski rezistentām depresijas epizodēm
c. agrīna kognitīvu traucējumu un demences diagnostika
d. simptomātisku un organiskiem traucējumu diferenciālā diagnostika
Lai organizētu pacientu MRI, šobrīd RPNC veic pārvešanas uz citiem stacionāriem, saskaņojot to darba laikus, tādējādi:
a. pagarinot ārstēšanas laiku stacionārā RPNC
b. veicot pacienta transportēšanu, noslogojot papildu personāla resursu (pacients ar psihiskiem traucējumiem ir jāpavada RPNC medicīnas personālam)
c. pagarinot laiku līdz precīzas diagnozes apstiprināšanai un precīzas ārstēšanas nozīmēšanai pirmreizējiem, komplicētiem pacientiem
d. Psihiatrijā ir maz instrumentālo metožu - MRI ir viena no tām. Ieviešot šo metodi RPNC tiktu nodrošināta nozares attīstība un galvenokārt pacientiem sniegtās ārstēšanas kvalitātes uzlabojums.</t>
  </si>
  <si>
    <t>Anestēzijas iekārta</t>
  </si>
  <si>
    <t>Modulis magnētiskās rezonanses iekārtai</t>
  </si>
  <si>
    <t>BKUS papildus nepieciešamais finansējums medicīnas iekārtu iegādei</t>
  </si>
  <si>
    <t>Mākslīgās plaušu ventilācijas iekārtas jaundzimušo intensīvās terapijas nodaļai (5 gab.)</t>
  </si>
  <si>
    <t>Anestēzijas iekārta (8 gab.)</t>
  </si>
  <si>
    <t>Operāciju zāles rentgeniekārta</t>
  </si>
  <si>
    <t xml:space="preserve">Stacionārās renteniekārta Digital diagnost </t>
  </si>
  <si>
    <t xml:space="preserve"> Kardio hibrīdangiogrāfijas iekārta</t>
  </si>
  <si>
    <t xml:space="preserve"> Operāciju mikroskops </t>
  </si>
  <si>
    <t xml:space="preserve"> Laparaskopijas iekārtas</t>
  </si>
  <si>
    <t xml:space="preserve"> Kontrasta mamogrāfijas iekārta</t>
  </si>
  <si>
    <t xml:space="preserve">33.18.00 Plānveida stacionāro veselības aprūpes pakalpojumu nodrošināšana </t>
  </si>
  <si>
    <t>Cena (bez PVN), EUR</t>
  </si>
  <si>
    <t>KOPĀ (bez PVN), EUR</t>
  </si>
  <si>
    <t>Ilgstošās ievades sūkņi *</t>
  </si>
  <si>
    <t>Medikamentu kastes un ievades sistēmas</t>
  </si>
  <si>
    <t>Daudz lietojamās pārvietojamās somas</t>
  </si>
  <si>
    <t>* Plānoti 5 pacienti gadā. Plānots uz pacientu 2 sūkņi, lai bojājuma gadījumā varētu ātri nomainīt .</t>
  </si>
  <si>
    <t>Papildus nepieciešamais finansējums Bērnu klīniskai universitātes slimnīcā hematonkoloģisko preparātu ievade mājas apstākļos turpinājumam 2025. gadam un turpmāk ik gadu</t>
  </si>
  <si>
    <t>1. pielikums
Ministru kabineta rīkojuma projekts “Par finanšu līdzekļu apropriācijas pārdali no budžeta resora "74. Gadskārtējā valsts budžeta izpildes procesā pārdalāmais finansējums" 20.00.00 programmas "Veselības aprūpes pasākumu īstenošana" un Par apropriācijas palielināšanu Veselības ministrijai” sākotnējās ietekmes novērtējuma ziņojumam (anotācijai)</t>
  </si>
  <si>
    <t>2. pielikums
Ministru kabineta rīkojuma projekts “Par finanšu līdzekļu apropriācijas pārdali no budžeta resora "74. Gadskārtējā valsts budžeta izpildes procesā pārdalāmais finansējums" 20.00.00 programmas "Veselības aprūpes pasākumu īstenošana" un Par apropriācijas palielināšanu Veselības ministrijai” sākotnējās ietekmes novērtējuma ziņojumam (anotācijai)</t>
  </si>
  <si>
    <t>Pasākums</t>
  </si>
  <si>
    <t>Papildus nepieciešamais finnasējums 2025. gadam un turpmāk ik gadu (ar PVN),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</si>
</sst>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2" x14ac:knownFonts="1">
    <font>
      <sz val="11"/>
      <color theme="1"/>
      <name val="Aptos Narrow"/>
      <family val="2"/>
      <charset val="186"/>
      <scheme val="minor"/>
    </font>
    <font>
      <b/>
      <sz val="11"/>
      <color theme="1"/>
      <name val="Aptos Narrow"/>
      <family val="2"/>
      <scheme val="minor"/>
    </font>
    <font>
      <b/>
      <sz val="14"/>
      <color theme="1"/>
      <name val="Aptos Narrow"/>
      <family val="2"/>
      <scheme val="minor"/>
    </font>
    <font>
      <i/>
      <sz val="11"/>
      <color theme="1"/>
      <name val="Aptos Narrow"/>
      <family val="2"/>
      <scheme val="minor"/>
    </font>
    <font>
      <sz val="11"/>
      <color theme="1"/>
      <name val="Aptos Narrow"/>
      <family val="2"/>
      <scheme val="minor"/>
    </font>
    <font>
      <sz val="11"/>
      <name val="Aptos Narrow"/>
      <family val="2"/>
      <scheme val="minor"/>
    </font>
    <font>
      <b/>
      <sz val="16"/>
      <color theme="1"/>
      <name val="Aptos Narrow"/>
      <family val="2"/>
      <scheme val="minor"/>
    </font>
    <font>
      <sz val="10"/>
      <name val="Arial"/>
      <family val="2"/>
      <charset val="186"/>
    </font>
    <font>
      <sz val="8"/>
      <name val="Aptos Narrow"/>
      <family val="2"/>
      <charset val="186"/>
      <scheme val="minor"/>
    </font>
    <font>
      <sz val="9"/>
      <color theme="1"/>
      <name val="Aptos Narrow"/>
      <family val="2"/>
      <charset val="186"/>
      <scheme val="minor"/>
    </font>
    <font>
      <sz val="11"/>
      <color theme="1"/>
      <name val="Aptos Narrow"/>
      <family val="2"/>
      <charset val="186"/>
      <scheme val="minor"/>
    </font>
    <font>
      <sz val="10"/>
      <color theme="1"/>
      <name val="Times New Roman"/>
      <family val="1"/>
    </font>
    <font>
      <sz val="11"/>
      <color theme="1"/>
      <name val="Times New Roman"/>
      <family val="1"/>
    </font>
    <font>
      <i/>
      <sz val="11"/>
      <color theme="1"/>
      <name val="Times New Roman"/>
      <family val="1"/>
    </font>
    <font>
      <b/>
      <sz val="11"/>
      <color theme="1"/>
      <name val="Times New Roman"/>
      <family val="1"/>
    </font>
    <font>
      <b/>
      <sz val="10"/>
      <name val="Times New Roman"/>
      <family val="1"/>
    </font>
    <font>
      <sz val="10"/>
      <name val="Times New Roman"/>
      <family val="1"/>
    </font>
    <font>
      <b/>
      <sz val="10"/>
      <color theme="1"/>
      <name val="Times New Roman"/>
      <family val="1"/>
    </font>
    <font>
      <sz val="12"/>
      <color rgb="FF000000"/>
      <name val="Arial"/>
      <family val="2"/>
    </font>
    <font>
      <sz val="12"/>
      <color theme="1"/>
      <name val="Times New Roman"/>
      <family val="1"/>
    </font>
    <font>
      <b/>
      <sz val="12"/>
      <color theme="1"/>
      <name val="Times New Roman"/>
      <family val="1"/>
    </font>
    <font>
      <sz val="12"/>
      <color rgb="FF5D5D5D"/>
      <name val="Times New Roman"/>
      <family val="1"/>
    </font>
  </fonts>
  <fills count="5">
    <fill>
      <patternFill patternType="none"/>
    </fill>
    <fill>
      <patternFill patternType="gray125"/>
    </fill>
    <fill>
      <patternFill patternType="solid">
        <fgColor theme="5" tint="0.79998168889431442"/>
        <bgColor indexed="64"/>
      </patternFill>
    </fill>
    <fill>
      <patternFill patternType="solid">
        <fgColor theme="6" tint="0.79998168889431442"/>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top/>
      <bottom/>
      <diagonal/>
    </border>
    <border>
      <left/>
      <right style="thin">
        <color indexed="64"/>
      </right>
      <top style="thin">
        <color indexed="64"/>
      </top>
      <bottom style="thin">
        <color indexed="64"/>
      </bottom>
      <diagonal/>
    </border>
    <border>
      <left/>
      <right style="thin">
        <color indexed="64"/>
      </right>
      <top/>
      <bottom/>
      <diagonal/>
    </border>
  </borders>
  <cellStyleXfs count="4">
    <xf numFmtId="0" fontId="0" fillId="0" borderId="0"/>
    <xf numFmtId="0" fontId="4" fillId="0" borderId="0"/>
    <xf numFmtId="0" fontId="7" fillId="0" borderId="0"/>
    <xf numFmtId="43" fontId="10" fillId="0" borderId="0" applyFont="0" applyFill="0" applyBorder="0" applyAlignment="0" applyProtection="0"/>
  </cellStyleXfs>
  <cellXfs count="78">
    <xf numFmtId="0" fontId="0" fillId="0" borderId="0" xfId="0"/>
    <xf numFmtId="0" fontId="0" fillId="0" borderId="1" xfId="0" applyBorder="1"/>
    <xf numFmtId="0" fontId="0" fillId="0" borderId="1" xfId="0" applyBorder="1" applyAlignment="1">
      <alignment wrapText="1"/>
    </xf>
    <xf numFmtId="0" fontId="1" fillId="0" borderId="1" xfId="0" applyFont="1" applyBorder="1" applyAlignment="1">
      <alignment horizontal="center"/>
    </xf>
    <xf numFmtId="3" fontId="1" fillId="0" borderId="1" xfId="0" applyNumberFormat="1" applyFont="1" applyBorder="1" applyAlignment="1">
      <alignment horizontal="center"/>
    </xf>
    <xf numFmtId="0" fontId="1" fillId="0" borderId="1" xfId="0" applyFont="1" applyBorder="1"/>
    <xf numFmtId="0" fontId="0" fillId="0" borderId="1" xfId="0" applyBorder="1" applyAlignment="1">
      <alignment horizontal="left"/>
    </xf>
    <xf numFmtId="3" fontId="0" fillId="0" borderId="1" xfId="0" applyNumberFormat="1" applyBorder="1" applyAlignment="1">
      <alignment horizontal="center" vertical="center"/>
    </xf>
    <xf numFmtId="0" fontId="1" fillId="2" borderId="1" xfId="0" applyFont="1" applyFill="1" applyBorder="1" applyAlignment="1">
      <alignment horizontal="right"/>
    </xf>
    <xf numFmtId="3" fontId="1" fillId="2" borderId="1" xfId="0" applyNumberFormat="1" applyFont="1" applyFill="1" applyBorder="1" applyAlignment="1">
      <alignment horizontal="center" vertical="center"/>
    </xf>
    <xf numFmtId="0" fontId="3" fillId="0" borderId="1" xfId="0" applyFont="1" applyBorder="1" applyAlignment="1">
      <alignment horizontal="right" wrapText="1"/>
    </xf>
    <xf numFmtId="0" fontId="3" fillId="0" borderId="1" xfId="0" applyFont="1" applyBorder="1" applyAlignment="1">
      <alignment horizontal="right"/>
    </xf>
    <xf numFmtId="3" fontId="3" fillId="0" borderId="1" xfId="0" applyNumberFormat="1" applyFont="1" applyBorder="1" applyAlignment="1">
      <alignment horizontal="right"/>
    </xf>
    <xf numFmtId="0" fontId="1" fillId="0" borderId="1" xfId="0" applyFon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vertical="top" wrapText="1"/>
    </xf>
    <xf numFmtId="0" fontId="5" fillId="0" borderId="1" xfId="0" applyFont="1" applyBorder="1" applyAlignment="1">
      <alignment wrapText="1"/>
    </xf>
    <xf numFmtId="0" fontId="0" fillId="0" borderId="1" xfId="0" applyBorder="1" applyAlignment="1">
      <alignment horizontal="center" vertical="center" wrapText="1"/>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0" fillId="0" borderId="8" xfId="0" applyBorder="1" applyAlignment="1">
      <alignment wrapText="1"/>
    </xf>
    <xf numFmtId="0" fontId="0" fillId="4" borderId="1" xfId="0" applyFill="1" applyBorder="1" applyAlignment="1">
      <alignment horizontal="center" vertical="center"/>
    </xf>
    <xf numFmtId="0" fontId="1" fillId="0" borderId="1" xfId="0" applyFont="1" applyBorder="1" applyAlignment="1">
      <alignment horizontal="center" wrapText="1"/>
    </xf>
    <xf numFmtId="3" fontId="6" fillId="3" borderId="7" xfId="0" applyNumberFormat="1" applyFont="1" applyFill="1" applyBorder="1" applyAlignment="1">
      <alignment horizontal="center" vertical="center" wrapText="1"/>
    </xf>
    <xf numFmtId="0" fontId="0" fillId="0" borderId="0" xfId="0" applyAlignment="1">
      <alignment wrapText="1"/>
    </xf>
    <xf numFmtId="3" fontId="0" fillId="0" borderId="1" xfId="0" applyNumberFormat="1" applyBorder="1" applyAlignment="1">
      <alignment horizontal="center" vertical="center" wrapText="1"/>
    </xf>
    <xf numFmtId="3" fontId="1" fillId="0" borderId="1" xfId="0" applyNumberFormat="1" applyFont="1" applyBorder="1" applyAlignment="1">
      <alignment horizontal="center" wrapText="1"/>
    </xf>
    <xf numFmtId="0" fontId="9" fillId="0" borderId="0" xfId="0" applyFont="1" applyAlignment="1">
      <alignment horizontal="right" wrapText="1"/>
    </xf>
    <xf numFmtId="0" fontId="0" fillId="0" borderId="9" xfId="0" applyBorder="1" applyAlignment="1">
      <alignment wrapText="1"/>
    </xf>
    <xf numFmtId="0" fontId="0" fillId="0" borderId="9" xfId="0" applyBorder="1"/>
    <xf numFmtId="0" fontId="1" fillId="0" borderId="0" xfId="0" applyFont="1" applyAlignment="1">
      <alignment vertical="center" wrapText="1"/>
    </xf>
    <xf numFmtId="0" fontId="1" fillId="0" borderId="1" xfId="0" applyFont="1" applyBorder="1" applyAlignment="1">
      <alignment horizontal="center" vertical="center" wrapText="1"/>
    </xf>
    <xf numFmtId="0" fontId="2" fillId="0" borderId="10" xfId="0" applyFont="1" applyBorder="1" applyAlignment="1">
      <alignment vertical="center" wrapText="1"/>
    </xf>
    <xf numFmtId="0" fontId="1" fillId="0" borderId="9" xfId="0" applyFont="1" applyBorder="1" applyAlignment="1">
      <alignment horizontal="center" vertical="center"/>
    </xf>
    <xf numFmtId="0" fontId="4" fillId="0" borderId="9" xfId="0" applyFont="1" applyBorder="1" applyAlignment="1">
      <alignment vertical="top" wrapText="1"/>
    </xf>
    <xf numFmtId="0" fontId="2" fillId="0" borderId="0" xfId="0" applyFont="1" applyAlignment="1">
      <alignment vertical="center" wrapText="1"/>
    </xf>
    <xf numFmtId="0" fontId="1" fillId="0" borderId="9" xfId="0" applyFont="1" applyBorder="1" applyAlignment="1">
      <alignment horizontal="center"/>
    </xf>
    <xf numFmtId="0" fontId="0" fillId="0" borderId="2" xfId="0" applyBorder="1" applyAlignment="1">
      <alignment horizontal="center" vertical="center"/>
    </xf>
    <xf numFmtId="0" fontId="0" fillId="0" borderId="2" xfId="0"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1" xfId="0" applyFont="1" applyBorder="1" applyAlignment="1">
      <alignment horizont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0" fillId="0" borderId="2" xfId="0" applyBorder="1" applyAlignment="1">
      <alignment horizontal="left" wrapText="1"/>
    </xf>
    <xf numFmtId="0" fontId="0" fillId="0" borderId="3" xfId="0" applyBorder="1" applyAlignment="1">
      <alignment horizontal="left"/>
    </xf>
    <xf numFmtId="0" fontId="0" fillId="0" borderId="4" xfId="0" applyBorder="1" applyAlignment="1">
      <alignment horizontal="left"/>
    </xf>
    <xf numFmtId="0" fontId="11" fillId="0" borderId="0" xfId="0" applyFont="1" applyAlignment="1">
      <alignment horizontal="right" wrapText="1"/>
    </xf>
    <xf numFmtId="0" fontId="11" fillId="0" borderId="0" xfId="0" applyFont="1" applyAlignment="1">
      <alignment horizontal="right"/>
    </xf>
    <xf numFmtId="0" fontId="0" fillId="0" borderId="1" xfId="0" applyBorder="1" applyAlignment="1">
      <alignment horizontal="left" vertical="top" wrapText="1"/>
    </xf>
    <xf numFmtId="0" fontId="0" fillId="0" borderId="1" xfId="0" applyFill="1" applyBorder="1" applyAlignment="1">
      <alignment horizontal="center" vertical="center"/>
    </xf>
    <xf numFmtId="0" fontId="12" fillId="0" borderId="0" xfId="0" applyFont="1"/>
    <xf numFmtId="0" fontId="12" fillId="0" borderId="0" xfId="0" applyFont="1" applyAlignment="1">
      <alignment horizontal="right"/>
    </xf>
    <xf numFmtId="0" fontId="14" fillId="0" borderId="0" xfId="0" applyFont="1" applyAlignment="1">
      <alignment horizontal="left" vertical="center"/>
    </xf>
    <xf numFmtId="0" fontId="14" fillId="0" borderId="0" xfId="0" applyFont="1"/>
    <xf numFmtId="0" fontId="14" fillId="0" borderId="0" xfId="0" applyFont="1" applyAlignment="1">
      <alignment vertical="center"/>
    </xf>
    <xf numFmtId="0" fontId="15" fillId="3" borderId="1" xfId="0" applyFont="1" applyFill="1" applyBorder="1" applyAlignment="1">
      <alignment horizontal="center" vertical="center" wrapText="1"/>
    </xf>
    <xf numFmtId="0" fontId="11" fillId="0" borderId="0" xfId="0" applyFont="1"/>
    <xf numFmtId="0" fontId="15" fillId="3" borderId="11" xfId="0" applyFont="1" applyFill="1" applyBorder="1" applyAlignment="1">
      <alignment horizontal="center" vertical="center" wrapText="1"/>
    </xf>
    <xf numFmtId="0" fontId="16" fillId="3" borderId="1" xfId="0" applyFont="1" applyFill="1" applyBorder="1" applyAlignment="1">
      <alignment vertical="center" wrapText="1"/>
    </xf>
    <xf numFmtId="0" fontId="16" fillId="0" borderId="11" xfId="0" applyFont="1" applyBorder="1"/>
    <xf numFmtId="0" fontId="16" fillId="0" borderId="1" xfId="0" applyFont="1" applyBorder="1"/>
    <xf numFmtId="2" fontId="16" fillId="0" borderId="1" xfId="0" applyNumberFormat="1" applyFont="1" applyBorder="1"/>
    <xf numFmtId="0" fontId="18" fillId="0" borderId="0" xfId="0" applyFont="1" applyAlignment="1">
      <alignment vertical="center" wrapText="1" readingOrder="1"/>
    </xf>
    <xf numFmtId="0" fontId="16" fillId="3" borderId="1" xfId="0" applyFont="1" applyFill="1" applyBorder="1" applyAlignment="1">
      <alignment horizontal="right" vertical="center" wrapText="1"/>
    </xf>
    <xf numFmtId="2" fontId="17" fillId="0" borderId="1" xfId="0" applyNumberFormat="1" applyFont="1" applyBorder="1"/>
    <xf numFmtId="43" fontId="17" fillId="0" borderId="1" xfId="3" applyFont="1" applyBorder="1"/>
    <xf numFmtId="0" fontId="19" fillId="0" borderId="0" xfId="0" applyFont="1"/>
    <xf numFmtId="2" fontId="19" fillId="0" borderId="12" xfId="0" applyNumberFormat="1" applyFont="1" applyBorder="1" applyAlignment="1">
      <alignment vertical="center"/>
    </xf>
    <xf numFmtId="2" fontId="19" fillId="0" borderId="0" xfId="0" applyNumberFormat="1"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center"/>
    </xf>
    <xf numFmtId="43" fontId="19" fillId="0" borderId="0" xfId="0" applyNumberFormat="1" applyFont="1"/>
    <xf numFmtId="43" fontId="12" fillId="0" borderId="0" xfId="0" applyNumberFormat="1" applyFont="1"/>
    <xf numFmtId="0" fontId="13" fillId="0" borderId="0" xfId="0" applyFont="1" applyAlignment="1"/>
    <xf numFmtId="0" fontId="11" fillId="0" borderId="0" xfId="0" applyFont="1" applyAlignment="1"/>
  </cellXfs>
  <cellStyles count="4">
    <cellStyle name="Comma" xfId="3" builtinId="3"/>
    <cellStyle name="Normal" xfId="0" builtinId="0"/>
    <cellStyle name="Normal 10 2 2" xfId="2" xr:uid="{165EAB7E-0F30-4920-B085-B10E6ADBE9D6}"/>
    <cellStyle name="Normal 10 7" xfId="1" xr:uid="{6A13FB5C-FB90-4B99-8A57-3F12506975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zandberga\Downloads\P1_BKUS_170124_papildinats.xlsx" TargetMode="External"/><Relationship Id="rId1" Type="http://schemas.openxmlformats.org/officeDocument/2006/relationships/externalLinkPath" Target="file:///C:\Users\lzandberga\Downloads\P1_BKUS_170124_papildina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1"/>
      <sheetName val="P1_01"/>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683F9-FA56-4A40-B457-B94C0BE36C55}">
  <dimension ref="B1:G35"/>
  <sheetViews>
    <sheetView tabSelected="1" view="pageBreakPreview" zoomScale="115" zoomScaleNormal="115" zoomScaleSheetLayoutView="115" workbookViewId="0">
      <selection activeCell="C1" sqref="C1:F1"/>
    </sheetView>
  </sheetViews>
  <sheetFormatPr defaultRowHeight="15" x14ac:dyDescent="0.25"/>
  <cols>
    <col min="3" max="3" width="46.5703125" customWidth="1"/>
    <col min="4" max="4" width="12.85546875" customWidth="1"/>
    <col min="6" max="6" width="14.28515625" style="24" customWidth="1"/>
    <col min="7" max="7" width="9.42578125" customWidth="1"/>
  </cols>
  <sheetData>
    <row r="1" spans="2:7" ht="73.5" customHeight="1" thickBot="1" x14ac:dyDescent="0.3">
      <c r="C1" s="49" t="s">
        <v>85</v>
      </c>
      <c r="D1" s="50"/>
      <c r="E1" s="50"/>
      <c r="F1" s="50"/>
      <c r="G1" s="27"/>
    </row>
    <row r="2" spans="2:7" ht="21.75" thickBot="1" x14ac:dyDescent="0.3">
      <c r="D2" s="18" t="s">
        <v>0</v>
      </c>
      <c r="E2" s="19"/>
      <c r="F2" s="23">
        <f>F13+F22+F28+F35</f>
        <v>5008000</v>
      </c>
    </row>
    <row r="3" spans="2:7" ht="15.75" thickBot="1" x14ac:dyDescent="0.3"/>
    <row r="4" spans="2:7" ht="15.75" customHeight="1" thickBot="1" x14ac:dyDescent="0.3">
      <c r="B4" s="43" t="s">
        <v>68</v>
      </c>
      <c r="C4" s="44"/>
      <c r="D4" s="44"/>
      <c r="E4" s="44"/>
      <c r="F4" s="45"/>
      <c r="G4" s="30"/>
    </row>
    <row r="6" spans="2:7" ht="45" x14ac:dyDescent="0.25">
      <c r="B6" s="1"/>
      <c r="C6" s="3" t="s">
        <v>1</v>
      </c>
      <c r="D6" s="22" t="s">
        <v>2</v>
      </c>
      <c r="E6" s="13" t="s">
        <v>3</v>
      </c>
      <c r="F6" s="22" t="s">
        <v>4</v>
      </c>
      <c r="G6" s="36"/>
    </row>
    <row r="7" spans="2:7" ht="30" x14ac:dyDescent="0.25">
      <c r="B7" s="14" t="s">
        <v>39</v>
      </c>
      <c r="C7" s="51" t="s">
        <v>40</v>
      </c>
      <c r="D7" s="7">
        <v>170000</v>
      </c>
      <c r="E7" s="14">
        <v>1</v>
      </c>
      <c r="F7" s="7">
        <f>D7*E7</f>
        <v>170000</v>
      </c>
      <c r="G7" s="28"/>
    </row>
    <row r="8" spans="2:7" x14ac:dyDescent="0.25">
      <c r="B8" s="14" t="s">
        <v>39</v>
      </c>
      <c r="C8" s="51" t="s">
        <v>72</v>
      </c>
      <c r="D8" s="7">
        <v>220000</v>
      </c>
      <c r="E8" s="14">
        <v>1</v>
      </c>
      <c r="F8" s="7">
        <f t="shared" ref="F8:F12" si="0">D8*E8</f>
        <v>220000</v>
      </c>
      <c r="G8" s="29"/>
    </row>
    <row r="9" spans="2:7" x14ac:dyDescent="0.25">
      <c r="B9" s="14" t="s">
        <v>39</v>
      </c>
      <c r="C9" s="51" t="s">
        <v>71</v>
      </c>
      <c r="D9" s="7">
        <v>133000</v>
      </c>
      <c r="E9" s="14">
        <v>1</v>
      </c>
      <c r="F9" s="7">
        <f t="shared" si="0"/>
        <v>133000</v>
      </c>
      <c r="G9" s="29"/>
    </row>
    <row r="10" spans="2:7" x14ac:dyDescent="0.25">
      <c r="B10" s="14" t="s">
        <v>39</v>
      </c>
      <c r="C10" s="51" t="s">
        <v>70</v>
      </c>
      <c r="D10" s="7">
        <f>270000/8</f>
        <v>33750</v>
      </c>
      <c r="E10" s="14">
        <v>8</v>
      </c>
      <c r="F10" s="7">
        <f t="shared" si="0"/>
        <v>270000</v>
      </c>
      <c r="G10" s="29"/>
    </row>
    <row r="11" spans="2:7" x14ac:dyDescent="0.25">
      <c r="B11" s="14" t="s">
        <v>39</v>
      </c>
      <c r="C11" s="51" t="s">
        <v>48</v>
      </c>
      <c r="D11" s="7">
        <v>160000</v>
      </c>
      <c r="E11" s="14">
        <v>1</v>
      </c>
      <c r="F11" s="7">
        <f t="shared" si="0"/>
        <v>160000</v>
      </c>
      <c r="G11" s="29"/>
    </row>
    <row r="12" spans="2:7" ht="30" x14ac:dyDescent="0.25">
      <c r="B12" s="52" t="s">
        <v>6</v>
      </c>
      <c r="C12" s="51" t="s">
        <v>69</v>
      </c>
      <c r="D12" s="7">
        <f>180000/5</f>
        <v>36000</v>
      </c>
      <c r="E12" s="14">
        <v>5</v>
      </c>
      <c r="F12" s="7">
        <f t="shared" si="0"/>
        <v>180000</v>
      </c>
      <c r="G12" s="29"/>
    </row>
    <row r="13" spans="2:7" x14ac:dyDescent="0.25">
      <c r="D13" s="42" t="s">
        <v>14</v>
      </c>
      <c r="E13" s="42"/>
      <c r="F13" s="26">
        <f>SUM(F7:F12)</f>
        <v>1133000</v>
      </c>
      <c r="G13" s="29"/>
    </row>
    <row r="14" spans="2:7" ht="15.75" thickBot="1" x14ac:dyDescent="0.3"/>
    <row r="15" spans="2:7" ht="19.5" customHeight="1" thickBot="1" x14ac:dyDescent="0.3">
      <c r="B15" s="39" t="s">
        <v>15</v>
      </c>
      <c r="C15" s="40"/>
      <c r="D15" s="40"/>
      <c r="E15" s="40"/>
      <c r="F15" s="41"/>
      <c r="G15" s="32"/>
    </row>
    <row r="17" spans="2:7" ht="45" customHeight="1" x14ac:dyDescent="0.25">
      <c r="B17" s="14"/>
      <c r="C17" s="13" t="s">
        <v>1</v>
      </c>
      <c r="D17" s="31" t="s">
        <v>2</v>
      </c>
      <c r="E17" s="13" t="s">
        <v>3</v>
      </c>
      <c r="F17" s="31" t="s">
        <v>4</v>
      </c>
      <c r="G17" s="33"/>
    </row>
    <row r="18" spans="2:7" x14ac:dyDescent="0.25">
      <c r="B18" s="14" t="s">
        <v>39</v>
      </c>
      <c r="C18" s="14" t="s">
        <v>73</v>
      </c>
      <c r="D18" s="7">
        <v>1140000</v>
      </c>
      <c r="E18" s="14">
        <v>1</v>
      </c>
      <c r="F18" s="25">
        <f>D18*E18</f>
        <v>1140000</v>
      </c>
      <c r="G18" s="34"/>
    </row>
    <row r="19" spans="2:7" x14ac:dyDescent="0.25">
      <c r="B19" s="14" t="s">
        <v>39</v>
      </c>
      <c r="C19" s="17" t="s">
        <v>74</v>
      </c>
      <c r="D19" s="7">
        <v>450000</v>
      </c>
      <c r="E19" s="14">
        <v>1</v>
      </c>
      <c r="F19" s="25">
        <f t="shared" ref="F19:F21" si="1">D19*E19</f>
        <v>450000</v>
      </c>
      <c r="G19" s="28"/>
    </row>
    <row r="20" spans="2:7" x14ac:dyDescent="0.25">
      <c r="B20" s="14" t="s">
        <v>39</v>
      </c>
      <c r="C20" s="17" t="s">
        <v>75</v>
      </c>
      <c r="D20" s="7">
        <v>405000</v>
      </c>
      <c r="E20" s="14">
        <v>1</v>
      </c>
      <c r="F20" s="25">
        <f t="shared" si="1"/>
        <v>405000</v>
      </c>
      <c r="G20" s="28"/>
    </row>
    <row r="21" spans="2:7" x14ac:dyDescent="0.25">
      <c r="B21" s="14" t="s">
        <v>6</v>
      </c>
      <c r="C21" s="17" t="s">
        <v>76</v>
      </c>
      <c r="D21" s="7">
        <v>230000</v>
      </c>
      <c r="E21" s="14">
        <v>1</v>
      </c>
      <c r="F21" s="25">
        <f t="shared" si="1"/>
        <v>230000</v>
      </c>
      <c r="G21" s="28"/>
    </row>
    <row r="22" spans="2:7" x14ac:dyDescent="0.25">
      <c r="D22" s="42" t="s">
        <v>14</v>
      </c>
      <c r="E22" s="42"/>
      <c r="F22" s="26">
        <f>SUM(F18:F21)</f>
        <v>2225000</v>
      </c>
      <c r="G22" s="29"/>
    </row>
    <row r="23" spans="2:7" ht="15.75" thickBot="1" x14ac:dyDescent="0.3"/>
    <row r="24" spans="2:7" ht="19.5" customHeight="1" thickBot="1" x14ac:dyDescent="0.3">
      <c r="B24" s="39" t="s">
        <v>24</v>
      </c>
      <c r="C24" s="40"/>
      <c r="D24" s="40"/>
      <c r="E24" s="40"/>
      <c r="F24" s="41"/>
      <c r="G24" s="35"/>
    </row>
    <row r="26" spans="2:7" ht="45" x14ac:dyDescent="0.25">
      <c r="B26" s="1"/>
      <c r="C26" s="13" t="s">
        <v>1</v>
      </c>
      <c r="D26" s="22" t="s">
        <v>2</v>
      </c>
      <c r="E26" s="13" t="s">
        <v>3</v>
      </c>
      <c r="F26" s="22" t="s">
        <v>4</v>
      </c>
      <c r="G26" s="36"/>
    </row>
    <row r="27" spans="2:7" ht="30" x14ac:dyDescent="0.25">
      <c r="B27" s="14" t="s">
        <v>6</v>
      </c>
      <c r="C27" s="17" t="s">
        <v>27</v>
      </c>
      <c r="D27" s="7">
        <v>1200000</v>
      </c>
      <c r="E27" s="14">
        <v>1</v>
      </c>
      <c r="F27" s="25">
        <f>D27*E27</f>
        <v>1200000</v>
      </c>
      <c r="G27" s="28"/>
    </row>
    <row r="28" spans="2:7" x14ac:dyDescent="0.25">
      <c r="D28" s="42" t="s">
        <v>14</v>
      </c>
      <c r="E28" s="42"/>
      <c r="F28" s="26">
        <f>SUM(F27:F27)</f>
        <v>1200000</v>
      </c>
      <c r="G28" s="29"/>
    </row>
    <row r="30" spans="2:7" ht="15.75" thickBot="1" x14ac:dyDescent="0.3"/>
    <row r="31" spans="2:7" ht="19.5" customHeight="1" thickBot="1" x14ac:dyDescent="0.3">
      <c r="B31" s="39" t="s">
        <v>29</v>
      </c>
      <c r="C31" s="40"/>
      <c r="D31" s="40"/>
      <c r="E31" s="40"/>
      <c r="F31" s="41"/>
      <c r="G31" s="35"/>
    </row>
    <row r="33" spans="2:7" ht="45" x14ac:dyDescent="0.25">
      <c r="B33" s="17"/>
      <c r="C33" s="31" t="s">
        <v>1</v>
      </c>
      <c r="D33" s="31" t="s">
        <v>2</v>
      </c>
      <c r="E33" s="31" t="s">
        <v>3</v>
      </c>
      <c r="F33" s="31" t="s">
        <v>4</v>
      </c>
      <c r="G33" s="36"/>
    </row>
    <row r="34" spans="2:7" ht="30" x14ac:dyDescent="0.25">
      <c r="B34" s="37" t="s">
        <v>6</v>
      </c>
      <c r="C34" s="38" t="s">
        <v>30</v>
      </c>
      <c r="D34" s="7">
        <v>450000</v>
      </c>
      <c r="E34" s="14">
        <v>1</v>
      </c>
      <c r="F34" s="25">
        <f>D34*E34</f>
        <v>450000</v>
      </c>
      <c r="G34" s="28"/>
    </row>
    <row r="35" spans="2:7" x14ac:dyDescent="0.25">
      <c r="D35" s="42" t="s">
        <v>14</v>
      </c>
      <c r="E35" s="42"/>
      <c r="F35" s="26">
        <f>SUM(F34:F34)</f>
        <v>450000</v>
      </c>
      <c r="G35" s="29"/>
    </row>
  </sheetData>
  <mergeCells count="9">
    <mergeCell ref="C1:F1"/>
    <mergeCell ref="B31:F31"/>
    <mergeCell ref="D35:E35"/>
    <mergeCell ref="D13:E13"/>
    <mergeCell ref="D22:E22"/>
    <mergeCell ref="D28:E28"/>
    <mergeCell ref="B4:F4"/>
    <mergeCell ref="B15:F15"/>
    <mergeCell ref="B24:F24"/>
  </mergeCells>
  <phoneticPr fontId="8" type="noConversion"/>
  <pageMargins left="0.7" right="0.7" top="0.75" bottom="0.75" header="0.3" footer="0.3"/>
  <pageSetup scale="8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B6C33-CC5C-4F85-9283-4B4558B7B238}">
  <dimension ref="B1:M13"/>
  <sheetViews>
    <sheetView workbookViewId="0">
      <selection activeCell="D19" sqref="D19"/>
    </sheetView>
  </sheetViews>
  <sheetFormatPr defaultColWidth="9.140625" defaultRowHeight="15" x14ac:dyDescent="0.25"/>
  <cols>
    <col min="1" max="1" width="7.7109375" style="53" customWidth="1"/>
    <col min="2" max="2" width="31.28515625" style="53" customWidth="1"/>
    <col min="3" max="3" width="19.85546875" style="53" customWidth="1"/>
    <col min="4" max="4" width="19.42578125" style="53" customWidth="1"/>
    <col min="5" max="5" width="19" style="53" customWidth="1"/>
    <col min="6" max="6" width="17.42578125" style="53" customWidth="1"/>
    <col min="7" max="7" width="18.5703125" style="53" customWidth="1"/>
    <col min="8" max="8" width="20.7109375" style="53" customWidth="1"/>
    <col min="9" max="9" width="23.85546875" style="53" customWidth="1"/>
    <col min="10" max="10" width="35.140625" style="53" customWidth="1"/>
    <col min="11" max="11" width="20.85546875" style="53" customWidth="1"/>
    <col min="12" max="12" width="9.140625" style="53"/>
    <col min="13" max="13" width="11.140625" style="53" bestFit="1" customWidth="1"/>
    <col min="14" max="16384" width="9.140625" style="53"/>
  </cols>
  <sheetData>
    <row r="1" spans="2:13" ht="78" customHeight="1" x14ac:dyDescent="0.25">
      <c r="E1" s="76"/>
      <c r="F1" s="49" t="s">
        <v>86</v>
      </c>
      <c r="G1" s="49"/>
      <c r="H1" s="49"/>
      <c r="I1" s="49"/>
      <c r="J1" s="77"/>
      <c r="K1" s="77"/>
      <c r="L1" s="77"/>
      <c r="M1" s="77"/>
    </row>
    <row r="2" spans="2:13" x14ac:dyDescent="0.25">
      <c r="I2" s="54"/>
      <c r="J2" s="54"/>
    </row>
    <row r="3" spans="2:13" x14ac:dyDescent="0.25">
      <c r="B3" s="55" t="s">
        <v>84</v>
      </c>
      <c r="C3" s="55"/>
      <c r="D3" s="55"/>
      <c r="E3" s="55"/>
      <c r="F3" s="55"/>
      <c r="G3" s="55"/>
      <c r="H3" s="55"/>
      <c r="I3" s="55"/>
      <c r="J3" s="55"/>
      <c r="K3" s="55"/>
    </row>
    <row r="4" spans="2:13" x14ac:dyDescent="0.25">
      <c r="B4" s="56"/>
      <c r="C4" s="57"/>
    </row>
    <row r="5" spans="2:13" customFormat="1" x14ac:dyDescent="0.25"/>
    <row r="6" spans="2:13" s="59" customFormat="1" ht="76.5" x14ac:dyDescent="0.25">
      <c r="B6" s="58" t="s">
        <v>87</v>
      </c>
      <c r="C6" s="60" t="s">
        <v>3</v>
      </c>
      <c r="D6" s="58" t="s">
        <v>78</v>
      </c>
      <c r="E6" s="58" t="s">
        <v>79</v>
      </c>
      <c r="F6" s="58" t="s">
        <v>88</v>
      </c>
      <c r="G6"/>
      <c r="H6"/>
    </row>
    <row r="7" spans="2:13" s="59" customFormat="1" x14ac:dyDescent="0.25">
      <c r="B7" s="61" t="s">
        <v>80</v>
      </c>
      <c r="C7" s="62">
        <v>10</v>
      </c>
      <c r="D7" s="63">
        <v>3280</v>
      </c>
      <c r="E7" s="64">
        <f>D7*C7</f>
        <v>32800</v>
      </c>
      <c r="F7" s="64">
        <f>ROUND(E7*1.12,2)</f>
        <v>36736</v>
      </c>
      <c r="G7"/>
      <c r="H7"/>
    </row>
    <row r="8" spans="2:13" s="59" customFormat="1" ht="25.5" x14ac:dyDescent="0.25">
      <c r="B8" s="61" t="s">
        <v>81</v>
      </c>
      <c r="C8" s="62">
        <v>5</v>
      </c>
      <c r="D8" s="63">
        <v>500</v>
      </c>
      <c r="E8" s="64">
        <f>D8*C8</f>
        <v>2500</v>
      </c>
      <c r="F8" s="64">
        <f>ROUND(E8*1.12,2)</f>
        <v>2800</v>
      </c>
      <c r="G8"/>
      <c r="H8"/>
      <c r="J8" s="65"/>
    </row>
    <row r="9" spans="2:13" s="59" customFormat="1" x14ac:dyDescent="0.25">
      <c r="B9" s="61" t="s">
        <v>82</v>
      </c>
      <c r="C9" s="62">
        <v>5</v>
      </c>
      <c r="D9" s="63">
        <v>76.69</v>
      </c>
      <c r="E9" s="64">
        <f>D9*C9</f>
        <v>383.45</v>
      </c>
      <c r="F9" s="64">
        <f>ROUND(E9*1.21,2)</f>
        <v>463.97</v>
      </c>
      <c r="G9"/>
      <c r="H9"/>
      <c r="J9" s="65"/>
    </row>
    <row r="10" spans="2:13" s="59" customFormat="1" x14ac:dyDescent="0.25">
      <c r="B10" s="66" t="s">
        <v>0</v>
      </c>
      <c r="C10" s="67"/>
      <c r="D10" s="68"/>
      <c r="E10" s="68">
        <f>SUM(E7:E9)</f>
        <v>35683.449999999997</v>
      </c>
      <c r="F10" s="68">
        <f>ROUNDUP(SUM(F7:F9),0)</f>
        <v>40000</v>
      </c>
      <c r="G10"/>
      <c r="H10"/>
    </row>
    <row r="11" spans="2:13" s="69" customFormat="1" ht="15.75" x14ac:dyDescent="0.25">
      <c r="D11" s="70"/>
      <c r="E11" s="71"/>
      <c r="F11" s="72"/>
      <c r="G11" s="73"/>
      <c r="H11" s="73"/>
      <c r="I11" s="74"/>
    </row>
    <row r="12" spans="2:13" x14ac:dyDescent="0.25">
      <c r="B12" s="53" t="s">
        <v>83</v>
      </c>
      <c r="F12" s="75"/>
    </row>
    <row r="13" spans="2:13" x14ac:dyDescent="0.25">
      <c r="B13" s="53" t="s">
        <v>77</v>
      </c>
    </row>
  </sheetData>
  <mergeCells count="4">
    <mergeCell ref="G11:H11"/>
    <mergeCell ref="F1:I1"/>
    <mergeCell ref="I2:J2"/>
    <mergeCell ref="B3:K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0C2A5-0AA3-4B9A-BD88-FBE3AFD77E9B}">
  <dimension ref="C3:D8"/>
  <sheetViews>
    <sheetView workbookViewId="0">
      <selection activeCell="D15" sqref="D15"/>
    </sheetView>
  </sheetViews>
  <sheetFormatPr defaultRowHeight="15" x14ac:dyDescent="0.25"/>
  <cols>
    <col min="3" max="3" width="20.85546875" bestFit="1" customWidth="1"/>
    <col min="4" max="4" width="27.28515625" bestFit="1" customWidth="1"/>
  </cols>
  <sheetData>
    <row r="3" spans="3:4" x14ac:dyDescent="0.25">
      <c r="C3" s="5" t="s">
        <v>32</v>
      </c>
      <c r="D3" s="5" t="s">
        <v>33</v>
      </c>
    </row>
    <row r="4" spans="3:4" x14ac:dyDescent="0.25">
      <c r="C4" s="6" t="s">
        <v>34</v>
      </c>
      <c r="D4" s="7">
        <f>BKUS!F18</f>
        <v>1532999.99</v>
      </c>
    </row>
    <row r="5" spans="3:4" x14ac:dyDescent="0.25">
      <c r="C5" s="6" t="s">
        <v>35</v>
      </c>
      <c r="D5" s="7">
        <f>PSKUS!F15</f>
        <v>2400000</v>
      </c>
    </row>
    <row r="6" spans="3:4" x14ac:dyDescent="0.25">
      <c r="C6" s="6" t="s">
        <v>36</v>
      </c>
      <c r="D6" s="7">
        <f>RAKUS!F8</f>
        <v>266200</v>
      </c>
    </row>
    <row r="7" spans="3:4" x14ac:dyDescent="0.25">
      <c r="C7" s="6" t="s">
        <v>37</v>
      </c>
      <c r="D7" s="7">
        <f>RNPC!F10</f>
        <v>1450000</v>
      </c>
    </row>
    <row r="8" spans="3:4" x14ac:dyDescent="0.25">
      <c r="C8" s="8" t="s">
        <v>14</v>
      </c>
      <c r="D8" s="9">
        <f>D4+D5+D6+D7</f>
        <v>5649199.9900000002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0244F-9A4D-45D2-9F78-F4C2A3644E5F}">
  <dimension ref="B2:G18"/>
  <sheetViews>
    <sheetView topLeftCell="A3" workbookViewId="0">
      <selection activeCell="D15" sqref="D15"/>
    </sheetView>
  </sheetViews>
  <sheetFormatPr defaultRowHeight="15" x14ac:dyDescent="0.25"/>
  <cols>
    <col min="3" max="3" width="58.42578125" bestFit="1" customWidth="1"/>
    <col min="4" max="4" width="24.140625" bestFit="1" customWidth="1"/>
    <col min="6" max="6" width="19.28515625" bestFit="1" customWidth="1"/>
    <col min="7" max="7" width="93.140625" customWidth="1"/>
  </cols>
  <sheetData>
    <row r="2" spans="2:7" ht="15.75" thickBot="1" x14ac:dyDescent="0.3"/>
    <row r="3" spans="2:7" ht="29.25" customHeight="1" thickBot="1" x14ac:dyDescent="0.3">
      <c r="B3" s="39" t="s">
        <v>38</v>
      </c>
      <c r="C3" s="40"/>
      <c r="D3" s="40"/>
      <c r="E3" s="40"/>
      <c r="F3" s="40"/>
      <c r="G3" s="41"/>
    </row>
    <row r="5" spans="2:7" x14ac:dyDescent="0.25">
      <c r="B5" s="1"/>
      <c r="C5" s="3" t="s">
        <v>1</v>
      </c>
      <c r="D5" s="3" t="s">
        <v>2</v>
      </c>
      <c r="E5" s="3" t="s">
        <v>3</v>
      </c>
      <c r="F5" s="3" t="s">
        <v>4</v>
      </c>
      <c r="G5" s="3" t="s">
        <v>5</v>
      </c>
    </row>
    <row r="6" spans="2:7" ht="155.25" customHeight="1" x14ac:dyDescent="0.25">
      <c r="B6" s="14" t="s">
        <v>39</v>
      </c>
      <c r="C6" s="14" t="s">
        <v>40</v>
      </c>
      <c r="D6" s="7">
        <v>170000</v>
      </c>
      <c r="E6" s="14">
        <v>1</v>
      </c>
      <c r="F6" s="7">
        <f>D6*E6</f>
        <v>170000</v>
      </c>
      <c r="G6" s="2" t="s">
        <v>41</v>
      </c>
    </row>
    <row r="7" spans="2:7" ht="105" x14ac:dyDescent="0.25">
      <c r="B7" s="14" t="s">
        <v>39</v>
      </c>
      <c r="C7" s="14" t="s">
        <v>42</v>
      </c>
      <c r="D7" s="7">
        <v>220000</v>
      </c>
      <c r="E7" s="14">
        <v>1</v>
      </c>
      <c r="F7" s="7">
        <f>D7*E7</f>
        <v>220000</v>
      </c>
      <c r="G7" s="2" t="s">
        <v>43</v>
      </c>
    </row>
    <row r="8" spans="2:7" ht="120" x14ac:dyDescent="0.25">
      <c r="B8" s="14" t="s">
        <v>39</v>
      </c>
      <c r="C8" s="14" t="s">
        <v>44</v>
      </c>
      <c r="D8" s="7">
        <v>133000</v>
      </c>
      <c r="E8" s="14">
        <v>1</v>
      </c>
      <c r="F8" s="7">
        <f>D8*E8</f>
        <v>133000</v>
      </c>
      <c r="G8" s="2" t="s">
        <v>45</v>
      </c>
    </row>
    <row r="9" spans="2:7" ht="120" x14ac:dyDescent="0.25">
      <c r="B9" s="14" t="s">
        <v>39</v>
      </c>
      <c r="C9" s="14" t="s">
        <v>46</v>
      </c>
      <c r="D9" s="7">
        <f>F9/E9</f>
        <v>33750</v>
      </c>
      <c r="E9" s="14">
        <v>8</v>
      </c>
      <c r="F9" s="7">
        <v>270000</v>
      </c>
      <c r="G9" s="2" t="s">
        <v>47</v>
      </c>
    </row>
    <row r="10" spans="2:7" ht="105.75" customHeight="1" x14ac:dyDescent="0.25">
      <c r="B10" s="14" t="s">
        <v>39</v>
      </c>
      <c r="C10" s="14" t="s">
        <v>48</v>
      </c>
      <c r="D10" s="7">
        <v>160000</v>
      </c>
      <c r="E10" s="14">
        <v>1</v>
      </c>
      <c r="F10" s="7">
        <f t="shared" ref="F10" si="0">D10*E10</f>
        <v>160000</v>
      </c>
      <c r="G10" s="2" t="s">
        <v>49</v>
      </c>
    </row>
    <row r="11" spans="2:7" ht="153" customHeight="1" x14ac:dyDescent="0.25">
      <c r="B11" s="14" t="s">
        <v>39</v>
      </c>
      <c r="C11" s="17" t="s">
        <v>50</v>
      </c>
      <c r="D11" s="7">
        <f>F11/E11</f>
        <v>36000</v>
      </c>
      <c r="E11" s="14">
        <v>5</v>
      </c>
      <c r="F11" s="7">
        <v>180000</v>
      </c>
      <c r="G11" s="2" t="s">
        <v>51</v>
      </c>
    </row>
    <row r="12" spans="2:7" ht="135" x14ac:dyDescent="0.25">
      <c r="B12" s="14" t="s">
        <v>6</v>
      </c>
      <c r="C12" s="14" t="s">
        <v>7</v>
      </c>
      <c r="D12" s="7"/>
      <c r="E12" s="14"/>
      <c r="F12" s="7">
        <f>F13+F14+F15+F16+F17</f>
        <v>399999.99</v>
      </c>
      <c r="G12" s="2" t="s">
        <v>8</v>
      </c>
    </row>
    <row r="13" spans="2:7" x14ac:dyDescent="0.25">
      <c r="C13" s="10" t="s">
        <v>9</v>
      </c>
      <c r="D13" s="12">
        <v>53333.33</v>
      </c>
      <c r="E13" s="11">
        <v>3</v>
      </c>
      <c r="F13" s="12">
        <f>E13*D13</f>
        <v>159999.99</v>
      </c>
      <c r="G13" s="1"/>
    </row>
    <row r="14" spans="2:7" x14ac:dyDescent="0.25">
      <c r="C14" s="11" t="s">
        <v>10</v>
      </c>
      <c r="D14" s="12">
        <v>65000</v>
      </c>
      <c r="E14" s="11">
        <v>2</v>
      </c>
      <c r="F14" s="12">
        <f>E14*D14</f>
        <v>130000</v>
      </c>
      <c r="G14" s="1"/>
    </row>
    <row r="15" spans="2:7" x14ac:dyDescent="0.25">
      <c r="C15" s="11" t="s">
        <v>11</v>
      </c>
      <c r="D15" s="12">
        <v>40000</v>
      </c>
      <c r="E15" s="11">
        <v>1</v>
      </c>
      <c r="F15" s="12">
        <f>E15*D15</f>
        <v>40000</v>
      </c>
      <c r="G15" s="1"/>
    </row>
    <row r="16" spans="2:7" x14ac:dyDescent="0.25">
      <c r="C16" s="11" t="s">
        <v>12</v>
      </c>
      <c r="D16" s="12">
        <v>20000</v>
      </c>
      <c r="E16" s="11">
        <v>1</v>
      </c>
      <c r="F16" s="12">
        <f>E16*D16</f>
        <v>20000</v>
      </c>
      <c r="G16" s="1"/>
    </row>
    <row r="17" spans="3:7" x14ac:dyDescent="0.25">
      <c r="C17" s="11" t="s">
        <v>13</v>
      </c>
      <c r="D17" s="12">
        <v>50000</v>
      </c>
      <c r="E17" s="11">
        <v>1</v>
      </c>
      <c r="F17" s="12">
        <f>E17*D17</f>
        <v>50000</v>
      </c>
      <c r="G17" s="1"/>
    </row>
    <row r="18" spans="3:7" x14ac:dyDescent="0.25">
      <c r="D18" s="42" t="s">
        <v>14</v>
      </c>
      <c r="E18" s="42"/>
      <c r="F18" s="4">
        <f>SUM(F6:F12)</f>
        <v>1532999.99</v>
      </c>
      <c r="G18" s="1"/>
    </row>
  </sheetData>
  <mergeCells count="2">
    <mergeCell ref="D18:E18"/>
    <mergeCell ref="B3:G3"/>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22CDF-8572-4EFD-8832-86B6990E69CC}">
  <dimension ref="B2:G15"/>
  <sheetViews>
    <sheetView workbookViewId="0">
      <selection activeCell="D15" sqref="D15"/>
    </sheetView>
  </sheetViews>
  <sheetFormatPr defaultRowHeight="15" x14ac:dyDescent="0.25"/>
  <cols>
    <col min="3" max="3" width="58.42578125" bestFit="1" customWidth="1"/>
    <col min="4" max="4" width="24.140625" bestFit="1" customWidth="1"/>
    <col min="6" max="6" width="19.28515625" bestFit="1" customWidth="1"/>
    <col min="7" max="7" width="102.85546875" customWidth="1"/>
    <col min="8" max="8" width="25.42578125" customWidth="1"/>
  </cols>
  <sheetData>
    <row r="2" spans="2:7" ht="15.75" thickBot="1" x14ac:dyDescent="0.3"/>
    <row r="3" spans="2:7" ht="29.25" customHeight="1" thickBot="1" x14ac:dyDescent="0.3">
      <c r="B3" s="39" t="s">
        <v>52</v>
      </c>
      <c r="C3" s="40"/>
      <c r="D3" s="40"/>
      <c r="E3" s="40"/>
      <c r="F3" s="40"/>
      <c r="G3" s="41"/>
    </row>
    <row r="5" spans="2:7" x14ac:dyDescent="0.25">
      <c r="B5" s="1"/>
      <c r="C5" s="3" t="s">
        <v>1</v>
      </c>
      <c r="D5" s="3" t="s">
        <v>2</v>
      </c>
      <c r="E5" s="3" t="s">
        <v>3</v>
      </c>
      <c r="F5" s="3" t="s">
        <v>4</v>
      </c>
      <c r="G5" s="13" t="s">
        <v>5</v>
      </c>
    </row>
    <row r="6" spans="2:7" ht="30" x14ac:dyDescent="0.25">
      <c r="B6" s="14" t="s">
        <v>39</v>
      </c>
      <c r="C6" s="14" t="s">
        <v>53</v>
      </c>
      <c r="D6" s="7">
        <v>1140000</v>
      </c>
      <c r="E6" s="14">
        <v>1</v>
      </c>
      <c r="F6" s="7">
        <f>D6*E6</f>
        <v>1140000</v>
      </c>
      <c r="G6" s="2" t="s">
        <v>54</v>
      </c>
    </row>
    <row r="7" spans="2:7" ht="30" x14ac:dyDescent="0.25">
      <c r="B7" s="14" t="s">
        <v>39</v>
      </c>
      <c r="C7" s="14" t="s">
        <v>55</v>
      </c>
      <c r="D7" s="7">
        <v>450000</v>
      </c>
      <c r="E7" s="14">
        <v>1</v>
      </c>
      <c r="F7" s="7">
        <f>D7*E7</f>
        <v>450000</v>
      </c>
      <c r="G7" s="2" t="s">
        <v>56</v>
      </c>
    </row>
    <row r="8" spans="2:7" x14ac:dyDescent="0.25">
      <c r="B8" s="14" t="s">
        <v>39</v>
      </c>
      <c r="C8" s="14" t="s">
        <v>57</v>
      </c>
      <c r="D8" s="7">
        <v>405000</v>
      </c>
      <c r="E8" s="14">
        <v>1</v>
      </c>
      <c r="F8" s="7">
        <f>D8*E8</f>
        <v>405000</v>
      </c>
      <c r="G8" s="1" t="s">
        <v>58</v>
      </c>
    </row>
    <row r="9" spans="2:7" ht="409.5" x14ac:dyDescent="0.25">
      <c r="B9" s="14" t="s">
        <v>6</v>
      </c>
      <c r="C9" s="14" t="s">
        <v>16</v>
      </c>
      <c r="D9" s="7">
        <v>130000</v>
      </c>
      <c r="E9" s="14">
        <v>1</v>
      </c>
      <c r="F9" s="7">
        <f t="shared" ref="F9:F13" si="0">D9*E9</f>
        <v>130000</v>
      </c>
      <c r="G9" s="15" t="s">
        <v>17</v>
      </c>
    </row>
    <row r="10" spans="2:7" ht="186" customHeight="1" x14ac:dyDescent="0.25">
      <c r="B10" s="14" t="s">
        <v>6</v>
      </c>
      <c r="C10" s="17" t="s">
        <v>18</v>
      </c>
      <c r="D10" s="7">
        <v>100000</v>
      </c>
      <c r="E10" s="14">
        <v>1</v>
      </c>
      <c r="F10" s="7">
        <f t="shared" si="0"/>
        <v>100000</v>
      </c>
      <c r="G10" s="2" t="s">
        <v>19</v>
      </c>
    </row>
    <row r="11" spans="2:7" x14ac:dyDescent="0.25">
      <c r="B11" s="14" t="s">
        <v>39</v>
      </c>
      <c r="C11" s="17" t="s">
        <v>59</v>
      </c>
      <c r="D11" s="7">
        <v>55000</v>
      </c>
      <c r="E11" s="14">
        <v>1</v>
      </c>
      <c r="F11" s="7">
        <f t="shared" si="0"/>
        <v>55000</v>
      </c>
      <c r="G11" s="1" t="s">
        <v>60</v>
      </c>
    </row>
    <row r="12" spans="2:7" ht="135" x14ac:dyDescent="0.25">
      <c r="B12" s="14" t="s">
        <v>39</v>
      </c>
      <c r="C12" s="14" t="s">
        <v>61</v>
      </c>
      <c r="D12" s="7">
        <v>40000</v>
      </c>
      <c r="E12" s="14">
        <v>1</v>
      </c>
      <c r="F12" s="7">
        <f t="shared" si="0"/>
        <v>40000</v>
      </c>
      <c r="G12" s="2" t="s">
        <v>62</v>
      </c>
    </row>
    <row r="13" spans="2:7" ht="30" x14ac:dyDescent="0.25">
      <c r="B13" s="14" t="s">
        <v>6</v>
      </c>
      <c r="C13" s="14" t="s">
        <v>20</v>
      </c>
      <c r="D13" s="7">
        <v>40000</v>
      </c>
      <c r="E13" s="14">
        <v>1</v>
      </c>
      <c r="F13" s="7">
        <f t="shared" si="0"/>
        <v>40000</v>
      </c>
      <c r="G13" s="2" t="s">
        <v>21</v>
      </c>
    </row>
    <row r="14" spans="2:7" ht="75" x14ac:dyDescent="0.25">
      <c r="B14" s="14" t="s">
        <v>6</v>
      </c>
      <c r="C14" s="14" t="s">
        <v>22</v>
      </c>
      <c r="D14" s="7">
        <v>40000</v>
      </c>
      <c r="E14" s="14">
        <v>1</v>
      </c>
      <c r="F14" s="7">
        <f t="shared" ref="F14" si="1">D14*E14</f>
        <v>40000</v>
      </c>
      <c r="G14" s="16" t="s">
        <v>23</v>
      </c>
    </row>
    <row r="15" spans="2:7" x14ac:dyDescent="0.25">
      <c r="D15" s="42" t="s">
        <v>14</v>
      </c>
      <c r="E15" s="42"/>
      <c r="F15" s="4">
        <f>SUM(F6:F14)</f>
        <v>2400000</v>
      </c>
      <c r="G15" s="1"/>
    </row>
  </sheetData>
  <mergeCells count="2">
    <mergeCell ref="D15:E15"/>
    <mergeCell ref="B3:G3"/>
  </mergeCells>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C13EE-38E4-48DB-9AD4-C96E60D87F3A}">
  <dimension ref="B2:G28"/>
  <sheetViews>
    <sheetView workbookViewId="0">
      <selection activeCell="D15" sqref="D15"/>
    </sheetView>
  </sheetViews>
  <sheetFormatPr defaultRowHeight="15" x14ac:dyDescent="0.25"/>
  <cols>
    <col min="3" max="3" width="58.42578125" bestFit="1" customWidth="1"/>
    <col min="4" max="4" width="24.140625" bestFit="1" customWidth="1"/>
    <col min="6" max="6" width="19.28515625" bestFit="1" customWidth="1"/>
    <col min="7" max="7" width="116.85546875" customWidth="1"/>
  </cols>
  <sheetData>
    <row r="2" spans="2:7" ht="15.75" thickBot="1" x14ac:dyDescent="0.3"/>
    <row r="3" spans="2:7" ht="29.25" customHeight="1" thickBot="1" x14ac:dyDescent="0.3">
      <c r="B3" s="39" t="s">
        <v>24</v>
      </c>
      <c r="C3" s="40"/>
      <c r="D3" s="40"/>
      <c r="E3" s="40"/>
      <c r="F3" s="40"/>
      <c r="G3" s="41"/>
    </row>
    <row r="5" spans="2:7" x14ac:dyDescent="0.25">
      <c r="B5" s="1"/>
      <c r="C5" s="3" t="s">
        <v>1</v>
      </c>
      <c r="D5" s="3" t="s">
        <v>2</v>
      </c>
      <c r="E5" s="3" t="s">
        <v>3</v>
      </c>
      <c r="F5" s="3" t="s">
        <v>4</v>
      </c>
      <c r="G5" s="3" t="s">
        <v>5</v>
      </c>
    </row>
    <row r="6" spans="2:7" ht="266.25" customHeight="1" x14ac:dyDescent="0.25">
      <c r="B6" s="14" t="s">
        <v>6</v>
      </c>
      <c r="C6" s="14" t="s">
        <v>25</v>
      </c>
      <c r="D6" s="7">
        <v>220000</v>
      </c>
      <c r="E6" s="14">
        <v>1</v>
      </c>
      <c r="F6" s="7">
        <f>D6*E6*1.21</f>
        <v>266200</v>
      </c>
      <c r="G6" s="2" t="s">
        <v>26</v>
      </c>
    </row>
    <row r="7" spans="2:7" ht="390" x14ac:dyDescent="0.25">
      <c r="B7" s="21" t="s">
        <v>6</v>
      </c>
      <c r="C7" s="17" t="s">
        <v>27</v>
      </c>
      <c r="D7" s="7">
        <v>1200000</v>
      </c>
      <c r="E7" s="14">
        <v>1</v>
      </c>
      <c r="F7" s="7">
        <f>D7*E7</f>
        <v>1200000</v>
      </c>
      <c r="G7" s="20" t="s">
        <v>28</v>
      </c>
    </row>
    <row r="8" spans="2:7" x14ac:dyDescent="0.25">
      <c r="D8" s="42" t="s">
        <v>14</v>
      </c>
      <c r="E8" s="42"/>
      <c r="F8" s="4">
        <f>SUM(F6:F6)</f>
        <v>266200</v>
      </c>
    </row>
    <row r="28" spans="5:5" x14ac:dyDescent="0.25">
      <c r="E28" t="s">
        <v>63</v>
      </c>
    </row>
  </sheetData>
  <mergeCells count="2">
    <mergeCell ref="D8:E8"/>
    <mergeCell ref="B3:G3"/>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3F919-B718-4A4D-88E5-DB31A2F4CAC7}">
  <dimension ref="B2:G30"/>
  <sheetViews>
    <sheetView topLeftCell="A6" workbookViewId="0">
      <selection activeCell="D15" sqref="D15"/>
    </sheetView>
  </sheetViews>
  <sheetFormatPr defaultRowHeight="15" x14ac:dyDescent="0.25"/>
  <cols>
    <col min="3" max="3" width="58.42578125" bestFit="1" customWidth="1"/>
    <col min="4" max="4" width="24.140625" bestFit="1" customWidth="1"/>
    <col min="6" max="6" width="19.28515625" bestFit="1" customWidth="1"/>
    <col min="7" max="7" width="110.5703125" customWidth="1"/>
  </cols>
  <sheetData>
    <row r="2" spans="2:7" ht="15.75" thickBot="1" x14ac:dyDescent="0.3"/>
    <row r="3" spans="2:7" ht="29.25" customHeight="1" thickBot="1" x14ac:dyDescent="0.3">
      <c r="B3" s="39" t="s">
        <v>29</v>
      </c>
      <c r="C3" s="40"/>
      <c r="D3" s="40"/>
      <c r="E3" s="40"/>
      <c r="F3" s="40"/>
      <c r="G3" s="41"/>
    </row>
    <row r="5" spans="2:7" x14ac:dyDescent="0.25">
      <c r="B5" s="1"/>
      <c r="C5" s="3" t="s">
        <v>1</v>
      </c>
      <c r="D5" s="3" t="s">
        <v>2</v>
      </c>
      <c r="E5" s="3" t="s">
        <v>3</v>
      </c>
      <c r="F5" s="3" t="s">
        <v>4</v>
      </c>
      <c r="G5" s="3" t="s">
        <v>5</v>
      </c>
    </row>
    <row r="6" spans="2:7" ht="150" x14ac:dyDescent="0.25">
      <c r="B6" s="14" t="s">
        <v>6</v>
      </c>
      <c r="C6" s="14" t="s">
        <v>30</v>
      </c>
      <c r="D6" s="7">
        <v>450000</v>
      </c>
      <c r="E6" s="14">
        <v>1</v>
      </c>
      <c r="F6" s="7">
        <f>D6*E6</f>
        <v>450000</v>
      </c>
      <c r="G6" s="2" t="s">
        <v>31</v>
      </c>
    </row>
    <row r="7" spans="2:7" x14ac:dyDescent="0.25">
      <c r="B7" s="14" t="s">
        <v>6</v>
      </c>
      <c r="C7" s="14" t="s">
        <v>64</v>
      </c>
      <c r="D7" s="7">
        <v>810000</v>
      </c>
      <c r="E7" s="14">
        <v>1</v>
      </c>
      <c r="F7" s="7">
        <f>D7*E7</f>
        <v>810000</v>
      </c>
      <c r="G7" s="46" t="s">
        <v>65</v>
      </c>
    </row>
    <row r="8" spans="2:7" ht="102" customHeight="1" x14ac:dyDescent="0.25">
      <c r="B8" s="14" t="s">
        <v>6</v>
      </c>
      <c r="C8" s="14" t="s">
        <v>66</v>
      </c>
      <c r="D8" s="7">
        <v>40000</v>
      </c>
      <c r="E8" s="14">
        <v>1</v>
      </c>
      <c r="F8" s="7">
        <f>D8*E8</f>
        <v>40000</v>
      </c>
      <c r="G8" s="47"/>
    </row>
    <row r="9" spans="2:7" ht="249.75" customHeight="1" x14ac:dyDescent="0.25">
      <c r="B9" s="14" t="s">
        <v>6</v>
      </c>
      <c r="C9" s="14" t="s">
        <v>67</v>
      </c>
      <c r="D9" s="7">
        <v>150000</v>
      </c>
      <c r="E9" s="14">
        <v>1</v>
      </c>
      <c r="F9" s="7">
        <f>D9*E9</f>
        <v>150000</v>
      </c>
      <c r="G9" s="48"/>
    </row>
    <row r="10" spans="2:7" x14ac:dyDescent="0.25">
      <c r="D10" s="42" t="s">
        <v>14</v>
      </c>
      <c r="E10" s="42"/>
      <c r="F10" s="4">
        <f>SUM(F6:F9)</f>
        <v>1450000</v>
      </c>
      <c r="G10" s="1"/>
    </row>
    <row r="30" spans="5:5" x14ac:dyDescent="0.25">
      <c r="E30" t="s">
        <v>63</v>
      </c>
    </row>
  </sheetData>
  <mergeCells count="3">
    <mergeCell ref="D10:E10"/>
    <mergeCell ref="G7:G9"/>
    <mergeCell ref="B3:G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1.iekartas</vt:lpstr>
      <vt:lpstr>2.bernu_hematoonkologija_majas</vt:lpstr>
      <vt:lpstr>Kopsavilkums</vt:lpstr>
      <vt:lpstr>BKUS</vt:lpstr>
      <vt:lpstr>PSKUS</vt:lpstr>
      <vt:lpstr>RAKUS</vt:lpstr>
      <vt:lpstr>RNPC</vt:lpstr>
      <vt:lpstr>'1.iekartas'!Print_Area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Igors Belovs</dc:creator>
  <cp:keywords/>
  <dc:description/>
  <cp:lastModifiedBy>Lāsma Zandberga</cp:lastModifiedBy>
  <cp:revision/>
  <cp:lastPrinted>2024-06-11T06:57:43Z</cp:lastPrinted>
  <dcterms:created xsi:type="dcterms:W3CDTF">2024-04-29T06:33:18Z</dcterms:created>
  <dcterms:modified xsi:type="dcterms:W3CDTF">2024-06-11T07:23:44Z</dcterms:modified>
  <cp:category/>
  <cp:contentStatus/>
</cp:coreProperties>
</file>