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nesa.maliseva\Desktop\ARMENIJA\"/>
    </mc:Choice>
  </mc:AlternateContent>
  <xr:revisionPtr revIDLastSave="0" documentId="13_ncr:1_{366B8099-3E46-4472-A72B-1A7E6D2EA3D5}" xr6:coauthVersionLast="47" xr6:coauthVersionMax="47" xr10:uidLastSave="{00000000-0000-0000-0000-000000000000}"/>
  <bookViews>
    <workbookView xWindow="-28920" yWindow="-120" windowWidth="29040" windowHeight="15720" activeTab="2" xr2:uid="{00000000-000D-0000-FFFF-FFFF00000000}"/>
  </bookViews>
  <sheets>
    <sheet name="Kopsavilkums" sheetId="6" r:id="rId1"/>
    <sheet name="Auzins" sheetId="3" r:id="rId2"/>
    <sheet name="Pintans" sheetId="7" r:id="rId3"/>
  </sheets>
  <definedNames>
    <definedName name="PPP" localSheetId="0">#REF!</definedName>
    <definedName name="PPP">#REF!</definedName>
    <definedName name="q" localSheetId="1">#REF!</definedName>
    <definedName name="q" localSheetId="2">#REF!</definedName>
    <definedName name="q">#REF!</definedName>
    <definedName name="s">#REF!</definedName>
    <definedName name="ssss" localSheetId="1">#REF!</definedName>
    <definedName name="ssss" localSheetId="2">#REF!</definedName>
    <definedName name="ssss">#REF!</definedName>
    <definedName name="Valsts_policijas_amatpersonas_ar_speciālo_dienesta_pakāpi_dalība_Eiropas_Savienības_policijas_misijā_Gruzijā__EUMM_GEORGIA_________M.Štange__līdz_2019.gada_28.februārim" localSheetId="1">#REF!</definedName>
    <definedName name="Valsts_policijas_amatpersonas_ar_speciālo_dienesta_pakāpi_dalība_Eiropas_Savienības_policijas_misijā_Gruzijā__EUMM_GEORGIA_________M.Štange__līdz_2019.gada_28.februārim" localSheetId="2">#REF!</definedName>
    <definedName name="Valsts_policijas_amatpersonas_ar_speciālo_dienesta_pakāpi_dalība_Eiropas_Savienības_policijas_misijā_Gruzijā__EUMM_GEORGIA_________M.Štange__līdz_2019.gada_28.februārim">#REF!</definedName>
    <definedName name="z" localSheetId="1">#REF!</definedName>
    <definedName name="z" localSheetId="2">#REF!</definedName>
    <definedName name="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4" i="7" l="1"/>
  <c r="C13" i="7"/>
  <c r="C12" i="7"/>
  <c r="C14" i="3"/>
  <c r="C13" i="3"/>
  <c r="C12" i="3"/>
  <c r="C23" i="7"/>
  <c r="C23" i="3"/>
  <c r="C11" i="7"/>
  <c r="C10" i="7"/>
  <c r="C11" i="3"/>
  <c r="C10" i="3"/>
  <c r="C8" i="7" l="1"/>
  <c r="C8" i="3"/>
  <c r="C7" i="3"/>
  <c r="C15" i="6"/>
  <c r="C24" i="7"/>
  <c r="C21" i="7"/>
  <c r="C20" i="7"/>
  <c r="C7" i="7" l="1"/>
  <c r="C8" i="6" s="1"/>
  <c r="C33" i="6"/>
  <c r="C31" i="6"/>
  <c r="C26" i="6"/>
  <c r="C19" i="6"/>
  <c r="C18" i="6"/>
  <c r="C17" i="6"/>
  <c r="C13" i="6"/>
  <c r="C22" i="7"/>
  <c r="C19" i="7"/>
  <c r="C9" i="7"/>
  <c r="C24" i="3"/>
  <c r="C18" i="7" l="1"/>
  <c r="C28" i="6"/>
  <c r="C16" i="6"/>
  <c r="C20" i="3"/>
  <c r="C6" i="7" l="1"/>
  <c r="C5" i="7" s="1"/>
  <c r="C7" i="6"/>
  <c r="C12" i="6"/>
  <c r="C14" i="6"/>
  <c r="C25" i="6"/>
  <c r="C27" i="6"/>
  <c r="C30" i="6"/>
  <c r="C32" i="6"/>
  <c r="C11" i="6" l="1"/>
  <c r="C24" i="6"/>
  <c r="C29" i="6"/>
  <c r="C23" i="6" l="1"/>
  <c r="C10" i="6"/>
  <c r="C9" i="6" s="1"/>
  <c r="C6" i="6" s="1"/>
  <c r="C5" i="6" s="1"/>
  <c r="C22" i="3"/>
  <c r="C21" i="3"/>
  <c r="C9" i="3" l="1"/>
  <c r="C6" i="3"/>
  <c r="C19" i="3"/>
  <c r="C18" i="3" s="1"/>
  <c r="C5" i="3" l="1"/>
</calcChain>
</file>

<file path=xl/sharedStrings.xml><?xml version="1.0" encoding="utf-8"?>
<sst xmlns="http://schemas.openxmlformats.org/spreadsheetml/2006/main" count="96" uniqueCount="46">
  <si>
    <t>IZDEVUMU APRĒĶINS</t>
  </si>
  <si>
    <t>euro</t>
  </si>
  <si>
    <t>Izdevumi kopā</t>
  </si>
  <si>
    <t>1000</t>
  </si>
  <si>
    <t>Atlīdzība</t>
  </si>
  <si>
    <t>2000</t>
  </si>
  <si>
    <t>Preces un pakalpojumi</t>
  </si>
  <si>
    <r>
      <t xml:space="preserve">Valsts policijas amatpersonas ar speciālo dienesta pakāpi </t>
    </r>
    <r>
      <rPr>
        <b/>
        <sz val="11"/>
        <rFont val="Times New Roman"/>
        <family val="1"/>
        <charset val="186"/>
      </rPr>
      <t>Imanta Auziņa</t>
    </r>
    <r>
      <rPr>
        <sz val="11"/>
        <rFont val="Times New Roman"/>
        <family val="1"/>
        <charset val="186"/>
      </rPr>
      <t xml:space="preserve"> dalība 
Eiropas Savienības misijā Armēnijā (EUMA)  (29.09.2026.- 28.09.2027.)</t>
    </r>
  </si>
  <si>
    <t>Ārvalstīs nodarbināto amatpersonu (darbinieku) kompensācijas</t>
  </si>
  <si>
    <t>Pakalpojumi</t>
  </si>
  <si>
    <t>Pārējie komandējumu un darba braucienu izdevumi</t>
  </si>
  <si>
    <t>Mācību, darba un dienesta komandējumi, darba braucieni</t>
  </si>
  <si>
    <t>Darba devēja valsts sociālās apdrošināšanas obligātās iemaksas</t>
  </si>
  <si>
    <t>Darba devēja valsts sociālās apdrošināšanas obligātās iemaksas, pabalsti un kompensācijas</t>
  </si>
  <si>
    <t>Citas normatīvajos aktos noteiktās piemaksas, kas nav iepriekš klasificētas</t>
  </si>
  <si>
    <t>Atalgojums</t>
  </si>
  <si>
    <t>Pārējie specifiskas lietošanas materiāli un inventārs</t>
  </si>
  <si>
    <t>Formas tērpi un speciālais apģērbs</t>
  </si>
  <si>
    <t>Inventārs</t>
  </si>
  <si>
    <t>Krājumi, materiāli, energoresursi, preces, biroja preces un inventārs, kurus neuzskaita kodā 5000</t>
  </si>
  <si>
    <t>KOPSAVILKUMS</t>
  </si>
  <si>
    <t xml:space="preserve">Valsts policijas amatpersonas ar speciālo dienesta pakāpi dalība 
Eiropas Savienības misijā Armēnijā (EUMA)  </t>
  </si>
  <si>
    <r>
      <t xml:space="preserve">Darba devēja valsts sociālās apdrošināšanas obligātās iemaksas
23,59 % no EKK 1149 summas
(5 592,09 </t>
    </r>
    <r>
      <rPr>
        <i/>
        <sz val="10"/>
        <color theme="1"/>
        <rFont val="Times New Roman"/>
        <family val="1"/>
        <charset val="186"/>
      </rPr>
      <t xml:space="preserve">euro </t>
    </r>
    <r>
      <rPr>
        <sz val="10"/>
        <color theme="1"/>
        <rFont val="Times New Roman"/>
        <family val="1"/>
        <charset val="186"/>
      </rPr>
      <t xml:space="preserve">× 23,59 %) = 1 319,17 </t>
    </r>
    <r>
      <rPr>
        <i/>
        <sz val="10"/>
        <color theme="1"/>
        <rFont val="Times New Roman"/>
        <family val="1"/>
        <charset val="186"/>
      </rPr>
      <t>euro</t>
    </r>
  </si>
  <si>
    <r>
      <t xml:space="preserve">Darba devēja valsts sociālās apdrošināšanas obligātās iemaksas
23,59% no EKK 1149 summas
(26 878,11 </t>
    </r>
    <r>
      <rPr>
        <i/>
        <sz val="10"/>
        <color theme="1"/>
        <rFont val="Times New Roman"/>
        <family val="1"/>
        <charset val="186"/>
      </rPr>
      <t xml:space="preserve">euro </t>
    </r>
    <r>
      <rPr>
        <sz val="10"/>
        <color theme="1"/>
        <rFont val="Times New Roman"/>
        <family val="1"/>
        <charset val="186"/>
      </rPr>
      <t xml:space="preserve">× 23,59 %) = 6 340,55 </t>
    </r>
    <r>
      <rPr>
        <i/>
        <sz val="10"/>
        <color theme="1"/>
        <rFont val="Times New Roman"/>
        <family val="1"/>
        <charset val="186"/>
      </rPr>
      <t>euro</t>
    </r>
  </si>
  <si>
    <t>EUMA (29.09.2026 - 31.12.2026)</t>
  </si>
  <si>
    <t>EUMA  (01.01.2027 - 28.09.2027)</t>
  </si>
  <si>
    <r>
      <t xml:space="preserve">Valsts policijas amatpersonas ar speciālo dienesta pakāpi </t>
    </r>
    <r>
      <rPr>
        <b/>
        <sz val="11"/>
        <rFont val="Times New Roman"/>
        <family val="1"/>
        <charset val="186"/>
      </rPr>
      <t>Kristapa Pintāna</t>
    </r>
    <r>
      <rPr>
        <sz val="11"/>
        <rFont val="Times New Roman"/>
        <family val="1"/>
        <charset val="186"/>
      </rPr>
      <t xml:space="preserve"> dalība 
Eiropas Savienības misijā Armēnijā (EUMA)  (29.09.2026.- 28.09.2027.)</t>
    </r>
  </si>
  <si>
    <r>
      <t xml:space="preserve">Darba devēja valsts sociālās apdrošināšanas obligātās iemaksas
23,59 % no EKK 1149 summas
(4 768,71 </t>
    </r>
    <r>
      <rPr>
        <i/>
        <sz val="10"/>
        <color theme="1"/>
        <rFont val="Times New Roman"/>
        <family val="1"/>
        <charset val="186"/>
      </rPr>
      <t xml:space="preserve">euro </t>
    </r>
    <r>
      <rPr>
        <sz val="10"/>
        <color theme="1"/>
        <rFont val="Times New Roman"/>
        <family val="1"/>
        <charset val="186"/>
      </rPr>
      <t xml:space="preserve">× 23,59 %) = 1 124,94 </t>
    </r>
    <r>
      <rPr>
        <i/>
        <sz val="10"/>
        <color theme="1"/>
        <rFont val="Times New Roman"/>
        <family val="1"/>
        <charset val="186"/>
      </rPr>
      <t>euro</t>
    </r>
  </si>
  <si>
    <r>
      <t xml:space="preserve">Citas normatīvajos aktos noteiktās piemaksas, kas nav iepriekš klasificētas 
Ministru kabineta 2021.gada 7.decembra noteikumos Nr. 793 amatpersonai atbilstoši amata līmenim noteiktais piemaksas apmērs gadā 23 193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gadā (mēnesī 1 932,75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). 
</t>
    </r>
    <r>
      <rPr>
        <b/>
        <sz val="10"/>
        <rFont val="Times New Roman"/>
        <family val="1"/>
        <charset val="186"/>
      </rPr>
      <t xml:space="preserve">(Operacionālais amata līmenis). </t>
    </r>
    <r>
      <rPr>
        <sz val="10"/>
        <rFont val="Times New Roman"/>
        <family val="1"/>
        <charset val="186"/>
      </rPr>
      <t xml:space="preserve">Koeficients - 1,4;
(1 932,75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× 1,4 × 2 mēn.) + (1 932,75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× 1,4 : 30 d. × 2 d.) = 5 592,09 </t>
    </r>
    <r>
      <rPr>
        <i/>
        <sz val="10"/>
        <rFont val="Times New Roman"/>
        <family val="1"/>
        <charset val="186"/>
      </rPr>
      <t>euro</t>
    </r>
  </si>
  <si>
    <r>
      <t xml:space="preserve">Darba devēja valsts sociālās apdrošināšanas obligātās iemaksas
23,59% no EKK 1149 summas
(22 920,55 </t>
    </r>
    <r>
      <rPr>
        <i/>
        <sz val="10"/>
        <color theme="1"/>
        <rFont val="Times New Roman"/>
        <family val="1"/>
        <charset val="186"/>
      </rPr>
      <t xml:space="preserve">euro </t>
    </r>
    <r>
      <rPr>
        <sz val="10"/>
        <color theme="1"/>
        <rFont val="Times New Roman"/>
        <family val="1"/>
        <charset val="186"/>
      </rPr>
      <t xml:space="preserve">× 23,59 %) = 5 406,96 </t>
    </r>
    <r>
      <rPr>
        <i/>
        <sz val="10"/>
        <color theme="1"/>
        <rFont val="Times New Roman"/>
        <family val="1"/>
        <charset val="186"/>
      </rPr>
      <t>euro</t>
    </r>
  </si>
  <si>
    <r>
      <t>Ārvalstīs nodarbināto amatpersonu (darbinieku) kompensācijas
Dzīvokļa (dzīvojamās telpas) īres un citi pakalpojumi, kas saistīti ar dzīvojamās telpas lietošanu
gadā 11 895,21</t>
    </r>
    <r>
      <rPr>
        <i/>
        <sz val="10"/>
        <rFont val="Times New Roman"/>
        <family val="1"/>
        <charset val="186"/>
      </rPr>
      <t xml:space="preserve"> euro</t>
    </r>
    <r>
      <rPr>
        <sz val="10"/>
        <rFont val="Times New Roman"/>
        <family val="1"/>
        <charset val="186"/>
      </rPr>
      <t xml:space="preserve"> (mēnesī  991,27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
(11 895,21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: 12 mēn. × 8 mēn.) + (991,27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: 30 d. × 28 d.)  =  8 855,33</t>
    </r>
    <r>
      <rPr>
        <i/>
        <sz val="10"/>
        <rFont val="Times New Roman"/>
        <family val="1"/>
        <charset val="186"/>
      </rPr>
      <t xml:space="preserve"> euro.</t>
    </r>
  </si>
  <si>
    <r>
      <t xml:space="preserve">Citas normatīvajos aktos noteiktās piemaksas, kas nav iepriekš klasificētas 
Ministru kabineta 2021.gada 7.decembra noteikumos Nr. 793 amatpersonai atbilstoši amata līmenim noteiktais piemaksas apmērs gadā 23 193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 gadā (mēnesī 1 932,75</t>
    </r>
    <r>
      <rPr>
        <i/>
        <sz val="10"/>
        <color theme="1"/>
        <rFont val="Times New Roman"/>
        <family val="1"/>
        <charset val="186"/>
      </rPr>
      <t xml:space="preserve"> euro</t>
    </r>
    <r>
      <rPr>
        <sz val="10"/>
        <color theme="1"/>
        <rFont val="Times New Roman"/>
        <family val="1"/>
        <charset val="186"/>
      </rPr>
      <t xml:space="preserve">). 
</t>
    </r>
    <r>
      <rPr>
        <b/>
        <sz val="10"/>
        <color theme="1"/>
        <rFont val="Times New Roman"/>
        <family val="1"/>
        <charset val="186"/>
      </rPr>
      <t>(Operacionālais amata līmenis)</t>
    </r>
    <r>
      <rPr>
        <sz val="10"/>
        <color theme="1"/>
        <rFont val="Times New Roman"/>
        <family val="1"/>
        <charset val="186"/>
      </rPr>
      <t xml:space="preserve">. Koeficients - 1,4;
(1 932,75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 × 1,4 × 9 mēn.) + (1 932,75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 × 1,4 : 30 d. × 28 d.) = 26 878,11  </t>
    </r>
    <r>
      <rPr>
        <i/>
        <sz val="10"/>
        <color theme="1"/>
        <rFont val="Times New Roman"/>
        <family val="1"/>
        <charset val="186"/>
      </rPr>
      <t>euro</t>
    </r>
  </si>
  <si>
    <r>
      <t xml:space="preserve">Ārvalstīs nodarbināto amatpersonu (darbinieku) kompensācijas
Dzīvokļa (dzīvojamās telpas) īres un citi pakalpojumi, kas saistīti ar dzīvojamās telpas lietošanu
15 793,88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gadā (mēnesī 1 316,16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).
(15 793,88</t>
    </r>
    <r>
      <rPr>
        <i/>
        <sz val="10"/>
        <rFont val="Times New Roman"/>
        <family val="1"/>
        <charset val="186"/>
      </rPr>
      <t xml:space="preserve"> euro</t>
    </r>
    <r>
      <rPr>
        <sz val="10"/>
        <rFont val="Times New Roman"/>
        <family val="1"/>
        <charset val="186"/>
      </rPr>
      <t xml:space="preserve"> : 12 mēn. × 8 mēn.) + (1 316,16  </t>
    </r>
    <r>
      <rPr>
        <i/>
        <sz val="10"/>
        <rFont val="Times New Roman"/>
        <family val="1"/>
        <charset val="186"/>
      </rPr>
      <t>euro :</t>
    </r>
    <r>
      <rPr>
        <sz val="10"/>
        <rFont val="Times New Roman"/>
        <family val="1"/>
        <charset val="186"/>
      </rPr>
      <t xml:space="preserve"> 30 d. × 28 d.) = 11 757,67 </t>
    </r>
    <r>
      <rPr>
        <i/>
        <sz val="10"/>
        <rFont val="Times New Roman"/>
        <family val="1"/>
        <charset val="186"/>
      </rPr>
      <t>euro</t>
    </r>
  </si>
  <si>
    <r>
      <t xml:space="preserve">Citas normatīvajos aktos noteiktās piemaksas, kas nav iepriekš klasificētas Ministru kabineta 2021. gada 7. decembra noteikumos 
Nr. 793 amatpersonai atbilstoši amata līmenim noteiktais piemaksas apmērs 
gadā 19 778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 (mēnesī 1 648,17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
(</t>
    </r>
    <r>
      <rPr>
        <b/>
        <sz val="10"/>
        <color theme="1"/>
        <rFont val="Times New Roman"/>
        <family val="1"/>
        <charset val="186"/>
      </rPr>
      <t>Taktiskais amata līmenis</t>
    </r>
    <r>
      <rPr>
        <sz val="10"/>
        <color theme="1"/>
        <rFont val="Times New Roman"/>
        <family val="1"/>
        <charset val="186"/>
      </rPr>
      <t xml:space="preserve">). Koeficients - 1,4;
(1 648,17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 × 1,4 × 9 mēn.) + (1 648,17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 × 1,4 : 30 d. × 28 d.) = 22 920,55</t>
    </r>
    <r>
      <rPr>
        <i/>
        <sz val="10"/>
        <color theme="1"/>
        <rFont val="Times New Roman"/>
        <family val="1"/>
        <charset val="186"/>
      </rPr>
      <t xml:space="preserve"> euro</t>
    </r>
  </si>
  <si>
    <r>
      <t xml:space="preserve">Citas normatīvajos aktos noteiktās piemaksas, kas nav iepriekš klasificētas 
Ministru kabineta 2021.gada 7.decembra noteikumos Nr.793 amatpersonai atbilstoši amata līmenim noteiktais piemaksas apmērs 
gadā 19 778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(mēnesī 1 648,17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). 
</t>
    </r>
    <r>
      <rPr>
        <b/>
        <sz val="10"/>
        <rFont val="Times New Roman"/>
        <family val="1"/>
        <charset val="186"/>
      </rPr>
      <t>(Taktiskais amata līmenis</t>
    </r>
    <r>
      <rPr>
        <sz val="10"/>
        <rFont val="Times New Roman"/>
        <family val="1"/>
        <charset val="186"/>
      </rPr>
      <t xml:space="preserve">). Koeficients - 1,4;
(1 648,17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× 1,4 × 2 mēn.) + (1 648,17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× 1,4 : 30 d. × 2 d.) = 4 768,71 </t>
    </r>
    <r>
      <rPr>
        <i/>
        <sz val="10"/>
        <rFont val="Times New Roman"/>
        <family val="1"/>
        <charset val="186"/>
      </rPr>
      <t>euro</t>
    </r>
  </si>
  <si>
    <t>2026. gads</t>
  </si>
  <si>
    <t>2027. gads</t>
  </si>
  <si>
    <r>
      <t xml:space="preserve">Pārējie komandējumu un darba braucienu izdevumi
Ceļa izdevumi:
Vienam braucieniem un bagāžai 700,00 </t>
    </r>
    <r>
      <rPr>
        <i/>
        <sz val="10"/>
        <rFont val="Times New Roman"/>
        <family val="1"/>
        <charset val="186"/>
      </rPr>
      <t xml:space="preserve">euro;
</t>
    </r>
    <r>
      <rPr>
        <sz val="10"/>
        <rFont val="Times New Roman"/>
        <family val="1"/>
        <charset val="186"/>
      </rPr>
      <t xml:space="preserve">Apdrošināšana par ceļojuma dienām 2,00 </t>
    </r>
    <r>
      <rPr>
        <i/>
        <sz val="10"/>
        <rFont val="Times New Roman"/>
        <family val="1"/>
        <charset val="186"/>
      </rPr>
      <t xml:space="preserve">euro </t>
    </r>
    <r>
      <rPr>
        <sz val="10"/>
        <rFont val="Times New Roman"/>
        <family val="1"/>
        <charset val="186"/>
      </rPr>
      <t>par 1 dienu</t>
    </r>
    <r>
      <rPr>
        <i/>
        <sz val="10"/>
        <rFont val="Times New Roman"/>
        <family val="1"/>
        <charset val="186"/>
      </rPr>
      <t xml:space="preserve">
</t>
    </r>
    <r>
      <rPr>
        <sz val="10"/>
        <rFont val="Times New Roman"/>
        <family val="1"/>
        <charset val="186"/>
      </rPr>
      <t xml:space="preserve">Reizi kalendāra gadā dodoties atvaļinājumā uz Latviju un atgriežoties uz dienesta vietu,  kā arī atgriežoties no dienesta vietas uz Latviju.
(700,00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+ 2,00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 x 3 braucieni = 2 106,00 </t>
    </r>
    <r>
      <rPr>
        <i/>
        <sz val="10"/>
        <rFont val="Times New Roman"/>
        <family val="1"/>
        <charset val="186"/>
      </rPr>
      <t>euro.</t>
    </r>
    <r>
      <rPr>
        <sz val="10"/>
        <rFont val="Times New Roman"/>
        <family val="1"/>
        <charset val="186"/>
      </rPr>
      <t xml:space="preserve">
</t>
    </r>
  </si>
  <si>
    <r>
      <t xml:space="preserve">Pārējie komandējumu un darba braucienu izdevumi
Ceļa izdevumi:
Vienam braucieniem un bagāžai 700,00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Apdrošināšana par ceļojuma dienām 2,00 </t>
    </r>
    <r>
      <rPr>
        <i/>
        <sz val="10"/>
        <rFont val="Times New Roman"/>
        <family val="1"/>
        <charset val="186"/>
      </rPr>
      <t xml:space="preserve">euro </t>
    </r>
    <r>
      <rPr>
        <sz val="10"/>
        <rFont val="Times New Roman"/>
        <family val="1"/>
        <charset val="186"/>
      </rPr>
      <t xml:space="preserve">par 1 dienu
Reizi kalendāra gadā dodoties atvaļinājumā uz Latviju un atgriežoties uz dienesta vietu, kā arī atgriežoties no dienesta vietas uz Latviju.
(700,00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+ 2,00</t>
    </r>
    <r>
      <rPr>
        <i/>
        <sz val="10"/>
        <rFont val="Times New Roman"/>
        <family val="1"/>
        <charset val="186"/>
      </rPr>
      <t xml:space="preserve"> euro</t>
    </r>
    <r>
      <rPr>
        <sz val="10"/>
        <rFont val="Times New Roman"/>
        <family val="1"/>
        <charset val="186"/>
      </rPr>
      <t xml:space="preserve">) x 3 braucieni = 2 106,00 </t>
    </r>
    <r>
      <rPr>
        <i/>
        <sz val="10"/>
        <rFont val="Times New Roman"/>
        <family val="1"/>
        <charset val="186"/>
      </rPr>
      <t>euro.</t>
    </r>
  </si>
  <si>
    <r>
      <t xml:space="preserve">Pārējie komandējumu un darba braucienu izdevumi
Ceļa izdevumi: 
Vienam braucienam un bagāžai 700,00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 ceļa izdevumi dodoties no Latvijas uz dienesta vietu.
Apdrošināšana par ceļojuma dienām 2,00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par 1 dienu
700,00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+ 2,00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= 702,00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.
</t>
    </r>
    <r>
      <rPr>
        <b/>
        <sz val="10"/>
        <rFont val="Times New Roman"/>
        <family val="1"/>
        <charset val="186"/>
      </rPr>
      <t>Ceļa izdevumu segšana tiks nodrošināta iepriekš piešķirtā finansējuma ietvaros.</t>
    </r>
  </si>
  <si>
    <r>
      <t xml:space="preserve">Ārvalstīs nodarbināto amatpersonu (darbinieku) kompensācijas
Dzīvokļa (dzīvojamās telpas) īres un citi pakalpojumi, kas saistīti ar dzīvojamās telpas lietošanu
gadā 15 793,88 </t>
    </r>
    <r>
      <rPr>
        <i/>
        <sz val="10"/>
        <rFont val="Times New Roman"/>
        <family val="1"/>
        <charset val="186"/>
      </rPr>
      <t xml:space="preserve">euro </t>
    </r>
    <r>
      <rPr>
        <sz val="10"/>
        <rFont val="Times New Roman"/>
        <family val="1"/>
        <charset val="186"/>
      </rPr>
      <t>gadā (mēnesī 1 316,16</t>
    </r>
    <r>
      <rPr>
        <i/>
        <sz val="10"/>
        <rFont val="Times New Roman"/>
        <family val="1"/>
        <charset val="186"/>
      </rPr>
      <t xml:space="preserve"> euro</t>
    </r>
    <r>
      <rPr>
        <sz val="10"/>
        <rFont val="Times New Roman"/>
        <family val="1"/>
        <charset val="186"/>
      </rPr>
      <t xml:space="preserve">).
(15 793,88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: 12 mēn. × 3 mēn.) + (1 316,16 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: 30 d. × 2 d.) = 4 036,21 </t>
    </r>
    <r>
      <rPr>
        <i/>
        <sz val="10"/>
        <rFont val="Times New Roman"/>
        <family val="1"/>
        <charset val="186"/>
      </rPr>
      <t xml:space="preserve">euro
</t>
    </r>
    <r>
      <rPr>
        <sz val="10"/>
        <rFont val="Times New Roman"/>
        <family val="1"/>
        <charset val="186"/>
      </rPr>
      <t xml:space="preserve">
</t>
    </r>
    <r>
      <rPr>
        <b/>
        <sz val="10"/>
        <rFont val="Times New Roman"/>
        <family val="1"/>
        <charset val="186"/>
      </rPr>
      <t>Dzīvokļa (dzīvojamās telpas) īres izdevumu segšana tiks nodrošināta iepriekš piešķirtā finansējuma ietvaros.</t>
    </r>
  </si>
  <si>
    <r>
      <t xml:space="preserve">Inventārs
Aptieciņa - 20,00 </t>
    </r>
    <r>
      <rPr>
        <i/>
        <sz val="10"/>
        <rFont val="Times New Roman"/>
        <family val="1"/>
        <charset val="186"/>
      </rPr>
      <t>euro.</t>
    </r>
    <r>
      <rPr>
        <sz val="10"/>
        <rFont val="Times New Roman"/>
        <family val="1"/>
        <charset val="186"/>
      </rPr>
      <t xml:space="preserve">
</t>
    </r>
    <r>
      <rPr>
        <b/>
        <sz val="10"/>
        <rFont val="Times New Roman"/>
        <family val="1"/>
        <charset val="186"/>
      </rPr>
      <t>Inventāra izdevumu segšana tiks nodrošināta iepriekš piešķirtā finansējuma ietvaros.</t>
    </r>
  </si>
  <si>
    <r>
      <t xml:space="preserve">Formas tērpi un speciālais apģērbs
</t>
    </r>
    <r>
      <rPr>
        <b/>
        <sz val="10"/>
        <rFont val="Times New Roman"/>
        <family val="1"/>
        <charset val="186"/>
      </rPr>
      <t xml:space="preserve">Kopējā summa 2 042,48 </t>
    </r>
    <r>
      <rPr>
        <b/>
        <i/>
        <sz val="10"/>
        <rFont val="Times New Roman"/>
        <family val="1"/>
        <charset val="186"/>
      </rPr>
      <t>euro</t>
    </r>
    <r>
      <rPr>
        <b/>
        <sz val="10"/>
        <rFont val="Times New Roman"/>
        <family val="1"/>
        <charset val="186"/>
      </rPr>
      <t>, t.sk.:</t>
    </r>
    <r>
      <rPr>
        <sz val="10"/>
        <rFont val="Times New Roman"/>
        <family val="1"/>
        <charset val="186"/>
      </rPr>
      <t xml:space="preserve">
Jaka (ziemas)  - 127,05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Jaka (rudens-pavasara) - 121,00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Taktiskā veste - 193,60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Krekls ar garām piedurknēm - 78,65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Krekls ar īsām piedurknēm - 70,18</t>
    </r>
    <r>
      <rPr>
        <i/>
        <sz val="10"/>
        <rFont val="Times New Roman"/>
        <family val="1"/>
        <charset val="186"/>
      </rPr>
      <t xml:space="preserve"> euro;</t>
    </r>
    <r>
      <rPr>
        <sz val="10"/>
        <rFont val="Times New Roman"/>
        <family val="1"/>
        <charset val="186"/>
      </rPr>
      <t xml:space="preserve">
Polo krekls (īsām vai garām piedurknēm) - 24,20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;
Bikses - 78,65</t>
    </r>
    <r>
      <rPr>
        <i/>
        <sz val="10"/>
        <rFont val="Times New Roman"/>
        <family val="1"/>
        <charset val="186"/>
      </rPr>
      <t xml:space="preserve"> euro</t>
    </r>
    <r>
      <rPr>
        <sz val="10"/>
        <rFont val="Times New Roman"/>
        <family val="1"/>
        <charset val="186"/>
      </rPr>
      <t xml:space="preserve"> x 2 gab. = 157,30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 
Pulovers - 72,60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Apakšveļa (T-krekls un bokseršorti) - 58,08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x 2 komplekti = 116,16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Siltā apakšveļa (apakškrekls garām piedurknēm, garās apakšbikses) - 36,30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x 2 komplekti = 72,60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Apakšveļas komplekts 3. līmenis (krekls ar garām piedurknēm) - 56,87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x 2 komplekti = 113,74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 
Īsais sporta tērps (T-krekls, šorti) - 96,80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Garais sporta tērps (virsjaka, bikses) - 129,47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 
Termozeķes (silta laika) - 6,05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x 5 pāri = 30,25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Termozeķes (vēsa laika) - 15,73 </t>
    </r>
    <r>
      <rPr>
        <i/>
        <sz val="10"/>
        <rFont val="Times New Roman"/>
        <family val="1"/>
        <charset val="186"/>
      </rPr>
      <t>eur</t>
    </r>
    <r>
      <rPr>
        <sz val="10"/>
        <rFont val="Times New Roman"/>
        <family val="1"/>
        <charset val="186"/>
      </rPr>
      <t xml:space="preserve">o x 5 pāri = 78,65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Šņorzābaki - 139,15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x 2 pāri = 278,30 </t>
    </r>
    <r>
      <rPr>
        <i/>
        <sz val="10"/>
        <rFont val="Times New Roman"/>
        <family val="1"/>
        <charset val="186"/>
      </rPr>
      <t xml:space="preserve">euro; </t>
    </r>
    <r>
      <rPr>
        <sz val="10"/>
        <rFont val="Times New Roman"/>
        <family val="1"/>
        <charset val="186"/>
      </rPr>
      <t xml:space="preserve">
Gumijas zābaki - 42,35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Sporta apavi - 96,80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Cimdi (auksta laika) - 32,67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Taktiskie cimdi (darba) - 26,62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Veste - telts (lietusmētelis) - 29,04 </t>
    </r>
    <r>
      <rPr>
        <i/>
        <sz val="10"/>
        <rFont val="Times New Roman"/>
        <family val="1"/>
        <charset val="186"/>
      </rPr>
      <t xml:space="preserve">euro; </t>
    </r>
    <r>
      <rPr>
        <sz val="10"/>
        <rFont val="Times New Roman"/>
        <family val="1"/>
        <charset val="186"/>
      </rPr>
      <t xml:space="preserve">
Galvassega (auksta laika) - 9,68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Galvassega (beisbola cepure) - 12,10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Sejas maska - 18,15</t>
    </r>
    <r>
      <rPr>
        <i/>
        <sz val="10"/>
        <rFont val="Times New Roman"/>
        <family val="1"/>
        <charset val="186"/>
      </rPr>
      <t xml:space="preserve"> euro;</t>
    </r>
    <r>
      <rPr>
        <sz val="10"/>
        <rFont val="Times New Roman"/>
        <family val="1"/>
        <charset val="186"/>
      </rPr>
      <t xml:space="preserve">
Latvijas valsts karoga emblēma - 3,63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x 4 gab. = 14,52 </t>
    </r>
    <r>
      <rPr>
        <i/>
        <sz val="10"/>
        <rFont val="Times New Roman"/>
        <family val="1"/>
        <charset val="186"/>
      </rPr>
      <t xml:space="preserve">euro.
</t>
    </r>
    <r>
      <rPr>
        <sz val="10"/>
        <rFont val="Times New Roman"/>
        <family val="1"/>
        <charset val="186"/>
      </rPr>
      <t xml:space="preserve">
</t>
    </r>
    <r>
      <rPr>
        <b/>
        <sz val="10"/>
        <rFont val="Times New Roman"/>
        <family val="1"/>
        <charset val="186"/>
      </rPr>
      <t>Formas tērpu  un speciālā apģērba izdevumu segšana tiks nodrošināta iepriekš piešķirtā finansējuma ietvaros.</t>
    </r>
  </si>
  <si>
    <r>
      <t xml:space="preserve">Pārējie specifiskas lietošanas materiāli un inventārs
</t>
    </r>
    <r>
      <rPr>
        <b/>
        <sz val="10"/>
        <rFont val="Times New Roman"/>
        <family val="1"/>
        <charset val="186"/>
      </rPr>
      <t xml:space="preserve">Kopējā summa 794,97 euro, t.sk.:
</t>
    </r>
    <r>
      <rPr>
        <sz val="10"/>
        <rFont val="Times New Roman"/>
        <family val="1"/>
        <charset val="186"/>
      </rPr>
      <t xml:space="preserve">Mantu maiss (soma) - 116,16 </t>
    </r>
    <r>
      <rPr>
        <i/>
        <sz val="10"/>
        <rFont val="Times New Roman"/>
        <family val="1"/>
        <charset val="186"/>
      </rPr>
      <t xml:space="preserve">euro;	</t>
    </r>
    <r>
      <rPr>
        <sz val="10"/>
        <rFont val="Times New Roman"/>
        <family val="1"/>
        <charset val="186"/>
      </rPr>
      <t xml:space="preserve">
Mugursoma - 39,93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Guļammaiss - 133,10 </t>
    </r>
    <r>
      <rPr>
        <i/>
        <sz val="10"/>
        <rFont val="Times New Roman"/>
        <family val="1"/>
        <charset val="186"/>
      </rPr>
      <t xml:space="preserve">euro;	</t>
    </r>
    <r>
      <rPr>
        <sz val="10"/>
        <rFont val="Times New Roman"/>
        <family val="1"/>
        <charset val="186"/>
      </rPr>
      <t xml:space="preserve">	
Paklājs - 14,52</t>
    </r>
    <r>
      <rPr>
        <i/>
        <sz val="10"/>
        <rFont val="Times New Roman"/>
        <family val="1"/>
        <charset val="186"/>
      </rPr>
      <t xml:space="preserve"> euro;</t>
    </r>
    <r>
      <rPr>
        <sz val="10"/>
        <rFont val="Times New Roman"/>
        <family val="1"/>
        <charset val="186"/>
      </rPr>
      <t xml:space="preserve">	
Saulesbrilles - 96,80 </t>
    </r>
    <r>
      <rPr>
        <i/>
        <sz val="10"/>
        <rFont val="Times New Roman"/>
        <family val="1"/>
        <charset val="186"/>
      </rPr>
      <t xml:space="preserve">euro;	</t>
    </r>
    <r>
      <rPr>
        <sz val="10"/>
        <rFont val="Times New Roman"/>
        <family val="1"/>
        <charset val="186"/>
      </rPr>
      <t xml:space="preserve">
Taktiskās aizsargbrilles - 96,80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Lukturis - 78,65</t>
    </r>
    <r>
      <rPr>
        <i/>
        <sz val="10"/>
        <rFont val="Times New Roman"/>
        <family val="1"/>
        <charset val="186"/>
      </rPr>
      <t xml:space="preserve"> euro</t>
    </r>
    <r>
      <rPr>
        <sz val="10"/>
        <rFont val="Times New Roman"/>
        <family val="1"/>
        <charset val="186"/>
      </rPr>
      <t xml:space="preserve">;		
Kabatas nazis - 151,25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		
Termoss (dzērienu) - 31,46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	
Termoss (pārtikas) - 36,30 </t>
    </r>
    <r>
      <rPr>
        <i/>
        <sz val="10"/>
        <rFont val="Times New Roman"/>
        <family val="1"/>
        <charset val="186"/>
      </rPr>
      <t xml:space="preserve">euro.
</t>
    </r>
    <r>
      <rPr>
        <sz val="10"/>
        <rFont val="Times New Roman"/>
        <family val="1"/>
        <charset val="186"/>
      </rPr>
      <t xml:space="preserve">
</t>
    </r>
    <r>
      <rPr>
        <b/>
        <sz val="10"/>
        <rFont val="Times New Roman"/>
        <family val="1"/>
        <charset val="186"/>
      </rPr>
      <t>Pārējo specifiskas lietošanas materiālu un inventāra  izdevumu segšana tiks nodrošināta iepriekš piešķirtā finansējuma ietvaros</t>
    </r>
    <r>
      <rPr>
        <sz val="10"/>
        <rFont val="Times New Roman"/>
        <family val="1"/>
        <charset val="186"/>
      </rPr>
      <t>.</t>
    </r>
  </si>
  <si>
    <r>
      <t xml:space="preserve">Ārvalstīs nodarbināto amatpersonu (darbinieku) kompensācijas
Dzīvokļa (dzīvojamās telpas) īres un citi pakalpojumi, kas saistīti ar dzīvojamās telpas lietošanu
gadā 11 895,21 </t>
    </r>
    <r>
      <rPr>
        <i/>
        <sz val="10"/>
        <rFont val="Times New Roman"/>
        <family val="1"/>
        <charset val="186"/>
      </rPr>
      <t xml:space="preserve">euro </t>
    </r>
    <r>
      <rPr>
        <sz val="10"/>
        <rFont val="Times New Roman"/>
        <family val="1"/>
        <charset val="186"/>
      </rPr>
      <t xml:space="preserve">(mēnesī 991,27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
(11 895,21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: 12 mēn. × 3 mēn.) + (991,27 </t>
    </r>
    <r>
      <rPr>
        <i/>
        <sz val="10"/>
        <rFont val="Times New Roman"/>
        <family val="1"/>
        <charset val="186"/>
      </rPr>
      <t>euro:</t>
    </r>
    <r>
      <rPr>
        <sz val="10"/>
        <rFont val="Times New Roman"/>
        <family val="1"/>
        <charset val="186"/>
      </rPr>
      <t xml:space="preserve"> 30 d. × 2 d.) = 3 039,89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
</t>
    </r>
    <r>
      <rPr>
        <b/>
        <sz val="10"/>
        <rFont val="Times New Roman"/>
        <family val="1"/>
        <charset val="186"/>
      </rPr>
      <t>Dzīvokļa (dzīvojamās telpas) īres izdevumu segšana tiks nodrošināta iepriekš piešķirtā finansējuma ietvaros.</t>
    </r>
  </si>
  <si>
    <r>
      <t xml:space="preserve">Pārējie specifiskas lietošanas materiāli un inventārs
</t>
    </r>
    <r>
      <rPr>
        <b/>
        <sz val="10"/>
        <rFont val="Times New Roman"/>
        <family val="1"/>
        <charset val="186"/>
      </rPr>
      <t xml:space="preserve">Kopējā summa 794,97 euro, t.sk.:
</t>
    </r>
    <r>
      <rPr>
        <sz val="10"/>
        <rFont val="Times New Roman"/>
        <family val="1"/>
        <charset val="186"/>
      </rPr>
      <t xml:space="preserve">Mantu maiss (soma) - 116,16 </t>
    </r>
    <r>
      <rPr>
        <i/>
        <sz val="10"/>
        <rFont val="Times New Roman"/>
        <family val="1"/>
        <charset val="186"/>
      </rPr>
      <t xml:space="preserve">euro;	</t>
    </r>
    <r>
      <rPr>
        <sz val="10"/>
        <rFont val="Times New Roman"/>
        <family val="1"/>
        <charset val="186"/>
      </rPr>
      <t xml:space="preserve">
Mugursoma - 39,93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Guļammaiss - 133,10 </t>
    </r>
    <r>
      <rPr>
        <i/>
        <sz val="10"/>
        <rFont val="Times New Roman"/>
        <family val="1"/>
        <charset val="186"/>
      </rPr>
      <t xml:space="preserve">euro;	</t>
    </r>
    <r>
      <rPr>
        <sz val="10"/>
        <rFont val="Times New Roman"/>
        <family val="1"/>
        <charset val="186"/>
      </rPr>
      <t xml:space="preserve">	
Paklājs - 14,52</t>
    </r>
    <r>
      <rPr>
        <i/>
        <sz val="10"/>
        <rFont val="Times New Roman"/>
        <family val="1"/>
        <charset val="186"/>
      </rPr>
      <t xml:space="preserve"> euro;</t>
    </r>
    <r>
      <rPr>
        <sz val="10"/>
        <rFont val="Times New Roman"/>
        <family val="1"/>
        <charset val="186"/>
      </rPr>
      <t xml:space="preserve">	
Saulesbrilles - 96,80 </t>
    </r>
    <r>
      <rPr>
        <i/>
        <sz val="10"/>
        <rFont val="Times New Roman"/>
        <family val="1"/>
        <charset val="186"/>
      </rPr>
      <t xml:space="preserve">euro;	</t>
    </r>
    <r>
      <rPr>
        <sz val="10"/>
        <rFont val="Times New Roman"/>
        <family val="1"/>
        <charset val="186"/>
      </rPr>
      <t xml:space="preserve">
Taktiskās aizsargbrilles - 96,80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Lukturis - 78,65</t>
    </r>
    <r>
      <rPr>
        <i/>
        <sz val="10"/>
        <rFont val="Times New Roman"/>
        <family val="1"/>
        <charset val="186"/>
      </rPr>
      <t xml:space="preserve"> euro</t>
    </r>
    <r>
      <rPr>
        <sz val="10"/>
        <rFont val="Times New Roman"/>
        <family val="1"/>
        <charset val="186"/>
      </rPr>
      <t xml:space="preserve">;		
Kabatas nazis - 151,25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		
Termoss (dzērienu) - 31,46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	
Termoss (pārtikas) - 36,30 </t>
    </r>
    <r>
      <rPr>
        <i/>
        <sz val="10"/>
        <rFont val="Times New Roman"/>
        <family val="1"/>
        <charset val="186"/>
      </rPr>
      <t>euro.</t>
    </r>
    <r>
      <rPr>
        <sz val="10"/>
        <rFont val="Times New Roman"/>
        <family val="1"/>
        <charset val="186"/>
      </rPr>
      <t xml:space="preserve">	
</t>
    </r>
    <r>
      <rPr>
        <b/>
        <sz val="10"/>
        <rFont val="Times New Roman"/>
        <family val="1"/>
        <charset val="186"/>
      </rPr>
      <t xml:space="preserve">
Pārējo specifiskas lietošanas materiālu un inventāra  izdevumu segšana tiks nodrošināta iepriekš piešķirtā finansējuma ietvaros.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</si>
</sst>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rgb="FF414142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b/>
      <i/>
      <sz val="10"/>
      <name val="Times New Roman"/>
      <family val="1"/>
      <charset val="186"/>
    </font>
    <font>
      <b/>
      <sz val="18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3" fontId="3" fillId="0" borderId="0" xfId="0" applyNumberFormat="1" applyFont="1" applyAlignment="1">
      <alignment horizontal="right" vertical="center" wrapText="1"/>
    </xf>
    <xf numFmtId="3" fontId="3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 wrapText="1"/>
    </xf>
    <xf numFmtId="3" fontId="7" fillId="0" borderId="0" xfId="0" applyNumberFormat="1" applyFont="1" applyAlignment="1">
      <alignment horizontal="left"/>
    </xf>
    <xf numFmtId="4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wrapText="1"/>
    </xf>
    <xf numFmtId="4" fontId="2" fillId="0" borderId="0" xfId="0" applyNumberFormat="1" applyFont="1" applyAlignment="1">
      <alignment horizontal="left" wrapText="1"/>
    </xf>
    <xf numFmtId="0" fontId="11" fillId="0" borderId="0" xfId="0" applyFont="1" applyAlignment="1">
      <alignment horizontal="right" vertical="center"/>
    </xf>
    <xf numFmtId="0" fontId="2" fillId="0" borderId="2" xfId="0" applyFont="1" applyBorder="1"/>
    <xf numFmtId="0" fontId="6" fillId="2" borderId="1" xfId="0" applyFont="1" applyFill="1" applyBorder="1" applyAlignment="1">
      <alignment horizontal="right" vertical="center"/>
    </xf>
    <xf numFmtId="3" fontId="0" fillId="0" borderId="0" xfId="0" applyNumberFormat="1"/>
    <xf numFmtId="0" fontId="8" fillId="0" borderId="0" xfId="0" applyFont="1" applyAlignment="1">
      <alignment horizontal="right"/>
    </xf>
    <xf numFmtId="3" fontId="2" fillId="0" borderId="0" xfId="0" applyNumberFormat="1" applyFont="1" applyAlignment="1">
      <alignment horizontal="right" vertical="center" wrapText="1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justify" vertical="center" wrapText="1"/>
    </xf>
    <xf numFmtId="3" fontId="2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right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2" fontId="2" fillId="0" borderId="0" xfId="0" applyNumberFormat="1" applyFont="1" applyFill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3" fontId="9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3" fontId="3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Fill="1" applyBorder="1" applyAlignment="1">
      <alignment horizontal="right" vertical="center" wrapText="1"/>
    </xf>
    <xf numFmtId="4" fontId="3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9B891-B1CF-4630-B595-1920E413CC63}">
  <sheetPr>
    <pageSetUpPr fitToPage="1"/>
  </sheetPr>
  <dimension ref="A1:F58"/>
  <sheetViews>
    <sheetView zoomScale="110" zoomScaleNormal="110" workbookViewId="0">
      <selection activeCell="E17" sqref="E17"/>
    </sheetView>
  </sheetViews>
  <sheetFormatPr defaultRowHeight="14.5" x14ac:dyDescent="0.35"/>
  <cols>
    <col min="1" max="1" width="10.453125" customWidth="1"/>
    <col min="2" max="2" width="74.7265625" customWidth="1"/>
    <col min="3" max="3" width="16.7265625" customWidth="1"/>
    <col min="4" max="4" width="15.1796875" customWidth="1"/>
    <col min="5" max="5" width="22.26953125" customWidth="1"/>
  </cols>
  <sheetData>
    <row r="1" spans="1:6" ht="17.5" x14ac:dyDescent="0.35">
      <c r="A1" s="59" t="s">
        <v>20</v>
      </c>
      <c r="B1" s="59"/>
      <c r="C1" s="59"/>
    </row>
    <row r="2" spans="1:6" ht="30" x14ac:dyDescent="0.35">
      <c r="A2" s="26"/>
      <c r="B2" s="27" t="s">
        <v>21</v>
      </c>
      <c r="C2" s="26"/>
    </row>
    <row r="3" spans="1:6" x14ac:dyDescent="0.35">
      <c r="A3" s="1"/>
      <c r="B3" s="1"/>
      <c r="C3" s="24" t="s">
        <v>1</v>
      </c>
    </row>
    <row r="4" spans="1:6" x14ac:dyDescent="0.35">
      <c r="A4" s="60" t="s">
        <v>24</v>
      </c>
      <c r="B4" s="60"/>
      <c r="C4" s="50" t="s">
        <v>35</v>
      </c>
    </row>
    <row r="5" spans="1:6" x14ac:dyDescent="0.35">
      <c r="A5" s="61" t="s">
        <v>2</v>
      </c>
      <c r="B5" s="61"/>
      <c r="C5" s="44">
        <f>C6+C11</f>
        <v>12807</v>
      </c>
      <c r="D5" s="23"/>
      <c r="E5" s="23"/>
      <c r="F5" s="23"/>
    </row>
    <row r="6" spans="1:6" x14ac:dyDescent="0.35">
      <c r="A6" s="9" t="s">
        <v>3</v>
      </c>
      <c r="B6" s="9" t="s">
        <v>4</v>
      </c>
      <c r="C6" s="10">
        <f>C7+C9</f>
        <v>12807</v>
      </c>
      <c r="E6" s="23"/>
      <c r="F6" s="23"/>
    </row>
    <row r="7" spans="1:6" x14ac:dyDescent="0.35">
      <c r="A7" s="45">
        <v>1100</v>
      </c>
      <c r="B7" s="33" t="s">
        <v>15</v>
      </c>
      <c r="C7" s="46">
        <f>C8</f>
        <v>10362</v>
      </c>
      <c r="E7" s="23"/>
      <c r="F7" s="23"/>
    </row>
    <row r="8" spans="1:6" x14ac:dyDescent="0.35">
      <c r="A8" s="47">
        <v>1149</v>
      </c>
      <c r="B8" s="47" t="s">
        <v>14</v>
      </c>
      <c r="C8" s="32">
        <f>Auzins!C7+Pintans!C7</f>
        <v>10362</v>
      </c>
      <c r="E8" s="23"/>
      <c r="F8" s="23"/>
    </row>
    <row r="9" spans="1:6" ht="13.5" customHeight="1" x14ac:dyDescent="0.35">
      <c r="A9" s="45">
        <v>1200</v>
      </c>
      <c r="B9" s="47" t="s">
        <v>13</v>
      </c>
      <c r="C9" s="32">
        <f>C10</f>
        <v>2445</v>
      </c>
      <c r="E9" s="23"/>
      <c r="F9" s="23"/>
    </row>
    <row r="10" spans="1:6" x14ac:dyDescent="0.35">
      <c r="A10" s="47">
        <v>1210</v>
      </c>
      <c r="B10" s="48" t="s">
        <v>12</v>
      </c>
      <c r="C10" s="32">
        <f>Auzins!C8+Pintans!C8</f>
        <v>2445</v>
      </c>
      <c r="E10" s="23"/>
      <c r="F10" s="23"/>
    </row>
    <row r="11" spans="1:6" x14ac:dyDescent="0.35">
      <c r="A11" s="9" t="s">
        <v>5</v>
      </c>
      <c r="B11" s="9" t="s">
        <v>6</v>
      </c>
      <c r="C11" s="10">
        <f>C12+C14+C16</f>
        <v>0</v>
      </c>
      <c r="E11" s="23"/>
      <c r="F11" s="23"/>
    </row>
    <row r="12" spans="1:6" x14ac:dyDescent="0.35">
      <c r="A12" s="45">
        <v>2100</v>
      </c>
      <c r="B12" s="33" t="s">
        <v>11</v>
      </c>
      <c r="C12" s="46">
        <f>C13</f>
        <v>0</v>
      </c>
      <c r="E12" s="23"/>
      <c r="F12" s="23"/>
    </row>
    <row r="13" spans="1:6" x14ac:dyDescent="0.35">
      <c r="A13" s="30">
        <v>2122</v>
      </c>
      <c r="B13" s="33" t="s">
        <v>10</v>
      </c>
      <c r="C13" s="32">
        <f>Auzins!C10+Pintans!C10</f>
        <v>0</v>
      </c>
      <c r="E13" s="23"/>
      <c r="F13" s="23"/>
    </row>
    <row r="14" spans="1:6" x14ac:dyDescent="0.35">
      <c r="A14" s="45">
        <v>2200</v>
      </c>
      <c r="B14" s="33" t="s">
        <v>9</v>
      </c>
      <c r="C14" s="32">
        <f>C15</f>
        <v>0</v>
      </c>
      <c r="E14" s="23"/>
      <c r="F14" s="23"/>
    </row>
    <row r="15" spans="1:6" x14ac:dyDescent="0.35">
      <c r="A15" s="30">
        <v>2238</v>
      </c>
      <c r="B15" s="33" t="s">
        <v>8</v>
      </c>
      <c r="C15" s="32">
        <f>Auzins!C11+Pintans!C11</f>
        <v>0</v>
      </c>
      <c r="E15" s="23"/>
      <c r="F15" s="23"/>
    </row>
    <row r="16" spans="1:6" ht="14.25" customHeight="1" x14ac:dyDescent="0.35">
      <c r="A16" s="45">
        <v>2300</v>
      </c>
      <c r="B16" s="33" t="s">
        <v>19</v>
      </c>
      <c r="C16" s="32">
        <f>SUM(C17:C19)</f>
        <v>0</v>
      </c>
      <c r="E16" s="23"/>
      <c r="F16" s="23"/>
    </row>
    <row r="17" spans="1:6" x14ac:dyDescent="0.35">
      <c r="A17" s="30">
        <v>2312</v>
      </c>
      <c r="B17" s="33" t="s">
        <v>18</v>
      </c>
      <c r="C17" s="32">
        <f>Auzins!C12+Pintans!C12</f>
        <v>0</v>
      </c>
      <c r="E17" s="23"/>
      <c r="F17" s="23"/>
    </row>
    <row r="18" spans="1:6" x14ac:dyDescent="0.35">
      <c r="A18" s="30">
        <v>2364</v>
      </c>
      <c r="B18" s="33" t="s">
        <v>17</v>
      </c>
      <c r="C18" s="32">
        <f>Auzins!C13+Pintans!C13</f>
        <v>0</v>
      </c>
      <c r="E18" s="23"/>
      <c r="F18" s="23"/>
    </row>
    <row r="19" spans="1:6" x14ac:dyDescent="0.35">
      <c r="A19" s="49">
        <v>2389</v>
      </c>
      <c r="B19" s="33" t="s">
        <v>16</v>
      </c>
      <c r="C19" s="46">
        <f>Auzins!C14+Pintans!C14</f>
        <v>0</v>
      </c>
      <c r="E19" s="23"/>
      <c r="F19" s="23"/>
    </row>
    <row r="20" spans="1:6" ht="15.75" customHeight="1" x14ac:dyDescent="0.35">
      <c r="A20" s="11"/>
      <c r="B20" s="12"/>
      <c r="C20" s="25"/>
      <c r="E20" s="23"/>
      <c r="F20" s="23"/>
    </row>
    <row r="21" spans="1:6" x14ac:dyDescent="0.35">
      <c r="A21" s="3"/>
      <c r="B21" s="4"/>
      <c r="C21" s="24" t="s">
        <v>1</v>
      </c>
      <c r="E21" s="23"/>
      <c r="F21" s="23"/>
    </row>
    <row r="22" spans="1:6" x14ac:dyDescent="0.35">
      <c r="A22" s="60" t="s">
        <v>25</v>
      </c>
      <c r="B22" s="60"/>
      <c r="C22" s="50" t="s">
        <v>36</v>
      </c>
      <c r="E22" s="23"/>
      <c r="F22" s="23"/>
    </row>
    <row r="23" spans="1:6" x14ac:dyDescent="0.35">
      <c r="A23" s="61" t="s">
        <v>2</v>
      </c>
      <c r="B23" s="61"/>
      <c r="C23" s="44">
        <f>C24+C29</f>
        <v>86374</v>
      </c>
      <c r="D23" s="23"/>
      <c r="E23" s="23"/>
      <c r="F23" s="23"/>
    </row>
    <row r="24" spans="1:6" x14ac:dyDescent="0.35">
      <c r="A24" s="9" t="s">
        <v>3</v>
      </c>
      <c r="B24" s="9" t="s">
        <v>4</v>
      </c>
      <c r="C24" s="10">
        <f>C25+C27</f>
        <v>61548</v>
      </c>
      <c r="E24" s="23"/>
      <c r="F24" s="23"/>
    </row>
    <row r="25" spans="1:6" x14ac:dyDescent="0.35">
      <c r="A25" s="45">
        <v>1100</v>
      </c>
      <c r="B25" s="33" t="s">
        <v>15</v>
      </c>
      <c r="C25" s="46">
        <f>C26</f>
        <v>49800</v>
      </c>
      <c r="E25" s="23"/>
      <c r="F25" s="23"/>
    </row>
    <row r="26" spans="1:6" x14ac:dyDescent="0.35">
      <c r="A26" s="47">
        <v>1149</v>
      </c>
      <c r="B26" s="47" t="s">
        <v>14</v>
      </c>
      <c r="C26" s="32">
        <f>Auzins!C20+Pintans!C20</f>
        <v>49800</v>
      </c>
      <c r="E26" s="23"/>
      <c r="F26" s="23"/>
    </row>
    <row r="27" spans="1:6" x14ac:dyDescent="0.35">
      <c r="A27" s="45">
        <v>1200</v>
      </c>
      <c r="B27" s="47" t="s">
        <v>13</v>
      </c>
      <c r="C27" s="32">
        <f>C28</f>
        <v>11748</v>
      </c>
      <c r="E27" s="23"/>
      <c r="F27" s="23"/>
    </row>
    <row r="28" spans="1:6" x14ac:dyDescent="0.35">
      <c r="A28" s="47">
        <v>1210</v>
      </c>
      <c r="B28" s="48" t="s">
        <v>12</v>
      </c>
      <c r="C28" s="32">
        <f>Auzins!C21+Pintans!C21</f>
        <v>11748</v>
      </c>
      <c r="E28" s="23"/>
      <c r="F28" s="23"/>
    </row>
    <row r="29" spans="1:6" x14ac:dyDescent="0.35">
      <c r="A29" s="9" t="s">
        <v>5</v>
      </c>
      <c r="B29" s="9" t="s">
        <v>6</v>
      </c>
      <c r="C29" s="10">
        <f>C30+C32</f>
        <v>24826</v>
      </c>
      <c r="E29" s="23"/>
      <c r="F29" s="23"/>
    </row>
    <row r="30" spans="1:6" x14ac:dyDescent="0.35">
      <c r="A30" s="45">
        <v>2100</v>
      </c>
      <c r="B30" s="33" t="s">
        <v>11</v>
      </c>
      <c r="C30" s="46">
        <f>C31</f>
        <v>4212</v>
      </c>
      <c r="E30" s="23"/>
      <c r="F30" s="23"/>
    </row>
    <row r="31" spans="1:6" x14ac:dyDescent="0.35">
      <c r="A31" s="30">
        <v>2122</v>
      </c>
      <c r="B31" s="33" t="s">
        <v>10</v>
      </c>
      <c r="C31" s="32">
        <f>Auzins!C23+Pintans!C23</f>
        <v>4212</v>
      </c>
      <c r="E31" s="23"/>
      <c r="F31" s="23"/>
    </row>
    <row r="32" spans="1:6" x14ac:dyDescent="0.35">
      <c r="A32" s="45">
        <v>2200</v>
      </c>
      <c r="B32" s="33" t="s">
        <v>9</v>
      </c>
      <c r="C32" s="32">
        <f>C33</f>
        <v>20614</v>
      </c>
      <c r="E32" s="23"/>
      <c r="F32" s="23"/>
    </row>
    <row r="33" spans="1:6" x14ac:dyDescent="0.35">
      <c r="A33" s="30">
        <v>2238</v>
      </c>
      <c r="B33" s="33" t="s">
        <v>8</v>
      </c>
      <c r="C33" s="32">
        <f>Auzins!C24+Pintans!C24</f>
        <v>20614</v>
      </c>
      <c r="E33" s="23"/>
      <c r="F33" s="23"/>
    </row>
    <row r="34" spans="1:6" x14ac:dyDescent="0.35">
      <c r="E34" s="23"/>
    </row>
    <row r="35" spans="1:6" x14ac:dyDescent="0.35">
      <c r="E35" s="23"/>
    </row>
    <row r="36" spans="1:6" x14ac:dyDescent="0.35">
      <c r="E36" s="23"/>
    </row>
    <row r="37" spans="1:6" x14ac:dyDescent="0.35">
      <c r="E37" s="23"/>
    </row>
    <row r="38" spans="1:6" x14ac:dyDescent="0.35">
      <c r="E38" s="23"/>
    </row>
    <row r="39" spans="1:6" x14ac:dyDescent="0.35">
      <c r="E39" s="23"/>
    </row>
    <row r="40" spans="1:6" x14ac:dyDescent="0.35">
      <c r="E40" s="23"/>
    </row>
    <row r="41" spans="1:6" x14ac:dyDescent="0.35">
      <c r="E41" s="23"/>
    </row>
    <row r="42" spans="1:6" x14ac:dyDescent="0.35">
      <c r="E42" s="23"/>
    </row>
    <row r="43" spans="1:6" x14ac:dyDescent="0.35">
      <c r="E43" s="23"/>
    </row>
    <row r="44" spans="1:6" x14ac:dyDescent="0.35">
      <c r="E44" s="23"/>
    </row>
    <row r="45" spans="1:6" x14ac:dyDescent="0.35">
      <c r="E45" s="23"/>
    </row>
    <row r="46" spans="1:6" x14ac:dyDescent="0.35">
      <c r="E46" s="23"/>
    </row>
    <row r="47" spans="1:6" x14ac:dyDescent="0.35">
      <c r="E47" s="23"/>
    </row>
    <row r="48" spans="1:6" x14ac:dyDescent="0.35">
      <c r="E48" s="23"/>
    </row>
    <row r="49" spans="5:5" x14ac:dyDescent="0.35">
      <c r="E49" s="23"/>
    </row>
    <row r="50" spans="5:5" x14ac:dyDescent="0.35">
      <c r="E50" s="23"/>
    </row>
    <row r="51" spans="5:5" x14ac:dyDescent="0.35">
      <c r="E51" s="23"/>
    </row>
    <row r="52" spans="5:5" x14ac:dyDescent="0.35">
      <c r="E52" s="23"/>
    </row>
    <row r="53" spans="5:5" x14ac:dyDescent="0.35">
      <c r="E53" s="23"/>
    </row>
    <row r="54" spans="5:5" x14ac:dyDescent="0.35">
      <c r="E54" s="23"/>
    </row>
    <row r="55" spans="5:5" x14ac:dyDescent="0.35">
      <c r="E55" s="23"/>
    </row>
    <row r="56" spans="5:5" x14ac:dyDescent="0.35">
      <c r="E56" s="23"/>
    </row>
    <row r="57" spans="5:5" x14ac:dyDescent="0.35">
      <c r="E57" s="23"/>
    </row>
    <row r="58" spans="5:5" x14ac:dyDescent="0.35">
      <c r="E58" s="23"/>
    </row>
  </sheetData>
  <mergeCells count="5">
    <mergeCell ref="A1:C1"/>
    <mergeCell ref="A4:B4"/>
    <mergeCell ref="A5:B5"/>
    <mergeCell ref="A22:B22"/>
    <mergeCell ref="A23:B23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4D333-D7BC-4130-ABF9-8EA91556F14C}">
  <sheetPr codeName="Sheet1">
    <tabColor theme="0"/>
    <pageSetUpPr fitToPage="1"/>
  </sheetPr>
  <dimension ref="A1:J42"/>
  <sheetViews>
    <sheetView zoomScaleNormal="100" workbookViewId="0">
      <pane ySplit="2" topLeftCell="A14" activePane="bottomLeft" state="frozen"/>
      <selection pane="bottomLeft" activeCell="B24" sqref="B24"/>
    </sheetView>
  </sheetViews>
  <sheetFormatPr defaultColWidth="9.1796875" defaultRowHeight="13" x14ac:dyDescent="0.3"/>
  <cols>
    <col min="1" max="1" width="12" style="3" customWidth="1"/>
    <col min="2" max="2" width="99.54296875" style="4" customWidth="1"/>
    <col min="3" max="3" width="21.81640625" style="11" customWidth="1"/>
    <col min="4" max="4" width="10.7265625" style="1" customWidth="1"/>
    <col min="5" max="5" width="14" style="2" customWidth="1"/>
    <col min="6" max="6" width="10.81640625" style="2" customWidth="1"/>
    <col min="7" max="10" width="9.1796875" style="2"/>
    <col min="11" max="16384" width="9.1796875" style="1"/>
  </cols>
  <sheetData>
    <row r="1" spans="1:10" ht="19.5" customHeight="1" x14ac:dyDescent="0.3">
      <c r="A1" s="63" t="s">
        <v>0</v>
      </c>
      <c r="B1" s="63"/>
      <c r="C1" s="63"/>
    </row>
    <row r="2" spans="1:10" ht="39.75" customHeight="1" x14ac:dyDescent="0.3">
      <c r="A2" s="64" t="s">
        <v>7</v>
      </c>
      <c r="B2" s="64"/>
      <c r="C2" s="64"/>
    </row>
    <row r="3" spans="1:10" ht="13.5" customHeight="1" x14ac:dyDescent="0.3">
      <c r="C3" s="5" t="s">
        <v>1</v>
      </c>
    </row>
    <row r="4" spans="1:10" s="6" customFormat="1" ht="15" customHeight="1" x14ac:dyDescent="0.3">
      <c r="A4" s="60" t="s">
        <v>24</v>
      </c>
      <c r="B4" s="60"/>
      <c r="C4" s="22" t="s">
        <v>35</v>
      </c>
      <c r="E4" s="7"/>
      <c r="F4" s="7"/>
      <c r="G4" s="7"/>
      <c r="H4" s="7"/>
      <c r="I4" s="7"/>
      <c r="J4" s="7"/>
    </row>
    <row r="5" spans="1:10" s="6" customFormat="1" ht="14" x14ac:dyDescent="0.3">
      <c r="A5" s="62" t="s">
        <v>2</v>
      </c>
      <c r="B5" s="62"/>
      <c r="C5" s="55">
        <f>C6+C9</f>
        <v>6913</v>
      </c>
      <c r="E5" s="7"/>
      <c r="F5" s="7"/>
      <c r="G5" s="7"/>
      <c r="H5" s="7"/>
      <c r="I5" s="7"/>
      <c r="J5" s="7"/>
    </row>
    <row r="6" spans="1:10" s="6" customFormat="1" ht="14" x14ac:dyDescent="0.3">
      <c r="A6" s="29" t="s">
        <v>3</v>
      </c>
      <c r="B6" s="29" t="s">
        <v>4</v>
      </c>
      <c r="C6" s="56">
        <f>SUM(C7:C8)</f>
        <v>6913</v>
      </c>
      <c r="E6" s="7"/>
      <c r="F6" s="7"/>
      <c r="G6" s="7"/>
      <c r="H6" s="7"/>
      <c r="I6" s="7"/>
      <c r="J6" s="7"/>
    </row>
    <row r="7" spans="1:10" ht="66.75" customHeight="1" x14ac:dyDescent="0.3">
      <c r="A7" s="35">
        <v>1149</v>
      </c>
      <c r="B7" s="36" t="s">
        <v>28</v>
      </c>
      <c r="C7" s="54">
        <f>ROUNDUP(((1932.75*1.4)*2)+((1932.75*1.4)/30*2),0)</f>
        <v>5593</v>
      </c>
      <c r="E7" s="8"/>
      <c r="F7" s="8"/>
      <c r="G7" s="8"/>
      <c r="H7" s="8"/>
    </row>
    <row r="8" spans="1:10" ht="42" customHeight="1" x14ac:dyDescent="0.3">
      <c r="A8" s="35">
        <v>1210</v>
      </c>
      <c r="B8" s="37" t="s">
        <v>22</v>
      </c>
      <c r="C8" s="54">
        <f>ROUNDUP(C7*0.2359,0)</f>
        <v>1320</v>
      </c>
      <c r="G8" s="8"/>
      <c r="H8" s="8"/>
    </row>
    <row r="9" spans="1:10" ht="18" customHeight="1" x14ac:dyDescent="0.3">
      <c r="A9" s="9" t="s">
        <v>5</v>
      </c>
      <c r="B9" s="29" t="s">
        <v>6</v>
      </c>
      <c r="C9" s="56">
        <f>SUM(C10:C14)</f>
        <v>0</v>
      </c>
      <c r="E9" s="28"/>
    </row>
    <row r="10" spans="1:10" ht="96" customHeight="1" x14ac:dyDescent="0.3">
      <c r="A10" s="38">
        <v>2122</v>
      </c>
      <c r="B10" s="39" t="s">
        <v>39</v>
      </c>
      <c r="C10" s="54">
        <f>ROUNDUP((702*1),0)*0</f>
        <v>0</v>
      </c>
    </row>
    <row r="11" spans="1:10" ht="81" customHeight="1" x14ac:dyDescent="0.3">
      <c r="A11" s="38">
        <v>2238</v>
      </c>
      <c r="B11" s="39" t="s">
        <v>40</v>
      </c>
      <c r="C11" s="54">
        <f>ROUNDUP((15793.88/12*3)+((1316.16/30)*2),0)*0</f>
        <v>0</v>
      </c>
      <c r="D11" s="21"/>
      <c r="E11" s="8"/>
      <c r="F11" s="8"/>
      <c r="G11" s="8"/>
      <c r="H11" s="8"/>
    </row>
    <row r="12" spans="1:10" ht="53.25" customHeight="1" x14ac:dyDescent="0.3">
      <c r="A12" s="30">
        <v>2312</v>
      </c>
      <c r="B12" s="31" t="s">
        <v>41</v>
      </c>
      <c r="C12" s="34">
        <f>ROUNDUP((20*1),0)*0</f>
        <v>0</v>
      </c>
      <c r="D12" s="21"/>
    </row>
    <row r="13" spans="1:10" ht="380.25" customHeight="1" x14ac:dyDescent="0.3">
      <c r="A13" s="30">
        <v>2364</v>
      </c>
      <c r="B13" s="31" t="s">
        <v>42</v>
      </c>
      <c r="C13" s="34">
        <f>ROUNDUP((127.05+121+193.6+78.65+70.18+24.2+157.3+72.6+116.16+72.6+113.74+96.8+129.47+30.25+78.65+278.3+42.35+96.8+32.67+26.62+29.04+9.68+12.1+18.15+14.52),0)*0</f>
        <v>0</v>
      </c>
      <c r="D13" s="2"/>
    </row>
    <row r="14" spans="1:10" ht="196.5" customHeight="1" x14ac:dyDescent="0.3">
      <c r="A14" s="30">
        <v>2389</v>
      </c>
      <c r="B14" s="33" t="s">
        <v>43</v>
      </c>
      <c r="C14" s="34">
        <f>ROUNDUP((116.16+39.93+133.1+14.52+96.8+96.8+78.65+151.25+31.46+36.3),0)*0</f>
        <v>0</v>
      </c>
    </row>
    <row r="15" spans="1:10" ht="11.25" customHeight="1" x14ac:dyDescent="0.3">
      <c r="A15" s="11"/>
      <c r="B15" s="12"/>
      <c r="C15" s="13"/>
    </row>
    <row r="16" spans="1:10" x14ac:dyDescent="0.3">
      <c r="C16" s="5" t="s">
        <v>1</v>
      </c>
    </row>
    <row r="17" spans="1:10" s="6" customFormat="1" ht="15" customHeight="1" x14ac:dyDescent="0.3">
      <c r="A17" s="60" t="s">
        <v>25</v>
      </c>
      <c r="B17" s="60"/>
      <c r="C17" s="22" t="s">
        <v>36</v>
      </c>
      <c r="E17" s="7"/>
      <c r="F17" s="7"/>
      <c r="G17" s="7"/>
      <c r="H17" s="7"/>
      <c r="I17" s="7"/>
      <c r="J17" s="7"/>
    </row>
    <row r="18" spans="1:10" s="6" customFormat="1" ht="15" customHeight="1" x14ac:dyDescent="0.3">
      <c r="A18" s="62" t="s">
        <v>2</v>
      </c>
      <c r="B18" s="62"/>
      <c r="C18" s="55">
        <f>C19+C22</f>
        <v>47084</v>
      </c>
      <c r="E18" s="7"/>
      <c r="F18" s="7"/>
      <c r="G18" s="7"/>
      <c r="H18" s="7"/>
      <c r="I18" s="7"/>
      <c r="J18" s="7"/>
    </row>
    <row r="19" spans="1:10" s="6" customFormat="1" ht="14" x14ac:dyDescent="0.3">
      <c r="A19" s="51" t="s">
        <v>3</v>
      </c>
      <c r="B19" s="51" t="s">
        <v>4</v>
      </c>
      <c r="C19" s="56">
        <f>SUM(C20:C21)</f>
        <v>33220</v>
      </c>
      <c r="E19" s="7"/>
      <c r="F19" s="7"/>
      <c r="G19" s="7"/>
      <c r="H19" s="7"/>
      <c r="I19" s="7"/>
      <c r="J19" s="7"/>
    </row>
    <row r="20" spans="1:10" s="40" customFormat="1" ht="71.25" customHeight="1" x14ac:dyDescent="0.3">
      <c r="A20" s="37">
        <v>1149</v>
      </c>
      <c r="B20" s="52" t="s">
        <v>31</v>
      </c>
      <c r="C20" s="54">
        <f>ROUNDUP((((1932.75*1.4))/30*28)+(1932.75*1.4*9),0)</f>
        <v>26879</v>
      </c>
      <c r="E20" s="41"/>
      <c r="F20" s="41"/>
      <c r="G20" s="42"/>
      <c r="H20" s="41"/>
      <c r="I20" s="41"/>
      <c r="J20" s="41"/>
    </row>
    <row r="21" spans="1:10" s="40" customFormat="1" ht="42.65" customHeight="1" x14ac:dyDescent="0.3">
      <c r="A21" s="37">
        <v>1210</v>
      </c>
      <c r="B21" s="37" t="s">
        <v>23</v>
      </c>
      <c r="C21" s="54">
        <f>ROUNDUP(C20*0.2359,0)</f>
        <v>6341</v>
      </c>
      <c r="E21" s="41"/>
      <c r="F21" s="41"/>
      <c r="G21" s="42"/>
      <c r="H21" s="41"/>
      <c r="I21" s="42"/>
      <c r="J21" s="41"/>
    </row>
    <row r="22" spans="1:10" s="40" customFormat="1" ht="18" customHeight="1" x14ac:dyDescent="0.3">
      <c r="A22" s="43" t="s">
        <v>5</v>
      </c>
      <c r="B22" s="53" t="s">
        <v>6</v>
      </c>
      <c r="C22" s="57">
        <f>SUM(C23:C24)</f>
        <v>13864</v>
      </c>
      <c r="E22" s="41"/>
      <c r="F22" s="41"/>
      <c r="G22" s="41"/>
      <c r="H22" s="41"/>
      <c r="I22" s="42"/>
      <c r="J22" s="41"/>
    </row>
    <row r="23" spans="1:10" s="40" customFormat="1" ht="107.25" customHeight="1" x14ac:dyDescent="0.3">
      <c r="A23" s="38">
        <v>2122</v>
      </c>
      <c r="B23" s="36" t="s">
        <v>37</v>
      </c>
      <c r="C23" s="54">
        <f>ROUNDUP(700*3+2*3,0)</f>
        <v>2106</v>
      </c>
      <c r="E23" s="41"/>
      <c r="F23" s="41"/>
      <c r="G23" s="41"/>
      <c r="H23" s="41"/>
      <c r="I23" s="41"/>
      <c r="J23" s="41"/>
    </row>
    <row r="24" spans="1:10" ht="69" customHeight="1" x14ac:dyDescent="0.3">
      <c r="A24" s="30">
        <v>2238</v>
      </c>
      <c r="B24" s="31" t="s">
        <v>32</v>
      </c>
      <c r="C24" s="34">
        <f>ROUNDUP((15793.88/12*8)+((1316.16/30)*28),0)</f>
        <v>11758</v>
      </c>
      <c r="E24" s="8"/>
      <c r="G24" s="8"/>
      <c r="H24" s="8"/>
    </row>
    <row r="25" spans="1:10" x14ac:dyDescent="0.3">
      <c r="C25" s="14"/>
    </row>
    <row r="27" spans="1:10" x14ac:dyDescent="0.3">
      <c r="B27" s="15"/>
    </row>
    <row r="28" spans="1:10" ht="14" x14ac:dyDescent="0.3">
      <c r="B28" s="16"/>
    </row>
    <row r="29" spans="1:10" ht="14" x14ac:dyDescent="0.3">
      <c r="B29" s="17"/>
    </row>
    <row r="31" spans="1:10" x14ac:dyDescent="0.3">
      <c r="B31" s="18"/>
    </row>
    <row r="32" spans="1:10" x14ac:dyDescent="0.3">
      <c r="B32" s="19"/>
    </row>
    <row r="33" spans="1:3" x14ac:dyDescent="0.3">
      <c r="A33" s="20"/>
      <c r="B33" s="19"/>
    </row>
    <row r="34" spans="1:3" x14ac:dyDescent="0.3">
      <c r="A34" s="20"/>
    </row>
    <row r="36" spans="1:3" x14ac:dyDescent="0.3">
      <c r="B36" s="15"/>
      <c r="C36" s="58"/>
    </row>
    <row r="37" spans="1:3" x14ac:dyDescent="0.3">
      <c r="B37" s="19"/>
    </row>
    <row r="38" spans="1:3" x14ac:dyDescent="0.3">
      <c r="B38" s="18"/>
    </row>
    <row r="39" spans="1:3" ht="10.9" customHeight="1" x14ac:dyDescent="0.3">
      <c r="B39" s="18"/>
    </row>
    <row r="40" spans="1:3" ht="21.75" customHeight="1" x14ac:dyDescent="0.3"/>
    <row r="41" spans="1:3" ht="21.75" customHeight="1" x14ac:dyDescent="0.3"/>
    <row r="42" spans="1:3" ht="21.75" customHeight="1" x14ac:dyDescent="0.3"/>
  </sheetData>
  <mergeCells count="6">
    <mergeCell ref="A18:B18"/>
    <mergeCell ref="A1:C1"/>
    <mergeCell ref="A2:C2"/>
    <mergeCell ref="A4:B4"/>
    <mergeCell ref="A5:B5"/>
    <mergeCell ref="A17:B17"/>
  </mergeCells>
  <pageMargins left="0.70866141732283472" right="0.70866141732283472" top="0.74803149606299213" bottom="0.74803149606299213" header="0.31496062992125984" footer="0.31496062992125984"/>
  <pageSetup paperSize="9" scale="6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2E0CA-4D75-44D5-8EEA-4321288A1B15}">
  <sheetPr>
    <tabColor theme="0"/>
    <pageSetUpPr fitToPage="1"/>
  </sheetPr>
  <dimension ref="A1:J42"/>
  <sheetViews>
    <sheetView tabSelected="1" zoomScaleNormal="100" workbookViewId="0">
      <pane ySplit="2" topLeftCell="A3" activePane="bottomLeft" state="frozen"/>
      <selection pane="bottomLeft" activeCell="C14" sqref="C14"/>
    </sheetView>
  </sheetViews>
  <sheetFormatPr defaultColWidth="9.1796875" defaultRowHeight="13" x14ac:dyDescent="0.3"/>
  <cols>
    <col min="1" max="1" width="12.81640625" style="3" customWidth="1"/>
    <col min="2" max="2" width="103" style="4" customWidth="1"/>
    <col min="3" max="3" width="21.81640625" style="11" customWidth="1"/>
    <col min="4" max="4" width="10.7265625" style="1" customWidth="1"/>
    <col min="5" max="5" width="14" style="2" customWidth="1"/>
    <col min="6" max="6" width="10.81640625" style="2" customWidth="1"/>
    <col min="7" max="10" width="9.1796875" style="2"/>
    <col min="11" max="16384" width="9.1796875" style="1"/>
  </cols>
  <sheetData>
    <row r="1" spans="1:10" ht="19.5" customHeight="1" x14ac:dyDescent="0.3">
      <c r="A1" s="63" t="s">
        <v>0</v>
      </c>
      <c r="B1" s="63"/>
      <c r="C1" s="63"/>
    </row>
    <row r="2" spans="1:10" ht="39.75" customHeight="1" x14ac:dyDescent="0.3">
      <c r="A2" s="64" t="s">
        <v>26</v>
      </c>
      <c r="B2" s="64"/>
      <c r="C2" s="64"/>
    </row>
    <row r="3" spans="1:10" x14ac:dyDescent="0.3">
      <c r="C3" s="5" t="s">
        <v>1</v>
      </c>
    </row>
    <row r="4" spans="1:10" s="6" customFormat="1" ht="15" customHeight="1" x14ac:dyDescent="0.3">
      <c r="A4" s="60" t="s">
        <v>24</v>
      </c>
      <c r="B4" s="60"/>
      <c r="C4" s="22" t="s">
        <v>35</v>
      </c>
      <c r="E4" s="7"/>
      <c r="F4" s="7"/>
      <c r="G4" s="7"/>
      <c r="H4" s="7"/>
      <c r="I4" s="7"/>
      <c r="J4" s="7"/>
    </row>
    <row r="5" spans="1:10" s="6" customFormat="1" ht="14" x14ac:dyDescent="0.3">
      <c r="A5" s="62" t="s">
        <v>2</v>
      </c>
      <c r="B5" s="62"/>
      <c r="C5" s="55">
        <f>C6+C9</f>
        <v>5894</v>
      </c>
      <c r="E5" s="7"/>
      <c r="F5" s="7"/>
      <c r="G5" s="7"/>
      <c r="H5" s="7"/>
      <c r="I5" s="7"/>
      <c r="J5" s="7"/>
    </row>
    <row r="6" spans="1:10" s="6" customFormat="1" ht="14" x14ac:dyDescent="0.3">
      <c r="A6" s="29" t="s">
        <v>3</v>
      </c>
      <c r="B6" s="29" t="s">
        <v>4</v>
      </c>
      <c r="C6" s="56">
        <f>SUM(C7:C8)</f>
        <v>5894</v>
      </c>
      <c r="E6" s="7"/>
      <c r="F6" s="7"/>
      <c r="G6" s="7"/>
      <c r="H6" s="7"/>
      <c r="I6" s="7"/>
      <c r="J6" s="7"/>
    </row>
    <row r="7" spans="1:10" ht="66.75" customHeight="1" x14ac:dyDescent="0.3">
      <c r="A7" s="35">
        <v>1149</v>
      </c>
      <c r="B7" s="36" t="s">
        <v>34</v>
      </c>
      <c r="C7" s="54">
        <f>ROUNDUP(((1648.17*1.4)*2)+((1648.17*1.4)/30*2),0)</f>
        <v>4769</v>
      </c>
      <c r="E7" s="8"/>
      <c r="F7" s="8"/>
      <c r="G7" s="8"/>
      <c r="H7" s="8"/>
    </row>
    <row r="8" spans="1:10" ht="42" customHeight="1" x14ac:dyDescent="0.3">
      <c r="A8" s="35">
        <v>1210</v>
      </c>
      <c r="B8" s="37" t="s">
        <v>27</v>
      </c>
      <c r="C8" s="54">
        <f>ROUND(C7*0.2359,0)</f>
        <v>1125</v>
      </c>
      <c r="G8" s="8"/>
      <c r="H8" s="8"/>
    </row>
    <row r="9" spans="1:10" ht="18" customHeight="1" x14ac:dyDescent="0.3">
      <c r="A9" s="9" t="s">
        <v>5</v>
      </c>
      <c r="B9" s="29" t="s">
        <v>6</v>
      </c>
      <c r="C9" s="56">
        <f>SUM(C10:C14)</f>
        <v>0</v>
      </c>
      <c r="E9" s="28"/>
    </row>
    <row r="10" spans="1:10" ht="101.25" customHeight="1" x14ac:dyDescent="0.3">
      <c r="A10" s="38">
        <v>2122</v>
      </c>
      <c r="B10" s="39" t="s">
        <v>39</v>
      </c>
      <c r="C10" s="54">
        <f>ROUNDUP((702*1),0)*0</f>
        <v>0</v>
      </c>
    </row>
    <row r="11" spans="1:10" ht="88.5" customHeight="1" x14ac:dyDescent="0.3">
      <c r="A11" s="38">
        <v>2238</v>
      </c>
      <c r="B11" s="39" t="s">
        <v>44</v>
      </c>
      <c r="C11" s="54">
        <f>ROUNDUP((11895.21/12*3)+((991.27/30)*2),0)*0</f>
        <v>0</v>
      </c>
      <c r="D11" s="21"/>
      <c r="E11" s="8"/>
      <c r="F11" s="8"/>
      <c r="G11" s="8"/>
      <c r="H11" s="8"/>
    </row>
    <row r="12" spans="1:10" ht="43.5" customHeight="1" x14ac:dyDescent="0.3">
      <c r="A12" s="30">
        <v>2312</v>
      </c>
      <c r="B12" s="31" t="s">
        <v>41</v>
      </c>
      <c r="C12" s="34">
        <f>ROUNDUP((20*1),0)*0</f>
        <v>0</v>
      </c>
      <c r="D12" s="21"/>
    </row>
    <row r="13" spans="1:10" ht="377.25" customHeight="1" x14ac:dyDescent="0.3">
      <c r="A13" s="30">
        <v>2364</v>
      </c>
      <c r="B13" s="31" t="s">
        <v>42</v>
      </c>
      <c r="C13" s="49">
        <f>ROUNDUP((127.05+121+193.6+78.65+70.18+24.2+157.3+72.6+116.16+72.6+113.74+96.8+129.47+30.25+78.65+278.3+42.35+96.8+32.67+26.62+29.04+9.68+12.1+18.15+14.52),0)*0</f>
        <v>0</v>
      </c>
      <c r="D13" s="2"/>
    </row>
    <row r="14" spans="1:10" ht="198.75" customHeight="1" x14ac:dyDescent="0.3">
      <c r="A14" s="30">
        <v>2389</v>
      </c>
      <c r="B14" s="33" t="s">
        <v>45</v>
      </c>
      <c r="C14" s="34">
        <f>ROUNDUP((116.16+39.93+133.1+14.52+96.8+96.8+78.65+151.25+31.46+36.3),0)*0</f>
        <v>0</v>
      </c>
    </row>
    <row r="15" spans="1:10" ht="11.25" customHeight="1" x14ac:dyDescent="0.3">
      <c r="A15" s="11"/>
      <c r="B15" s="12"/>
      <c r="C15" s="13"/>
    </row>
    <row r="16" spans="1:10" x14ac:dyDescent="0.3">
      <c r="C16" s="5" t="s">
        <v>1</v>
      </c>
    </row>
    <row r="17" spans="1:10" s="6" customFormat="1" ht="15" customHeight="1" x14ac:dyDescent="0.3">
      <c r="A17" s="60" t="s">
        <v>25</v>
      </c>
      <c r="B17" s="60"/>
      <c r="C17" s="22" t="s">
        <v>36</v>
      </c>
      <c r="E17" s="7"/>
      <c r="F17" s="7"/>
      <c r="G17" s="7"/>
      <c r="H17" s="7"/>
      <c r="I17" s="7"/>
      <c r="J17" s="7"/>
    </row>
    <row r="18" spans="1:10" s="6" customFormat="1" ht="15" customHeight="1" x14ac:dyDescent="0.3">
      <c r="A18" s="62" t="s">
        <v>2</v>
      </c>
      <c r="B18" s="62"/>
      <c r="C18" s="55">
        <f>C19+C22</f>
        <v>39290</v>
      </c>
      <c r="E18" s="7"/>
      <c r="F18" s="7"/>
      <c r="G18" s="7"/>
      <c r="H18" s="7"/>
      <c r="I18" s="7"/>
      <c r="J18" s="7"/>
    </row>
    <row r="19" spans="1:10" s="6" customFormat="1" ht="14" x14ac:dyDescent="0.3">
      <c r="A19" s="51" t="s">
        <v>3</v>
      </c>
      <c r="B19" s="51" t="s">
        <v>4</v>
      </c>
      <c r="C19" s="56">
        <f>SUM(C20:C21)</f>
        <v>28328</v>
      </c>
      <c r="E19" s="7"/>
      <c r="F19" s="7"/>
      <c r="G19" s="7"/>
      <c r="H19" s="7"/>
      <c r="I19" s="7"/>
      <c r="J19" s="7"/>
    </row>
    <row r="20" spans="1:10" s="40" customFormat="1" ht="73.5" customHeight="1" x14ac:dyDescent="0.3">
      <c r="A20" s="37">
        <v>1149</v>
      </c>
      <c r="B20" s="52" t="s">
        <v>33</v>
      </c>
      <c r="C20" s="54">
        <f>ROUND((((1648.17*1.4))/30*28)+(1648.17*1.4*9),0)</f>
        <v>22921</v>
      </c>
      <c r="E20" s="41"/>
      <c r="F20" s="41"/>
      <c r="G20" s="42"/>
      <c r="H20" s="41"/>
      <c r="I20" s="41"/>
      <c r="J20" s="41"/>
    </row>
    <row r="21" spans="1:10" s="40" customFormat="1" ht="42.65" customHeight="1" x14ac:dyDescent="0.3">
      <c r="A21" s="37">
        <v>1210</v>
      </c>
      <c r="B21" s="37" t="s">
        <v>29</v>
      </c>
      <c r="C21" s="54">
        <f>ROUND(C20*0.2359,0)</f>
        <v>5407</v>
      </c>
      <c r="E21" s="41"/>
      <c r="F21" s="41"/>
      <c r="G21" s="42"/>
      <c r="H21" s="41"/>
      <c r="I21" s="42"/>
      <c r="J21" s="41"/>
    </row>
    <row r="22" spans="1:10" s="40" customFormat="1" ht="18" customHeight="1" x14ac:dyDescent="0.3">
      <c r="A22" s="43" t="s">
        <v>5</v>
      </c>
      <c r="B22" s="53" t="s">
        <v>6</v>
      </c>
      <c r="C22" s="57">
        <f>SUM(C23:C24)</f>
        <v>10962</v>
      </c>
      <c r="E22" s="41"/>
      <c r="F22" s="41"/>
      <c r="G22" s="41"/>
      <c r="H22" s="41"/>
      <c r="I22" s="42"/>
      <c r="J22" s="41"/>
    </row>
    <row r="23" spans="1:10" s="40" customFormat="1" ht="108" customHeight="1" x14ac:dyDescent="0.3">
      <c r="A23" s="38">
        <v>2122</v>
      </c>
      <c r="B23" s="36" t="s">
        <v>38</v>
      </c>
      <c r="C23" s="54">
        <f>ROUNDUP(700*3+2*3,0)</f>
        <v>2106</v>
      </c>
      <c r="E23" s="41"/>
      <c r="F23" s="41"/>
      <c r="G23" s="41"/>
      <c r="H23" s="41"/>
      <c r="I23" s="41"/>
      <c r="J23" s="41"/>
    </row>
    <row r="24" spans="1:10" ht="69" customHeight="1" x14ac:dyDescent="0.3">
      <c r="A24" s="30">
        <v>2238</v>
      </c>
      <c r="B24" s="31" t="s">
        <v>30</v>
      </c>
      <c r="C24" s="34">
        <f>ROUNDUP((11895.21/12*8)+((991.27/30)*28),0)</f>
        <v>8856</v>
      </c>
      <c r="E24" s="8"/>
      <c r="G24" s="8"/>
      <c r="H24" s="8"/>
    </row>
    <row r="25" spans="1:10" x14ac:dyDescent="0.3">
      <c r="C25" s="14"/>
    </row>
    <row r="27" spans="1:10" x14ac:dyDescent="0.3">
      <c r="B27" s="15"/>
    </row>
    <row r="28" spans="1:10" ht="14" x14ac:dyDescent="0.3">
      <c r="B28" s="16"/>
    </row>
    <row r="29" spans="1:10" ht="14" x14ac:dyDescent="0.3">
      <c r="B29" s="17"/>
    </row>
    <row r="31" spans="1:10" x14ac:dyDescent="0.3">
      <c r="B31" s="18"/>
    </row>
    <row r="32" spans="1:10" x14ac:dyDescent="0.3">
      <c r="B32" s="19"/>
    </row>
    <row r="33" spans="1:3" x14ac:dyDescent="0.3">
      <c r="A33" s="20"/>
      <c r="B33" s="19"/>
    </row>
    <row r="34" spans="1:3" x14ac:dyDescent="0.3">
      <c r="A34" s="20"/>
    </row>
    <row r="36" spans="1:3" x14ac:dyDescent="0.3">
      <c r="B36" s="15"/>
      <c r="C36" s="58"/>
    </row>
    <row r="37" spans="1:3" x14ac:dyDescent="0.3">
      <c r="B37" s="19"/>
    </row>
    <row r="38" spans="1:3" x14ac:dyDescent="0.3">
      <c r="B38" s="18"/>
    </row>
    <row r="39" spans="1:3" ht="10.9" customHeight="1" x14ac:dyDescent="0.3">
      <c r="B39" s="18"/>
    </row>
    <row r="40" spans="1:3" ht="21.75" customHeight="1" x14ac:dyDescent="0.3"/>
    <row r="41" spans="1:3" ht="21.75" customHeight="1" x14ac:dyDescent="0.3"/>
    <row r="42" spans="1:3" ht="21.75" customHeight="1" x14ac:dyDescent="0.3"/>
  </sheetData>
  <mergeCells count="6">
    <mergeCell ref="A18:B18"/>
    <mergeCell ref="A1:C1"/>
    <mergeCell ref="A2:C2"/>
    <mergeCell ref="A4:B4"/>
    <mergeCell ref="A5:B5"/>
    <mergeCell ref="A17:B17"/>
  </mergeCells>
  <pageMargins left="0.70866141732283472" right="0.70866141732283472" top="0.74803149606299213" bottom="0.74803149606299213" header="0.31496062992125984" footer="0.31496062992125984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Kopsavilkums</vt:lpstr>
      <vt:lpstr>Auzins</vt:lpstr>
      <vt:lpstr>Pintans</vt:lpstr>
    </vt:vector>
  </TitlesOfParts>
  <Company>LR IEM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Natālija Rasponomarjova</dc:creator>
  <cp:lastModifiedBy>Inesa Mališeva</cp:lastModifiedBy>
  <cp:lastPrinted>2026-04-20T11:36:04Z</cp:lastPrinted>
  <dcterms:created xsi:type="dcterms:W3CDTF">2024-08-12T09:31:58Z</dcterms:created>
  <dcterms:modified xsi:type="dcterms:W3CDTF">2026-08-10T10:51:15Z</dcterms:modified>
</cp:coreProperties>
</file>