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C:\Users\VM_Igors_Belovs\OneDrive - LR Veselibas ministrija\Documents\Darba mape\MK_rīkojuma_projekti\2024\NVD\Pārdale_NVD_280524\"/>
    </mc:Choice>
  </mc:AlternateContent>
  <xr:revisionPtr revIDLastSave="0" documentId="13_ncr:1_{CB65750B-1C8A-4E8A-9946-96F30A9CDC14}" xr6:coauthVersionLast="47" xr6:coauthVersionMax="47" xr10:uidLastSave="{00000000-0000-0000-0000-000000000000}"/>
  <bookViews>
    <workbookView xWindow="-120" yWindow="-120" windowWidth="29040" windowHeight="15840" activeTab="1" xr2:uid="{0CD3AD03-BADE-46A1-9FDF-DAB1ED11BF16}"/>
  </bookViews>
  <sheets>
    <sheet name="papildu_2000" sheetId="1" r:id="rId1"/>
    <sheet name="papildu_5000"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2" l="1"/>
  <c r="C32" i="2" l="1"/>
  <c r="C28" i="2"/>
  <c r="C25" i="2"/>
  <c r="C23" i="2"/>
  <c r="C21" i="2"/>
  <c r="C20" i="2"/>
  <c r="C18" i="2"/>
  <c r="C15" i="2"/>
  <c r="E21" i="1"/>
  <c r="E27" i="2" l="1"/>
  <c r="C27" i="2"/>
  <c r="E24" i="2"/>
  <c r="C24" i="2"/>
  <c r="E34" i="1"/>
  <c r="E33" i="1"/>
  <c r="E32" i="1"/>
  <c r="E31" i="1"/>
  <c r="E30" i="1"/>
  <c r="E29" i="1"/>
  <c r="E28" i="1"/>
  <c r="E27" i="1"/>
  <c r="E26" i="1"/>
  <c r="D25" i="1"/>
  <c r="D22" i="1" s="1"/>
  <c r="E24" i="1"/>
  <c r="C22" i="1"/>
  <c r="E20" i="1"/>
  <c r="E19" i="1"/>
  <c r="E18" i="1"/>
  <c r="E16" i="1" s="1"/>
  <c r="E35" i="1" s="1"/>
  <c r="D16" i="1"/>
  <c r="C16" i="1"/>
  <c r="C35" i="1" s="1"/>
  <c r="E15" i="1"/>
  <c r="E14" i="1"/>
  <c r="E13" i="1"/>
  <c r="E12" i="1"/>
  <c r="E11" i="1"/>
  <c r="D10" i="1"/>
  <c r="E10" i="1" s="1"/>
  <c r="E5" i="1" s="1"/>
  <c r="E9" i="1"/>
  <c r="E8" i="1"/>
  <c r="E7" i="1"/>
  <c r="C5" i="1"/>
  <c r="D5" i="1" l="1"/>
  <c r="D35" i="1" s="1"/>
  <c r="E25" i="1"/>
  <c r="E22" i="1" s="1"/>
  <c r="C22" i="2"/>
  <c r="C6" i="2" s="1"/>
  <c r="C34" i="2" s="1"/>
  <c r="E6" i="2"/>
  <c r="E34" i="2" s="1"/>
</calcChain>
</file>

<file path=xl/sharedStrings.xml><?xml version="1.0" encoding="utf-8"?>
<sst xmlns="http://schemas.openxmlformats.org/spreadsheetml/2006/main" count="80" uniqueCount="76">
  <si>
    <t>Izdevumu pozīcija</t>
  </si>
  <si>
    <t>Izdevumu EK kods</t>
  </si>
  <si>
    <t xml:space="preserve"> 2024.gada bāzes izdevumos pieejamais finansējuma apjoms, euro</t>
  </si>
  <si>
    <t>2024.gadā nepieciešmais finansējuma apjoms, euro</t>
  </si>
  <si>
    <t>Papildu nepieciešamais finansējuma apjoms 2024.gadā, euro</t>
  </si>
  <si>
    <t>Licences</t>
  </si>
  <si>
    <t>no tā:</t>
  </si>
  <si>
    <t>Oracle licenču uzturēšana</t>
  </si>
  <si>
    <t>ArcGIS for Desktop basicCU licences uzturēšana</t>
  </si>
  <si>
    <t>Sitefinity licenču uzturēšana</t>
  </si>
  <si>
    <t>Microsoft produktu licenču uzturēšana</t>
  </si>
  <si>
    <t>E-StepControl uzturēšanas un konfigurācijas darbi</t>
  </si>
  <si>
    <t>Secret server licenču uzturēšana (Delinea/Thycotic)</t>
  </si>
  <si>
    <t>SOAP UI licenču uzturēšana</t>
  </si>
  <si>
    <t>ARUBA ClearPass licenču uzturēšana</t>
  </si>
  <si>
    <t xml:space="preserve">ArcGIS Online Servisa kredītu paka ar 1000 servisa kredītiem </t>
  </si>
  <si>
    <t>Ražotāja garantijas</t>
  </si>
  <si>
    <t>3PARdisku masīva garantijas</t>
  </si>
  <si>
    <t>HPE serveru u.c.iekārtu garantijas pagarin</t>
  </si>
  <si>
    <t>NetApp disku masīva ražotāja garantijas pagararinājums</t>
  </si>
  <si>
    <t xml:space="preserve">Cisco serveru un šasijas ražot.garantijas pagarināšana </t>
  </si>
  <si>
    <t>Pakalpojumi</t>
  </si>
  <si>
    <t xml:space="preserve">Drošības risinājumi (Vairogs+, XDR) </t>
  </si>
  <si>
    <t>Datu centrs infrastruktūra</t>
  </si>
  <si>
    <t xml:space="preserve">Datu centra īres pakalpojums </t>
  </si>
  <si>
    <t>Oracle administrēšanas pakalpojumi NVD informācijas sistēmām</t>
  </si>
  <si>
    <t>Informācijas sistēmu administrēšanas pakalpojums</t>
  </si>
  <si>
    <t>sTesta infrastruktūras nodrošināšana</t>
  </si>
  <si>
    <t>Tīmekļa vietņu (SSL)sertifikātu pakalpojums</t>
  </si>
  <si>
    <t>IKT infrastruktūras skaitļoš.jaudas un datu uzglabāšanas kapacitātes pakalpojums</t>
  </si>
  <si>
    <t>PaloAlto Networks ugunsmūra konfigurācijas un uzturēšanas pakalpojums</t>
  </si>
  <si>
    <t xml:space="preserve">Microsoft infrastruktūras ieviešana, atbalsts un uzraudzība </t>
  </si>
  <si>
    <t>ORACLE produktu administrēšanas pakalpojums</t>
  </si>
  <si>
    <t>KOPĀ:</t>
  </si>
  <si>
    <t>2024.gadā papildu nepieciešamais finansējums IS pilnveidošanai un pielāgošanai minimālā apjomā sadalījumā par IS</t>
  </si>
  <si>
    <t>IS nosaukums</t>
  </si>
  <si>
    <t>Darbu nosaukums</t>
  </si>
  <si>
    <t>Nepieciešamais finansējuma apjoms 2024.gadā, euro</t>
  </si>
  <si>
    <t>Indikatīvais darba stundu apjoms darbu izpildei</t>
  </si>
  <si>
    <r>
      <t>Vienotā veselības nozares elektroniskā informācijas sistēma "E-veselība</t>
    </r>
    <r>
      <rPr>
        <sz val="10"/>
        <color rgb="FF000000"/>
        <rFont val="Times New Roman"/>
        <family val="1"/>
        <charset val="186"/>
      </rPr>
      <t>  </t>
    </r>
    <r>
      <rPr>
        <b/>
        <sz val="10"/>
        <color rgb="FF000000"/>
        <rFont val="Times New Roman"/>
        <family val="1"/>
        <charset val="186"/>
      </rPr>
      <t>" (VVIS) kopā:</t>
    </r>
  </si>
  <si>
    <t>1. pabeigtu Wave 7 testa sesiju līdz galam – pēc testa rezultātu apkopošanas, dalībvalstu veikto pielāgojumu pārtestēšana un LV pielāgojumu veikšana atbilstoši dalībvalstu un solution provider ieteikumiem/novērojumiem testa sesijā.</t>
  </si>
  <si>
    <t>2. Oktobrī Wave 7 pāriešana uz produkcijas vidi, kas paredz sekojošus darbus (kuriem nepieciešams papildus finanšu līdzekļi):</t>
  </si>
  <si>
    <r>
      <t>·</t>
    </r>
    <r>
      <rPr>
        <sz val="10"/>
        <color rgb="FF000000"/>
        <rFont val="Times New Roman"/>
        <family val="1"/>
        <charset val="186"/>
      </rPr>
      <t>       Testa veikšana ar dalībvalstīm;</t>
    </r>
  </si>
  <si>
    <r>
      <t>·</t>
    </r>
    <r>
      <rPr>
        <sz val="10"/>
        <color rgb="FF000000"/>
        <rFont val="Times New Roman"/>
        <family val="1"/>
        <charset val="186"/>
      </rPr>
      <t>       Žurnāldatņu fikšēšana un analīze;</t>
    </r>
  </si>
  <si>
    <r>
      <t>·</t>
    </r>
    <r>
      <rPr>
        <sz val="10"/>
        <color rgb="FF000000"/>
        <rFont val="Times New Roman"/>
        <family val="1"/>
        <charset val="186"/>
      </rPr>
      <t>       Atskaišu aizpildīšana par testiem Confluencē;</t>
    </r>
  </si>
  <si>
    <r>
      <t>·</t>
    </r>
    <r>
      <rPr>
        <sz val="10"/>
        <color rgb="FF000000"/>
        <rFont val="Times New Roman"/>
        <family val="1"/>
        <charset val="186"/>
      </rPr>
      <t>       Testos konstatēto nepilnību analīze;</t>
    </r>
  </si>
  <si>
    <r>
      <t>·</t>
    </r>
    <r>
      <rPr>
        <sz val="10"/>
        <color rgb="FF000000"/>
        <rFont val="Times New Roman"/>
        <family val="1"/>
        <charset val="186"/>
      </rPr>
      <t>       Dalībvalstu pielāgojumu testēšana.</t>
    </r>
  </si>
  <si>
    <r>
      <t>·</t>
    </r>
    <r>
      <rPr>
        <sz val="10"/>
        <color rgb="FF000000"/>
        <rFont val="Times New Roman"/>
        <family val="1"/>
        <charset val="186"/>
      </rPr>
      <t>       Nelielu izmaiņu pielāgojumi.</t>
    </r>
  </si>
  <si>
    <t xml:space="preserve">NS pirmsprodukcijas vides izveidošana izmaksas​: </t>
  </si>
  <si>
    <r>
      <t>·</t>
    </r>
    <r>
      <rPr>
        <sz val="10"/>
        <color rgb="FF000000"/>
        <rFont val="Times New Roman"/>
        <family val="1"/>
        <charset val="186"/>
      </rPr>
      <t>       NS pirmsprodukcijas vides izveide, pārveidojot testa vidi tā, lai būtu iespējams pārslēgties starp divām viļņu (Wave) versijām;</t>
    </r>
  </si>
  <si>
    <r>
      <t>·</t>
    </r>
    <r>
      <rPr>
        <sz val="10"/>
        <color rgb="FF000000"/>
        <rFont val="Times New Roman"/>
        <family val="1"/>
        <charset val="186"/>
      </rPr>
      <t>       Jāveic OpenNCP dokerizēšana</t>
    </r>
  </si>
  <si>
    <t>Datu apmaiņu attīstīšana un uzturēšana starp Dienesta IS un sadarbības partneriem</t>
  </si>
  <si>
    <t xml:space="preserve">NVD E-veselība - PMLP Iedzīvotāju reģistra IS monitoringa automatizācija. Šobrīd datu ielāde notiek manuāli 1 reizi divās nedēļās, nepieciešams izstrādāt procesu, kas nodrošinās datu atjaunošanu katru dienu, lai nebūtu atkarības no manuāliem darbiem un cilvēciskā faktora. </t>
  </si>
  <si>
    <t>Lai nodrošinātu procesa automatizācija un nepieciešamas validācijas (piemēram, pārbaudot saistības aizgādnis/aizbildnis, aizgādņa tiesības, utt., elektroniskās veselības kartes (EVK) komponentei ir nepieciešamas izmaiņas un pielāgošana. Monitoringa pazīmes tiks saņemtas no PMLP Iedzīvotāju reģistra izmantojot API Pārvaldnieku, kas nodrošina iespēju piekļūt valsts reģistru un pašvaldības informācijas sistēmu sniegtajiem datu servisiem standartizētā veidā.</t>
  </si>
  <si>
    <t>Integrācija ar ĀI IS</t>
  </si>
  <si>
    <t>Ambulatoram izrakstam un stacionāram izrakstam Vienkāršotais izraksts-epikrīze: veiktu E-veselība portāla labojumus/papildinājumus, lai informācija no iesūtītā CDA formāta informācija lietotājiem atspoguļotos korekti un atbalsts ārstniecības iestāžu izstrādātājiem integrācijas jautājumos ar E-veselību, t.i., lai varētu iesūtīt/izgūt stacionāro izrakstu.</t>
  </si>
  <si>
    <t>Uzlabojumi</t>
  </si>
  <si>
    <t>Izstrādāt iespēju saņemt atskaites no iesūtītajiem medicīniskajiem dokumentiem (nestrukturētiem) CDA formātā, piemēram Vienkāršotais izraksts-epikrīze, Vizuālā diagnostika u.c sadalot pēc iesūtītāja un dokumentos ietvertās informācijas.</t>
  </si>
  <si>
    <t xml:space="preserve">Veikt izmaiņas/papildinājumu datu ielādes skriptos un konsolī, lai nodrošinātu miršanas datumu datu kopas ielādi E-veselība EVK. </t>
  </si>
  <si>
    <t>Pacienta kartes kļūdu labošana (piem., nekorekta uzvārda saņemšana, karšu saplūdināšanas problēmas</t>
  </si>
  <si>
    <t>Veselības aprūpes saņēmēju datubāze (VAFL) kopā:</t>
  </si>
  <si>
    <t>Datu apmaiņas</t>
  </si>
  <si>
    <t>Datu saņemšana no IeVP izmantojot REST API servisu, Apcietinātie un notiesātie, kas izcieš sodu brīvības atņemšanas iestādēs</t>
  </si>
  <si>
    <t>Datu saņemšana no LM SPOLIS izmantojot API servisu, Personas, kuras saņem pakalpojumus valsts finansētās ilgstošas sociālās aprūpes un rehabilitācijas institūcijās</t>
  </si>
  <si>
    <t>Stacionāro ārstniecības iestāžu resursu informācijas sistēma (SAIRIS) kopā;</t>
  </si>
  <si>
    <t>Atbilstoši NMPD vajadzībām nepieciešamas veikt izmaiņas un papildinājumus sekojošās grupās:</t>
  </si>
  <si>
    <r>
      <t>·</t>
    </r>
    <r>
      <rPr>
        <sz val="10"/>
        <color rgb="FF000000"/>
        <rFont val="Times New Roman"/>
        <family val="1"/>
        <charset val="186"/>
      </rPr>
      <t>     Citi resursi;</t>
    </r>
  </si>
  <si>
    <r>
      <t>·</t>
    </r>
    <r>
      <rPr>
        <sz val="10"/>
        <color rgb="FF000000"/>
        <rFont val="Times New Roman"/>
        <family val="1"/>
        <charset val="186"/>
      </rPr>
      <t>     Gultasvietas (operatīvie dati);</t>
    </r>
  </si>
  <si>
    <r>
      <t>·</t>
    </r>
    <r>
      <rPr>
        <sz val="10"/>
        <color rgb="FF000000"/>
        <rFont val="Times New Roman"/>
        <family val="1"/>
        <charset val="186"/>
      </rPr>
      <t>     Gultasvietas (statiskie dati).</t>
    </r>
  </si>
  <si>
    <t>Atbilstoši NMPD vajadzībām izveidot jaunu resursu grupu “Plānotās un veiktās katastrofu medicīnas sistēmas mācības slimnīcās”.</t>
  </si>
  <si>
    <t>Pielikums Nr.2
Ministru kabineta noteikumu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</si>
  <si>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
Ministru kabineta noteikumu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</si>
  <si>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2024.gadā papildu nepieciešamais finansējums datu izmitināšanas, glabāšanas un drošības risinājumu, ražotāja garantijas izmaksu par disku masīvu un serveru iekārtām un datorprogrammu licenču nomas izdevumu segšanai</t>
  </si>
  <si>
    <t>Stundu likmes izmaksa (ar PVN), euro *</t>
  </si>
  <si>
    <t>* cena ir atbilstoši esošajai tirgus situācijai, kā arī atbilstoša noslēgtajiem līgumiem par informācijas sistēmas attīstību un uzturēšanu</t>
  </si>
  <si>
    <t>Nacionālās savienotājprogrammatūras portāls (turpmāk - NS portāls)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</si>
</sst>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charset val="186"/>
      <scheme val="minor"/>
    </font>
    <font>
      <sz val="11"/>
      <color theme="1"/>
      <name val="Times New Roman"/>
      <family val="1"/>
      <charset val="186"/>
    </font>
    <font>
      <sz val="11"/>
      <color rgb="FF000000"/>
      <name val="Times New Roman"/>
      <family val="1"/>
      <charset val="186"/>
    </font>
    <font>
      <b/>
      <sz val="11"/>
      <color theme="1"/>
      <name val="Times New Roman"/>
      <family val="1"/>
      <charset val="186"/>
    </font>
    <font>
      <i/>
      <sz val="11"/>
      <color theme="1"/>
      <name val="Times New Roman"/>
      <family val="1"/>
      <charset val="186"/>
    </font>
    <font>
      <i/>
      <sz val="11"/>
      <color rgb="FF000000"/>
      <name val="Times New Roman"/>
      <family val="1"/>
      <charset val="186"/>
    </font>
    <font>
      <b/>
      <sz val="12"/>
      <color theme="1"/>
      <name val="Times New Roman"/>
      <family val="1"/>
      <charset val="186"/>
    </font>
    <font>
      <sz val="10"/>
      <color theme="1"/>
      <name val="Aptos Narrow"/>
      <family val="2"/>
      <charset val="186"/>
      <scheme val="minor"/>
    </font>
    <font>
      <sz val="10"/>
      <color rgb="FF000000"/>
      <name val="Times New Roman"/>
      <family val="1"/>
      <charset val="186"/>
    </font>
    <font>
      <b/>
      <sz val="10"/>
      <color rgb="FF000000"/>
      <name val="Times New Roman"/>
      <family val="1"/>
      <charset val="186"/>
    </font>
    <font>
      <sz val="10"/>
      <color theme="1"/>
      <name val="Times New Roman"/>
      <family val="1"/>
      <charset val="186"/>
    </font>
    <font>
      <sz val="10"/>
      <color rgb="FF000000"/>
      <name val="Symbol"/>
      <family val="1"/>
      <charset val="2"/>
    </font>
    <font>
      <sz val="8"/>
      <color theme="1"/>
      <name val="Aptos Narrow"/>
      <family val="2"/>
      <charset val="186"/>
      <scheme val="minor"/>
    </font>
    <font>
      <sz val="9"/>
      <color theme="1"/>
      <name val="Times New Roman"/>
      <family val="1"/>
      <charset val="186"/>
    </font>
    <font>
      <b/>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70">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2" fillId="2" borderId="1" xfId="0" applyFont="1" applyFill="1" applyBorder="1" applyAlignment="1">
      <alignment horizontal="center" vertical="center" wrapText="1"/>
    </xf>
    <xf numFmtId="0" fontId="1" fillId="2" borderId="0" xfId="0" applyFont="1" applyFill="1" applyAlignment="1">
      <alignment vertical="center"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3" fontId="3" fillId="2" borderId="1" xfId="0" applyNumberFormat="1" applyFont="1" applyFill="1" applyBorder="1" applyAlignment="1">
      <alignment vertical="top" wrapText="1"/>
    </xf>
    <xf numFmtId="0" fontId="3" fillId="2" borderId="0" xfId="0" applyFont="1" applyFill="1" applyAlignment="1">
      <alignment vertical="center" wrapText="1"/>
    </xf>
    <xf numFmtId="0" fontId="4" fillId="2" borderId="0" xfId="0" applyFont="1" applyFill="1" applyAlignment="1">
      <alignmen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3" fontId="4" fillId="2" borderId="1" xfId="0" applyNumberFormat="1" applyFont="1" applyFill="1" applyBorder="1" applyAlignment="1">
      <alignment vertical="center"/>
    </xf>
    <xf numFmtId="0" fontId="4" fillId="2" borderId="0" xfId="0" applyFont="1" applyFill="1" applyAlignment="1">
      <alignment vertical="center"/>
    </xf>
    <xf numFmtId="0" fontId="3" fillId="2" borderId="1" xfId="0" applyFont="1" applyFill="1" applyBorder="1" applyAlignment="1">
      <alignment vertical="center"/>
    </xf>
    <xf numFmtId="0" fontId="3" fillId="2" borderId="1" xfId="0" applyFont="1" applyFill="1" applyBorder="1" applyAlignment="1">
      <alignment horizontal="center" vertical="center"/>
    </xf>
    <xf numFmtId="3" fontId="3" fillId="2" borderId="1" xfId="0" applyNumberFormat="1" applyFont="1" applyFill="1" applyBorder="1" applyAlignment="1">
      <alignment vertical="center"/>
    </xf>
    <xf numFmtId="0" fontId="3" fillId="2" borderId="0" xfId="0" applyFont="1" applyFill="1" applyAlignment="1">
      <alignment vertical="center"/>
    </xf>
    <xf numFmtId="0" fontId="5" fillId="2" borderId="1" xfId="0" applyFont="1" applyFill="1" applyBorder="1" applyAlignment="1">
      <alignment vertical="center" wrapText="1"/>
    </xf>
    <xf numFmtId="0" fontId="1" fillId="2" borderId="0" xfId="0" applyFont="1" applyFill="1"/>
    <xf numFmtId="0" fontId="7" fillId="0" borderId="0" xfId="0" applyFont="1"/>
    <xf numFmtId="0" fontId="8" fillId="3" borderId="1" xfId="0" applyFont="1" applyFill="1" applyBorder="1" applyAlignment="1">
      <alignment horizontal="center" vertical="center" wrapText="1"/>
    </xf>
    <xf numFmtId="3" fontId="9" fillId="3" borderId="1" xfId="0" applyNumberFormat="1" applyFont="1" applyFill="1" applyBorder="1" applyAlignment="1">
      <alignment horizontal="right" vertical="center" wrapText="1"/>
    </xf>
    <xf numFmtId="4" fontId="7" fillId="0" borderId="1" xfId="0" applyNumberFormat="1" applyFont="1" applyBorder="1" applyAlignment="1">
      <alignment horizontal="right"/>
    </xf>
    <xf numFmtId="3" fontId="9" fillId="3" borderId="1" xfId="0" applyNumberFormat="1" applyFont="1" applyFill="1" applyBorder="1" applyAlignment="1">
      <alignment horizontal="center" vertical="center" wrapText="1"/>
    </xf>
    <xf numFmtId="0" fontId="8" fillId="3" borderId="1" xfId="0" applyFont="1" applyFill="1" applyBorder="1" applyAlignment="1">
      <alignment horizontal="left" vertical="center" wrapText="1"/>
    </xf>
    <xf numFmtId="0" fontId="8" fillId="3" borderId="1" xfId="0" applyFont="1" applyFill="1" applyBorder="1" applyAlignment="1">
      <alignment horizontal="justify" vertical="center" wrapText="1"/>
    </xf>
    <xf numFmtId="3" fontId="8" fillId="3" borderId="1" xfId="0" applyNumberFormat="1" applyFont="1" applyFill="1" applyBorder="1" applyAlignment="1">
      <alignment horizontal="right" vertical="center" wrapText="1"/>
    </xf>
    <xf numFmtId="0" fontId="10" fillId="0" borderId="1" xfId="0" applyFont="1" applyBorder="1" applyAlignment="1">
      <alignment horizontal="center" vertical="center"/>
    </xf>
    <xf numFmtId="0" fontId="11" fillId="3" borderId="1" xfId="0" applyFont="1" applyFill="1" applyBorder="1" applyAlignment="1">
      <alignment horizontal="justify" vertical="center" wrapText="1"/>
    </xf>
    <xf numFmtId="4" fontId="10" fillId="0" borderId="1" xfId="0" applyNumberFormat="1" applyFont="1" applyBorder="1" applyAlignment="1">
      <alignment horizontal="right" vertical="center"/>
    </xf>
    <xf numFmtId="0" fontId="11" fillId="3" borderId="1" xfId="0" applyFont="1" applyFill="1" applyBorder="1" applyAlignment="1">
      <alignment horizontal="left" vertical="center" wrapText="1" indent="6"/>
    </xf>
    <xf numFmtId="3" fontId="9" fillId="3" borderId="1" xfId="0" applyNumberFormat="1" applyFont="1" applyFill="1" applyBorder="1" applyAlignment="1">
      <alignment horizontal="right" vertical="center"/>
    </xf>
    <xf numFmtId="0" fontId="7" fillId="0" borderId="1" xfId="0" applyFont="1" applyBorder="1"/>
    <xf numFmtId="3" fontId="9" fillId="3" borderId="1" xfId="0" applyNumberFormat="1" applyFont="1" applyFill="1" applyBorder="1" applyAlignment="1">
      <alignment horizontal="center" vertical="center"/>
    </xf>
    <xf numFmtId="0" fontId="13" fillId="2" borderId="0" xfId="0" applyFont="1" applyFill="1" applyAlignment="1">
      <alignment horizontal="right" wrapText="1"/>
    </xf>
    <xf numFmtId="0" fontId="13" fillId="2" borderId="0" xfId="0" applyFont="1" applyFill="1" applyAlignment="1">
      <alignment horizontal="right"/>
    </xf>
    <xf numFmtId="1" fontId="10" fillId="0" borderId="1" xfId="0" applyNumberFormat="1" applyFont="1" applyBorder="1" applyAlignment="1">
      <alignment horizontal="center" vertical="center"/>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3" fillId="2" borderId="1" xfId="0" applyFont="1" applyFill="1" applyBorder="1" applyAlignment="1">
      <alignment horizontal="right" vertical="center" wrapText="1"/>
    </xf>
    <xf numFmtId="0" fontId="13" fillId="2" borderId="0" xfId="0" applyFont="1" applyFill="1" applyAlignment="1">
      <alignment horizontal="right" wrapText="1"/>
    </xf>
    <xf numFmtId="0" fontId="13" fillId="2" borderId="0" xfId="0" applyFont="1" applyFill="1" applyAlignment="1">
      <alignment horizontal="right"/>
    </xf>
    <xf numFmtId="0" fontId="14" fillId="2" borderId="8" xfId="0" applyFont="1" applyFill="1" applyBorder="1" applyAlignment="1">
      <alignment horizontal="center" wrapText="1"/>
    </xf>
    <xf numFmtId="3" fontId="8" fillId="0" borderId="1" xfId="0" applyNumberFormat="1" applyFont="1" applyBorder="1" applyAlignment="1">
      <alignment horizontal="right" vertical="center" wrapText="1"/>
    </xf>
    <xf numFmtId="4" fontId="10" fillId="0" borderId="1" xfId="0" applyNumberFormat="1" applyFont="1" applyBorder="1" applyAlignment="1">
      <alignment horizontal="right" vertical="center"/>
    </xf>
    <xf numFmtId="1" fontId="10" fillId="0" borderId="1" xfId="0" applyNumberFormat="1" applyFont="1" applyBorder="1" applyAlignment="1">
      <alignment horizontal="center" vertical="center"/>
    </xf>
    <xf numFmtId="0" fontId="9" fillId="3" borderId="1" xfId="0" applyFont="1" applyFill="1" applyBorder="1" applyAlignment="1">
      <alignment horizontal="right" vertical="center"/>
    </xf>
    <xf numFmtId="0" fontId="12" fillId="0" borderId="0" xfId="0" applyFont="1" applyAlignment="1">
      <alignment horizontal="right" wrapText="1"/>
    </xf>
    <xf numFmtId="0" fontId="12" fillId="0" borderId="0" xfId="0" applyFont="1" applyAlignment="1">
      <alignment horizontal="right"/>
    </xf>
    <xf numFmtId="0" fontId="8" fillId="3" borderId="1" xfId="0" applyFont="1" applyFill="1" applyBorder="1" applyAlignment="1">
      <alignment horizontal="left" vertical="center" wrapText="1"/>
    </xf>
    <xf numFmtId="3" fontId="8" fillId="3" borderId="1" xfId="0" applyNumberFormat="1" applyFont="1" applyFill="1" applyBorder="1" applyAlignment="1">
      <alignment horizontal="right" vertical="center" wrapText="1"/>
    </xf>
    <xf numFmtId="0" fontId="9"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4" fontId="10" fillId="0" borderId="5" xfId="0" applyNumberFormat="1" applyFont="1" applyBorder="1" applyAlignment="1">
      <alignment horizontal="right" vertical="center"/>
    </xf>
    <xf numFmtId="4" fontId="10" fillId="0" borderId="6" xfId="0" applyNumberFormat="1" applyFont="1" applyBorder="1" applyAlignment="1">
      <alignment horizontal="right" vertical="center"/>
    </xf>
    <xf numFmtId="4" fontId="10" fillId="0" borderId="7" xfId="0" applyNumberFormat="1" applyFont="1" applyBorder="1" applyAlignment="1">
      <alignment horizontal="right" vertical="center"/>
    </xf>
    <xf numFmtId="1" fontId="10" fillId="0" borderId="5" xfId="0" applyNumberFormat="1" applyFont="1" applyBorder="1" applyAlignment="1">
      <alignment horizontal="center" vertical="center"/>
    </xf>
    <xf numFmtId="1" fontId="10" fillId="0" borderId="6" xfId="0" applyNumberFormat="1" applyFont="1" applyBorder="1" applyAlignment="1">
      <alignment horizontal="center" vertical="center"/>
    </xf>
    <xf numFmtId="1" fontId="10" fillId="0" borderId="7" xfId="0" applyNumberFormat="1" applyFont="1" applyBorder="1" applyAlignment="1">
      <alignment horizontal="center" vertical="center"/>
    </xf>
    <xf numFmtId="0" fontId="8" fillId="3" borderId="1" xfId="0" applyFont="1" applyFill="1" applyBorder="1" applyAlignment="1">
      <alignment horizontal="justify" vertical="center" wrapText="1"/>
    </xf>
    <xf numFmtId="0" fontId="9" fillId="3" borderId="1" xfId="0" applyFont="1" applyFill="1" applyBorder="1" applyAlignment="1">
      <alignment horizontal="right" vertical="center" wrapText="1"/>
    </xf>
    <xf numFmtId="0" fontId="6" fillId="0" borderId="0" xfId="0" applyFont="1" applyAlignment="1">
      <alignment horizontal="center" vertical="center" wrapText="1"/>
    </xf>
    <xf numFmtId="3" fontId="8" fillId="3" borderId="5" xfId="0" applyNumberFormat="1" applyFont="1" applyFill="1" applyBorder="1" applyAlignment="1">
      <alignment horizontal="center" vertical="center" wrapText="1"/>
    </xf>
    <xf numFmtId="3" fontId="8" fillId="3" borderId="6" xfId="0" applyNumberFormat="1" applyFont="1" applyFill="1" applyBorder="1" applyAlignment="1">
      <alignment horizontal="center" vertical="center" wrapText="1"/>
    </xf>
    <xf numFmtId="3" fontId="8" fillId="3" borderId="7" xfId="0" applyNumberFormat="1" applyFont="1" applyFill="1" applyBorder="1" applyAlignment="1">
      <alignment horizontal="center" vertical="center" wrapText="1"/>
    </xf>
    <xf numFmtId="4" fontId="8" fillId="3" borderId="5" xfId="0" applyNumberFormat="1" applyFont="1" applyFill="1" applyBorder="1" applyAlignment="1">
      <alignment horizontal="center" vertical="center" wrapText="1"/>
    </xf>
    <xf numFmtId="4" fontId="8" fillId="3" borderId="6" xfId="0" applyNumberFormat="1" applyFont="1" applyFill="1" applyBorder="1" applyAlignment="1">
      <alignment horizontal="center" vertical="center" wrapText="1"/>
    </xf>
    <xf numFmtId="4" fontId="8" fillId="3" borderId="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822F8-2467-4AE0-AAA0-BDBF7E943F23}">
  <dimension ref="A1:E35"/>
  <sheetViews>
    <sheetView view="pageBreakPreview" zoomScaleNormal="100" zoomScaleSheetLayoutView="100" workbookViewId="0">
      <selection activeCell="I26" sqref="I26"/>
    </sheetView>
  </sheetViews>
  <sheetFormatPr defaultColWidth="8.7109375" defaultRowHeight="15" x14ac:dyDescent="0.25"/>
  <cols>
    <col min="1" max="1" width="47.140625" style="19" customWidth="1"/>
    <col min="2" max="2" width="8.85546875" style="19" bestFit="1" customWidth="1"/>
    <col min="3" max="5" width="14.42578125" style="19" customWidth="1"/>
    <col min="6" max="16384" width="8.7109375" style="19"/>
  </cols>
  <sheetData>
    <row r="1" spans="1:5" ht="89.25" customHeight="1" x14ac:dyDescent="0.25">
      <c r="C1" s="42" t="s">
        <v>71</v>
      </c>
      <c r="D1" s="43"/>
      <c r="E1" s="43"/>
    </row>
    <row r="2" spans="1:5" x14ac:dyDescent="0.25">
      <c r="C2" s="35"/>
      <c r="D2" s="36"/>
      <c r="E2" s="36"/>
    </row>
    <row r="3" spans="1:5" ht="46.5" customHeight="1" x14ac:dyDescent="0.25">
      <c r="A3" s="44" t="s">
        <v>72</v>
      </c>
      <c r="B3" s="44"/>
      <c r="C3" s="44"/>
      <c r="D3" s="44"/>
      <c r="E3" s="44"/>
    </row>
    <row r="4" spans="1:5" s="4" customFormat="1" ht="90" x14ac:dyDescent="0.25">
      <c r="A4" s="1" t="s">
        <v>0</v>
      </c>
      <c r="B4" s="1" t="s">
        <v>1</v>
      </c>
      <c r="C4" s="2" t="s">
        <v>2</v>
      </c>
      <c r="D4" s="3" t="s">
        <v>3</v>
      </c>
      <c r="E4" s="1" t="s">
        <v>4</v>
      </c>
    </row>
    <row r="5" spans="1:5" s="8" customFormat="1" ht="14.25" x14ac:dyDescent="0.25">
      <c r="A5" s="5" t="s">
        <v>5</v>
      </c>
      <c r="B5" s="6">
        <v>2250</v>
      </c>
      <c r="C5" s="7">
        <f>SUM(C7:C15)</f>
        <v>410313</v>
      </c>
      <c r="D5" s="7">
        <f t="shared" ref="D5:E5" si="0">SUM(D7:D15)</f>
        <v>781191</v>
      </c>
      <c r="E5" s="7">
        <f t="shared" si="0"/>
        <v>370878</v>
      </c>
    </row>
    <row r="6" spans="1:5" s="9" customFormat="1" x14ac:dyDescent="0.25">
      <c r="A6" s="38" t="s">
        <v>6</v>
      </c>
      <c r="B6" s="39"/>
      <c r="C6" s="39"/>
      <c r="D6" s="39"/>
      <c r="E6" s="40"/>
    </row>
    <row r="7" spans="1:5" s="13" customFormat="1" x14ac:dyDescent="0.25">
      <c r="A7" s="10" t="s">
        <v>7</v>
      </c>
      <c r="B7" s="11"/>
      <c r="C7" s="12">
        <v>80240</v>
      </c>
      <c r="D7" s="12">
        <v>400000</v>
      </c>
      <c r="E7" s="12">
        <f>SUM(D7-C7)</f>
        <v>319760</v>
      </c>
    </row>
    <row r="8" spans="1:5" s="13" customFormat="1" x14ac:dyDescent="0.25">
      <c r="A8" s="10" t="s">
        <v>8</v>
      </c>
      <c r="B8" s="11"/>
      <c r="C8" s="12">
        <v>1331</v>
      </c>
      <c r="D8" s="12">
        <v>1507</v>
      </c>
      <c r="E8" s="12">
        <f t="shared" ref="E8:E15" si="1">SUM(D8-C8)</f>
        <v>176</v>
      </c>
    </row>
    <row r="9" spans="1:5" s="13" customFormat="1" x14ac:dyDescent="0.25">
      <c r="A9" s="10" t="s">
        <v>9</v>
      </c>
      <c r="B9" s="11"/>
      <c r="C9" s="12">
        <v>6958</v>
      </c>
      <c r="D9" s="12">
        <v>8470</v>
      </c>
      <c r="E9" s="12">
        <f t="shared" si="1"/>
        <v>1512</v>
      </c>
    </row>
    <row r="10" spans="1:5" s="13" customFormat="1" x14ac:dyDescent="0.25">
      <c r="A10" s="10" t="s">
        <v>10</v>
      </c>
      <c r="B10" s="11"/>
      <c r="C10" s="12">
        <v>294049</v>
      </c>
      <c r="D10" s="12">
        <f>326000+9680</f>
        <v>335680</v>
      </c>
      <c r="E10" s="12">
        <f t="shared" si="1"/>
        <v>41631</v>
      </c>
    </row>
    <row r="11" spans="1:5" s="13" customFormat="1" ht="30" x14ac:dyDescent="0.25">
      <c r="A11" s="10" t="s">
        <v>11</v>
      </c>
      <c r="B11" s="11"/>
      <c r="C11" s="12">
        <v>6050</v>
      </c>
      <c r="D11" s="12">
        <v>6970</v>
      </c>
      <c r="E11" s="12">
        <f t="shared" si="1"/>
        <v>920</v>
      </c>
    </row>
    <row r="12" spans="1:5" s="13" customFormat="1" ht="30" x14ac:dyDescent="0.25">
      <c r="A12" s="10" t="s">
        <v>12</v>
      </c>
      <c r="B12" s="11"/>
      <c r="C12" s="12">
        <v>17847</v>
      </c>
      <c r="D12" s="12">
        <v>16100</v>
      </c>
      <c r="E12" s="12">
        <f t="shared" si="1"/>
        <v>-1747</v>
      </c>
    </row>
    <row r="13" spans="1:5" s="13" customFormat="1" x14ac:dyDescent="0.25">
      <c r="A13" s="10" t="s">
        <v>13</v>
      </c>
      <c r="B13" s="11"/>
      <c r="C13" s="12">
        <v>1658</v>
      </c>
      <c r="D13" s="12">
        <v>2010</v>
      </c>
      <c r="E13" s="12">
        <f t="shared" si="1"/>
        <v>352</v>
      </c>
    </row>
    <row r="14" spans="1:5" s="13" customFormat="1" x14ac:dyDescent="0.25">
      <c r="A14" s="10" t="s">
        <v>14</v>
      </c>
      <c r="B14" s="11"/>
      <c r="C14" s="12">
        <v>1793</v>
      </c>
      <c r="D14" s="12">
        <v>9680</v>
      </c>
      <c r="E14" s="12">
        <f t="shared" si="1"/>
        <v>7887</v>
      </c>
    </row>
    <row r="15" spans="1:5" s="13" customFormat="1" ht="30" x14ac:dyDescent="0.25">
      <c r="A15" s="10" t="s">
        <v>15</v>
      </c>
      <c r="B15" s="11"/>
      <c r="C15" s="12">
        <v>387</v>
      </c>
      <c r="D15" s="12">
        <v>774</v>
      </c>
      <c r="E15" s="12">
        <f t="shared" si="1"/>
        <v>387</v>
      </c>
    </row>
    <row r="16" spans="1:5" s="17" customFormat="1" ht="14.25" x14ac:dyDescent="0.25">
      <c r="A16" s="14" t="s">
        <v>16</v>
      </c>
      <c r="B16" s="15">
        <v>2250</v>
      </c>
      <c r="C16" s="16">
        <f>SUM(C18:C21)</f>
        <v>72450</v>
      </c>
      <c r="D16" s="16">
        <f t="shared" ref="D16:E16" si="2">SUM(D18:D21)</f>
        <v>94622</v>
      </c>
      <c r="E16" s="16">
        <f t="shared" si="2"/>
        <v>22172</v>
      </c>
    </row>
    <row r="17" spans="1:5" s="13" customFormat="1" x14ac:dyDescent="0.25">
      <c r="A17" s="38" t="s">
        <v>6</v>
      </c>
      <c r="B17" s="39"/>
      <c r="C17" s="39"/>
      <c r="D17" s="39"/>
      <c r="E17" s="40"/>
    </row>
    <row r="18" spans="1:5" s="13" customFormat="1" x14ac:dyDescent="0.25">
      <c r="A18" s="10" t="s">
        <v>17</v>
      </c>
      <c r="B18" s="11"/>
      <c r="C18" s="12">
        <v>0</v>
      </c>
      <c r="D18" s="12">
        <v>36300</v>
      </c>
      <c r="E18" s="12">
        <f t="shared" ref="E18:E20" si="3">SUM(D18-C18)</f>
        <v>36300</v>
      </c>
    </row>
    <row r="19" spans="1:5" s="13" customFormat="1" x14ac:dyDescent="0.25">
      <c r="A19" s="10" t="s">
        <v>18</v>
      </c>
      <c r="B19" s="11"/>
      <c r="C19" s="12">
        <v>33327</v>
      </c>
      <c r="D19" s="12">
        <v>18150</v>
      </c>
      <c r="E19" s="12">
        <f t="shared" si="3"/>
        <v>-15177</v>
      </c>
    </row>
    <row r="20" spans="1:5" s="13" customFormat="1" ht="30" x14ac:dyDescent="0.25">
      <c r="A20" s="10" t="s">
        <v>19</v>
      </c>
      <c r="B20" s="11"/>
      <c r="C20" s="12">
        <v>32680</v>
      </c>
      <c r="D20" s="12">
        <v>33880</v>
      </c>
      <c r="E20" s="12">
        <f t="shared" si="3"/>
        <v>1200</v>
      </c>
    </row>
    <row r="21" spans="1:5" s="13" customFormat="1" ht="30" x14ac:dyDescent="0.25">
      <c r="A21" s="10" t="s">
        <v>20</v>
      </c>
      <c r="B21" s="11"/>
      <c r="C21" s="12">
        <v>6443</v>
      </c>
      <c r="D21" s="12">
        <v>6292</v>
      </c>
      <c r="E21" s="12">
        <f>SUM(D21-C21)</f>
        <v>-151</v>
      </c>
    </row>
    <row r="22" spans="1:5" s="17" customFormat="1" ht="14.25" x14ac:dyDescent="0.25">
      <c r="A22" s="5" t="s">
        <v>21</v>
      </c>
      <c r="B22" s="15">
        <v>2250</v>
      </c>
      <c r="C22" s="16">
        <f>SUM(C24:C34)</f>
        <v>765909</v>
      </c>
      <c r="D22" s="16">
        <f>SUM(D24:D34)</f>
        <v>1035357</v>
      </c>
      <c r="E22" s="16">
        <f>SUM(E24:E34)</f>
        <v>269448</v>
      </c>
    </row>
    <row r="23" spans="1:5" s="13" customFormat="1" x14ac:dyDescent="0.25">
      <c r="A23" s="38" t="s">
        <v>6</v>
      </c>
      <c r="B23" s="39"/>
      <c r="C23" s="39"/>
      <c r="D23" s="39"/>
      <c r="E23" s="40"/>
    </row>
    <row r="24" spans="1:5" s="13" customFormat="1" x14ac:dyDescent="0.25">
      <c r="A24" s="10" t="s">
        <v>22</v>
      </c>
      <c r="B24" s="11"/>
      <c r="C24" s="12">
        <v>365483</v>
      </c>
      <c r="D24" s="12">
        <v>396429</v>
      </c>
      <c r="E24" s="12">
        <f t="shared" ref="E24:E34" si="4">SUM(D24-C24)</f>
        <v>30946</v>
      </c>
    </row>
    <row r="25" spans="1:5" s="13" customFormat="1" x14ac:dyDescent="0.25">
      <c r="A25" s="10" t="s">
        <v>23</v>
      </c>
      <c r="B25" s="11"/>
      <c r="C25" s="12">
        <v>220455</v>
      </c>
      <c r="D25" s="12">
        <f>455146-299703</f>
        <v>155443</v>
      </c>
      <c r="E25" s="12">
        <f t="shared" si="4"/>
        <v>-65012</v>
      </c>
    </row>
    <row r="26" spans="1:5" s="13" customFormat="1" x14ac:dyDescent="0.25">
      <c r="A26" s="18" t="s">
        <v>24</v>
      </c>
      <c r="B26" s="11"/>
      <c r="C26" s="12">
        <v>91607</v>
      </c>
      <c r="D26" s="12">
        <v>85589</v>
      </c>
      <c r="E26" s="12">
        <f t="shared" si="4"/>
        <v>-6018</v>
      </c>
    </row>
    <row r="27" spans="1:5" s="13" customFormat="1" ht="30" x14ac:dyDescent="0.25">
      <c r="A27" s="10" t="s">
        <v>25</v>
      </c>
      <c r="B27" s="11"/>
      <c r="C27" s="12">
        <v>75627</v>
      </c>
      <c r="D27" s="12">
        <v>10917</v>
      </c>
      <c r="E27" s="12">
        <f t="shared" si="4"/>
        <v>-64710</v>
      </c>
    </row>
    <row r="28" spans="1:5" s="13" customFormat="1" ht="30" x14ac:dyDescent="0.25">
      <c r="A28" s="10" t="s">
        <v>26</v>
      </c>
      <c r="B28" s="11"/>
      <c r="C28" s="12">
        <v>0</v>
      </c>
      <c r="D28" s="12">
        <v>100000</v>
      </c>
      <c r="E28" s="12">
        <f t="shared" si="4"/>
        <v>100000</v>
      </c>
    </row>
    <row r="29" spans="1:5" s="13" customFormat="1" x14ac:dyDescent="0.25">
      <c r="A29" s="10" t="s">
        <v>27</v>
      </c>
      <c r="B29" s="11"/>
      <c r="C29" s="12"/>
      <c r="D29" s="12">
        <v>598</v>
      </c>
      <c r="E29" s="12">
        <f t="shared" si="4"/>
        <v>598</v>
      </c>
    </row>
    <row r="30" spans="1:5" s="13" customFormat="1" x14ac:dyDescent="0.25">
      <c r="A30" s="10" t="s">
        <v>28</v>
      </c>
      <c r="B30" s="11"/>
      <c r="C30" s="12">
        <v>9137</v>
      </c>
      <c r="D30" s="12">
        <v>11495</v>
      </c>
      <c r="E30" s="12">
        <f t="shared" si="4"/>
        <v>2358</v>
      </c>
    </row>
    <row r="31" spans="1:5" s="13" customFormat="1" ht="30" x14ac:dyDescent="0.25">
      <c r="A31" s="10" t="s">
        <v>29</v>
      </c>
      <c r="B31" s="11"/>
      <c r="C31" s="12">
        <v>0</v>
      </c>
      <c r="D31" s="12">
        <v>145200</v>
      </c>
      <c r="E31" s="12">
        <f t="shared" si="4"/>
        <v>145200</v>
      </c>
    </row>
    <row r="32" spans="1:5" s="13" customFormat="1" ht="30" x14ac:dyDescent="0.25">
      <c r="A32" s="10" t="s">
        <v>30</v>
      </c>
      <c r="B32" s="11"/>
      <c r="C32" s="12">
        <v>0</v>
      </c>
      <c r="D32" s="12">
        <v>12100</v>
      </c>
      <c r="E32" s="12">
        <f t="shared" si="4"/>
        <v>12100</v>
      </c>
    </row>
    <row r="33" spans="1:5" s="13" customFormat="1" ht="30" x14ac:dyDescent="0.25">
      <c r="A33" s="10" t="s">
        <v>31</v>
      </c>
      <c r="B33" s="11"/>
      <c r="C33" s="12">
        <v>3600</v>
      </c>
      <c r="D33" s="12">
        <v>21961</v>
      </c>
      <c r="E33" s="12">
        <f t="shared" si="4"/>
        <v>18361</v>
      </c>
    </row>
    <row r="34" spans="1:5" s="13" customFormat="1" x14ac:dyDescent="0.25">
      <c r="A34" s="10" t="s">
        <v>32</v>
      </c>
      <c r="B34" s="11"/>
      <c r="C34" s="12"/>
      <c r="D34" s="12">
        <v>95625</v>
      </c>
      <c r="E34" s="12">
        <f t="shared" si="4"/>
        <v>95625</v>
      </c>
    </row>
    <row r="35" spans="1:5" s="17" customFormat="1" ht="14.25" x14ac:dyDescent="0.25">
      <c r="A35" s="41" t="s">
        <v>33</v>
      </c>
      <c r="B35" s="41"/>
      <c r="C35" s="16">
        <f>SUM(C22+C16+C5)</f>
        <v>1248672</v>
      </c>
      <c r="D35" s="16">
        <f>SUM(D22+D16+D5)</f>
        <v>1911170</v>
      </c>
      <c r="E35" s="16">
        <f>SUM(E22+E16+E5)</f>
        <v>662498</v>
      </c>
    </row>
  </sheetData>
  <mergeCells count="6">
    <mergeCell ref="A6:E6"/>
    <mergeCell ref="A17:E17"/>
    <mergeCell ref="A23:E23"/>
    <mergeCell ref="A35:B35"/>
    <mergeCell ref="C1:E1"/>
    <mergeCell ref="A3:E3"/>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0E5A0-BB19-4ACA-BAE6-C16C015518E7}">
  <dimension ref="A1:E36"/>
  <sheetViews>
    <sheetView tabSelected="1" view="pageBreakPreview" zoomScaleNormal="100" zoomScaleSheetLayoutView="100" workbookViewId="0">
      <selection activeCell="A18" sqref="A18:A19"/>
    </sheetView>
  </sheetViews>
  <sheetFormatPr defaultColWidth="8.7109375" defaultRowHeight="13.5" x14ac:dyDescent="0.25"/>
  <cols>
    <col min="1" max="1" width="17.7109375" style="20" customWidth="1"/>
    <col min="2" max="2" width="72.140625" style="20" customWidth="1"/>
    <col min="3" max="3" width="13" style="20" customWidth="1"/>
    <col min="4" max="4" width="10" style="20" customWidth="1"/>
    <col min="5" max="5" width="14.85546875" style="20" customWidth="1"/>
    <col min="6" max="16384" width="8.7109375" style="20"/>
  </cols>
  <sheetData>
    <row r="1" spans="1:5" ht="96" customHeight="1" x14ac:dyDescent="0.25">
      <c r="C1" s="49" t="s">
        <v>70</v>
      </c>
      <c r="D1" s="50"/>
      <c r="E1" s="50"/>
    </row>
    <row r="3" spans="1:5" ht="15.75" x14ac:dyDescent="0.25">
      <c r="A3" s="63" t="s">
        <v>34</v>
      </c>
      <c r="B3" s="63"/>
      <c r="C3" s="63"/>
      <c r="D3" s="63"/>
      <c r="E3" s="63"/>
    </row>
    <row r="5" spans="1:5" ht="62.1" customHeight="1" x14ac:dyDescent="0.25">
      <c r="A5" s="21" t="s">
        <v>35</v>
      </c>
      <c r="B5" s="21" t="s">
        <v>36</v>
      </c>
      <c r="C5" s="21" t="s">
        <v>37</v>
      </c>
      <c r="D5" s="21" t="s">
        <v>73</v>
      </c>
      <c r="E5" s="21" t="s">
        <v>38</v>
      </c>
    </row>
    <row r="6" spans="1:5" x14ac:dyDescent="0.25">
      <c r="A6" s="62" t="s">
        <v>39</v>
      </c>
      <c r="B6" s="62"/>
      <c r="C6" s="22">
        <f>SUM(C7+C15+C18+C20+C21+C22+C23)</f>
        <v>344067.37200000003</v>
      </c>
      <c r="D6" s="23"/>
      <c r="E6" s="24">
        <f>SUM(E7+E15+E18+E20+E21+E22+E23)</f>
        <v>3554.415</v>
      </c>
    </row>
    <row r="7" spans="1:5" ht="38.25" x14ac:dyDescent="0.25">
      <c r="A7" s="51" t="s">
        <v>75</v>
      </c>
      <c r="B7" s="26" t="s">
        <v>40</v>
      </c>
      <c r="C7" s="64">
        <f>D7*E7</f>
        <v>69979.14</v>
      </c>
      <c r="D7" s="67">
        <v>96.8</v>
      </c>
      <c r="E7" s="58">
        <v>722.92499999999995</v>
      </c>
    </row>
    <row r="8" spans="1:5" ht="25.5" x14ac:dyDescent="0.25">
      <c r="A8" s="51"/>
      <c r="B8" s="26" t="s">
        <v>41</v>
      </c>
      <c r="C8" s="65"/>
      <c r="D8" s="68"/>
      <c r="E8" s="59"/>
    </row>
    <row r="9" spans="1:5" x14ac:dyDescent="0.25">
      <c r="A9" s="51"/>
      <c r="B9" s="29" t="s">
        <v>42</v>
      </c>
      <c r="C9" s="65"/>
      <c r="D9" s="68"/>
      <c r="E9" s="59"/>
    </row>
    <row r="10" spans="1:5" x14ac:dyDescent="0.25">
      <c r="A10" s="51"/>
      <c r="B10" s="29" t="s">
        <v>43</v>
      </c>
      <c r="C10" s="65"/>
      <c r="D10" s="68"/>
      <c r="E10" s="59"/>
    </row>
    <row r="11" spans="1:5" x14ac:dyDescent="0.25">
      <c r="A11" s="51"/>
      <c r="B11" s="29" t="s">
        <v>44</v>
      </c>
      <c r="C11" s="65"/>
      <c r="D11" s="68"/>
      <c r="E11" s="59"/>
    </row>
    <row r="12" spans="1:5" x14ac:dyDescent="0.25">
      <c r="A12" s="51"/>
      <c r="B12" s="29" t="s">
        <v>45</v>
      </c>
      <c r="C12" s="65"/>
      <c r="D12" s="68"/>
      <c r="E12" s="59"/>
    </row>
    <row r="13" spans="1:5" x14ac:dyDescent="0.25">
      <c r="A13" s="51"/>
      <c r="B13" s="29" t="s">
        <v>46</v>
      </c>
      <c r="C13" s="65"/>
      <c r="D13" s="68"/>
      <c r="E13" s="59"/>
    </row>
    <row r="14" spans="1:5" x14ac:dyDescent="0.25">
      <c r="A14" s="51"/>
      <c r="B14" s="29" t="s">
        <v>47</v>
      </c>
      <c r="C14" s="66"/>
      <c r="D14" s="69"/>
      <c r="E14" s="60"/>
    </row>
    <row r="15" spans="1:5" x14ac:dyDescent="0.25">
      <c r="A15" s="51"/>
      <c r="B15" s="26" t="s">
        <v>48</v>
      </c>
      <c r="C15" s="52">
        <f>D15*E15</f>
        <v>84167.599999999991</v>
      </c>
      <c r="D15" s="46">
        <v>96.8</v>
      </c>
      <c r="E15" s="47">
        <v>869.5</v>
      </c>
    </row>
    <row r="16" spans="1:5" ht="25.5" x14ac:dyDescent="0.25">
      <c r="A16" s="51"/>
      <c r="B16" s="29" t="s">
        <v>49</v>
      </c>
      <c r="C16" s="52"/>
      <c r="D16" s="46"/>
      <c r="E16" s="47"/>
    </row>
    <row r="17" spans="1:5" x14ac:dyDescent="0.25">
      <c r="A17" s="51"/>
      <c r="B17" s="29" t="s">
        <v>50</v>
      </c>
      <c r="C17" s="52"/>
      <c r="D17" s="46"/>
      <c r="E17" s="47"/>
    </row>
    <row r="18" spans="1:5" ht="42.75" customHeight="1" x14ac:dyDescent="0.25">
      <c r="A18" s="51" t="s">
        <v>51</v>
      </c>
      <c r="B18" s="26" t="s">
        <v>52</v>
      </c>
      <c r="C18" s="52">
        <f>D18*E18</f>
        <v>89974.631999999998</v>
      </c>
      <c r="D18" s="46">
        <v>96.8</v>
      </c>
      <c r="E18" s="47">
        <v>929.49</v>
      </c>
    </row>
    <row r="19" spans="1:5" ht="76.5" x14ac:dyDescent="0.25">
      <c r="A19" s="51"/>
      <c r="B19" s="26" t="s">
        <v>53</v>
      </c>
      <c r="C19" s="52"/>
      <c r="D19" s="46"/>
      <c r="E19" s="47"/>
    </row>
    <row r="20" spans="1:5" ht="51" x14ac:dyDescent="0.25">
      <c r="A20" s="25" t="s">
        <v>54</v>
      </c>
      <c r="B20" s="26" t="s">
        <v>55</v>
      </c>
      <c r="C20" s="27">
        <f>D20*E20</f>
        <v>49997.2</v>
      </c>
      <c r="D20" s="30">
        <v>96.8</v>
      </c>
      <c r="E20" s="37">
        <v>516.5</v>
      </c>
    </row>
    <row r="21" spans="1:5" ht="38.25" x14ac:dyDescent="0.25">
      <c r="A21" s="51" t="s">
        <v>56</v>
      </c>
      <c r="B21" s="26" t="s">
        <v>57</v>
      </c>
      <c r="C21" s="27">
        <f>D21*E21</f>
        <v>19989.2</v>
      </c>
      <c r="D21" s="30">
        <v>96.8</v>
      </c>
      <c r="E21" s="37">
        <v>206.5</v>
      </c>
    </row>
    <row r="22" spans="1:5" ht="25.5" x14ac:dyDescent="0.25">
      <c r="A22" s="51"/>
      <c r="B22" s="26" t="s">
        <v>58</v>
      </c>
      <c r="C22" s="27">
        <f>D22*E22</f>
        <v>9970.4</v>
      </c>
      <c r="D22" s="30">
        <v>96.8</v>
      </c>
      <c r="E22" s="28">
        <v>103</v>
      </c>
    </row>
    <row r="23" spans="1:5" ht="25.5" x14ac:dyDescent="0.25">
      <c r="A23" s="51"/>
      <c r="B23" s="26" t="s">
        <v>59</v>
      </c>
      <c r="C23" s="27">
        <f>D23*E23</f>
        <v>19989.2</v>
      </c>
      <c r="D23" s="30">
        <v>96.8</v>
      </c>
      <c r="E23" s="28">
        <v>206.5</v>
      </c>
    </row>
    <row r="24" spans="1:5" x14ac:dyDescent="0.25">
      <c r="A24" s="62" t="s">
        <v>60</v>
      </c>
      <c r="B24" s="62"/>
      <c r="C24" s="22">
        <f>SUM(C25)</f>
        <v>149999.82800000001</v>
      </c>
      <c r="D24" s="23"/>
      <c r="E24" s="24">
        <f>SUM(E25)</f>
        <v>1549.585</v>
      </c>
    </row>
    <row r="25" spans="1:5" ht="25.5" x14ac:dyDescent="0.25">
      <c r="A25" s="51" t="s">
        <v>61</v>
      </c>
      <c r="B25" s="26" t="s">
        <v>62</v>
      </c>
      <c r="C25" s="52">
        <f>D25*E25</f>
        <v>149999.82800000001</v>
      </c>
      <c r="D25" s="46">
        <v>96.8</v>
      </c>
      <c r="E25" s="47">
        <v>1549.585</v>
      </c>
    </row>
    <row r="26" spans="1:5" ht="25.5" x14ac:dyDescent="0.25">
      <c r="A26" s="51"/>
      <c r="B26" s="26" t="s">
        <v>63</v>
      </c>
      <c r="C26" s="52"/>
      <c r="D26" s="46"/>
      <c r="E26" s="47"/>
    </row>
    <row r="27" spans="1:5" x14ac:dyDescent="0.25">
      <c r="A27" s="53" t="s">
        <v>64</v>
      </c>
      <c r="B27" s="53"/>
      <c r="C27" s="22">
        <f>SUM(C28+C32)</f>
        <v>39999.599199999997</v>
      </c>
      <c r="D27" s="23"/>
      <c r="E27" s="24">
        <f>SUM(E28+E32)</f>
        <v>413.21899999999999</v>
      </c>
    </row>
    <row r="28" spans="1:5" ht="25.5" x14ac:dyDescent="0.25">
      <c r="A28" s="54" t="s">
        <v>56</v>
      </c>
      <c r="B28" s="26" t="s">
        <v>65</v>
      </c>
      <c r="C28" s="45">
        <f>D28*E28</f>
        <v>11975.999199999998</v>
      </c>
      <c r="D28" s="55">
        <v>96.8</v>
      </c>
      <c r="E28" s="58">
        <v>123.71899999999999</v>
      </c>
    </row>
    <row r="29" spans="1:5" x14ac:dyDescent="0.25">
      <c r="A29" s="54"/>
      <c r="B29" s="31" t="s">
        <v>66</v>
      </c>
      <c r="C29" s="45"/>
      <c r="D29" s="56"/>
      <c r="E29" s="59"/>
    </row>
    <row r="30" spans="1:5" x14ac:dyDescent="0.25">
      <c r="A30" s="54"/>
      <c r="B30" s="31" t="s">
        <v>67</v>
      </c>
      <c r="C30" s="45"/>
      <c r="D30" s="56"/>
      <c r="E30" s="59"/>
    </row>
    <row r="31" spans="1:5" x14ac:dyDescent="0.25">
      <c r="A31" s="54"/>
      <c r="B31" s="31" t="s">
        <v>68</v>
      </c>
      <c r="C31" s="45"/>
      <c r="D31" s="57"/>
      <c r="E31" s="60"/>
    </row>
    <row r="32" spans="1:5" x14ac:dyDescent="0.25">
      <c r="A32" s="54"/>
      <c r="B32" s="61" t="s">
        <v>69</v>
      </c>
      <c r="C32" s="45">
        <f>D32*E32</f>
        <v>28023.599999999999</v>
      </c>
      <c r="D32" s="46">
        <v>96.8</v>
      </c>
      <c r="E32" s="47">
        <v>289.5</v>
      </c>
    </row>
    <row r="33" spans="1:5" x14ac:dyDescent="0.25">
      <c r="A33" s="54"/>
      <c r="B33" s="61"/>
      <c r="C33" s="45"/>
      <c r="D33" s="46"/>
      <c r="E33" s="47"/>
    </row>
    <row r="34" spans="1:5" x14ac:dyDescent="0.25">
      <c r="A34" s="48" t="s">
        <v>33</v>
      </c>
      <c r="B34" s="48"/>
      <c r="C34" s="32">
        <f>SUM(C27+C24+C6)</f>
        <v>534066.79920000001</v>
      </c>
      <c r="D34" s="33"/>
      <c r="E34" s="34">
        <f>SUM(E27+E24+E6)</f>
        <v>5517.2190000000001</v>
      </c>
    </row>
    <row r="36" spans="1:5" x14ac:dyDescent="0.25">
      <c r="A36" s="20" t="s">
        <v>74</v>
      </c>
    </row>
  </sheetData>
  <mergeCells count="30">
    <mergeCell ref="A3:E3"/>
    <mergeCell ref="A6:B6"/>
    <mergeCell ref="A7:A17"/>
    <mergeCell ref="C15:C17"/>
    <mergeCell ref="D15:D17"/>
    <mergeCell ref="E15:E17"/>
    <mergeCell ref="C7:C14"/>
    <mergeCell ref="D7:D14"/>
    <mergeCell ref="E7:E14"/>
    <mergeCell ref="C18:C19"/>
    <mergeCell ref="D18:D19"/>
    <mergeCell ref="E18:E19"/>
    <mergeCell ref="A21:A23"/>
    <mergeCell ref="A24:B24"/>
    <mergeCell ref="C32:C33"/>
    <mergeCell ref="D32:D33"/>
    <mergeCell ref="E32:E33"/>
    <mergeCell ref="A34:B34"/>
    <mergeCell ref="C1:E1"/>
    <mergeCell ref="A25:A26"/>
    <mergeCell ref="C25:C26"/>
    <mergeCell ref="D25:D26"/>
    <mergeCell ref="E25:E26"/>
    <mergeCell ref="A27:B27"/>
    <mergeCell ref="A28:A33"/>
    <mergeCell ref="C28:C31"/>
    <mergeCell ref="D28:D31"/>
    <mergeCell ref="E28:E31"/>
    <mergeCell ref="B32:B33"/>
    <mergeCell ref="A18:A1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papildu_2000</vt:lpstr>
      <vt:lpstr>papildu_5000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Belovs</dc:creator>
  <cp:lastModifiedBy>Igors Belovs</cp:lastModifiedBy>
  <dcterms:created xsi:type="dcterms:W3CDTF">2024-05-29T19:11:06Z</dcterms:created>
  <dcterms:modified xsi:type="dcterms:W3CDTF">2024-06-13T08:26:20Z</dcterms:modified>
</cp:coreProperties>
</file>