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inga.osina\AppData\Local\Microsoft\Windows\INetCache\Content.Outlook\OKH533JK\"/>
    </mc:Choice>
  </mc:AlternateContent>
  <xr:revisionPtr revIDLastSave="0" documentId="13_ncr:1_{46CE3477-286A-4551-AE15-C4D3080C73EC}" xr6:coauthVersionLast="47" xr6:coauthVersionMax="47" xr10:uidLastSave="{00000000-0000-0000-0000-000000000000}"/>
  <bookViews>
    <workbookView xWindow="-120" yWindow="-120" windowWidth="29040" windowHeight="15720" xr2:uid="{00000000-000D-0000-FFFF-FFFF00000000}"/>
  </bookViews>
  <sheets>
    <sheet name="Kopsavilkums" sheetId="1" r:id="rId1"/>
    <sheet name="1.tabula_VSC" sheetId="6" r:id="rId2"/>
    <sheet name="2.tabula_VSC" sheetId="7" r:id="rId3"/>
    <sheet name="3.tabula_VSC" sheetId="8" r:id="rId4"/>
    <sheet name="4.tabula_NVA" sheetId="5" r:id="rId5"/>
    <sheet name="5.tabula_VUGD" sheetId="9" r:id="rId6"/>
  </sheets>
  <definedNames>
    <definedName name="_xlnm._FilterDatabase" localSheetId="1" hidden="1">'1.tabula_VSC'!$A$8:$R$21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1" l="1"/>
  <c r="D18" i="9"/>
  <c r="D17" i="9" s="1"/>
  <c r="D16" i="9" s="1"/>
  <c r="C28" i="1" s="1"/>
  <c r="D15" i="9"/>
  <c r="D14" i="9" s="1"/>
  <c r="D13" i="9" s="1"/>
  <c r="D11" i="9"/>
  <c r="D10" i="9" s="1"/>
  <c r="D9" i="9" s="1"/>
  <c r="C26" i="1" s="1"/>
  <c r="C27" i="1" l="1"/>
  <c r="C25" i="1" s="1"/>
  <c r="C29" i="1" s="1"/>
  <c r="D8" i="9"/>
  <c r="C12" i="1"/>
  <c r="L9" i="6" l="1"/>
  <c r="O9" i="6" s="1"/>
  <c r="D13" i="8"/>
  <c r="D14" i="8" s="1"/>
  <c r="C13" i="1" s="1"/>
  <c r="C11" i="1" s="1"/>
  <c r="C14" i="1" s="1"/>
  <c r="C13" i="8"/>
  <c r="C23" i="7"/>
  <c r="E22" i="7"/>
  <c r="D21" i="7"/>
  <c r="D23" i="7" s="1"/>
  <c r="C21" i="7"/>
  <c r="B21" i="7"/>
  <c r="B23" i="7" s="1"/>
  <c r="E20" i="7"/>
  <c r="E19" i="7"/>
  <c r="E18" i="7"/>
  <c r="E17" i="7"/>
  <c r="E16" i="7"/>
  <c r="E15" i="7"/>
  <c r="E14" i="7"/>
  <c r="E13" i="7"/>
  <c r="E12" i="7"/>
  <c r="E11" i="7"/>
  <c r="E10" i="7"/>
  <c r="E9" i="7"/>
  <c r="J19" i="6"/>
  <c r="L19" i="6" s="1"/>
  <c r="O19" i="6" s="1"/>
  <c r="J18" i="6"/>
  <c r="L18" i="6" s="1"/>
  <c r="O18" i="6" s="1"/>
  <c r="L17" i="6"/>
  <c r="O17" i="6" s="1"/>
  <c r="L16" i="6"/>
  <c r="O16" i="6" s="1"/>
  <c r="J15" i="6"/>
  <c r="L15" i="6" s="1"/>
  <c r="O15" i="6" s="1"/>
  <c r="J14" i="6"/>
  <c r="L14" i="6" s="1"/>
  <c r="O14" i="6" s="1"/>
  <c r="L13" i="6"/>
  <c r="O13" i="6" s="1"/>
  <c r="J12" i="6"/>
  <c r="L12" i="6" s="1"/>
  <c r="O12" i="6" s="1"/>
  <c r="J11" i="6"/>
  <c r="L11" i="6" s="1"/>
  <c r="O11" i="6" s="1"/>
  <c r="J10" i="6"/>
  <c r="L10" i="6" s="1"/>
  <c r="O10" i="6" s="1"/>
  <c r="P13" i="6" l="1"/>
  <c r="P11" i="6"/>
  <c r="P12" i="6"/>
  <c r="P15" i="6"/>
  <c r="P16" i="6"/>
  <c r="P19" i="6"/>
  <c r="P17" i="6"/>
  <c r="P14" i="6"/>
  <c r="P10" i="6"/>
  <c r="P18" i="6"/>
  <c r="E23" i="7"/>
  <c r="E24" i="7" s="1"/>
  <c r="E25" i="7" s="1"/>
  <c r="E21" i="7"/>
  <c r="P9" i="6"/>
  <c r="O20" i="6"/>
  <c r="P20" i="6" l="1"/>
  <c r="P21" i="6"/>
  <c r="G10" i="5"/>
  <c r="G9" i="5"/>
  <c r="G11" i="5" l="1"/>
  <c r="C19" i="1" s="1"/>
  <c r="C20" i="1" s="1"/>
  <c r="C31" i="1" l="1"/>
</calcChain>
</file>

<file path=xl/sharedStrings.xml><?xml version="1.0" encoding="utf-8"?>
<sst xmlns="http://schemas.openxmlformats.org/spreadsheetml/2006/main" count="270" uniqueCount="163">
  <si>
    <t>Nosaukums</t>
  </si>
  <si>
    <t>EKK</t>
  </si>
  <si>
    <t>Ēdināšana</t>
  </si>
  <si>
    <t>Peldbaseina apmeklējumi</t>
  </si>
  <si>
    <t>Kopā:</t>
  </si>
  <si>
    <t>Mēnesis</t>
  </si>
  <si>
    <t>Procenti</t>
  </si>
  <si>
    <t>Cena, euro</t>
  </si>
  <si>
    <t>Datums</t>
  </si>
  <si>
    <t>Baseina apmeklējuma laiks</t>
  </si>
  <si>
    <t>Faktiskais skaits</t>
  </si>
  <si>
    <t>Rēķins</t>
  </si>
  <si>
    <t>BROKASTIS</t>
  </si>
  <si>
    <t>PUSDIENAS</t>
  </si>
  <si>
    <t>VAKARIŅAS</t>
  </si>
  <si>
    <t>PORCIJAS</t>
  </si>
  <si>
    <t>Kopā</t>
  </si>
  <si>
    <t>PSIHOLOGS</t>
  </si>
  <si>
    <t>Amats</t>
  </si>
  <si>
    <t>Nodaļas VADĪTĀJS</t>
  </si>
  <si>
    <t>Izmaksas saraksta numurs</t>
  </si>
  <si>
    <t>Plānotais darba dienu /stundu skaits mēnesī</t>
  </si>
  <si>
    <t xml:space="preserve">Faktiski nostrādāto dienu/stundu skaits kursa laikā </t>
  </si>
  <si>
    <t>KOPĀ</t>
  </si>
  <si>
    <t>x</t>
  </si>
  <si>
    <t>Slodze</t>
  </si>
  <si>
    <t>Vecākais sporta speciālists</t>
  </si>
  <si>
    <t>ADMINISTRATORS</t>
  </si>
  <si>
    <t>Izmaksas  mēnesis</t>
  </si>
  <si>
    <t>Nr.p.k.</t>
  </si>
  <si>
    <t>1</t>
  </si>
  <si>
    <t>2</t>
  </si>
  <si>
    <t>3</t>
  </si>
  <si>
    <t>4</t>
  </si>
  <si>
    <t>5</t>
  </si>
  <si>
    <t>6</t>
  </si>
  <si>
    <t>7</t>
  </si>
  <si>
    <t>8</t>
  </si>
  <si>
    <t>Kopā EKK 1000</t>
  </si>
  <si>
    <t xml:space="preserve">Atlīdzība </t>
  </si>
  <si>
    <t>Aprēķins</t>
  </si>
  <si>
    <t>2.tabulā</t>
  </si>
  <si>
    <t>3.tabulā</t>
  </si>
  <si>
    <t>4.tabulā</t>
  </si>
  <si>
    <t>3.tabula</t>
  </si>
  <si>
    <t>2. Ēdināšanas pakalpojumi</t>
  </si>
  <si>
    <t>4.tabula</t>
  </si>
  <si>
    <t>3. Baseina apmeklējums</t>
  </si>
  <si>
    <t>Mērvienība</t>
  </si>
  <si>
    <t>Daudzums</t>
  </si>
  <si>
    <t>Izmantoto numuru skaits</t>
  </si>
  <si>
    <t>1.</t>
  </si>
  <si>
    <t>diennakts</t>
  </si>
  <si>
    <r>
      <t xml:space="preserve">Summa </t>
    </r>
    <r>
      <rPr>
        <i/>
        <sz val="12"/>
        <color theme="1"/>
        <rFont val="Times New Roman"/>
        <family val="1"/>
      </rPr>
      <t>euro</t>
    </r>
    <r>
      <rPr>
        <sz val="12"/>
        <color theme="1"/>
        <rFont val="Times New Roman"/>
        <family val="1"/>
      </rPr>
      <t xml:space="preserve"> ar PVN</t>
    </r>
  </si>
  <si>
    <t>5.tabula</t>
  </si>
  <si>
    <t>Nodrošinājuma valsts aģentūra</t>
  </si>
  <si>
    <t>1.tabula</t>
  </si>
  <si>
    <t>2. Nodrošinājuma valsts aģentūra</t>
  </si>
  <si>
    <t>5.tabulā</t>
  </si>
  <si>
    <t>Pavisam (1.+2.)</t>
  </si>
  <si>
    <t>* budžetu izdevumu klasifikācijas kods atbilstoši ekonomiskajām kategorijām</t>
  </si>
  <si>
    <t>EKK*</t>
  </si>
  <si>
    <t>Pielikums
Ministru kabineta rīkojuma projekta "Par apropriācijas pārdali no budžeta resora "74. Gadskārtējā valsts budžeta izpildes
procesā pārdalāmais finansējums" programmas 17.00.00 "Finansējums Ukrainas civiliedzīvotāju atbalsta likumā 
noteikto pasākumu īstenošanai"" sākotnējās  ietekmes novērtējuma ziņojumam (anotācijai)</t>
  </si>
  <si>
    <t>IZDEVUMU KOPSAVILKUMS</t>
  </si>
  <si>
    <t>Faktiskais skaits:</t>
  </si>
  <si>
    <t>Psiholoģiskā atbalsta kursa norises laikposms:</t>
  </si>
  <si>
    <t>1. Atlīdzība - piemaksa par papildu darbu</t>
  </si>
  <si>
    <t>Pamatojums**</t>
  </si>
  <si>
    <t>Iekšlietu ministrijas budžeta apakšprogramma 38.05.00 "Veselības aprūpe un fiziskā sagatavotība"</t>
  </si>
  <si>
    <t>Iekšlietu ministrijas budžeta apakšprogramma 40.02.00 “Nekustamais īpašums un centralizētais iepirkums”</t>
  </si>
  <si>
    <t>PSIHOLOGS, Nodaļas vadītājas vietniece</t>
  </si>
  <si>
    <t>9</t>
  </si>
  <si>
    <t>10</t>
  </si>
  <si>
    <t xml:space="preserve">Iekšlietu ministrijas budžeta apakšprogramma 40.02.00 "Nekustamais īpašums un centralizētais iepirkums" </t>
  </si>
  <si>
    <t>Kursa dalībnieku viesnīcas pakalpojumu izdevumu segšana</t>
  </si>
  <si>
    <t>2.</t>
  </si>
  <si>
    <t>Izdevumi kopā</t>
  </si>
  <si>
    <t>Amata klasifikācija (saime un apakšsaime)</t>
  </si>
  <si>
    <t>Mēnešalgu grupa</t>
  </si>
  <si>
    <t>11</t>
  </si>
  <si>
    <t>44.</t>
  </si>
  <si>
    <t>25.</t>
  </si>
  <si>
    <t>43.2</t>
  </si>
  <si>
    <t>Viesnīcas pakalpojumu izdevumi</t>
  </si>
  <si>
    <r>
      <t xml:space="preserve">Summa </t>
    </r>
    <r>
      <rPr>
        <i/>
        <sz val="12"/>
        <color theme="1"/>
        <rFont val="Times New Roman"/>
        <family val="1"/>
      </rPr>
      <t xml:space="preserve">euro </t>
    </r>
    <r>
      <rPr>
        <sz val="12"/>
        <color theme="1"/>
        <rFont val="Times New Roman"/>
        <family val="1"/>
        <charset val="186"/>
      </rPr>
      <t>kopā</t>
    </r>
    <r>
      <rPr>
        <sz val="12"/>
        <color theme="1"/>
        <rFont val="Times New Roman"/>
        <family val="1"/>
      </rPr>
      <t xml:space="preserve"> ar PVN</t>
    </r>
  </si>
  <si>
    <t xml:space="preserve"> Pamatojoties uz Ministru kabineta 2024. gada 18. jūnija  noteikumu Nr. 371 “Nodrošinājuma valsts aģentūras maksas pakalpojumu cenrādis” Pielikuma 2.1.1. un 2.1.4. punktu.</t>
  </si>
  <si>
    <t>25-TA-2470</t>
  </si>
  <si>
    <t>Skaits:</t>
  </si>
  <si>
    <t>38 dalībnieki</t>
  </si>
  <si>
    <r>
      <t xml:space="preserve">Mēnešalga, </t>
    </r>
    <r>
      <rPr>
        <b/>
        <i/>
        <sz val="11"/>
        <rFont val="Times New Roman"/>
        <family val="1"/>
        <charset val="186"/>
      </rPr>
      <t>euro</t>
    </r>
  </si>
  <si>
    <r>
      <t xml:space="preserve">Piemaksa pilnam mēnesim
(EKK 11471)
Valsts un pašvaldību institūciju amatpersonu un darbinieku atlīdzības likuma 14.panta 1. daļa, </t>
    </r>
    <r>
      <rPr>
        <b/>
        <i/>
        <sz val="11"/>
        <rFont val="Times New Roman"/>
        <family val="1"/>
        <charset val="186"/>
      </rPr>
      <t>euro</t>
    </r>
  </si>
  <si>
    <r>
      <t xml:space="preserve">Faktiskias piemaksas apmērs  no 08.09.2025.-19.09.2025., </t>
    </r>
    <r>
      <rPr>
        <b/>
        <i/>
        <sz val="11"/>
        <rFont val="Times New Roman"/>
        <family val="1"/>
        <charset val="186"/>
      </rPr>
      <t xml:space="preserve">euro
</t>
    </r>
    <r>
      <rPr>
        <b/>
        <sz val="11"/>
        <rFont val="Times New Roman"/>
        <family val="1"/>
        <charset val="186"/>
      </rPr>
      <t xml:space="preserve"> (EKK 1100)</t>
    </r>
  </si>
  <si>
    <t>Darba devēja VSAOI (EKK 1210) euro; 
likme: 23,59%
(EKK 1210)</t>
  </si>
  <si>
    <t>13=11/6x12</t>
  </si>
  <si>
    <t>septembris</t>
  </si>
  <si>
    <t>100</t>
  </si>
  <si>
    <t>36</t>
  </si>
  <si>
    <t>CENA</t>
  </si>
  <si>
    <t>KOPĀ:</t>
  </si>
  <si>
    <t>pvn 21%</t>
  </si>
  <si>
    <t>Maksimālais personu skaits vienā reizē</t>
  </si>
  <si>
    <t>10:00- 11:00</t>
  </si>
  <si>
    <t>Nr. 15840, 23.09.2025, apmaksa 26.09.2025;</t>
  </si>
  <si>
    <t>2. tabula</t>
  </si>
  <si>
    <t>Iekšlietu ministrijas veselības un sporta centrs</t>
  </si>
  <si>
    <t>Pasākuma norises laiks: no 2025.gada 8.septembra līdz 2025.gada 19.septembrim</t>
  </si>
  <si>
    <r>
      <rPr>
        <vertAlign val="superscript"/>
        <sz val="12"/>
        <color theme="1"/>
        <rFont val="Times New Roman"/>
        <family val="1"/>
        <charset val="186"/>
      </rPr>
      <t xml:space="preserve">1 </t>
    </r>
    <r>
      <rPr>
        <sz val="12"/>
        <color theme="1"/>
        <rFont val="Times New Roman"/>
        <family val="1"/>
        <charset val="186"/>
      </rPr>
      <t xml:space="preserve">- Nodaļas "Dzintari" vecākajiem sporta speciālistiem noteikts summētais darba laiks, ar darba stundu likmi 7.8550 </t>
    </r>
    <r>
      <rPr>
        <i/>
        <sz val="12"/>
        <color theme="1"/>
        <rFont val="Times New Roman"/>
        <family val="1"/>
        <charset val="186"/>
      </rPr>
      <t xml:space="preserve">euro </t>
    </r>
    <r>
      <rPr>
        <sz val="12"/>
        <color theme="1"/>
        <rFont val="Times New Roman"/>
        <family val="1"/>
        <charset val="186"/>
      </rPr>
      <t xml:space="preserve">(septiņi </t>
    </r>
    <r>
      <rPr>
        <i/>
        <sz val="12"/>
        <color theme="1"/>
        <rFont val="Times New Roman"/>
        <family val="1"/>
        <charset val="186"/>
      </rPr>
      <t xml:space="preserve">euro </t>
    </r>
    <r>
      <rPr>
        <sz val="12"/>
        <color theme="1"/>
        <rFont val="Times New Roman"/>
        <family val="1"/>
        <charset val="186"/>
      </rPr>
      <t>un 85, komats, 50 centi)</t>
    </r>
  </si>
  <si>
    <r>
      <t xml:space="preserve">Likme, 
</t>
    </r>
    <r>
      <rPr>
        <b/>
        <i/>
        <sz val="11"/>
        <rFont val="Times New Roman"/>
        <family val="1"/>
        <charset val="186"/>
      </rPr>
      <t xml:space="preserve">euro </t>
    </r>
    <r>
      <rPr>
        <b/>
        <i/>
        <vertAlign val="superscript"/>
        <sz val="11"/>
        <rFont val="Times New Roman"/>
        <family val="1"/>
        <charset val="186"/>
      </rPr>
      <t>1</t>
    </r>
  </si>
  <si>
    <t>Nr. 16533, 22.09.2025, apmaksāts 29.09.2025</t>
  </si>
  <si>
    <t>1.tabulā</t>
  </si>
  <si>
    <t>IeMVSC 25.09.2025 rīkojums Nr. 28/1.1.1-22/110</t>
  </si>
  <si>
    <t>1. Iekšlietu ministrijas veselības un sporta centrs</t>
  </si>
  <si>
    <t>no 2025.gada 8.septembra līdz 2025.gada 19.septembrim</t>
  </si>
  <si>
    <t>Faktisko izdevumu aprēķins</t>
  </si>
  <si>
    <t>Izdevumi</t>
  </si>
  <si>
    <t>Attaisnojuma dokumenti*</t>
  </si>
  <si>
    <t>EKK 2000</t>
  </si>
  <si>
    <t>Preces un pakalpojumi</t>
  </si>
  <si>
    <t>EKK 2100</t>
  </si>
  <si>
    <t>Mācību, darba un dienesta komandējumi, darba braucieni</t>
  </si>
  <si>
    <t>EKK 2120</t>
  </si>
  <si>
    <t>Ārvalstu mācību, darba un dienesta komandējumi, darba braucieni</t>
  </si>
  <si>
    <t>EKK 2121</t>
  </si>
  <si>
    <t>Dienas nauda</t>
  </si>
  <si>
    <t>EKK 2122</t>
  </si>
  <si>
    <t>Pārējie komandējumu un darba braucienu izdevumi</t>
  </si>
  <si>
    <t>EKK 2200</t>
  </si>
  <si>
    <t>Pakalpojumi</t>
  </si>
  <si>
    <t>EKK 2230</t>
  </si>
  <si>
    <t>Dažādi pakalpojumi</t>
  </si>
  <si>
    <t>EKK 2231</t>
  </si>
  <si>
    <t>Izdevumi iestādes sabiedrisko aktivitāšu īstenošanai</t>
  </si>
  <si>
    <t>EKK 2300</t>
  </si>
  <si>
    <t>Krājumi, materiāli, energoresursi, preces, biroja preces un inventārs, kurus neuzskaita kodā 5000</t>
  </si>
  <si>
    <t>EKK 2310</t>
  </si>
  <si>
    <t>Izdevumi par dažādām precēm un inventāru</t>
  </si>
  <si>
    <t>EKK 2314</t>
  </si>
  <si>
    <t>Izdevumi par precēm iestādes sabiedrisko aktivitāšu īstenošanai</t>
  </si>
  <si>
    <t>3. Valsts ugunsdzēsības un glābšanas dienests</t>
  </si>
  <si>
    <t xml:space="preserve"> Iekšlietu ministrijas budžeta programma 07.00.00 „Ugunsdrošība, glābšana un civilā aizsardzība”  </t>
  </si>
  <si>
    <t>Komandējuma izdevumi</t>
  </si>
  <si>
    <t>Reprezentācijas priekšmeti</t>
  </si>
  <si>
    <t>Psiholoģiskā atbalsta kursa sniegšana Ukrainas Valsts robežsardzes dienesta un  Ukrainas Valsts ārkārtējo situāciju dienesta amatpersonām</t>
  </si>
  <si>
    <t xml:space="preserve">Valsts ugunsdzēsības un glābšanas dienests </t>
  </si>
  <si>
    <r>
      <t xml:space="preserve">Dienas nauda, Polija: 2 braucieni x 1 persona x 3 dienas x 35,00 </t>
    </r>
    <r>
      <rPr>
        <i/>
        <sz val="9"/>
        <rFont val="Times New Roman"/>
        <family val="1"/>
        <charset val="186"/>
      </rPr>
      <t xml:space="preserve">euro </t>
    </r>
    <r>
      <rPr>
        <sz val="9"/>
        <rFont val="Times New Roman"/>
        <family val="1"/>
        <charset val="186"/>
      </rPr>
      <t xml:space="preserve">= 210,00 </t>
    </r>
    <r>
      <rPr>
        <i/>
        <sz val="9"/>
        <rFont val="Times New Roman"/>
        <family val="1"/>
        <charset val="186"/>
      </rPr>
      <t>euro</t>
    </r>
  </si>
  <si>
    <r>
      <t xml:space="preserve">Apdrošināšana: 2 braucieni x 1 persona x 3 dienas x 1,15 </t>
    </r>
    <r>
      <rPr>
        <i/>
        <sz val="9"/>
        <rFont val="Times New Roman"/>
        <family val="1"/>
        <charset val="186"/>
      </rPr>
      <t>euro</t>
    </r>
    <r>
      <rPr>
        <sz val="9"/>
        <rFont val="Times New Roman"/>
        <family val="1"/>
        <charset val="186"/>
      </rPr>
      <t xml:space="preserve"> = 6,90 </t>
    </r>
    <r>
      <rPr>
        <i/>
        <sz val="9"/>
        <rFont val="Times New Roman"/>
        <family val="1"/>
        <charset val="186"/>
      </rPr>
      <t>euro</t>
    </r>
    <r>
      <rPr>
        <sz val="9"/>
        <rFont val="Times New Roman"/>
        <family val="1"/>
        <charset val="186"/>
      </rPr>
      <t xml:space="preserve">
Viesnīcas pakalpojumi: 
1 persona x 1 nakts x 127 </t>
    </r>
    <r>
      <rPr>
        <i/>
        <sz val="9"/>
        <rFont val="Times New Roman"/>
        <family val="1"/>
        <charset val="186"/>
      </rPr>
      <t>euro</t>
    </r>
    <r>
      <rPr>
        <sz val="9"/>
        <rFont val="Times New Roman"/>
        <family val="1"/>
        <charset val="186"/>
      </rPr>
      <t xml:space="preserve"> =127,00 </t>
    </r>
    <r>
      <rPr>
        <i/>
        <sz val="9"/>
        <rFont val="Times New Roman"/>
        <family val="1"/>
        <charset val="186"/>
      </rPr>
      <t xml:space="preserve">euro
</t>
    </r>
    <r>
      <rPr>
        <sz val="9"/>
        <rFont val="Times New Roman"/>
        <family val="1"/>
        <charset val="186"/>
      </rPr>
      <t xml:space="preserve">1 persona x 1 nakts x 131 </t>
    </r>
    <r>
      <rPr>
        <i/>
        <sz val="9"/>
        <rFont val="Times New Roman"/>
        <family val="1"/>
        <charset val="186"/>
      </rPr>
      <t>euro</t>
    </r>
    <r>
      <rPr>
        <sz val="9"/>
        <rFont val="Times New Roman"/>
        <family val="1"/>
        <charset val="186"/>
      </rPr>
      <t xml:space="preserve"> =131,00 </t>
    </r>
    <r>
      <rPr>
        <i/>
        <sz val="9"/>
        <rFont val="Times New Roman"/>
        <family val="1"/>
        <charset val="186"/>
      </rPr>
      <t xml:space="preserve">euro
</t>
    </r>
    <r>
      <rPr>
        <sz val="9"/>
        <rFont val="Times New Roman"/>
        <family val="1"/>
        <charset val="186"/>
      </rPr>
      <t xml:space="preserve">KOPĀ: 264,90 </t>
    </r>
    <r>
      <rPr>
        <i/>
        <sz val="9"/>
        <rFont val="Times New Roman"/>
        <family val="1"/>
        <charset val="186"/>
      </rPr>
      <t xml:space="preserve">euro
</t>
    </r>
  </si>
  <si>
    <r>
      <t xml:space="preserve">24.09.2025.maksājums Nr. 44473 - 105,00 </t>
    </r>
    <r>
      <rPr>
        <i/>
        <sz val="9"/>
        <rFont val="Times New Roman"/>
        <family val="1"/>
        <charset val="186"/>
      </rPr>
      <t xml:space="preserve">euro </t>
    </r>
    <r>
      <rPr>
        <sz val="9"/>
        <rFont val="Times New Roman"/>
        <family val="1"/>
        <charset val="186"/>
      </rPr>
      <t xml:space="preserve">
24.09.2025. maksājums Nr. 44471 - 105,00 </t>
    </r>
    <r>
      <rPr>
        <i/>
        <sz val="9"/>
        <rFont val="Times New Roman"/>
        <family val="1"/>
        <charset val="186"/>
      </rPr>
      <t xml:space="preserve">euro </t>
    </r>
  </si>
  <si>
    <r>
      <t xml:space="preserve">09.09.2025.  maksājums Nr.42199 - 264, 90 </t>
    </r>
    <r>
      <rPr>
        <i/>
        <sz val="9"/>
        <rFont val="Times New Roman"/>
        <family val="1"/>
        <charset val="186"/>
      </rPr>
      <t xml:space="preserve">euro 
</t>
    </r>
    <r>
      <rPr>
        <sz val="9"/>
        <rFont val="Times New Roman"/>
        <family val="1"/>
        <charset val="186"/>
      </rPr>
      <t xml:space="preserve">CB Express Travel rēķins 02.09.2025. Nr 107412  Apdrošināšanas polise 06.09.25.- 08.09.25 
Apdrošināšanas polise19.09.25.- 21.09.25 
Viesnīcas kupons 06.09.25.- 08.09.25 
Viesnīcas kupons 19.09.25.- 21.09.25 </t>
    </r>
  </si>
  <si>
    <r>
      <t xml:space="preserve">24.09.2025. maksājums Nr.44455 - 440,00 </t>
    </r>
    <r>
      <rPr>
        <i/>
        <sz val="9"/>
        <rFont val="Times New Roman"/>
        <family val="1"/>
        <charset val="186"/>
      </rPr>
      <t>euro</t>
    </r>
    <r>
      <rPr>
        <sz val="9"/>
        <rFont val="Times New Roman"/>
        <family val="1"/>
        <charset val="186"/>
      </rPr>
      <t xml:space="preserve">
AS "LIDO" 13.09.2025. rēķins Nr. PAK16035959 </t>
    </r>
  </si>
  <si>
    <t>30.09.2025. izsniegšanas lapa Nr.22/2-7.21/8363 
10.03.2025. maksājums Nr.13543 
Pro-Baltic 21.02.2025. rēķins Nr.PB250214 
19.02.2025. maksājums Nr.09858 
Lotos 30.01.2025. rēķins Nr.2500607 LOT</t>
  </si>
  <si>
    <r>
      <t xml:space="preserve">Reprezentācijas priekšmeti (kursa dalībniekiem un kuratoram): 
Maisiņi papīra ar logo 21 gab. x 2,41 </t>
    </r>
    <r>
      <rPr>
        <i/>
        <sz val="9"/>
        <rFont val="Times New Roman"/>
        <family val="1"/>
        <charset val="186"/>
      </rPr>
      <t>euro</t>
    </r>
    <r>
      <rPr>
        <sz val="9"/>
        <rFont val="Times New Roman"/>
        <family val="1"/>
        <charset val="186"/>
      </rPr>
      <t xml:space="preserve"> =50,61</t>
    </r>
    <r>
      <rPr>
        <i/>
        <sz val="9"/>
        <rFont val="Times New Roman"/>
        <family val="1"/>
        <charset val="186"/>
      </rPr>
      <t xml:space="preserve">euro
</t>
    </r>
    <r>
      <rPr>
        <sz val="9"/>
        <rFont val="Times New Roman"/>
        <family val="1"/>
        <charset val="186"/>
      </rPr>
      <t>Pildspalvas 21 gab. x 0,115</t>
    </r>
    <r>
      <rPr>
        <i/>
        <sz val="9"/>
        <rFont val="Times New Roman"/>
        <family val="1"/>
        <charset val="186"/>
      </rPr>
      <t xml:space="preserve"> euro</t>
    </r>
    <r>
      <rPr>
        <sz val="9"/>
        <rFont val="Times New Roman"/>
        <family val="1"/>
        <charset val="186"/>
      </rPr>
      <t xml:space="preserve"> = 2,42 </t>
    </r>
    <r>
      <rPr>
        <i/>
        <sz val="9"/>
        <rFont val="Times New Roman"/>
        <family val="1"/>
        <charset val="186"/>
      </rPr>
      <t>euro</t>
    </r>
  </si>
  <si>
    <t>skatīt 5. tabulā</t>
  </si>
  <si>
    <t>Valsts ugunsdzēsības un glābšanas dienesta izdevumi attiecībā uz Kursu Ukrainas Valsts ārkārtējo situāciju dienesta amatpersonām (20 personas)</t>
  </si>
  <si>
    <r>
      <t xml:space="preserve">Ēdināšana pakalpojumi kursa dalīdniekiem, kuratoram un autovadītājam trīs muzeju apmaklējuma dienā (13.09.2025.): 22 personas x 20,00 </t>
    </r>
    <r>
      <rPr>
        <i/>
        <sz val="9"/>
        <rFont val="Times New Roman"/>
        <family val="1"/>
        <charset val="186"/>
      </rPr>
      <t>euro</t>
    </r>
    <r>
      <rPr>
        <sz val="9"/>
        <rFont val="Times New Roman"/>
        <family val="1"/>
        <charset val="186"/>
      </rPr>
      <t xml:space="preserve"> = 440,00</t>
    </r>
    <r>
      <rPr>
        <i/>
        <sz val="9"/>
        <rFont val="Times New Roman"/>
        <family val="1"/>
        <charset val="186"/>
      </rPr>
      <t xml:space="preserve"> euro </t>
    </r>
  </si>
  <si>
    <t>Valsts ugunsdzēsības un glābšanas dienesta pavadošai amatpersonai (kuratoram) -  kursa dalībnieku sagaidīšana un pavadīšana</t>
  </si>
  <si>
    <t>** Iekšlietu ministrijas 2025. gada 13. augusta rīkojums Nr.1-2/997/25 “Par psiholoģiskā atbalsta kursa organizēšanu Ukrainas dienestu amatpersonām”</t>
  </si>
  <si>
    <r>
      <t xml:space="preserve">Izdevumi, </t>
    </r>
    <r>
      <rPr>
        <b/>
        <i/>
        <sz val="11"/>
        <color theme="1"/>
        <rFont val="Times New Roman"/>
        <family val="1"/>
      </rPr>
      <t>euro</t>
    </r>
  </si>
  <si>
    <r>
      <t xml:space="preserve">SIA CNC, līgums Nr.28/1.1.1-42/26 rēķins: 
- NR.16533, 22.09.2025, periods: 8.09.-19.09.2025, summa 11 743.80 </t>
    </r>
    <r>
      <rPr>
        <i/>
        <sz val="10"/>
        <rFont val="Times New Roman"/>
        <family val="1"/>
      </rPr>
      <t>euro</t>
    </r>
    <r>
      <rPr>
        <sz val="10"/>
        <rFont val="Times New Roman"/>
        <family val="1"/>
      </rPr>
      <t xml:space="preserve"> </t>
    </r>
  </si>
  <si>
    <r>
      <t xml:space="preserve">SIA BBH Investments, līgums 28/1.1.1-42/37 (2025.gads) rēķins:
- Nr. 15840, 23.09.2025,  periods: 10.09.-18.09.2025, summa 1340.00 </t>
    </r>
    <r>
      <rPr>
        <i/>
        <sz val="10"/>
        <rFont val="Times New Roman"/>
        <family val="1"/>
      </rPr>
      <t>euro</t>
    </r>
  </si>
  <si>
    <r>
      <rPr>
        <b/>
        <sz val="11"/>
        <color theme="1"/>
        <rFont val="Times New Roman"/>
        <family val="1"/>
        <charset val="186"/>
      </rPr>
      <t>Preces un pakalpojumi</t>
    </r>
    <r>
      <rPr>
        <sz val="11"/>
        <color theme="1"/>
        <rFont val="Times New Roman"/>
        <family val="1"/>
      </rPr>
      <t xml:space="preserve">
(Viesnīcas pakalpojumi)</t>
    </r>
  </si>
  <si>
    <t xml:space="preserve"> 34 amatpersonām
Divistabu divvietīgs numuri (telpa Nr. 1, 2, 3,  6, 11, 12, 13, 16, 17, 18, 19, 20, 21,23, 24, 25, 26)</t>
  </si>
  <si>
    <t>4 amatpersonām (telpa Nr.7 un 10)</t>
  </si>
  <si>
    <t>Iekšlietu ministrijas veselības un sporta centra Nodaļa "Dzintari"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</si>
</sst>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dd\.mm\.yyyy\."/>
    <numFmt numFmtId="165" formatCode="#,##0.0000"/>
    <numFmt numFmtId="166" formatCode="#,##0.00\ &quot;€&quot;"/>
    <numFmt numFmtId="167" formatCode="_-* #,##0_-;\-* #,##0_-;_-* &quot;-&quot;??_-;_-@_-"/>
  </numFmts>
  <fonts count="51" x14ac:knownFonts="1">
    <font>
      <sz val="11"/>
      <color theme="1"/>
      <name val="Calibri"/>
      <family val="2"/>
      <charset val="186"/>
      <scheme val="minor"/>
    </font>
    <font>
      <sz val="12"/>
      <color theme="1"/>
      <name val="Times New Roman"/>
      <family val="1"/>
      <charset val="186"/>
    </font>
    <font>
      <b/>
      <sz val="12"/>
      <color theme="1"/>
      <name val="Times New Roman"/>
      <family val="1"/>
      <charset val="186"/>
    </font>
    <font>
      <u/>
      <sz val="11"/>
      <color theme="10"/>
      <name val="Calibri"/>
      <family val="2"/>
      <charset val="186"/>
      <scheme val="minor"/>
    </font>
    <font>
      <sz val="10"/>
      <name val="Times New Roman"/>
      <family val="1"/>
      <charset val="186"/>
    </font>
    <font>
      <sz val="10"/>
      <color theme="1"/>
      <name val="Times New Roman"/>
      <family val="1"/>
      <charset val="186"/>
    </font>
    <font>
      <sz val="11"/>
      <color theme="1"/>
      <name val="Times New Roman"/>
      <family val="1"/>
      <charset val="186"/>
    </font>
    <font>
      <sz val="12"/>
      <name val="Times New Roman"/>
      <family val="1"/>
      <charset val="186"/>
    </font>
    <font>
      <b/>
      <sz val="12"/>
      <name val="Times New Roman"/>
      <family val="1"/>
      <charset val="186"/>
    </font>
    <font>
      <sz val="10"/>
      <name val="Arial"/>
      <family val="2"/>
      <charset val="186"/>
    </font>
    <font>
      <b/>
      <sz val="11"/>
      <name val="Times New Roman"/>
      <family val="1"/>
      <charset val="186"/>
    </font>
    <font>
      <sz val="8"/>
      <name val="Calibri"/>
      <family val="2"/>
      <charset val="186"/>
      <scheme val="minor"/>
    </font>
    <font>
      <b/>
      <sz val="11"/>
      <color theme="1"/>
      <name val="Times New Roman"/>
      <family val="1"/>
      <charset val="186"/>
    </font>
    <font>
      <b/>
      <sz val="11"/>
      <color theme="1"/>
      <name val="Times New Roman"/>
      <family val="1"/>
    </font>
    <font>
      <i/>
      <sz val="12"/>
      <color theme="1"/>
      <name val="Times New Roman"/>
      <family val="1"/>
    </font>
    <font>
      <sz val="12"/>
      <color theme="1"/>
      <name val="Times New Roman"/>
      <family val="1"/>
    </font>
    <font>
      <b/>
      <sz val="12"/>
      <color theme="1"/>
      <name val="Times New Roman"/>
      <family val="1"/>
    </font>
    <font>
      <sz val="12"/>
      <name val="Times New Roman"/>
      <family val="1"/>
    </font>
    <font>
      <sz val="12"/>
      <color rgb="FF414142"/>
      <name val="Times New Roman"/>
      <family val="1"/>
    </font>
    <font>
      <sz val="12"/>
      <color rgb="FFFFFFFF"/>
      <name val="Times New Roman"/>
      <family val="1"/>
    </font>
    <font>
      <b/>
      <i/>
      <sz val="11"/>
      <color theme="1"/>
      <name val="Times New Roman"/>
      <family val="1"/>
      <charset val="186"/>
    </font>
    <font>
      <b/>
      <sz val="14"/>
      <color theme="1"/>
      <name val="Times New Roman"/>
      <family val="1"/>
      <charset val="186"/>
    </font>
    <font>
      <sz val="12"/>
      <color rgb="FF000000"/>
      <name val="Times New Roman"/>
      <family val="1"/>
      <charset val="186"/>
    </font>
    <font>
      <b/>
      <sz val="14"/>
      <name val="Times New Roman"/>
      <family val="1"/>
      <charset val="186"/>
    </font>
    <font>
      <b/>
      <sz val="14"/>
      <color theme="1"/>
      <name val="Times New Roman"/>
      <family val="1"/>
    </font>
    <font>
      <b/>
      <i/>
      <sz val="11"/>
      <name val="Times New Roman"/>
      <family val="1"/>
      <charset val="186"/>
    </font>
    <font>
      <sz val="11"/>
      <name val="Times New Roman"/>
      <family val="1"/>
      <charset val="186"/>
    </font>
    <font>
      <b/>
      <sz val="12"/>
      <color rgb="FF414142"/>
      <name val="Times New Roman"/>
      <family val="1"/>
      <charset val="186"/>
    </font>
    <font>
      <sz val="11"/>
      <color theme="1"/>
      <name val="Calibri"/>
      <family val="2"/>
      <charset val="186"/>
      <scheme val="minor"/>
    </font>
    <font>
      <b/>
      <sz val="10"/>
      <name val="Times New Roman"/>
      <family val="1"/>
      <charset val="186"/>
    </font>
    <font>
      <b/>
      <sz val="10"/>
      <color theme="1"/>
      <name val="Times New Roman"/>
      <family val="1"/>
      <charset val="186"/>
    </font>
    <font>
      <i/>
      <sz val="12"/>
      <color theme="1"/>
      <name val="Times New Roman"/>
      <family val="1"/>
      <charset val="186"/>
    </font>
    <font>
      <b/>
      <sz val="12"/>
      <color rgb="FF000000"/>
      <name val="Times New Roman"/>
      <family val="1"/>
      <charset val="186"/>
    </font>
    <font>
      <sz val="12"/>
      <color rgb="FFFF0000"/>
      <name val="Times New Roman"/>
      <family val="1"/>
      <charset val="186"/>
    </font>
    <font>
      <vertAlign val="superscript"/>
      <sz val="12"/>
      <color theme="1"/>
      <name val="Times New Roman"/>
      <family val="1"/>
      <charset val="186"/>
    </font>
    <font>
      <b/>
      <i/>
      <vertAlign val="superscript"/>
      <sz val="11"/>
      <name val="Times New Roman"/>
      <family val="1"/>
      <charset val="186"/>
    </font>
    <font>
      <sz val="9"/>
      <color theme="1"/>
      <name val="Times New Roman"/>
      <family val="1"/>
      <charset val="186"/>
    </font>
    <font>
      <u/>
      <sz val="11"/>
      <color theme="10"/>
      <name val="Times New Roman"/>
      <family val="1"/>
      <charset val="186"/>
    </font>
    <font>
      <sz val="11"/>
      <color rgb="FF000000"/>
      <name val="Times New Roman"/>
      <family val="1"/>
      <charset val="186"/>
    </font>
    <font>
      <b/>
      <sz val="9"/>
      <color rgb="FF000000"/>
      <name val="Times New Roman"/>
      <family val="1"/>
      <charset val="186"/>
    </font>
    <font>
      <b/>
      <sz val="11"/>
      <color rgb="FF000000"/>
      <name val="Times New Roman"/>
      <family val="1"/>
      <charset val="186"/>
    </font>
    <font>
      <b/>
      <sz val="9"/>
      <name val="Times New Roman"/>
      <family val="1"/>
      <charset val="186"/>
    </font>
    <font>
      <sz val="9"/>
      <name val="Times New Roman"/>
      <family val="1"/>
      <charset val="186"/>
    </font>
    <font>
      <i/>
      <sz val="9"/>
      <name val="Times New Roman"/>
      <family val="1"/>
      <charset val="186"/>
    </font>
    <font>
      <sz val="11"/>
      <color theme="1"/>
      <name val="Times New Roman"/>
      <family val="1"/>
    </font>
    <font>
      <b/>
      <i/>
      <sz val="11"/>
      <color theme="1"/>
      <name val="Times New Roman"/>
      <family val="1"/>
    </font>
    <font>
      <sz val="11"/>
      <name val="Times New Roman"/>
      <family val="1"/>
    </font>
    <font>
      <b/>
      <sz val="11"/>
      <name val="Times New Roman"/>
      <family val="1"/>
    </font>
    <font>
      <sz val="10"/>
      <name val="Times New Roman"/>
      <family val="1"/>
    </font>
    <font>
      <i/>
      <sz val="10"/>
      <name val="Times New Roman"/>
      <family val="1"/>
    </font>
    <font>
      <sz val="10"/>
      <color theme="1"/>
      <name val="Times New Roman"/>
      <family val="1"/>
    </font>
  </fonts>
  <fills count="11">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FF"/>
        <bgColor indexed="64"/>
      </patternFill>
    </fill>
    <fill>
      <patternFill patternType="solid">
        <fgColor theme="8" tint="0.79998168889431442"/>
        <bgColor indexed="64"/>
      </patternFill>
    </fill>
    <fill>
      <patternFill patternType="solid">
        <fgColor rgb="FFFFC000"/>
        <bgColor indexed="64"/>
      </patternFill>
    </fill>
    <fill>
      <patternFill patternType="solid">
        <fgColor theme="9" tint="0.79998168889431442"/>
        <bgColor indexed="64"/>
      </patternFill>
    </fill>
    <fill>
      <patternFill patternType="solid">
        <fgColor theme="6"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style="thin">
        <color theme="0" tint="-0.34998626667073579"/>
      </right>
      <top/>
      <bottom style="thin">
        <color theme="0" tint="-0.34998626667073579"/>
      </bottom>
      <diagonal/>
    </border>
    <border>
      <left/>
      <right/>
      <top/>
      <bottom style="thin">
        <color theme="0" tint="-0.34998626667073579"/>
      </bottom>
      <diagonal/>
    </border>
    <border>
      <left/>
      <right/>
      <top style="thin">
        <color theme="0" tint="-0.34998626667073579"/>
      </top>
      <bottom/>
      <diagonal/>
    </border>
    <border>
      <left style="medium">
        <color indexed="64"/>
      </left>
      <right style="medium">
        <color indexed="64"/>
      </right>
      <top style="medium">
        <color indexed="64"/>
      </top>
      <bottom style="medium">
        <color indexed="64"/>
      </bottom>
      <diagonal/>
    </border>
    <border>
      <left style="thin">
        <color theme="0" tint="-0.34998626667073579"/>
      </left>
      <right/>
      <top/>
      <bottom style="thin">
        <color theme="0" tint="-0.34998626667073579"/>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hair">
        <color indexed="64"/>
      </top>
      <bottom style="hair">
        <color indexed="64"/>
      </bottom>
      <diagonal/>
    </border>
    <border>
      <left/>
      <right/>
      <top/>
      <bottom style="thin">
        <color indexed="64"/>
      </bottom>
      <diagonal/>
    </border>
  </borders>
  <cellStyleXfs count="4">
    <xf numFmtId="0" fontId="0" fillId="0" borderId="0"/>
    <xf numFmtId="0" fontId="3" fillId="0" borderId="0" applyNumberFormat="0" applyFill="0" applyBorder="0" applyAlignment="0" applyProtection="0"/>
    <xf numFmtId="0" fontId="9" fillId="0" borderId="0"/>
    <xf numFmtId="43" fontId="28" fillId="0" borderId="0" applyFont="0" applyFill="0" applyBorder="0" applyAlignment="0" applyProtection="0"/>
  </cellStyleXfs>
  <cellXfs count="197">
    <xf numFmtId="0" fontId="0" fillId="0" borderId="0" xfId="0"/>
    <xf numFmtId="0" fontId="1" fillId="0" borderId="0" xfId="0" applyFont="1" applyAlignment="1">
      <alignment vertical="center" wrapText="1"/>
    </xf>
    <xf numFmtId="0" fontId="1" fillId="0" borderId="0" xfId="0" applyFont="1" applyAlignment="1">
      <alignment vertical="center"/>
    </xf>
    <xf numFmtId="1" fontId="7" fillId="0" borderId="2" xfId="0" applyNumberFormat="1" applyFont="1" applyBorder="1" applyAlignment="1">
      <alignment horizontal="center" vertical="center"/>
    </xf>
    <xf numFmtId="1" fontId="7" fillId="0" borderId="4" xfId="0" applyNumberFormat="1" applyFont="1" applyBorder="1" applyAlignment="1">
      <alignment horizontal="center" vertical="center"/>
    </xf>
    <xf numFmtId="1" fontId="7" fillId="0" borderId="6" xfId="0" applyNumberFormat="1" applyFont="1" applyBorder="1" applyAlignment="1">
      <alignment horizontal="center" vertical="center"/>
    </xf>
    <xf numFmtId="4" fontId="8" fillId="0" borderId="4" xfId="0" applyNumberFormat="1" applyFont="1" applyBorder="1" applyAlignment="1">
      <alignment horizontal="center" vertical="center"/>
    </xf>
    <xf numFmtId="4" fontId="8" fillId="0" borderId="2" xfId="0" applyNumberFormat="1" applyFont="1" applyBorder="1" applyAlignment="1">
      <alignment horizontal="center" vertical="center"/>
    </xf>
    <xf numFmtId="0" fontId="2" fillId="0" borderId="1" xfId="0" applyFont="1" applyBorder="1" applyAlignment="1">
      <alignment horizontal="center" vertical="center"/>
    </xf>
    <xf numFmtId="4" fontId="7" fillId="0" borderId="4" xfId="0" applyNumberFormat="1" applyFont="1" applyBorder="1" applyAlignment="1">
      <alignment horizontal="center" vertical="center"/>
    </xf>
    <xf numFmtId="4" fontId="7" fillId="0" borderId="2" xfId="0" applyNumberFormat="1" applyFont="1" applyBorder="1" applyAlignment="1">
      <alignment horizontal="center" vertical="center"/>
    </xf>
    <xf numFmtId="0" fontId="2" fillId="2" borderId="1" xfId="0" applyFont="1" applyFill="1" applyBorder="1" applyAlignment="1">
      <alignment horizontal="center" vertical="center"/>
    </xf>
    <xf numFmtId="0" fontId="6" fillId="0" borderId="0" xfId="0" applyFont="1" applyAlignment="1">
      <alignment horizontal="center"/>
    </xf>
    <xf numFmtId="0" fontId="6" fillId="0" borderId="0" xfId="0" applyFont="1"/>
    <xf numFmtId="0" fontId="6" fillId="0" borderId="0" xfId="0" applyFont="1" applyAlignment="1">
      <alignment horizontal="right" vertical="center" wrapText="1"/>
    </xf>
    <xf numFmtId="0" fontId="12" fillId="0" borderId="0" xfId="0" applyFont="1" applyAlignment="1">
      <alignment horizontal="left" wrapText="1"/>
    </xf>
    <xf numFmtId="0" fontId="8" fillId="0" borderId="1" xfId="0" applyFont="1" applyBorder="1" applyAlignment="1">
      <alignment horizontal="center" vertical="center" wrapText="1"/>
    </xf>
    <xf numFmtId="0" fontId="15" fillId="0" borderId="0" xfId="0" applyFont="1"/>
    <xf numFmtId="0" fontId="15" fillId="0" borderId="1" xfId="0" applyFont="1" applyBorder="1" applyAlignment="1">
      <alignment horizontal="center" vertical="center" wrapText="1"/>
    </xf>
    <xf numFmtId="0" fontId="15" fillId="0" borderId="1" xfId="0" applyFont="1" applyBorder="1" applyAlignment="1">
      <alignment vertical="center" wrapText="1"/>
    </xf>
    <xf numFmtId="0" fontId="12" fillId="0" borderId="1" xfId="0" applyFont="1" applyBorder="1" applyAlignment="1">
      <alignment horizontal="center" vertical="center"/>
    </xf>
    <xf numFmtId="0" fontId="10" fillId="0" borderId="1" xfId="0" applyFont="1" applyBorder="1" applyAlignment="1">
      <alignment horizontal="center" vertical="center" wrapText="1"/>
    </xf>
    <xf numFmtId="4" fontId="2" fillId="2" borderId="1" xfId="0" applyNumberFormat="1" applyFont="1" applyFill="1" applyBorder="1" applyAlignment="1">
      <alignment horizontal="center" vertical="center"/>
    </xf>
    <xf numFmtId="2" fontId="1" fillId="0" borderId="1" xfId="0" applyNumberFormat="1" applyFont="1" applyBorder="1"/>
    <xf numFmtId="0" fontId="7" fillId="0" borderId="0" xfId="0" applyFont="1" applyAlignment="1">
      <alignment vertical="center"/>
    </xf>
    <xf numFmtId="0" fontId="22" fillId="0" borderId="1" xfId="0" applyFont="1" applyBorder="1" applyAlignment="1">
      <alignment horizontal="center" vertical="center"/>
    </xf>
    <xf numFmtId="49" fontId="26" fillId="0" borderId="4" xfId="2" applyNumberFormat="1" applyFont="1" applyBorder="1" applyAlignment="1">
      <alignment horizontal="center" vertical="center" wrapText="1"/>
    </xf>
    <xf numFmtId="4" fontId="15" fillId="0" borderId="1" xfId="0" applyNumberFormat="1" applyFont="1" applyBorder="1" applyAlignment="1">
      <alignment horizontal="center" vertical="center"/>
    </xf>
    <xf numFmtId="0" fontId="15" fillId="0" borderId="9" xfId="0" applyFont="1" applyBorder="1" applyAlignment="1">
      <alignment vertical="center" wrapText="1"/>
    </xf>
    <xf numFmtId="0" fontId="18" fillId="0" borderId="8" xfId="0" applyFont="1" applyBorder="1" applyAlignment="1">
      <alignment horizontal="left" vertical="center" wrapText="1"/>
    </xf>
    <xf numFmtId="0" fontId="15" fillId="0" borderId="8" xfId="0" applyFont="1" applyBorder="1" applyAlignment="1">
      <alignment horizontal="center" vertical="center" wrapText="1"/>
    </xf>
    <xf numFmtId="0" fontId="18" fillId="0" borderId="8" xfId="0" applyFont="1" applyBorder="1" applyAlignment="1">
      <alignment horizontal="center" vertical="center" wrapText="1"/>
    </xf>
    <xf numFmtId="0" fontId="15" fillId="0" borderId="19" xfId="0" applyFont="1" applyBorder="1" applyAlignment="1">
      <alignment horizontal="center" vertical="center" wrapText="1"/>
    </xf>
    <xf numFmtId="0" fontId="18" fillId="0" borderId="19" xfId="0" applyFont="1" applyBorder="1" applyAlignment="1">
      <alignment horizontal="center" vertical="center" wrapText="1"/>
    </xf>
    <xf numFmtId="0" fontId="18" fillId="0" borderId="20" xfId="0" applyFont="1" applyBorder="1" applyAlignment="1">
      <alignment horizontal="center" vertical="center" wrapText="1"/>
    </xf>
    <xf numFmtId="0" fontId="15" fillId="0" borderId="10" xfId="0" applyFont="1" applyBorder="1" applyAlignment="1">
      <alignment vertical="center" wrapText="1"/>
    </xf>
    <xf numFmtId="4" fontId="15" fillId="0" borderId="8" xfId="0" applyNumberFormat="1" applyFont="1" applyBorder="1" applyAlignment="1">
      <alignment horizontal="center" vertical="center"/>
    </xf>
    <xf numFmtId="4" fontId="2" fillId="0" borderId="14" xfId="0" applyNumberFormat="1" applyFont="1" applyBorder="1" applyAlignment="1">
      <alignment horizontal="center" vertical="center"/>
    </xf>
    <xf numFmtId="0" fontId="27" fillId="0" borderId="18" xfId="0" applyFont="1" applyBorder="1" applyAlignment="1">
      <alignment horizontal="right" vertical="center" wrapText="1"/>
    </xf>
    <xf numFmtId="0" fontId="15" fillId="0" borderId="1" xfId="0" applyFont="1" applyBorder="1" applyAlignment="1">
      <alignment horizontal="right" vertical="center" wrapText="1"/>
    </xf>
    <xf numFmtId="0" fontId="13" fillId="0" borderId="1" xfId="0" applyFont="1" applyBorder="1" applyAlignment="1">
      <alignment horizontal="center"/>
    </xf>
    <xf numFmtId="0" fontId="6" fillId="0" borderId="0" xfId="0" applyFont="1" applyAlignment="1">
      <alignment horizontal="right" vertical="center" wrapText="1"/>
    </xf>
    <xf numFmtId="0" fontId="2" fillId="2" borderId="10" xfId="0" applyFont="1" applyFill="1" applyBorder="1" applyAlignment="1">
      <alignment horizontal="center" vertical="center"/>
    </xf>
    <xf numFmtId="0" fontId="17" fillId="0" borderId="0" xfId="0" applyFont="1" applyAlignment="1">
      <alignment horizontal="left" vertical="center" wrapText="1"/>
    </xf>
    <xf numFmtId="0" fontId="2" fillId="0" borderId="0" xfId="0" applyFont="1" applyAlignment="1">
      <alignment vertical="center"/>
    </xf>
    <xf numFmtId="0" fontId="1" fillId="3" borderId="0" xfId="0" applyFont="1" applyFill="1" applyAlignment="1">
      <alignment vertical="center"/>
    </xf>
    <xf numFmtId="0" fontId="29" fillId="0" borderId="1"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2" applyFont="1" applyBorder="1" applyAlignment="1">
      <alignment horizontal="center" vertical="center" wrapText="1"/>
    </xf>
    <xf numFmtId="0" fontId="10" fillId="0" borderId="9" xfId="0" applyFont="1" applyBorder="1" applyAlignment="1">
      <alignment horizontal="center" vertical="center" wrapText="1"/>
    </xf>
    <xf numFmtId="49" fontId="7" fillId="0" borderId="4" xfId="0" applyNumberFormat="1" applyFont="1" applyBorder="1" applyAlignment="1">
      <alignment horizontal="left" vertical="center"/>
    </xf>
    <xf numFmtId="49" fontId="4" fillId="0" borderId="4" xfId="0" applyNumberFormat="1" applyFont="1" applyBorder="1" applyAlignment="1">
      <alignment horizontal="left" vertical="center" wrapText="1"/>
    </xf>
    <xf numFmtId="49" fontId="4" fillId="0" borderId="4" xfId="0" applyNumberFormat="1" applyFont="1" applyBorder="1" applyAlignment="1">
      <alignment horizontal="center" vertical="center" wrapText="1"/>
    </xf>
    <xf numFmtId="49" fontId="4" fillId="0" borderId="4" xfId="0" applyNumberFormat="1" applyFont="1" applyBorder="1" applyAlignment="1">
      <alignment horizontal="left" vertical="center"/>
    </xf>
    <xf numFmtId="1" fontId="7" fillId="0" borderId="8" xfId="0" applyNumberFormat="1" applyFont="1" applyBorder="1" applyAlignment="1">
      <alignment horizontal="center" vertical="center"/>
    </xf>
    <xf numFmtId="1" fontId="7" fillId="0" borderId="5" xfId="0" applyNumberFormat="1" applyFont="1" applyBorder="1" applyAlignment="1">
      <alignment horizontal="center" vertical="center"/>
    </xf>
    <xf numFmtId="2" fontId="7" fillId="0" borderId="5" xfId="0" applyNumberFormat="1" applyFont="1" applyBorder="1" applyAlignment="1">
      <alignment horizontal="center" vertical="center"/>
    </xf>
    <xf numFmtId="4" fontId="7" fillId="0" borderId="5" xfId="0" applyNumberFormat="1" applyFont="1" applyBorder="1" applyAlignment="1">
      <alignment horizontal="center" vertical="center"/>
    </xf>
    <xf numFmtId="165" fontId="7" fillId="0" borderId="5" xfId="0" applyNumberFormat="1" applyFont="1" applyBorder="1" applyAlignment="1">
      <alignment horizontal="right" vertical="center"/>
    </xf>
    <xf numFmtId="9" fontId="7" fillId="0" borderId="4" xfId="0" applyNumberFormat="1" applyFont="1" applyBorder="1" applyAlignment="1">
      <alignment horizontal="center" vertical="center"/>
    </xf>
    <xf numFmtId="3" fontId="7" fillId="0" borderId="4" xfId="0" applyNumberFormat="1" applyFont="1" applyBorder="1" applyAlignment="1">
      <alignment horizontal="center" vertical="center"/>
    </xf>
    <xf numFmtId="164" fontId="26" fillId="0" borderId="4" xfId="2" applyNumberFormat="1" applyFont="1" applyBorder="1" applyAlignment="1">
      <alignment horizontal="left" vertical="center" wrapText="1"/>
    </xf>
    <xf numFmtId="49" fontId="7" fillId="0" borderId="2" xfId="0" applyNumberFormat="1" applyFont="1" applyBorder="1" applyAlignment="1">
      <alignment horizontal="left" vertical="center"/>
    </xf>
    <xf numFmtId="49" fontId="4" fillId="0" borderId="2" xfId="0" applyNumberFormat="1" applyFont="1" applyBorder="1" applyAlignment="1">
      <alignment horizontal="left" vertical="center" wrapText="1"/>
    </xf>
    <xf numFmtId="49" fontId="4" fillId="0" borderId="2" xfId="0" applyNumberFormat="1" applyFont="1" applyBorder="1" applyAlignment="1">
      <alignment horizontal="center" vertical="center" wrapText="1"/>
    </xf>
    <xf numFmtId="49" fontId="4" fillId="0" borderId="2" xfId="0" applyNumberFormat="1" applyFont="1" applyBorder="1" applyAlignment="1">
      <alignment horizontal="left" vertical="center"/>
    </xf>
    <xf numFmtId="1" fontId="7" fillId="0" borderId="3" xfId="0" applyNumberFormat="1" applyFont="1" applyBorder="1" applyAlignment="1">
      <alignment horizontal="center" vertical="center"/>
    </xf>
    <xf numFmtId="2" fontId="7" fillId="0" borderId="2" xfId="0" applyNumberFormat="1" applyFont="1" applyBorder="1" applyAlignment="1">
      <alignment horizontal="center" vertical="center"/>
    </xf>
    <xf numFmtId="4" fontId="7" fillId="0" borderId="2" xfId="0" applyNumberFormat="1" applyFont="1" applyBorder="1" applyAlignment="1">
      <alignment horizontal="right" vertical="center"/>
    </xf>
    <xf numFmtId="9" fontId="7" fillId="0" borderId="2" xfId="0" applyNumberFormat="1" applyFont="1" applyBorder="1" applyAlignment="1">
      <alignment horizontal="center" vertical="center"/>
    </xf>
    <xf numFmtId="3" fontId="7" fillId="0" borderId="2" xfId="0" applyNumberFormat="1" applyFont="1" applyBorder="1" applyAlignment="1">
      <alignment horizontal="center" vertical="center"/>
    </xf>
    <xf numFmtId="49" fontId="26" fillId="0" borderId="2" xfId="2" applyNumberFormat="1" applyFont="1" applyBorder="1" applyAlignment="1">
      <alignment horizontal="center" vertical="center" wrapText="1"/>
    </xf>
    <xf numFmtId="164" fontId="26" fillId="0" borderId="2" xfId="2" applyNumberFormat="1" applyFont="1" applyBorder="1" applyAlignment="1">
      <alignment horizontal="left" vertical="center" wrapText="1"/>
    </xf>
    <xf numFmtId="165" fontId="7" fillId="0" borderId="2" xfId="0" applyNumberFormat="1" applyFont="1" applyBorder="1" applyAlignment="1">
      <alignment horizontal="right" vertical="center"/>
    </xf>
    <xf numFmtId="1" fontId="7" fillId="0" borderId="7" xfId="0" applyNumberFormat="1" applyFont="1" applyBorder="1" applyAlignment="1">
      <alignment horizontal="center" vertical="center"/>
    </xf>
    <xf numFmtId="2" fontId="7" fillId="0" borderId="6" xfId="0" applyNumberFormat="1" applyFont="1" applyBorder="1" applyAlignment="1">
      <alignment horizontal="center" vertical="center"/>
    </xf>
    <xf numFmtId="4" fontId="7" fillId="0" borderId="6" xfId="0" applyNumberFormat="1" applyFont="1" applyBorder="1" applyAlignment="1">
      <alignment horizontal="center" vertical="center"/>
    </xf>
    <xf numFmtId="4" fontId="7" fillId="0" borderId="5" xfId="0" applyNumberFormat="1" applyFont="1" applyBorder="1" applyAlignment="1">
      <alignment horizontal="right" vertical="center"/>
    </xf>
    <xf numFmtId="9" fontId="7" fillId="0" borderId="6" xfId="0" applyNumberFormat="1" applyFont="1" applyBorder="1" applyAlignment="1">
      <alignment horizontal="center" vertical="center"/>
    </xf>
    <xf numFmtId="3" fontId="7" fillId="0" borderId="6" xfId="0" applyNumberFormat="1" applyFont="1" applyBorder="1" applyAlignment="1">
      <alignment horizontal="center" vertical="center"/>
    </xf>
    <xf numFmtId="0" fontId="30" fillId="2" borderId="1" xfId="0" applyFont="1" applyFill="1" applyBorder="1" applyAlignment="1">
      <alignment horizontal="center" vertical="center"/>
    </xf>
    <xf numFmtId="4" fontId="2" fillId="0" borderId="0" xfId="0" applyNumberFormat="1" applyFont="1" applyAlignment="1">
      <alignment vertical="center"/>
    </xf>
    <xf numFmtId="0" fontId="1" fillId="0" borderId="1" xfId="0" applyFont="1" applyBorder="1"/>
    <xf numFmtId="0" fontId="5" fillId="0" borderId="1" xfId="0" applyFont="1" applyBorder="1" applyAlignment="1">
      <alignment horizontal="center"/>
    </xf>
    <xf numFmtId="14" fontId="1" fillId="0" borderId="16" xfId="0" applyNumberFormat="1" applyFont="1" applyBorder="1"/>
    <xf numFmtId="14" fontId="1" fillId="0" borderId="2" xfId="0" applyNumberFormat="1" applyFont="1" applyBorder="1"/>
    <xf numFmtId="0" fontId="1" fillId="8" borderId="1" xfId="0" applyFont="1" applyFill="1" applyBorder="1"/>
    <xf numFmtId="2" fontId="2" fillId="0" borderId="1" xfId="0" applyNumberFormat="1" applyFont="1" applyBorder="1"/>
    <xf numFmtId="0" fontId="1" fillId="0" borderId="0" xfId="0" applyFont="1"/>
    <xf numFmtId="4" fontId="1" fillId="0" borderId="0" xfId="0" applyNumberFormat="1" applyFont="1"/>
    <xf numFmtId="0" fontId="2" fillId="0" borderId="0" xfId="0" applyFont="1"/>
    <xf numFmtId="4" fontId="2" fillId="0" borderId="0" xfId="0" applyNumberFormat="1" applyFont="1"/>
    <xf numFmtId="0" fontId="1" fillId="9" borderId="0" xfId="0" applyFont="1" applyFill="1" applyAlignment="1">
      <alignment vertical="center"/>
    </xf>
    <xf numFmtId="166" fontId="2" fillId="0" borderId="0" xfId="0" applyNumberFormat="1" applyFont="1" applyAlignment="1">
      <alignment vertical="center"/>
    </xf>
    <xf numFmtId="0" fontId="33" fillId="0" borderId="0" xfId="0" applyFont="1" applyAlignment="1">
      <alignment vertical="center"/>
    </xf>
    <xf numFmtId="0" fontId="6" fillId="0" borderId="17" xfId="0" applyFont="1" applyBorder="1" applyAlignment="1">
      <alignment vertical="center"/>
    </xf>
    <xf numFmtId="0" fontId="6" fillId="0" borderId="2" xfId="0" applyFont="1" applyBorder="1" applyAlignment="1">
      <alignment vertical="center"/>
    </xf>
    <xf numFmtId="0" fontId="36" fillId="0" borderId="21" xfId="0" applyFont="1" applyBorder="1" applyAlignment="1">
      <alignment vertical="center"/>
    </xf>
    <xf numFmtId="0" fontId="37" fillId="0" borderId="0" xfId="1" applyFont="1" applyAlignment="1">
      <alignment vertical="center"/>
    </xf>
    <xf numFmtId="0" fontId="20" fillId="0" borderId="0" xfId="0" applyFont="1" applyAlignment="1">
      <alignment horizontal="center" vertical="center" wrapText="1"/>
    </xf>
    <xf numFmtId="0" fontId="38" fillId="0" borderId="0" xfId="0" applyFont="1"/>
    <xf numFmtId="0" fontId="38" fillId="0" borderId="0" xfId="0" applyFont="1" applyAlignment="1">
      <alignment horizontal="center"/>
    </xf>
    <xf numFmtId="0" fontId="21" fillId="0" borderId="0" xfId="0" applyFont="1"/>
    <xf numFmtId="0" fontId="39" fillId="7" borderId="1" xfId="0" applyFont="1" applyFill="1" applyBorder="1" applyAlignment="1">
      <alignment horizontal="center" vertical="center"/>
    </xf>
    <xf numFmtId="0" fontId="39" fillId="7" borderId="1" xfId="0" applyFont="1" applyFill="1" applyBorder="1" applyAlignment="1">
      <alignment horizontal="center" vertical="center" wrapText="1"/>
    </xf>
    <xf numFmtId="3" fontId="41" fillId="7" borderId="1" xfId="0" applyNumberFormat="1" applyFont="1" applyFill="1" applyBorder="1" applyAlignment="1">
      <alignment horizontal="center" vertical="center"/>
    </xf>
    <xf numFmtId="0" fontId="41" fillId="2" borderId="1" xfId="0" applyFont="1" applyFill="1" applyBorder="1" applyAlignment="1">
      <alignment vertical="center"/>
    </xf>
    <xf numFmtId="0" fontId="42" fillId="2" borderId="1" xfId="0" applyFont="1" applyFill="1" applyBorder="1" applyAlignment="1">
      <alignment vertical="center" wrapText="1"/>
    </xf>
    <xf numFmtId="167" fontId="41" fillId="2" borderId="1" xfId="3" applyNumberFormat="1" applyFont="1" applyFill="1" applyBorder="1" applyAlignment="1">
      <alignment horizontal="center" vertical="center"/>
    </xf>
    <xf numFmtId="3" fontId="42" fillId="2" borderId="1" xfId="0" applyNumberFormat="1" applyFont="1" applyFill="1" applyBorder="1" applyAlignment="1">
      <alignment vertical="center"/>
    </xf>
    <xf numFmtId="0" fontId="42" fillId="10" borderId="1" xfId="0" applyFont="1" applyFill="1" applyBorder="1" applyAlignment="1">
      <alignment vertical="center"/>
    </xf>
    <xf numFmtId="0" fontId="42" fillId="10" borderId="1" xfId="0" applyFont="1" applyFill="1" applyBorder="1" applyAlignment="1">
      <alignment vertical="center" wrapText="1"/>
    </xf>
    <xf numFmtId="167" fontId="42" fillId="10" borderId="1" xfId="3" applyNumberFormat="1" applyFont="1" applyFill="1" applyBorder="1" applyAlignment="1">
      <alignment horizontal="center" vertical="center"/>
    </xf>
    <xf numFmtId="3" fontId="42" fillId="10" borderId="1" xfId="0" applyNumberFormat="1" applyFont="1" applyFill="1" applyBorder="1" applyAlignment="1">
      <alignment vertical="center"/>
    </xf>
    <xf numFmtId="0" fontId="42" fillId="0" borderId="1" xfId="0" applyFont="1" applyBorder="1" applyAlignment="1">
      <alignment horizontal="right" vertical="center"/>
    </xf>
    <xf numFmtId="0" fontId="42" fillId="0" borderId="1" xfId="0" applyFont="1" applyBorder="1" applyAlignment="1">
      <alignment vertical="center"/>
    </xf>
    <xf numFmtId="0" fontId="42" fillId="0" borderId="1" xfId="0" applyFont="1" applyBorder="1" applyAlignment="1">
      <alignment vertical="center" wrapText="1"/>
    </xf>
    <xf numFmtId="167" fontId="42" fillId="0" borderId="1" xfId="3" applyNumberFormat="1" applyFont="1" applyBorder="1" applyAlignment="1">
      <alignment horizontal="center" vertical="center"/>
    </xf>
    <xf numFmtId="3" fontId="42" fillId="0" borderId="1" xfId="0" applyNumberFormat="1" applyFont="1" applyBorder="1" applyAlignment="1">
      <alignment vertical="center" wrapText="1"/>
    </xf>
    <xf numFmtId="0" fontId="12" fillId="0" borderId="0" xfId="0" applyFont="1" applyAlignment="1">
      <alignment vertical="center" wrapText="1"/>
    </xf>
    <xf numFmtId="0" fontId="7" fillId="0" borderId="0" xfId="0" applyFont="1" applyAlignment="1">
      <alignment vertical="center" wrapText="1"/>
    </xf>
    <xf numFmtId="0" fontId="6" fillId="0" borderId="1" xfId="0" applyFont="1" applyBorder="1" applyAlignment="1">
      <alignment vertical="center" wrapText="1"/>
    </xf>
    <xf numFmtId="0" fontId="13" fillId="0" borderId="8" xfId="0" applyFont="1" applyBorder="1" applyAlignment="1">
      <alignment horizontal="center"/>
    </xf>
    <xf numFmtId="0" fontId="44" fillId="0" borderId="0" xfId="0" applyFont="1" applyAlignment="1">
      <alignment vertical="center"/>
    </xf>
    <xf numFmtId="0" fontId="44" fillId="0" borderId="0" xfId="0" applyFont="1" applyAlignment="1">
      <alignment horizontal="right" vertical="center" wrapText="1"/>
    </xf>
    <xf numFmtId="0" fontId="44" fillId="0" borderId="0" xfId="0" applyFont="1" applyAlignment="1">
      <alignment vertical="center" wrapText="1"/>
    </xf>
    <xf numFmtId="4" fontId="44" fillId="0" borderId="0" xfId="0" applyNumberFormat="1" applyFont="1" applyAlignment="1">
      <alignment vertical="center"/>
    </xf>
    <xf numFmtId="0" fontId="13" fillId="0" borderId="1" xfId="0" applyFont="1" applyBorder="1" applyAlignment="1">
      <alignment horizontal="center" vertical="center"/>
    </xf>
    <xf numFmtId="0" fontId="13" fillId="0" borderId="1" xfId="0" applyFont="1" applyBorder="1" applyAlignment="1">
      <alignment horizontal="center" vertical="center" wrapText="1"/>
    </xf>
    <xf numFmtId="0" fontId="44" fillId="0" borderId="1" xfId="0" applyFont="1" applyBorder="1" applyAlignment="1">
      <alignment vertical="center"/>
    </xf>
    <xf numFmtId="0" fontId="46" fillId="0" borderId="1" xfId="0" applyFont="1" applyBorder="1" applyAlignment="1">
      <alignment horizontal="center" vertical="center"/>
    </xf>
    <xf numFmtId="0" fontId="46" fillId="0" borderId="1" xfId="0" applyFont="1" applyBorder="1" applyAlignment="1">
      <alignment vertical="center" wrapText="1"/>
    </xf>
    <xf numFmtId="0" fontId="44" fillId="0" borderId="1" xfId="0" applyFont="1" applyBorder="1" applyAlignment="1">
      <alignment horizontal="center" vertical="center"/>
    </xf>
    <xf numFmtId="4" fontId="46" fillId="0" borderId="1" xfId="0" applyNumberFormat="1" applyFont="1" applyBorder="1" applyAlignment="1">
      <alignment horizontal="right" vertical="center"/>
    </xf>
    <xf numFmtId="0" fontId="44" fillId="4" borderId="1" xfId="0" applyFont="1" applyFill="1" applyBorder="1" applyAlignment="1">
      <alignment vertical="center"/>
    </xf>
    <xf numFmtId="3" fontId="13" fillId="4" borderId="1" xfId="0" applyNumberFormat="1" applyFont="1" applyFill="1" applyBorder="1" applyAlignment="1">
      <alignment horizontal="center" vertical="center"/>
    </xf>
    <xf numFmtId="0" fontId="44" fillId="4" borderId="1" xfId="0" applyFont="1" applyFill="1" applyBorder="1" applyAlignment="1">
      <alignment vertical="center" wrapText="1"/>
    </xf>
    <xf numFmtId="0" fontId="44" fillId="4" borderId="1" xfId="0" applyFont="1" applyFill="1" applyBorder="1"/>
    <xf numFmtId="0" fontId="13" fillId="4" borderId="1" xfId="0" applyFont="1" applyFill="1" applyBorder="1" applyAlignment="1">
      <alignment horizontal="center" vertical="center" wrapText="1"/>
    </xf>
    <xf numFmtId="0" fontId="13" fillId="0" borderId="8" xfId="0" applyFont="1" applyBorder="1" applyAlignment="1">
      <alignment horizontal="center" vertical="center"/>
    </xf>
    <xf numFmtId="0" fontId="44" fillId="4" borderId="1" xfId="0" applyFont="1" applyFill="1" applyBorder="1" applyAlignment="1">
      <alignment horizontal="center" vertical="center"/>
    </xf>
    <xf numFmtId="0" fontId="13" fillId="5" borderId="1" xfId="0" applyFont="1" applyFill="1" applyBorder="1" applyAlignment="1">
      <alignment horizontal="center" vertical="center" wrapText="1"/>
    </xf>
    <xf numFmtId="3" fontId="13" fillId="5" borderId="1" xfId="0" applyNumberFormat="1" applyFont="1" applyFill="1" applyBorder="1" applyAlignment="1">
      <alignment horizontal="center" vertical="center" wrapText="1"/>
    </xf>
    <xf numFmtId="0" fontId="44" fillId="5" borderId="1" xfId="0" applyFont="1" applyFill="1" applyBorder="1"/>
    <xf numFmtId="0" fontId="48" fillId="0" borderId="1" xfId="0" applyFont="1" applyBorder="1" applyAlignment="1">
      <alignment vertical="center" wrapText="1"/>
    </xf>
    <xf numFmtId="0" fontId="50" fillId="0" borderId="1" xfId="0" applyFont="1" applyBorder="1" applyAlignment="1">
      <alignment vertical="center" wrapText="1"/>
    </xf>
    <xf numFmtId="0" fontId="12" fillId="0" borderId="1" xfId="0" applyFont="1" applyBorder="1" applyAlignment="1">
      <alignment vertical="center"/>
    </xf>
    <xf numFmtId="0" fontId="10" fillId="0" borderId="1" xfId="0" applyFont="1" applyBorder="1" applyAlignment="1">
      <alignment horizontal="center" vertical="center"/>
    </xf>
    <xf numFmtId="3" fontId="47" fillId="0" borderId="1" xfId="0" applyNumberFormat="1" applyFont="1" applyBorder="1" applyAlignment="1">
      <alignment horizontal="right" vertical="center"/>
    </xf>
    <xf numFmtId="3" fontId="13" fillId="0" borderId="1" xfId="0" applyNumberFormat="1" applyFont="1" applyBorder="1" applyAlignment="1">
      <alignment horizontal="center" vertical="center" wrapText="1"/>
    </xf>
    <xf numFmtId="0" fontId="46" fillId="0" borderId="0" xfId="0" applyFont="1" applyAlignment="1">
      <alignment vertical="center"/>
    </xf>
    <xf numFmtId="0" fontId="32" fillId="0" borderId="1" xfId="0" applyFont="1" applyBorder="1" applyAlignment="1">
      <alignment horizontal="center" vertical="center" wrapText="1"/>
    </xf>
    <xf numFmtId="14" fontId="22" fillId="6" borderId="1" xfId="0" applyNumberFormat="1" applyFont="1" applyFill="1" applyBorder="1" applyAlignment="1">
      <alignment horizontal="center" vertical="center"/>
    </xf>
    <xf numFmtId="0" fontId="22" fillId="6" borderId="1" xfId="0" applyFont="1" applyFill="1" applyBorder="1" applyAlignment="1">
      <alignment horizontal="center" vertical="center"/>
    </xf>
    <xf numFmtId="4" fontId="26" fillId="0" borderId="1" xfId="0" applyNumberFormat="1" applyFont="1" applyBorder="1" applyAlignment="1">
      <alignment horizontal="right" vertical="center"/>
    </xf>
    <xf numFmtId="0" fontId="15" fillId="0" borderId="1" xfId="0" applyFont="1" applyBorder="1" applyAlignment="1">
      <alignment horizontal="left" vertical="center" wrapText="1"/>
    </xf>
    <xf numFmtId="0" fontId="44" fillId="0" borderId="0" xfId="0" applyFont="1" applyAlignment="1">
      <alignment horizontal="left" vertical="center" wrapText="1"/>
    </xf>
    <xf numFmtId="0" fontId="44" fillId="0" borderId="0" xfId="0" applyFont="1" applyBorder="1" applyAlignment="1">
      <alignment horizontal="center" vertical="center"/>
    </xf>
    <xf numFmtId="0" fontId="44" fillId="0" borderId="0" xfId="0" applyFont="1" applyAlignment="1">
      <alignment horizontal="right" vertical="center" wrapText="1"/>
    </xf>
    <xf numFmtId="0" fontId="13" fillId="0" borderId="0" xfId="0" applyFont="1" applyAlignment="1">
      <alignment horizontal="center" vertical="center" wrapText="1"/>
    </xf>
    <xf numFmtId="0" fontId="44"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0" xfId="0" applyFont="1" applyAlignment="1">
      <alignment horizontal="center" vertical="center"/>
    </xf>
    <xf numFmtId="0" fontId="44" fillId="0" borderId="0" xfId="0" applyFont="1" applyAlignment="1">
      <alignment horizontal="center" vertical="center"/>
    </xf>
    <xf numFmtId="0" fontId="44" fillId="0" borderId="8" xfId="0" applyFont="1" applyBorder="1" applyAlignment="1">
      <alignment horizontal="center" vertical="center"/>
    </xf>
    <xf numFmtId="0" fontId="44" fillId="0" borderId="4" xfId="0" applyFont="1" applyBorder="1" applyAlignment="1">
      <alignment horizontal="center" vertical="center"/>
    </xf>
    <xf numFmtId="0" fontId="44" fillId="0" borderId="6" xfId="0" applyFont="1" applyBorder="1" applyAlignment="1">
      <alignment horizontal="center" vertical="center"/>
    </xf>
    <xf numFmtId="0" fontId="46" fillId="0" borderId="8" xfId="0" applyFont="1" applyBorder="1" applyAlignment="1">
      <alignment horizontal="center" vertical="center" wrapText="1"/>
    </xf>
    <xf numFmtId="0" fontId="46" fillId="0" borderId="4" xfId="0" applyFont="1" applyBorder="1" applyAlignment="1">
      <alignment horizontal="center" vertical="center" wrapText="1"/>
    </xf>
    <xf numFmtId="0" fontId="46" fillId="0" borderId="6" xfId="0" applyFont="1" applyBorder="1" applyAlignment="1">
      <alignment horizontal="center" vertical="center" wrapText="1"/>
    </xf>
    <xf numFmtId="0" fontId="2" fillId="0" borderId="11" xfId="0" applyFont="1" applyBorder="1" applyAlignment="1">
      <alignment horizontal="center"/>
    </xf>
    <xf numFmtId="0" fontId="2" fillId="0" borderId="15" xfId="0" applyFont="1" applyBorder="1" applyAlignment="1">
      <alignment horizontal="center"/>
    </xf>
    <xf numFmtId="0" fontId="16" fillId="0" borderId="0" xfId="0" applyFont="1" applyAlignment="1">
      <alignment horizontal="center" vertical="center"/>
    </xf>
    <xf numFmtId="0" fontId="24" fillId="0" borderId="0" xfId="0" applyFont="1" applyAlignment="1">
      <alignment horizontal="left" vertical="center" wrapText="1"/>
    </xf>
    <xf numFmtId="0" fontId="1" fillId="0" borderId="0" xfId="0" applyFont="1" applyAlignment="1">
      <alignment horizontal="left" vertical="center"/>
    </xf>
    <xf numFmtId="0" fontId="16" fillId="4" borderId="0" xfId="0" applyFont="1" applyFill="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8" fillId="0" borderId="0" xfId="0" applyFont="1" applyAlignment="1">
      <alignment horizontal="center" vertical="center" wrapText="1"/>
    </xf>
    <xf numFmtId="0" fontId="23"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8" fillId="4" borderId="0" xfId="0" applyFont="1" applyFill="1" applyAlignment="1">
      <alignment horizontal="center" vertical="center" wrapText="1"/>
    </xf>
    <xf numFmtId="0" fontId="2" fillId="0" borderId="1" xfId="0" applyFont="1" applyBorder="1" applyAlignment="1">
      <alignment horizontal="center" vertical="center"/>
    </xf>
    <xf numFmtId="0" fontId="2" fillId="4" borderId="0" xfId="0" applyFont="1" applyFill="1" applyAlignment="1">
      <alignment horizontal="center" vertical="center" wrapText="1"/>
    </xf>
    <xf numFmtId="0" fontId="15" fillId="0" borderId="0" xfId="0" applyFont="1" applyBorder="1" applyAlignment="1">
      <alignment horizontal="left" vertical="center" wrapText="1"/>
    </xf>
    <xf numFmtId="0" fontId="19" fillId="0" borderId="0" xfId="0" applyFont="1" applyBorder="1" applyAlignment="1">
      <alignment horizontal="left" vertical="center" wrapText="1"/>
    </xf>
    <xf numFmtId="0" fontId="12" fillId="4" borderId="0" xfId="0" applyFont="1" applyFill="1" applyAlignment="1">
      <alignment horizontal="center" vertical="center" wrapText="1"/>
    </xf>
    <xf numFmtId="0" fontId="12" fillId="0" borderId="0" xfId="0" applyFont="1" applyAlignment="1">
      <alignment horizontal="center" vertical="center" wrapText="1"/>
    </xf>
    <xf numFmtId="0" fontId="21" fillId="0" borderId="0" xfId="0" applyFont="1" applyAlignment="1">
      <alignment horizontal="left" vertical="center" wrapText="1"/>
    </xf>
    <xf numFmtId="0" fontId="6" fillId="0" borderId="0" xfId="0" applyFont="1" applyAlignment="1">
      <alignment horizontal="left" vertical="center"/>
    </xf>
    <xf numFmtId="0" fontId="17" fillId="0" borderId="0" xfId="0" applyFont="1" applyAlignment="1">
      <alignment horizontal="left" vertical="center" wrapText="1"/>
    </xf>
    <xf numFmtId="0" fontId="40" fillId="4" borderId="22" xfId="0" applyFont="1" applyFill="1" applyBorder="1" applyAlignment="1">
      <alignment horizontal="center" vertical="center" wrapText="1"/>
    </xf>
  </cellXfs>
  <cellStyles count="4">
    <cellStyle name="Comma" xfId="3" builtinId="3"/>
    <cellStyle name="Hyperlink"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79998168889431442"/>
    <pageSetUpPr fitToPage="1"/>
  </sheetPr>
  <dimension ref="A1:G38"/>
  <sheetViews>
    <sheetView tabSelected="1" topLeftCell="A7" workbookViewId="0">
      <selection activeCell="I16" sqref="I16"/>
    </sheetView>
  </sheetViews>
  <sheetFormatPr defaultColWidth="9.140625" defaultRowHeight="15" x14ac:dyDescent="0.25"/>
  <cols>
    <col min="1" max="1" width="26.28515625" style="123" customWidth="1"/>
    <col min="2" max="2" width="11.140625" style="123" customWidth="1"/>
    <col min="3" max="3" width="11.28515625" style="123" customWidth="1"/>
    <col min="4" max="4" width="62.5703125" style="123" customWidth="1"/>
    <col min="5" max="5" width="12.28515625" style="123" customWidth="1"/>
    <col min="6" max="7" width="9.140625" style="123"/>
    <col min="8" max="8" width="10.140625" style="123" bestFit="1" customWidth="1"/>
    <col min="9" max="16384" width="9.140625" style="123"/>
  </cols>
  <sheetData>
    <row r="1" spans="1:7" ht="69.75" customHeight="1" x14ac:dyDescent="0.25">
      <c r="A1" s="158" t="s">
        <v>62</v>
      </c>
      <c r="B1" s="158"/>
      <c r="C1" s="158"/>
      <c r="D1" s="158"/>
      <c r="E1" s="158"/>
    </row>
    <row r="2" spans="1:7" x14ac:dyDescent="0.25">
      <c r="A2" s="124"/>
      <c r="B2" s="124"/>
      <c r="C2" s="124"/>
      <c r="D2" s="124"/>
      <c r="E2" s="124" t="s">
        <v>86</v>
      </c>
    </row>
    <row r="3" spans="1:7" ht="36.75" customHeight="1" x14ac:dyDescent="0.25">
      <c r="A3" s="159" t="s">
        <v>142</v>
      </c>
      <c r="B3" s="159"/>
      <c r="C3" s="159"/>
      <c r="D3" s="159"/>
      <c r="E3" s="159"/>
    </row>
    <row r="4" spans="1:7" ht="34.5" customHeight="1" x14ac:dyDescent="0.25">
      <c r="A4" s="159" t="s">
        <v>63</v>
      </c>
      <c r="B4" s="159"/>
      <c r="C4" s="159"/>
      <c r="D4" s="159"/>
      <c r="E4" s="159"/>
    </row>
    <row r="5" spans="1:7" ht="30.75" customHeight="1" x14ac:dyDescent="0.25">
      <c r="A5" s="125" t="s">
        <v>65</v>
      </c>
      <c r="B5" s="123" t="s">
        <v>112</v>
      </c>
      <c r="G5" s="126"/>
    </row>
    <row r="6" spans="1:7" x14ac:dyDescent="0.25">
      <c r="A6" s="125" t="s">
        <v>64</v>
      </c>
      <c r="B6" s="150" t="s">
        <v>88</v>
      </c>
    </row>
    <row r="7" spans="1:7" x14ac:dyDescent="0.25">
      <c r="A7" s="159" t="s">
        <v>111</v>
      </c>
      <c r="B7" s="159"/>
      <c r="C7" s="159"/>
      <c r="D7" s="159"/>
      <c r="E7" s="159"/>
    </row>
    <row r="8" spans="1:7" x14ac:dyDescent="0.25">
      <c r="A8" s="160" t="s">
        <v>68</v>
      </c>
      <c r="B8" s="160"/>
      <c r="C8" s="160"/>
      <c r="D8" s="160"/>
      <c r="E8" s="160"/>
    </row>
    <row r="9" spans="1:7" ht="36.75" customHeight="1" x14ac:dyDescent="0.2">
      <c r="A9" s="127" t="s">
        <v>0</v>
      </c>
      <c r="B9" s="127" t="s">
        <v>61</v>
      </c>
      <c r="C9" s="128" t="s">
        <v>156</v>
      </c>
      <c r="D9" s="127" t="s">
        <v>67</v>
      </c>
      <c r="E9" s="40" t="s">
        <v>40</v>
      </c>
    </row>
    <row r="10" spans="1:7" x14ac:dyDescent="0.25">
      <c r="A10" s="146" t="s">
        <v>39</v>
      </c>
      <c r="B10" s="147">
        <v>1000</v>
      </c>
      <c r="C10" s="148">
        <f>ROUND('1.tabula_VSC'!P21,0)</f>
        <v>1851</v>
      </c>
      <c r="D10" s="131" t="s">
        <v>110</v>
      </c>
      <c r="E10" s="132" t="s">
        <v>109</v>
      </c>
    </row>
    <row r="11" spans="1:7" x14ac:dyDescent="0.25">
      <c r="A11" s="146" t="s">
        <v>117</v>
      </c>
      <c r="B11" s="147">
        <v>2000</v>
      </c>
      <c r="C11" s="148">
        <f>ROUND(C12+C13,0)</f>
        <v>13084</v>
      </c>
      <c r="D11" s="131"/>
      <c r="E11" s="132"/>
    </row>
    <row r="12" spans="1:7" ht="25.5" x14ac:dyDescent="0.25">
      <c r="A12" s="129" t="s">
        <v>2</v>
      </c>
      <c r="B12" s="132">
        <v>2239</v>
      </c>
      <c r="C12" s="133">
        <f>'2.tabula_VSC'!E25</f>
        <v>11743.800199999998</v>
      </c>
      <c r="D12" s="144" t="s">
        <v>157</v>
      </c>
      <c r="E12" s="132" t="s">
        <v>41</v>
      </c>
    </row>
    <row r="13" spans="1:7" ht="25.5" x14ac:dyDescent="0.25">
      <c r="A13" s="129" t="s">
        <v>3</v>
      </c>
      <c r="B13" s="132">
        <v>2261</v>
      </c>
      <c r="C13" s="133">
        <f>'3.tabula_VSC'!D14</f>
        <v>1340</v>
      </c>
      <c r="D13" s="144" t="s">
        <v>158</v>
      </c>
      <c r="E13" s="132" t="s">
        <v>42</v>
      </c>
    </row>
    <row r="14" spans="1:7" x14ac:dyDescent="0.25">
      <c r="A14" s="134" t="s">
        <v>4</v>
      </c>
      <c r="B14" s="134"/>
      <c r="C14" s="135">
        <f>C10+C11</f>
        <v>14935</v>
      </c>
      <c r="D14" s="136"/>
      <c r="E14" s="137"/>
    </row>
    <row r="15" spans="1:7" x14ac:dyDescent="0.25">
      <c r="C15" s="126"/>
    </row>
    <row r="16" spans="1:7" ht="15.75" customHeight="1" x14ac:dyDescent="0.25">
      <c r="A16" s="161" t="s">
        <v>57</v>
      </c>
      <c r="B16" s="161"/>
      <c r="C16" s="161"/>
      <c r="D16" s="161"/>
      <c r="E16" s="161"/>
    </row>
    <row r="17" spans="1:5" ht="15.75" customHeight="1" x14ac:dyDescent="0.25">
      <c r="A17" s="157" t="s">
        <v>69</v>
      </c>
      <c r="B17" s="157"/>
      <c r="C17" s="157"/>
      <c r="D17" s="157"/>
      <c r="E17" s="157"/>
    </row>
    <row r="18" spans="1:5" ht="30.75" customHeight="1" x14ac:dyDescent="0.2">
      <c r="A18" s="127" t="s">
        <v>0</v>
      </c>
      <c r="B18" s="127" t="s">
        <v>61</v>
      </c>
      <c r="C18" s="128" t="s">
        <v>156</v>
      </c>
      <c r="D18" s="127" t="s">
        <v>67</v>
      </c>
      <c r="E18" s="40" t="s">
        <v>40</v>
      </c>
    </row>
    <row r="19" spans="1:5" ht="30" x14ac:dyDescent="0.25">
      <c r="A19" s="121" t="s">
        <v>159</v>
      </c>
      <c r="B19" s="20">
        <v>2000</v>
      </c>
      <c r="C19" s="148">
        <f>ROUNDUP('4.tabula_NVA'!G11,0)</f>
        <v>14276</v>
      </c>
      <c r="D19" s="145" t="s">
        <v>74</v>
      </c>
      <c r="E19" s="132" t="s">
        <v>43</v>
      </c>
    </row>
    <row r="20" spans="1:5" x14ac:dyDescent="0.25">
      <c r="A20" s="134" t="s">
        <v>4</v>
      </c>
      <c r="B20" s="138"/>
      <c r="C20" s="135">
        <f>ROUNDUP(C19,0)</f>
        <v>14276</v>
      </c>
      <c r="D20" s="138"/>
      <c r="E20" s="137"/>
    </row>
    <row r="22" spans="1:5" x14ac:dyDescent="0.25">
      <c r="A22" s="162" t="s">
        <v>138</v>
      </c>
      <c r="B22" s="162"/>
      <c r="C22" s="162"/>
      <c r="D22" s="162"/>
      <c r="E22" s="162"/>
    </row>
    <row r="23" spans="1:5" x14ac:dyDescent="0.25">
      <c r="A23" s="163" t="s">
        <v>139</v>
      </c>
      <c r="B23" s="163"/>
      <c r="C23" s="163"/>
      <c r="D23" s="163"/>
      <c r="E23" s="163"/>
    </row>
    <row r="24" spans="1:5" ht="29.25" x14ac:dyDescent="0.2">
      <c r="A24" s="127" t="s">
        <v>0</v>
      </c>
      <c r="B24" s="127" t="s">
        <v>61</v>
      </c>
      <c r="C24" s="128" t="s">
        <v>156</v>
      </c>
      <c r="D24" s="127" t="s">
        <v>67</v>
      </c>
      <c r="E24" s="40" t="s">
        <v>40</v>
      </c>
    </row>
    <row r="25" spans="1:5" x14ac:dyDescent="0.2">
      <c r="A25" s="146" t="s">
        <v>117</v>
      </c>
      <c r="B25" s="147">
        <v>2000</v>
      </c>
      <c r="C25" s="149">
        <f>ROUND(SUM(C26:C28),0)</f>
        <v>968</v>
      </c>
      <c r="D25" s="139"/>
      <c r="E25" s="122"/>
    </row>
    <row r="26" spans="1:5" x14ac:dyDescent="0.25">
      <c r="A26" s="129" t="s">
        <v>140</v>
      </c>
      <c r="B26" s="130">
        <v>2120</v>
      </c>
      <c r="C26" s="154">
        <f>'5.tabula_VUGD'!D9</f>
        <v>474.9</v>
      </c>
      <c r="D26" s="167" t="s">
        <v>151</v>
      </c>
      <c r="E26" s="164" t="s">
        <v>58</v>
      </c>
    </row>
    <row r="27" spans="1:5" x14ac:dyDescent="0.25">
      <c r="A27" s="129" t="s">
        <v>2</v>
      </c>
      <c r="B27" s="132">
        <v>2231</v>
      </c>
      <c r="C27" s="154">
        <f>'5.tabula_VUGD'!D15</f>
        <v>440</v>
      </c>
      <c r="D27" s="168"/>
      <c r="E27" s="165"/>
    </row>
    <row r="28" spans="1:5" x14ac:dyDescent="0.25">
      <c r="A28" s="129" t="s">
        <v>141</v>
      </c>
      <c r="B28" s="132">
        <v>2314</v>
      </c>
      <c r="C28" s="154">
        <f>'5.tabula_VUGD'!D16</f>
        <v>53.024999999999999</v>
      </c>
      <c r="D28" s="169"/>
      <c r="E28" s="166"/>
    </row>
    <row r="29" spans="1:5" x14ac:dyDescent="0.25">
      <c r="A29" s="134" t="s">
        <v>4</v>
      </c>
      <c r="B29" s="140"/>
      <c r="C29" s="135">
        <f>C25</f>
        <v>968</v>
      </c>
      <c r="D29" s="136"/>
      <c r="E29" s="137"/>
    </row>
    <row r="31" spans="1:5" x14ac:dyDescent="0.25">
      <c r="A31" s="141" t="s">
        <v>59</v>
      </c>
      <c r="B31" s="141"/>
      <c r="C31" s="142">
        <f>C14+C20+C29</f>
        <v>30179</v>
      </c>
      <c r="D31" s="141"/>
      <c r="E31" s="143"/>
    </row>
    <row r="33" spans="1:5" x14ac:dyDescent="0.25">
      <c r="A33" s="156" t="s">
        <v>60</v>
      </c>
      <c r="B33" s="156"/>
      <c r="C33" s="156"/>
      <c r="D33" s="156"/>
    </row>
    <row r="34" spans="1:5" ht="39" customHeight="1" x14ac:dyDescent="0.25">
      <c r="A34" s="156" t="s">
        <v>155</v>
      </c>
      <c r="B34" s="156"/>
      <c r="C34" s="156"/>
      <c r="D34" s="156"/>
      <c r="E34" s="156"/>
    </row>
    <row r="38" spans="1:5" x14ac:dyDescent="0.25">
      <c r="C38" s="126"/>
    </row>
  </sheetData>
  <mergeCells count="13">
    <mergeCell ref="A34:E34"/>
    <mergeCell ref="A17:E17"/>
    <mergeCell ref="A33:D33"/>
    <mergeCell ref="A1:E1"/>
    <mergeCell ref="A3:E3"/>
    <mergeCell ref="A4:E4"/>
    <mergeCell ref="A7:E7"/>
    <mergeCell ref="A8:E8"/>
    <mergeCell ref="A16:E16"/>
    <mergeCell ref="A22:E22"/>
    <mergeCell ref="A23:E23"/>
    <mergeCell ref="E26:E28"/>
    <mergeCell ref="D26:D28"/>
  </mergeCells>
  <phoneticPr fontId="11" type="noConversion"/>
  <pageMargins left="0.9055118110236221" right="0.70866141732283472" top="0.74803149606299213" bottom="0.74803149606299213" header="0.31496062992125984" footer="0.31496062992125984"/>
  <pageSetup paperSize="9" scale="68"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C0C21-85E2-49E8-B067-70CED470C773}">
  <sheetPr>
    <tabColor rgb="FF92D050"/>
    <pageSetUpPr fitToPage="1"/>
  </sheetPr>
  <dimension ref="A1:R22"/>
  <sheetViews>
    <sheetView zoomScale="89" zoomScaleNormal="89" workbookViewId="0">
      <selection activeCell="D7" sqref="D7"/>
    </sheetView>
  </sheetViews>
  <sheetFormatPr defaultRowHeight="15.75" x14ac:dyDescent="0.25"/>
  <cols>
    <col min="1" max="1" width="5.42578125" style="2" customWidth="1"/>
    <col min="2" max="2" width="19.140625" style="2" customWidth="1"/>
    <col min="3" max="3" width="13.28515625" style="2" bestFit="1" customWidth="1"/>
    <col min="4" max="4" width="11.7109375" style="2" bestFit="1" customWidth="1"/>
    <col min="5" max="5" width="9.42578125" style="2" customWidth="1"/>
    <col min="6" max="6" width="6" style="2" customWidth="1"/>
    <col min="7" max="7" width="7.85546875" style="2" customWidth="1"/>
    <col min="8" max="8" width="9.140625" style="2"/>
    <col min="9" max="9" width="11.42578125" style="2" customWidth="1"/>
    <col min="10" max="10" width="13.5703125" style="2" customWidth="1"/>
    <col min="11" max="11" width="10.85546875" style="2" customWidth="1"/>
    <col min="12" max="12" width="12.85546875" style="2" customWidth="1"/>
    <col min="13" max="13" width="7.5703125" style="2" customWidth="1"/>
    <col min="14" max="14" width="7.85546875" style="2" customWidth="1"/>
    <col min="15" max="16" width="12.5703125" style="2" customWidth="1"/>
    <col min="17" max="17" width="10" style="2" customWidth="1"/>
    <col min="18" max="18" width="10.85546875" style="2" customWidth="1"/>
    <col min="19" max="16384" width="9.140625" style="2"/>
  </cols>
  <sheetData>
    <row r="1" spans="1:18" x14ac:dyDescent="0.25">
      <c r="R1" s="2" t="s">
        <v>56</v>
      </c>
    </row>
    <row r="2" spans="1:18" s="44" customFormat="1" x14ac:dyDescent="0.25">
      <c r="A2" s="172" t="s">
        <v>142</v>
      </c>
      <c r="B2" s="172"/>
      <c r="C2" s="172"/>
      <c r="D2" s="172"/>
      <c r="E2" s="172"/>
      <c r="F2" s="172"/>
      <c r="G2" s="172"/>
      <c r="H2" s="172"/>
      <c r="I2" s="172"/>
      <c r="J2" s="172"/>
      <c r="K2" s="172"/>
      <c r="L2" s="172"/>
      <c r="M2" s="172"/>
      <c r="N2" s="172"/>
      <c r="O2" s="172"/>
      <c r="P2" s="172"/>
      <c r="Q2" s="172"/>
      <c r="R2" s="172"/>
    </row>
    <row r="3" spans="1:18" s="44" customFormat="1" ht="24" customHeight="1" x14ac:dyDescent="0.25">
      <c r="A3" s="173" t="s">
        <v>162</v>
      </c>
      <c r="B3" s="173"/>
      <c r="C3" s="173"/>
      <c r="D3" s="173"/>
      <c r="E3" s="173"/>
      <c r="F3" s="173"/>
      <c r="G3" s="173"/>
      <c r="H3" s="173"/>
      <c r="I3" s="173"/>
      <c r="J3" s="173"/>
      <c r="K3" s="173"/>
      <c r="L3" s="173"/>
      <c r="M3" s="173"/>
      <c r="N3" s="173"/>
      <c r="O3" s="173"/>
      <c r="P3" s="173"/>
      <c r="Q3" s="173"/>
      <c r="R3" s="173"/>
    </row>
    <row r="4" spans="1:18" s="44" customFormat="1" x14ac:dyDescent="0.25">
      <c r="A4" s="174" t="s">
        <v>68</v>
      </c>
      <c r="B4" s="174"/>
      <c r="C4" s="174"/>
      <c r="D4" s="174"/>
      <c r="E4" s="174"/>
      <c r="F4" s="174"/>
      <c r="G4" s="174"/>
      <c r="H4" s="174"/>
      <c r="I4" s="174"/>
      <c r="J4" s="174"/>
      <c r="K4" s="174"/>
      <c r="L4" s="174"/>
      <c r="M4" s="174"/>
      <c r="N4" s="174"/>
      <c r="O4" s="174"/>
      <c r="P4" s="174"/>
      <c r="Q4" s="174"/>
      <c r="R4" s="174"/>
    </row>
    <row r="5" spans="1:18" ht="18" customHeight="1" x14ac:dyDescent="0.25">
      <c r="A5" s="2" t="s">
        <v>105</v>
      </c>
    </row>
    <row r="6" spans="1:18" x14ac:dyDescent="0.25">
      <c r="A6" s="175" t="s">
        <v>66</v>
      </c>
      <c r="B6" s="175"/>
      <c r="C6" s="175"/>
      <c r="D6" s="175"/>
      <c r="E6" s="175"/>
      <c r="F6" s="175"/>
      <c r="G6" s="175"/>
      <c r="H6" s="175"/>
      <c r="I6" s="175"/>
      <c r="J6" s="175"/>
      <c r="K6" s="175"/>
      <c r="L6" s="175"/>
      <c r="M6" s="175"/>
      <c r="N6" s="175"/>
      <c r="O6" s="175"/>
      <c r="P6" s="175"/>
      <c r="Q6" s="175"/>
      <c r="R6" s="175"/>
    </row>
    <row r="7" spans="1:18" ht="214.5" x14ac:dyDescent="0.25">
      <c r="A7" s="46" t="s">
        <v>29</v>
      </c>
      <c r="B7" s="46" t="s">
        <v>18</v>
      </c>
      <c r="C7" s="16" t="s">
        <v>77</v>
      </c>
      <c r="D7" s="16" t="s">
        <v>78</v>
      </c>
      <c r="E7" s="46" t="s">
        <v>5</v>
      </c>
      <c r="F7" s="176" t="s">
        <v>21</v>
      </c>
      <c r="G7" s="177"/>
      <c r="H7" s="47" t="s">
        <v>25</v>
      </c>
      <c r="I7" s="47" t="s">
        <v>89</v>
      </c>
      <c r="J7" s="21" t="s">
        <v>107</v>
      </c>
      <c r="K7" s="21" t="s">
        <v>6</v>
      </c>
      <c r="L7" s="21" t="s">
        <v>90</v>
      </c>
      <c r="M7" s="178" t="s">
        <v>22</v>
      </c>
      <c r="N7" s="179"/>
      <c r="O7" s="21" t="s">
        <v>91</v>
      </c>
      <c r="P7" s="21" t="s">
        <v>92</v>
      </c>
      <c r="Q7" s="48" t="s">
        <v>20</v>
      </c>
      <c r="R7" s="48" t="s">
        <v>28</v>
      </c>
    </row>
    <row r="8" spans="1:18" x14ac:dyDescent="0.25">
      <c r="A8" s="46">
        <v>1</v>
      </c>
      <c r="B8" s="46">
        <v>2</v>
      </c>
      <c r="C8" s="46">
        <v>3</v>
      </c>
      <c r="D8" s="46">
        <v>4</v>
      </c>
      <c r="E8" s="46">
        <v>5</v>
      </c>
      <c r="F8" s="176">
        <v>6</v>
      </c>
      <c r="G8" s="177"/>
      <c r="H8" s="21">
        <v>7</v>
      </c>
      <c r="I8" s="21">
        <v>8</v>
      </c>
      <c r="J8" s="49">
        <v>9</v>
      </c>
      <c r="K8" s="21">
        <v>10</v>
      </c>
      <c r="L8" s="21">
        <v>11</v>
      </c>
      <c r="M8" s="178">
        <v>12</v>
      </c>
      <c r="N8" s="179"/>
      <c r="O8" s="21" t="s">
        <v>93</v>
      </c>
      <c r="P8" s="21">
        <v>14</v>
      </c>
      <c r="Q8" s="48">
        <v>15</v>
      </c>
      <c r="R8" s="48">
        <v>16</v>
      </c>
    </row>
    <row r="9" spans="1:18" s="24" customFormat="1" ht="27.75" customHeight="1" x14ac:dyDescent="0.25">
      <c r="A9" s="50" t="s">
        <v>30</v>
      </c>
      <c r="B9" s="51" t="s">
        <v>26</v>
      </c>
      <c r="C9" s="52" t="s">
        <v>80</v>
      </c>
      <c r="D9" s="52" t="s">
        <v>71</v>
      </c>
      <c r="E9" s="53" t="s">
        <v>94</v>
      </c>
      <c r="F9" s="54"/>
      <c r="G9" s="55">
        <v>88</v>
      </c>
      <c r="H9" s="56">
        <v>0.5</v>
      </c>
      <c r="I9" s="57">
        <v>1300</v>
      </c>
      <c r="J9" s="58">
        <v>7.8549800000000003</v>
      </c>
      <c r="K9" s="59">
        <v>0.3</v>
      </c>
      <c r="L9" s="9">
        <f>ROUND(J9*G9*K9,32)</f>
        <v>207.37147200000001</v>
      </c>
      <c r="M9" s="60"/>
      <c r="N9" s="4">
        <v>16</v>
      </c>
      <c r="O9" s="6">
        <f>ROUND(L9/G9*N9,2)</f>
        <v>37.700000000000003</v>
      </c>
      <c r="P9" s="9">
        <f t="shared" ref="P9:P19" si="0">ROUND(O9*23.59/100,2)</f>
        <v>8.89</v>
      </c>
      <c r="Q9" s="26" t="s">
        <v>95</v>
      </c>
      <c r="R9" s="61" t="s">
        <v>94</v>
      </c>
    </row>
    <row r="10" spans="1:18" s="24" customFormat="1" x14ac:dyDescent="0.25">
      <c r="A10" s="62" t="s">
        <v>31</v>
      </c>
      <c r="B10" s="63" t="s">
        <v>27</v>
      </c>
      <c r="C10" s="64" t="s">
        <v>81</v>
      </c>
      <c r="D10" s="64" t="s">
        <v>36</v>
      </c>
      <c r="E10" s="65" t="s">
        <v>94</v>
      </c>
      <c r="F10" s="3">
        <v>22</v>
      </c>
      <c r="G10" s="66"/>
      <c r="H10" s="67">
        <v>1</v>
      </c>
      <c r="I10" s="10">
        <v>1000</v>
      </c>
      <c r="J10" s="68">
        <f>ROUND(I10*H10,2)</f>
        <v>1000</v>
      </c>
      <c r="K10" s="69">
        <v>0.3</v>
      </c>
      <c r="L10" s="10">
        <f>ROUND(J10*K10,2)</f>
        <v>300</v>
      </c>
      <c r="M10" s="70">
        <v>9</v>
      </c>
      <c r="N10" s="3"/>
      <c r="O10" s="7">
        <f>ROUND(L10/F10*M10,2)</f>
        <v>122.73</v>
      </c>
      <c r="P10" s="10">
        <f t="shared" si="0"/>
        <v>28.95</v>
      </c>
      <c r="Q10" s="71" t="s">
        <v>95</v>
      </c>
      <c r="R10" s="72" t="s">
        <v>94</v>
      </c>
    </row>
    <row r="11" spans="1:18" s="24" customFormat="1" x14ac:dyDescent="0.25">
      <c r="A11" s="50" t="s">
        <v>32</v>
      </c>
      <c r="B11" s="63" t="s">
        <v>17</v>
      </c>
      <c r="C11" s="64" t="s">
        <v>82</v>
      </c>
      <c r="D11" s="64" t="s">
        <v>71</v>
      </c>
      <c r="E11" s="65" t="s">
        <v>94</v>
      </c>
      <c r="F11" s="3"/>
      <c r="G11" s="66">
        <v>88</v>
      </c>
      <c r="H11" s="67">
        <v>0.5</v>
      </c>
      <c r="I11" s="10">
        <v>1400</v>
      </c>
      <c r="J11" s="68">
        <f>ROUND(I11*H11,0)</f>
        <v>700</v>
      </c>
      <c r="K11" s="69">
        <v>0.3</v>
      </c>
      <c r="L11" s="10">
        <f>ROUND(J11*K11,2)</f>
        <v>210</v>
      </c>
      <c r="M11" s="70"/>
      <c r="N11" s="3">
        <v>40</v>
      </c>
      <c r="O11" s="7">
        <f>ROUND(L11/G11*N11,2)</f>
        <v>95.45</v>
      </c>
      <c r="P11" s="10">
        <f t="shared" si="0"/>
        <v>22.52</v>
      </c>
      <c r="Q11" s="71" t="s">
        <v>95</v>
      </c>
      <c r="R11" s="72" t="s">
        <v>94</v>
      </c>
    </row>
    <row r="12" spans="1:18" s="24" customFormat="1" x14ac:dyDescent="0.25">
      <c r="A12" s="62" t="s">
        <v>33</v>
      </c>
      <c r="B12" s="63" t="s">
        <v>17</v>
      </c>
      <c r="C12" s="64" t="s">
        <v>82</v>
      </c>
      <c r="D12" s="64" t="s">
        <v>71</v>
      </c>
      <c r="E12" s="65" t="s">
        <v>94</v>
      </c>
      <c r="F12" s="3"/>
      <c r="G12" s="66">
        <v>88</v>
      </c>
      <c r="H12" s="67">
        <v>0.5</v>
      </c>
      <c r="I12" s="10">
        <v>1400</v>
      </c>
      <c r="J12" s="68">
        <f>ROUND(I12*H12,0)</f>
        <v>700</v>
      </c>
      <c r="K12" s="69">
        <v>0.3</v>
      </c>
      <c r="L12" s="10">
        <f>ROUND(J12*K12,2)</f>
        <v>210</v>
      </c>
      <c r="M12" s="70"/>
      <c r="N12" s="3">
        <v>40</v>
      </c>
      <c r="O12" s="7">
        <f>ROUND(L12/G12*N12,2)</f>
        <v>95.45</v>
      </c>
      <c r="P12" s="10">
        <f t="shared" si="0"/>
        <v>22.52</v>
      </c>
      <c r="Q12" s="71" t="s">
        <v>95</v>
      </c>
      <c r="R12" s="72" t="s">
        <v>94</v>
      </c>
    </row>
    <row r="13" spans="1:18" s="24" customFormat="1" ht="25.5" x14ac:dyDescent="0.25">
      <c r="A13" s="50" t="s">
        <v>34</v>
      </c>
      <c r="B13" s="63" t="s">
        <v>26</v>
      </c>
      <c r="C13" s="64" t="s">
        <v>80</v>
      </c>
      <c r="D13" s="64" t="s">
        <v>71</v>
      </c>
      <c r="E13" s="65" t="s">
        <v>94</v>
      </c>
      <c r="F13" s="3"/>
      <c r="G13" s="66">
        <v>132</v>
      </c>
      <c r="H13" s="67">
        <v>0.75</v>
      </c>
      <c r="I13" s="10">
        <v>1300</v>
      </c>
      <c r="J13" s="73">
        <v>7.8549800000000003</v>
      </c>
      <c r="K13" s="69">
        <v>0.3</v>
      </c>
      <c r="L13" s="9">
        <f>ROUND(J13*G13*K13,32)</f>
        <v>311.057208</v>
      </c>
      <c r="M13" s="70"/>
      <c r="N13" s="3">
        <v>60</v>
      </c>
      <c r="O13" s="7">
        <f>ROUND(L13/G13*N13,2)</f>
        <v>141.38999999999999</v>
      </c>
      <c r="P13" s="10">
        <f t="shared" si="0"/>
        <v>33.35</v>
      </c>
      <c r="Q13" s="71" t="s">
        <v>95</v>
      </c>
      <c r="R13" s="72" t="s">
        <v>94</v>
      </c>
    </row>
    <row r="14" spans="1:18" s="24" customFormat="1" ht="25.5" x14ac:dyDescent="0.25">
      <c r="A14" s="62" t="s">
        <v>35</v>
      </c>
      <c r="B14" s="63" t="s">
        <v>70</v>
      </c>
      <c r="C14" s="64" t="s">
        <v>82</v>
      </c>
      <c r="D14" s="64" t="s">
        <v>72</v>
      </c>
      <c r="E14" s="65" t="s">
        <v>94</v>
      </c>
      <c r="F14" s="3">
        <v>22</v>
      </c>
      <c r="G14" s="66"/>
      <c r="H14" s="67">
        <v>1</v>
      </c>
      <c r="I14" s="10">
        <v>1600</v>
      </c>
      <c r="J14" s="68">
        <f>ROUND(I14*H14,2)</f>
        <v>1600</v>
      </c>
      <c r="K14" s="69">
        <v>0.3</v>
      </c>
      <c r="L14" s="10">
        <f>ROUND(J14*K14,2)</f>
        <v>480</v>
      </c>
      <c r="M14" s="70">
        <v>10</v>
      </c>
      <c r="N14" s="3"/>
      <c r="O14" s="7">
        <f>ROUND(L14/F14*M14,2)</f>
        <v>218.18</v>
      </c>
      <c r="P14" s="10">
        <f t="shared" si="0"/>
        <v>51.47</v>
      </c>
      <c r="Q14" s="71" t="s">
        <v>95</v>
      </c>
      <c r="R14" s="72" t="s">
        <v>94</v>
      </c>
    </row>
    <row r="15" spans="1:18" s="24" customFormat="1" x14ac:dyDescent="0.25">
      <c r="A15" s="50" t="s">
        <v>36</v>
      </c>
      <c r="B15" s="63" t="s">
        <v>17</v>
      </c>
      <c r="C15" s="64" t="s">
        <v>82</v>
      </c>
      <c r="D15" s="64" t="s">
        <v>71</v>
      </c>
      <c r="E15" s="65" t="s">
        <v>94</v>
      </c>
      <c r="F15" s="3"/>
      <c r="G15" s="66">
        <v>88</v>
      </c>
      <c r="H15" s="67">
        <v>0.5</v>
      </c>
      <c r="I15" s="10">
        <v>1400</v>
      </c>
      <c r="J15" s="68">
        <f>ROUND(I15*H15,2)</f>
        <v>700</v>
      </c>
      <c r="K15" s="69">
        <v>0.3</v>
      </c>
      <c r="L15" s="10">
        <f>ROUND(J15*K15,2)</f>
        <v>210</v>
      </c>
      <c r="M15" s="70"/>
      <c r="N15" s="3">
        <v>40</v>
      </c>
      <c r="O15" s="7">
        <f>ROUND(L15/G15*N15,2)</f>
        <v>95.45</v>
      </c>
      <c r="P15" s="10">
        <f t="shared" si="0"/>
        <v>22.52</v>
      </c>
      <c r="Q15" s="71" t="s">
        <v>95</v>
      </c>
      <c r="R15" s="72" t="s">
        <v>94</v>
      </c>
    </row>
    <row r="16" spans="1:18" s="24" customFormat="1" ht="25.5" x14ac:dyDescent="0.25">
      <c r="A16" s="62" t="s">
        <v>37</v>
      </c>
      <c r="B16" s="63" t="s">
        <v>26</v>
      </c>
      <c r="C16" s="64" t="s">
        <v>80</v>
      </c>
      <c r="D16" s="64" t="s">
        <v>71</v>
      </c>
      <c r="E16" s="65" t="s">
        <v>94</v>
      </c>
      <c r="F16" s="3"/>
      <c r="G16" s="66">
        <v>176</v>
      </c>
      <c r="H16" s="67">
        <v>1</v>
      </c>
      <c r="I16" s="10">
        <v>1300</v>
      </c>
      <c r="J16" s="73">
        <v>7.8549800000000003</v>
      </c>
      <c r="K16" s="69">
        <v>0.3</v>
      </c>
      <c r="L16" s="9">
        <f>ROUND(J16*G16*K16,32)</f>
        <v>414.74294400000002</v>
      </c>
      <c r="M16" s="70"/>
      <c r="N16" s="3">
        <v>80</v>
      </c>
      <c r="O16" s="7">
        <f>ROUND(L16/G16*N16,2)</f>
        <v>188.52</v>
      </c>
      <c r="P16" s="10">
        <f t="shared" si="0"/>
        <v>44.47</v>
      </c>
      <c r="Q16" s="71" t="s">
        <v>95</v>
      </c>
      <c r="R16" s="72" t="s">
        <v>94</v>
      </c>
    </row>
    <row r="17" spans="1:18" s="24" customFormat="1" ht="25.5" x14ac:dyDescent="0.25">
      <c r="A17" s="50" t="s">
        <v>71</v>
      </c>
      <c r="B17" s="63" t="s">
        <v>26</v>
      </c>
      <c r="C17" s="64" t="s">
        <v>80</v>
      </c>
      <c r="D17" s="64" t="s">
        <v>71</v>
      </c>
      <c r="E17" s="65" t="s">
        <v>94</v>
      </c>
      <c r="F17" s="3"/>
      <c r="G17" s="66">
        <v>132</v>
      </c>
      <c r="H17" s="67">
        <v>0.75</v>
      </c>
      <c r="I17" s="10">
        <v>1300</v>
      </c>
      <c r="J17" s="73">
        <v>7.8549800000000003</v>
      </c>
      <c r="K17" s="69">
        <v>0.3</v>
      </c>
      <c r="L17" s="9">
        <f>ROUND(J17*G17*K17,32)</f>
        <v>311.057208</v>
      </c>
      <c r="M17" s="70"/>
      <c r="N17" s="3">
        <v>60</v>
      </c>
      <c r="O17" s="7">
        <f>ROUND(L17/G17*N17,2)</f>
        <v>141.38999999999999</v>
      </c>
      <c r="P17" s="10">
        <f t="shared" si="0"/>
        <v>33.35</v>
      </c>
      <c r="Q17" s="71" t="s">
        <v>95</v>
      </c>
      <c r="R17" s="72" t="s">
        <v>94</v>
      </c>
    </row>
    <row r="18" spans="1:18" s="24" customFormat="1" x14ac:dyDescent="0.25">
      <c r="A18" s="62" t="s">
        <v>72</v>
      </c>
      <c r="B18" s="63" t="s">
        <v>17</v>
      </c>
      <c r="C18" s="64" t="s">
        <v>82</v>
      </c>
      <c r="D18" s="64" t="s">
        <v>71</v>
      </c>
      <c r="E18" s="65" t="s">
        <v>94</v>
      </c>
      <c r="F18" s="3"/>
      <c r="G18" s="66">
        <v>88</v>
      </c>
      <c r="H18" s="67">
        <v>0.5</v>
      </c>
      <c r="I18" s="10">
        <v>1400</v>
      </c>
      <c r="J18" s="68">
        <f>ROUND(I18*H18,2)</f>
        <v>700</v>
      </c>
      <c r="K18" s="69">
        <v>0.3</v>
      </c>
      <c r="L18" s="10">
        <f>ROUND(J18*K18,2)</f>
        <v>210</v>
      </c>
      <c r="M18" s="70"/>
      <c r="N18" s="3">
        <v>40</v>
      </c>
      <c r="O18" s="7">
        <f>ROUND(L18/G18*N18,2)</f>
        <v>95.45</v>
      </c>
      <c r="P18" s="10">
        <f t="shared" si="0"/>
        <v>22.52</v>
      </c>
      <c r="Q18" s="71" t="s">
        <v>95</v>
      </c>
      <c r="R18" s="72" t="s">
        <v>94</v>
      </c>
    </row>
    <row r="19" spans="1:18" s="24" customFormat="1" x14ac:dyDescent="0.25">
      <c r="A19" s="50" t="s">
        <v>79</v>
      </c>
      <c r="B19" s="51" t="s">
        <v>19</v>
      </c>
      <c r="C19" s="52" t="s">
        <v>96</v>
      </c>
      <c r="D19" s="52" t="s">
        <v>79</v>
      </c>
      <c r="E19" s="65" t="s">
        <v>94</v>
      </c>
      <c r="F19" s="5">
        <v>22</v>
      </c>
      <c r="G19" s="74"/>
      <c r="H19" s="75">
        <v>1</v>
      </c>
      <c r="I19" s="76">
        <v>1950</v>
      </c>
      <c r="J19" s="77">
        <f>ROUND(I19*H19,2)</f>
        <v>1950</v>
      </c>
      <c r="K19" s="78">
        <v>0.3</v>
      </c>
      <c r="L19" s="76">
        <f>ROUND(J19*K19,2)</f>
        <v>585</v>
      </c>
      <c r="M19" s="79">
        <v>10</v>
      </c>
      <c r="N19" s="5"/>
      <c r="O19" s="7">
        <f>ROUND(L19/F19*M19,2)</f>
        <v>265.91000000000003</v>
      </c>
      <c r="P19" s="10">
        <f t="shared" si="0"/>
        <v>62.73</v>
      </c>
      <c r="Q19" s="71" t="s">
        <v>95</v>
      </c>
      <c r="R19" s="72" t="s">
        <v>94</v>
      </c>
    </row>
    <row r="20" spans="1:18" x14ac:dyDescent="0.25">
      <c r="A20" s="180" t="s">
        <v>23</v>
      </c>
      <c r="B20" s="181"/>
      <c r="C20" s="42"/>
      <c r="D20" s="42"/>
      <c r="E20" s="80" t="s">
        <v>24</v>
      </c>
      <c r="F20" s="11" t="s">
        <v>24</v>
      </c>
      <c r="G20" s="11" t="s">
        <v>24</v>
      </c>
      <c r="H20" s="11"/>
      <c r="I20" s="11"/>
      <c r="J20" s="11" t="s">
        <v>24</v>
      </c>
      <c r="K20" s="11" t="s">
        <v>24</v>
      </c>
      <c r="L20" s="11" t="s">
        <v>24</v>
      </c>
      <c r="M20" s="11" t="s">
        <v>24</v>
      </c>
      <c r="N20" s="11" t="s">
        <v>24</v>
      </c>
      <c r="O20" s="22">
        <f>SUM(O9:O19)</f>
        <v>1497.6200000000001</v>
      </c>
      <c r="P20" s="22">
        <f>ROUND(SUM(P9:P19),2)-0.01</f>
        <v>353.28000000000003</v>
      </c>
      <c r="Q20" s="11" t="s">
        <v>24</v>
      </c>
      <c r="R20" s="11" t="s">
        <v>24</v>
      </c>
    </row>
    <row r="21" spans="1:18" x14ac:dyDescent="0.25">
      <c r="N21" s="170" t="s">
        <v>38</v>
      </c>
      <c r="O21" s="171"/>
      <c r="P21" s="81">
        <f>O20+P20</f>
        <v>1850.9</v>
      </c>
    </row>
    <row r="22" spans="1:18" ht="18.75" x14ac:dyDescent="0.25">
      <c r="A22" s="2" t="s">
        <v>106</v>
      </c>
    </row>
  </sheetData>
  <mergeCells count="10">
    <mergeCell ref="N21:O21"/>
    <mergeCell ref="A2:R2"/>
    <mergeCell ref="A3:R3"/>
    <mergeCell ref="A4:R4"/>
    <mergeCell ref="A6:R6"/>
    <mergeCell ref="F7:G7"/>
    <mergeCell ref="M7:N7"/>
    <mergeCell ref="F8:G8"/>
    <mergeCell ref="M8:N8"/>
    <mergeCell ref="A20:B20"/>
  </mergeCells>
  <phoneticPr fontId="11" type="noConversion"/>
  <pageMargins left="0.70866141732283472" right="0.70866141732283472" top="0.55118110236220474" bottom="0.35433070866141736" header="0.31496062992125984" footer="0.31496062992125984"/>
  <pageSetup paperSize="9" scale="57"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EA84AB-6509-45A4-8DB1-094F088ECAB6}">
  <sheetPr>
    <tabColor rgb="FF92D050"/>
    <pageSetUpPr fitToPage="1"/>
  </sheetPr>
  <dimension ref="A1:I27"/>
  <sheetViews>
    <sheetView workbookViewId="0">
      <selection activeCell="G25" sqref="G25"/>
    </sheetView>
  </sheetViews>
  <sheetFormatPr defaultRowHeight="15.75" x14ac:dyDescent="0.25"/>
  <cols>
    <col min="1" max="1" width="24" style="2" customWidth="1"/>
    <col min="2" max="2" width="11.140625" style="2" customWidth="1"/>
    <col min="3" max="3" width="14.140625" style="2" customWidth="1"/>
    <col min="4" max="4" width="13.7109375" style="2" customWidth="1"/>
    <col min="5" max="6" width="10.85546875" style="2" customWidth="1"/>
    <col min="7" max="16384" width="9.140625" style="2"/>
  </cols>
  <sheetData>
    <row r="1" spans="1:8" x14ac:dyDescent="0.25">
      <c r="H1" s="2" t="s">
        <v>103</v>
      </c>
    </row>
    <row r="2" spans="1:8" ht="37.5" customHeight="1" x14ac:dyDescent="0.25">
      <c r="A2" s="182" t="s">
        <v>142</v>
      </c>
      <c r="B2" s="182"/>
      <c r="C2" s="182"/>
      <c r="D2" s="182"/>
      <c r="E2" s="182"/>
      <c r="F2" s="182"/>
      <c r="G2" s="182"/>
      <c r="H2" s="182"/>
    </row>
    <row r="3" spans="1:8" ht="18.75" x14ac:dyDescent="0.25">
      <c r="A3" s="183" t="s">
        <v>104</v>
      </c>
      <c r="B3" s="183"/>
      <c r="C3" s="183"/>
      <c r="D3" s="183"/>
      <c r="E3" s="183"/>
      <c r="F3" s="183"/>
      <c r="G3" s="183"/>
      <c r="H3" s="183"/>
    </row>
    <row r="4" spans="1:8" x14ac:dyDescent="0.25">
      <c r="A4" s="184" t="s">
        <v>68</v>
      </c>
      <c r="B4" s="184"/>
      <c r="C4" s="184"/>
      <c r="D4" s="184"/>
      <c r="E4" s="184"/>
      <c r="F4" s="184"/>
      <c r="G4" s="184"/>
      <c r="H4" s="184"/>
    </row>
    <row r="5" spans="1:8" x14ac:dyDescent="0.25">
      <c r="A5" s="185" t="s">
        <v>105</v>
      </c>
      <c r="B5" s="185"/>
      <c r="C5" s="185"/>
      <c r="D5" s="185"/>
      <c r="E5" s="185"/>
      <c r="F5" s="185"/>
      <c r="G5" s="185"/>
      <c r="H5" s="185"/>
    </row>
    <row r="6" spans="1:8" ht="18" customHeight="1" x14ac:dyDescent="0.25">
      <c r="A6" s="1" t="s">
        <v>87</v>
      </c>
      <c r="B6" s="2" t="s">
        <v>88</v>
      </c>
    </row>
    <row r="7" spans="1:8" x14ac:dyDescent="0.25">
      <c r="A7" s="186" t="s">
        <v>45</v>
      </c>
      <c r="B7" s="186"/>
      <c r="C7" s="186"/>
      <c r="D7" s="186"/>
      <c r="E7" s="186"/>
    </row>
    <row r="8" spans="1:8" x14ac:dyDescent="0.25">
      <c r="A8" s="82" t="s">
        <v>8</v>
      </c>
      <c r="B8" s="83" t="s">
        <v>12</v>
      </c>
      <c r="C8" s="83" t="s">
        <v>13</v>
      </c>
      <c r="D8" s="83" t="s">
        <v>14</v>
      </c>
      <c r="E8" s="83"/>
    </row>
    <row r="9" spans="1:8" x14ac:dyDescent="0.25">
      <c r="A9" s="84">
        <v>45908</v>
      </c>
      <c r="B9" s="95">
        <v>38</v>
      </c>
      <c r="C9" s="96">
        <v>38</v>
      </c>
      <c r="D9" s="96">
        <v>38</v>
      </c>
      <c r="E9" s="97">
        <f>SUM(B9:D9)</f>
        <v>114</v>
      </c>
    </row>
    <row r="10" spans="1:8" x14ac:dyDescent="0.25">
      <c r="A10" s="85">
        <v>45909</v>
      </c>
      <c r="B10" s="95">
        <v>38</v>
      </c>
      <c r="C10" s="96">
        <v>38</v>
      </c>
      <c r="D10" s="96">
        <v>38</v>
      </c>
      <c r="E10" s="97">
        <f t="shared" ref="E10:E20" si="0">SUM(B10:D10)</f>
        <v>114</v>
      </c>
    </row>
    <row r="11" spans="1:8" x14ac:dyDescent="0.25">
      <c r="A11" s="85">
        <v>45910</v>
      </c>
      <c r="B11" s="95">
        <v>38</v>
      </c>
      <c r="C11" s="96">
        <v>38</v>
      </c>
      <c r="D11" s="96">
        <v>38</v>
      </c>
      <c r="E11" s="97">
        <f t="shared" si="0"/>
        <v>114</v>
      </c>
    </row>
    <row r="12" spans="1:8" x14ac:dyDescent="0.25">
      <c r="A12" s="85">
        <v>45911</v>
      </c>
      <c r="B12" s="95">
        <v>38</v>
      </c>
      <c r="C12" s="96">
        <v>38</v>
      </c>
      <c r="D12" s="96">
        <v>38</v>
      </c>
      <c r="E12" s="97">
        <f t="shared" si="0"/>
        <v>114</v>
      </c>
    </row>
    <row r="13" spans="1:8" x14ac:dyDescent="0.25">
      <c r="A13" s="85">
        <v>45912</v>
      </c>
      <c r="B13" s="95">
        <v>38</v>
      </c>
      <c r="C13" s="96">
        <v>38</v>
      </c>
      <c r="D13" s="96">
        <v>38</v>
      </c>
      <c r="E13" s="97">
        <f t="shared" si="0"/>
        <v>114</v>
      </c>
    </row>
    <row r="14" spans="1:8" x14ac:dyDescent="0.25">
      <c r="A14" s="85">
        <v>45913</v>
      </c>
      <c r="B14" s="95">
        <v>38</v>
      </c>
      <c r="C14" s="96">
        <v>0</v>
      </c>
      <c r="D14" s="96">
        <v>38</v>
      </c>
      <c r="E14" s="97">
        <f t="shared" si="0"/>
        <v>76</v>
      </c>
    </row>
    <row r="15" spans="1:8" x14ac:dyDescent="0.25">
      <c r="A15" s="85">
        <v>45914</v>
      </c>
      <c r="B15" s="95">
        <v>38</v>
      </c>
      <c r="C15" s="96">
        <v>38</v>
      </c>
      <c r="D15" s="96">
        <v>38</v>
      </c>
      <c r="E15" s="97">
        <f t="shared" si="0"/>
        <v>114</v>
      </c>
    </row>
    <row r="16" spans="1:8" x14ac:dyDescent="0.25">
      <c r="A16" s="85">
        <v>45915</v>
      </c>
      <c r="B16" s="95">
        <v>38</v>
      </c>
      <c r="C16" s="96">
        <v>38</v>
      </c>
      <c r="D16" s="96">
        <v>38</v>
      </c>
      <c r="E16" s="97">
        <f t="shared" si="0"/>
        <v>114</v>
      </c>
    </row>
    <row r="17" spans="1:9" x14ac:dyDescent="0.25">
      <c r="A17" s="85">
        <v>45916</v>
      </c>
      <c r="B17" s="95">
        <v>37</v>
      </c>
      <c r="C17" s="96">
        <v>37</v>
      </c>
      <c r="D17" s="96">
        <v>37</v>
      </c>
      <c r="E17" s="97">
        <f t="shared" si="0"/>
        <v>111</v>
      </c>
    </row>
    <row r="18" spans="1:9" x14ac:dyDescent="0.25">
      <c r="A18" s="85">
        <v>45917</v>
      </c>
      <c r="B18" s="95">
        <v>37</v>
      </c>
      <c r="C18" s="96">
        <v>37</v>
      </c>
      <c r="D18" s="96">
        <v>37</v>
      </c>
      <c r="E18" s="97">
        <f t="shared" si="0"/>
        <v>111</v>
      </c>
    </row>
    <row r="19" spans="1:9" x14ac:dyDescent="0.25">
      <c r="A19" s="85">
        <v>45918</v>
      </c>
      <c r="B19" s="95">
        <v>37</v>
      </c>
      <c r="C19" s="96">
        <v>37</v>
      </c>
      <c r="D19" s="96">
        <v>37</v>
      </c>
      <c r="E19" s="97">
        <f t="shared" si="0"/>
        <v>111</v>
      </c>
    </row>
    <row r="20" spans="1:9" x14ac:dyDescent="0.25">
      <c r="A20" s="85">
        <v>45919</v>
      </c>
      <c r="B20" s="95">
        <v>37</v>
      </c>
      <c r="C20" s="96">
        <v>37</v>
      </c>
      <c r="D20" s="96">
        <v>37</v>
      </c>
      <c r="E20" s="97">
        <f t="shared" si="0"/>
        <v>111</v>
      </c>
    </row>
    <row r="21" spans="1:9" x14ac:dyDescent="0.25">
      <c r="A21" s="86" t="s">
        <v>15</v>
      </c>
      <c r="B21" s="86">
        <f>SUM(B9:B20)</f>
        <v>452</v>
      </c>
      <c r="C21" s="86">
        <f>SUM(C9:C20)</f>
        <v>414</v>
      </c>
      <c r="D21" s="86">
        <f>SUM(D9:D20)</f>
        <v>452</v>
      </c>
      <c r="E21" s="86">
        <f>SUM(E9:E20)</f>
        <v>1318</v>
      </c>
    </row>
    <row r="22" spans="1:9" x14ac:dyDescent="0.25">
      <c r="A22" s="82" t="s">
        <v>97</v>
      </c>
      <c r="B22" s="23">
        <v>6.22</v>
      </c>
      <c r="C22" s="23">
        <v>8.89</v>
      </c>
      <c r="D22" s="23">
        <v>7.11</v>
      </c>
      <c r="E22" s="23">
        <f>SUM(B22:D22)</f>
        <v>22.22</v>
      </c>
    </row>
    <row r="23" spans="1:9" x14ac:dyDescent="0.25">
      <c r="A23" s="82" t="s">
        <v>98</v>
      </c>
      <c r="B23" s="23">
        <f>B21*B22</f>
        <v>2811.44</v>
      </c>
      <c r="C23" s="23">
        <f t="shared" ref="C23:D23" si="1">C21*C22</f>
        <v>3680.46</v>
      </c>
      <c r="D23" s="23">
        <f t="shared" si="1"/>
        <v>3213.7200000000003</v>
      </c>
      <c r="E23" s="87">
        <f>SUM(B23:D23)</f>
        <v>9705.619999999999</v>
      </c>
    </row>
    <row r="24" spans="1:9" x14ac:dyDescent="0.25">
      <c r="A24" s="88"/>
      <c r="B24" s="88"/>
      <c r="C24" s="88"/>
      <c r="D24" s="88" t="s">
        <v>99</v>
      </c>
      <c r="E24" s="89">
        <f>E23*0.21</f>
        <v>2038.1801999999998</v>
      </c>
    </row>
    <row r="25" spans="1:9" x14ac:dyDescent="0.25">
      <c r="A25" s="88"/>
      <c r="D25" s="90" t="s">
        <v>16</v>
      </c>
      <c r="E25" s="91">
        <f>E23+E24</f>
        <v>11743.800199999998</v>
      </c>
      <c r="F25" s="92" t="s">
        <v>11</v>
      </c>
      <c r="G25" s="92" t="s">
        <v>108</v>
      </c>
      <c r="H25" s="92"/>
      <c r="I25" s="92"/>
    </row>
    <row r="26" spans="1:9" x14ac:dyDescent="0.25">
      <c r="A26" s="98"/>
    </row>
    <row r="27" spans="1:9" x14ac:dyDescent="0.25">
      <c r="G27" s="94"/>
      <c r="I27" s="94"/>
    </row>
  </sheetData>
  <mergeCells count="5">
    <mergeCell ref="A2:H2"/>
    <mergeCell ref="A3:H3"/>
    <mergeCell ref="A4:H4"/>
    <mergeCell ref="A5:H5"/>
    <mergeCell ref="A7:E7"/>
  </mergeCells>
  <pageMargins left="0.7" right="0.7" top="0.75" bottom="0.75" header="0.3" footer="0.3"/>
  <pageSetup paperSize="9" scale="6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F114AA-CA1B-4EC8-A8C6-CE2EE9B07225}">
  <sheetPr>
    <tabColor rgb="FF92D050"/>
    <pageSetUpPr fitToPage="1"/>
  </sheetPr>
  <dimension ref="A1:L17"/>
  <sheetViews>
    <sheetView workbookViewId="0">
      <selection activeCell="G16" sqref="G16"/>
    </sheetView>
  </sheetViews>
  <sheetFormatPr defaultRowHeight="15.75" x14ac:dyDescent="0.25"/>
  <cols>
    <col min="1" max="1" width="29.28515625" style="2" customWidth="1"/>
    <col min="2" max="2" width="13.5703125" style="2" customWidth="1"/>
    <col min="3" max="3" width="14.140625" style="2" customWidth="1"/>
    <col min="4" max="4" width="13.7109375" style="2" customWidth="1"/>
    <col min="5" max="16384" width="9.140625" style="2"/>
  </cols>
  <sheetData>
    <row r="1" spans="1:12" x14ac:dyDescent="0.25">
      <c r="H1" s="2" t="s">
        <v>44</v>
      </c>
    </row>
    <row r="2" spans="1:12" ht="37.5" customHeight="1" x14ac:dyDescent="0.25">
      <c r="A2" s="182" t="s">
        <v>142</v>
      </c>
      <c r="B2" s="182"/>
      <c r="C2" s="182"/>
      <c r="D2" s="182"/>
      <c r="E2" s="182"/>
      <c r="F2" s="182"/>
      <c r="G2" s="182"/>
      <c r="H2" s="182"/>
    </row>
    <row r="3" spans="1:12" ht="25.5" customHeight="1" x14ac:dyDescent="0.25">
      <c r="A3" s="183" t="s">
        <v>104</v>
      </c>
      <c r="B3" s="183"/>
      <c r="C3" s="183"/>
      <c r="D3" s="183"/>
      <c r="E3" s="183"/>
      <c r="F3" s="183"/>
      <c r="G3" s="183"/>
      <c r="H3" s="183"/>
    </row>
    <row r="4" spans="1:12" x14ac:dyDescent="0.25">
      <c r="A4" s="184" t="s">
        <v>68</v>
      </c>
      <c r="B4" s="184"/>
      <c r="C4" s="184"/>
      <c r="D4" s="184"/>
      <c r="E4" s="184"/>
      <c r="F4" s="184"/>
      <c r="G4" s="184"/>
      <c r="H4" s="184"/>
    </row>
    <row r="5" spans="1:12" x14ac:dyDescent="0.25">
      <c r="A5" s="185" t="s">
        <v>105</v>
      </c>
      <c r="B5" s="185"/>
      <c r="C5" s="185"/>
      <c r="D5" s="185"/>
      <c r="E5" s="185"/>
      <c r="F5" s="185"/>
      <c r="G5" s="185"/>
      <c r="H5" s="185"/>
    </row>
    <row r="6" spans="1:12" x14ac:dyDescent="0.25">
      <c r="A6" s="188" t="s">
        <v>47</v>
      </c>
      <c r="B6" s="188"/>
      <c r="C6" s="188"/>
      <c r="D6" s="188"/>
    </row>
    <row r="7" spans="1:12" x14ac:dyDescent="0.25">
      <c r="A7" s="45"/>
      <c r="B7" s="45"/>
      <c r="C7" s="99" t="s">
        <v>7</v>
      </c>
      <c r="D7" s="99">
        <v>20</v>
      </c>
    </row>
    <row r="8" spans="1:12" ht="63" x14ac:dyDescent="0.25">
      <c r="A8" s="151" t="s">
        <v>8</v>
      </c>
      <c r="B8" s="151" t="s">
        <v>9</v>
      </c>
      <c r="C8" s="151" t="s">
        <v>100</v>
      </c>
      <c r="D8" s="151" t="s">
        <v>10</v>
      </c>
    </row>
    <row r="9" spans="1:12" s="44" customFormat="1" x14ac:dyDescent="0.25">
      <c r="A9" s="152">
        <v>45910</v>
      </c>
      <c r="B9" s="153" t="s">
        <v>101</v>
      </c>
      <c r="C9" s="25">
        <v>20</v>
      </c>
      <c r="D9" s="25">
        <v>18</v>
      </c>
    </row>
    <row r="10" spans="1:12" s="44" customFormat="1" x14ac:dyDescent="0.25">
      <c r="A10" s="152">
        <v>45911</v>
      </c>
      <c r="B10" s="153" t="s">
        <v>101</v>
      </c>
      <c r="C10" s="25">
        <v>20</v>
      </c>
      <c r="D10" s="25">
        <v>20</v>
      </c>
    </row>
    <row r="11" spans="1:12" s="44" customFormat="1" x14ac:dyDescent="0.25">
      <c r="A11" s="152">
        <v>45917</v>
      </c>
      <c r="B11" s="153" t="s">
        <v>101</v>
      </c>
      <c r="C11" s="25">
        <v>20</v>
      </c>
      <c r="D11" s="25">
        <v>12</v>
      </c>
    </row>
    <row r="12" spans="1:12" s="44" customFormat="1" x14ac:dyDescent="0.25">
      <c r="A12" s="152">
        <v>45918</v>
      </c>
      <c r="B12" s="153" t="s">
        <v>101</v>
      </c>
      <c r="C12" s="25">
        <v>20</v>
      </c>
      <c r="D12" s="25">
        <v>17</v>
      </c>
    </row>
    <row r="13" spans="1:12" x14ac:dyDescent="0.25">
      <c r="A13" s="187" t="s">
        <v>16</v>
      </c>
      <c r="B13" s="187"/>
      <c r="C13" s="8">
        <f>SUM(C9:C12)</f>
        <v>80</v>
      </c>
      <c r="D13" s="8">
        <f>SUM(D9:D12)</f>
        <v>67</v>
      </c>
    </row>
    <row r="14" spans="1:12" x14ac:dyDescent="0.25">
      <c r="D14" s="93">
        <f>D13*D7</f>
        <v>1340</v>
      </c>
      <c r="E14" s="92" t="s">
        <v>11</v>
      </c>
      <c r="F14" s="92" t="s">
        <v>102</v>
      </c>
      <c r="G14" s="92"/>
      <c r="H14" s="92"/>
      <c r="I14" s="92"/>
      <c r="J14" s="92"/>
      <c r="K14" s="92"/>
      <c r="L14" s="92"/>
    </row>
    <row r="17" spans="1:1" x14ac:dyDescent="0.25">
      <c r="A17" s="98"/>
    </row>
  </sheetData>
  <mergeCells count="6">
    <mergeCell ref="A13:B13"/>
    <mergeCell ref="A2:H2"/>
    <mergeCell ref="A6:D6"/>
    <mergeCell ref="A4:H4"/>
    <mergeCell ref="A5:H5"/>
    <mergeCell ref="A3:H3"/>
  </mergeCells>
  <pageMargins left="0.7" right="0.7" top="0.75" bottom="0.75" header="0.3" footer="0.3"/>
  <pageSetup paperSize="9" scale="8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131A2F-A03A-4246-A9BA-7CBEE0C8356B}">
  <sheetPr>
    <tabColor theme="9" tint="0.79998168889431442"/>
  </sheetPr>
  <dimension ref="A1:H12"/>
  <sheetViews>
    <sheetView workbookViewId="0">
      <selection activeCell="B9" sqref="B9"/>
    </sheetView>
  </sheetViews>
  <sheetFormatPr defaultColWidth="9.140625" defaultRowHeight="15.75" x14ac:dyDescent="0.25"/>
  <cols>
    <col min="1" max="1" width="9.140625" style="17"/>
    <col min="2" max="2" width="49.7109375" style="17" customWidth="1"/>
    <col min="3" max="3" width="9.140625" style="17"/>
    <col min="4" max="5" width="11" style="17" customWidth="1"/>
    <col min="6" max="6" width="9.140625" style="17"/>
    <col min="7" max="7" width="10.7109375" style="17" bestFit="1" customWidth="1"/>
    <col min="8" max="16384" width="9.140625" style="17"/>
  </cols>
  <sheetData>
    <row r="1" spans="1:8" x14ac:dyDescent="0.25">
      <c r="A1" s="12"/>
      <c r="B1" s="14"/>
      <c r="C1" s="14"/>
      <c r="D1" s="14"/>
      <c r="E1" s="13"/>
      <c r="F1" s="13"/>
      <c r="G1" s="14" t="s">
        <v>46</v>
      </c>
    </row>
    <row r="2" spans="1:8" ht="42.75" customHeight="1" x14ac:dyDescent="0.25">
      <c r="A2" s="192" t="s">
        <v>142</v>
      </c>
      <c r="B2" s="192"/>
      <c r="C2" s="192"/>
      <c r="D2" s="192"/>
      <c r="E2" s="192"/>
      <c r="F2" s="192"/>
      <c r="G2" s="192"/>
    </row>
    <row r="3" spans="1:8" ht="18.75" x14ac:dyDescent="0.25">
      <c r="A3" s="193" t="s">
        <v>55</v>
      </c>
      <c r="B3" s="193"/>
      <c r="C3" s="193"/>
      <c r="D3" s="15"/>
      <c r="E3" s="15"/>
      <c r="F3" s="13"/>
      <c r="G3" s="13"/>
    </row>
    <row r="4" spans="1:8" x14ac:dyDescent="0.25">
      <c r="A4" s="194" t="s">
        <v>73</v>
      </c>
      <c r="B4" s="194"/>
      <c r="C4" s="194"/>
      <c r="D4" s="194"/>
      <c r="E4" s="194"/>
      <c r="F4" s="194"/>
      <c r="G4" s="13"/>
    </row>
    <row r="5" spans="1:8" ht="15.75" customHeight="1" x14ac:dyDescent="0.25">
      <c r="A5" s="195" t="s">
        <v>105</v>
      </c>
      <c r="B5" s="195"/>
      <c r="C5" s="195"/>
      <c r="D5" s="195"/>
      <c r="E5" s="195"/>
      <c r="F5" s="195"/>
      <c r="G5" s="195"/>
      <c r="H5" s="195"/>
    </row>
    <row r="6" spans="1:8" ht="15.75" customHeight="1" x14ac:dyDescent="0.25">
      <c r="A6" s="1" t="s">
        <v>87</v>
      </c>
      <c r="B6" s="2" t="s">
        <v>88</v>
      </c>
      <c r="C6" s="43"/>
      <c r="D6" s="43"/>
      <c r="E6" s="43"/>
      <c r="F6" s="43"/>
      <c r="G6" s="43"/>
      <c r="H6" s="43"/>
    </row>
    <row r="7" spans="1:8" ht="15.75" customHeight="1" x14ac:dyDescent="0.25">
      <c r="A7" s="191" t="s">
        <v>83</v>
      </c>
      <c r="B7" s="191"/>
      <c r="C7" s="191"/>
      <c r="D7" s="191"/>
      <c r="E7" s="191"/>
      <c r="F7" s="191"/>
      <c r="G7" s="191"/>
      <c r="H7" s="191"/>
    </row>
    <row r="8" spans="1:8" ht="47.25" x14ac:dyDescent="0.25">
      <c r="A8" s="18" t="s">
        <v>29</v>
      </c>
      <c r="B8" s="18" t="s">
        <v>0</v>
      </c>
      <c r="C8" s="18" t="s">
        <v>48</v>
      </c>
      <c r="D8" s="18" t="s">
        <v>49</v>
      </c>
      <c r="E8" s="18" t="s">
        <v>50</v>
      </c>
      <c r="F8" s="18" t="s">
        <v>53</v>
      </c>
      <c r="G8" s="18" t="s">
        <v>84</v>
      </c>
      <c r="H8" s="18" t="s">
        <v>1</v>
      </c>
    </row>
    <row r="9" spans="1:8" ht="46.5" customHeight="1" x14ac:dyDescent="0.25">
      <c r="A9" s="39" t="s">
        <v>51</v>
      </c>
      <c r="B9" s="155" t="s">
        <v>160</v>
      </c>
      <c r="C9" s="18" t="s">
        <v>52</v>
      </c>
      <c r="D9" s="18">
        <v>11</v>
      </c>
      <c r="E9" s="18">
        <v>17</v>
      </c>
      <c r="F9" s="18">
        <v>68.52</v>
      </c>
      <c r="G9" s="27">
        <f>D9*E9*F9</f>
        <v>12813.24</v>
      </c>
      <c r="H9" s="19">
        <v>2000</v>
      </c>
    </row>
    <row r="10" spans="1:8" ht="43.5" customHeight="1" thickBot="1" x14ac:dyDescent="0.3">
      <c r="A10" s="39" t="s">
        <v>75</v>
      </c>
      <c r="B10" s="29" t="s">
        <v>161</v>
      </c>
      <c r="C10" s="30" t="s">
        <v>52</v>
      </c>
      <c r="D10" s="30">
        <v>11</v>
      </c>
      <c r="E10" s="31">
        <v>2</v>
      </c>
      <c r="F10" s="31">
        <v>66.45</v>
      </c>
      <c r="G10" s="36">
        <f>D10*E10*F10</f>
        <v>1461.9</v>
      </c>
      <c r="H10" s="19">
        <v>2000</v>
      </c>
    </row>
    <row r="11" spans="1:8" ht="16.5" thickBot="1" x14ac:dyDescent="0.3">
      <c r="A11" s="28"/>
      <c r="B11" s="38" t="s">
        <v>76</v>
      </c>
      <c r="C11" s="32"/>
      <c r="D11" s="32"/>
      <c r="E11" s="33"/>
      <c r="F11" s="34"/>
      <c r="G11" s="37">
        <f>G9+G10</f>
        <v>14275.14</v>
      </c>
      <c r="H11" s="35"/>
    </row>
    <row r="12" spans="1:8" ht="49.5" customHeight="1" x14ac:dyDescent="0.25">
      <c r="A12" s="189" t="s">
        <v>85</v>
      </c>
      <c r="B12" s="190"/>
      <c r="C12" s="190"/>
      <c r="D12" s="190"/>
      <c r="E12" s="190"/>
      <c r="F12" s="190"/>
      <c r="G12" s="190"/>
      <c r="H12" s="190"/>
    </row>
  </sheetData>
  <mergeCells count="6">
    <mergeCell ref="A12:H12"/>
    <mergeCell ref="A7:H7"/>
    <mergeCell ref="A2:G2"/>
    <mergeCell ref="A3:C3"/>
    <mergeCell ref="A4:F4"/>
    <mergeCell ref="A5:H5"/>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C0F9B3-9F8D-4AA0-93E0-546AE16180A9}">
  <sheetPr>
    <pageSetUpPr fitToPage="1"/>
  </sheetPr>
  <dimension ref="A1:H23"/>
  <sheetViews>
    <sheetView topLeftCell="C1" zoomScaleNormal="100" workbookViewId="0">
      <selection activeCell="C10" sqref="C10"/>
    </sheetView>
  </sheetViews>
  <sheetFormatPr defaultRowHeight="15" x14ac:dyDescent="0.25"/>
  <cols>
    <col min="1" max="1" width="9.140625" style="13"/>
    <col min="2" max="2" width="23.5703125" style="13" customWidth="1"/>
    <col min="3" max="3" width="48.7109375" style="13" customWidth="1"/>
    <col min="4" max="4" width="9.85546875" style="12" customWidth="1"/>
    <col min="5" max="5" width="45.28515625" style="13" customWidth="1"/>
    <col min="6" max="16384" width="9.140625" style="13"/>
  </cols>
  <sheetData>
    <row r="1" spans="1:8" x14ac:dyDescent="0.25">
      <c r="A1" s="12"/>
      <c r="B1" s="41"/>
      <c r="C1" s="41"/>
      <c r="D1" s="41"/>
      <c r="E1" s="41" t="s">
        <v>54</v>
      </c>
    </row>
    <row r="2" spans="1:8" ht="20.25" customHeight="1" x14ac:dyDescent="0.25">
      <c r="A2" s="192" t="s">
        <v>142</v>
      </c>
      <c r="B2" s="192"/>
      <c r="C2" s="192"/>
      <c r="D2" s="192"/>
      <c r="E2" s="192"/>
      <c r="F2" s="119"/>
      <c r="G2" s="119"/>
    </row>
    <row r="3" spans="1:8" ht="15.75" customHeight="1" x14ac:dyDescent="0.3">
      <c r="A3" s="102" t="s">
        <v>143</v>
      </c>
    </row>
    <row r="4" spans="1:8" x14ac:dyDescent="0.25">
      <c r="A4" s="13" t="s">
        <v>139</v>
      </c>
    </row>
    <row r="5" spans="1:8" ht="15.75" customHeight="1" x14ac:dyDescent="0.25">
      <c r="A5" s="24" t="s">
        <v>105</v>
      </c>
      <c r="B5" s="24"/>
      <c r="C5" s="24"/>
      <c r="D5" s="24"/>
      <c r="E5" s="24"/>
      <c r="F5" s="120"/>
      <c r="G5" s="120"/>
      <c r="H5" s="120"/>
    </row>
    <row r="6" spans="1:8" ht="24" customHeight="1" x14ac:dyDescent="0.25">
      <c r="A6" s="196" t="s">
        <v>152</v>
      </c>
      <c r="B6" s="196"/>
      <c r="C6" s="196"/>
      <c r="D6" s="196"/>
      <c r="E6" s="196"/>
    </row>
    <row r="7" spans="1:8" x14ac:dyDescent="0.25">
      <c r="A7" s="103" t="s">
        <v>1</v>
      </c>
      <c r="B7" s="103" t="s">
        <v>0</v>
      </c>
      <c r="C7" s="104" t="s">
        <v>113</v>
      </c>
      <c r="D7" s="105" t="s">
        <v>114</v>
      </c>
      <c r="E7" s="105" t="s">
        <v>115</v>
      </c>
    </row>
    <row r="8" spans="1:8" ht="23.25" customHeight="1" x14ac:dyDescent="0.25">
      <c r="A8" s="106" t="s">
        <v>116</v>
      </c>
      <c r="B8" s="106" t="s">
        <v>117</v>
      </c>
      <c r="C8" s="107"/>
      <c r="D8" s="108">
        <f>D9+D13+D16</f>
        <v>967.92499999999995</v>
      </c>
      <c r="E8" s="109"/>
    </row>
    <row r="9" spans="1:8" ht="24" x14ac:dyDescent="0.25">
      <c r="A9" s="110" t="s">
        <v>118</v>
      </c>
      <c r="B9" s="111" t="s">
        <v>119</v>
      </c>
      <c r="C9" s="110"/>
      <c r="D9" s="112">
        <f>D10</f>
        <v>474.9</v>
      </c>
      <c r="E9" s="113"/>
    </row>
    <row r="10" spans="1:8" ht="39.75" customHeight="1" x14ac:dyDescent="0.25">
      <c r="A10" s="110" t="s">
        <v>120</v>
      </c>
      <c r="B10" s="111" t="s">
        <v>121</v>
      </c>
      <c r="C10" s="111" t="s">
        <v>154</v>
      </c>
      <c r="D10" s="112">
        <f>D11+D12</f>
        <v>474.9</v>
      </c>
      <c r="E10" s="113"/>
    </row>
    <row r="11" spans="1:8" ht="24" x14ac:dyDescent="0.25">
      <c r="A11" s="114" t="s">
        <v>122</v>
      </c>
      <c r="B11" s="115" t="s">
        <v>123</v>
      </c>
      <c r="C11" s="116" t="s">
        <v>144</v>
      </c>
      <c r="D11" s="117">
        <f>2*(1*3*35)</f>
        <v>210</v>
      </c>
      <c r="E11" s="118" t="s">
        <v>146</v>
      </c>
    </row>
    <row r="12" spans="1:8" ht="84" x14ac:dyDescent="0.25">
      <c r="A12" s="114" t="s">
        <v>124</v>
      </c>
      <c r="B12" s="116" t="s">
        <v>125</v>
      </c>
      <c r="C12" s="116" t="s">
        <v>145</v>
      </c>
      <c r="D12" s="117">
        <v>264.89999999999998</v>
      </c>
      <c r="E12" s="118" t="s">
        <v>147</v>
      </c>
    </row>
    <row r="13" spans="1:8" x14ac:dyDescent="0.25">
      <c r="A13" s="110" t="s">
        <v>126</v>
      </c>
      <c r="B13" s="110" t="s">
        <v>127</v>
      </c>
      <c r="C13" s="110"/>
      <c r="D13" s="112">
        <f>D14</f>
        <v>440</v>
      </c>
      <c r="E13" s="113"/>
    </row>
    <row r="14" spans="1:8" x14ac:dyDescent="0.25">
      <c r="A14" s="110" t="s">
        <v>128</v>
      </c>
      <c r="B14" s="110" t="s">
        <v>129</v>
      </c>
      <c r="C14" s="110"/>
      <c r="D14" s="112">
        <f>D15</f>
        <v>440</v>
      </c>
      <c r="E14" s="113"/>
    </row>
    <row r="15" spans="1:8" ht="43.5" customHeight="1" x14ac:dyDescent="0.25">
      <c r="A15" s="114" t="s">
        <v>130</v>
      </c>
      <c r="B15" s="116" t="s">
        <v>131</v>
      </c>
      <c r="C15" s="116" t="s">
        <v>153</v>
      </c>
      <c r="D15" s="117">
        <f>22*20</f>
        <v>440</v>
      </c>
      <c r="E15" s="118" t="s">
        <v>148</v>
      </c>
    </row>
    <row r="16" spans="1:8" ht="48" x14ac:dyDescent="0.25">
      <c r="A16" s="110" t="s">
        <v>132</v>
      </c>
      <c r="B16" s="111" t="s">
        <v>133</v>
      </c>
      <c r="C16" s="110"/>
      <c r="D16" s="112">
        <f>D17</f>
        <v>53.024999999999999</v>
      </c>
      <c r="E16" s="113"/>
    </row>
    <row r="17" spans="1:5" ht="24" x14ac:dyDescent="0.25">
      <c r="A17" s="110" t="s">
        <v>134</v>
      </c>
      <c r="B17" s="111" t="s">
        <v>135</v>
      </c>
      <c r="C17" s="110"/>
      <c r="D17" s="112">
        <f>D18</f>
        <v>53.024999999999999</v>
      </c>
      <c r="E17" s="110"/>
    </row>
    <row r="18" spans="1:5" ht="73.5" customHeight="1" x14ac:dyDescent="0.25">
      <c r="A18" s="114" t="s">
        <v>136</v>
      </c>
      <c r="B18" s="116" t="s">
        <v>137</v>
      </c>
      <c r="C18" s="116" t="s">
        <v>150</v>
      </c>
      <c r="D18" s="117">
        <f>2.41*21+0.115*21</f>
        <v>53.024999999999999</v>
      </c>
      <c r="E18" s="116" t="s">
        <v>149</v>
      </c>
    </row>
    <row r="19" spans="1:5" x14ac:dyDescent="0.25">
      <c r="A19" s="100"/>
      <c r="B19" s="100"/>
      <c r="C19" s="100"/>
      <c r="D19" s="101"/>
      <c r="E19" s="100"/>
    </row>
    <row r="20" spans="1:5" x14ac:dyDescent="0.25">
      <c r="A20" s="100"/>
      <c r="B20" s="100"/>
      <c r="C20" s="100"/>
      <c r="D20" s="101"/>
      <c r="E20" s="100"/>
    </row>
    <row r="21" spans="1:5" x14ac:dyDescent="0.25">
      <c r="A21" s="100"/>
      <c r="B21" s="100"/>
      <c r="C21" s="100"/>
      <c r="D21" s="101"/>
      <c r="E21" s="100"/>
    </row>
    <row r="22" spans="1:5" x14ac:dyDescent="0.25">
      <c r="A22" s="100"/>
      <c r="B22" s="100"/>
      <c r="C22" s="100"/>
      <c r="D22" s="101"/>
      <c r="E22" s="100"/>
    </row>
    <row r="23" spans="1:5" x14ac:dyDescent="0.25">
      <c r="A23" s="100"/>
      <c r="B23" s="100"/>
      <c r="C23" s="100"/>
      <c r="D23" s="101"/>
      <c r="E23" s="100"/>
    </row>
  </sheetData>
  <mergeCells count="2">
    <mergeCell ref="A2:E2"/>
    <mergeCell ref="A6:E6"/>
  </mergeCells>
  <pageMargins left="0.46" right="0.43" top="0.66" bottom="0.75" header="0.3" footer="0.3"/>
  <pageSetup paperSize="9" scale="8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Kopsavilkums</vt:lpstr>
      <vt:lpstr>1.tabula_VSC</vt:lpstr>
      <vt:lpstr>2.tabula_VSC</vt:lpstr>
      <vt:lpstr>3.tabula_VSC</vt:lpstr>
      <vt:lpstr>4.tabula_NVA</vt:lpstr>
      <vt:lpstr>5.tabula_VUGD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Inga.Osina@iem.gov.lv</dc:creator>
  <cp:lastModifiedBy>Inga Ošiņa</cp:lastModifiedBy>
  <cp:lastPrinted>2025-10-14T05:45:54Z</cp:lastPrinted>
  <dcterms:created xsi:type="dcterms:W3CDTF">2023-06-22T06:09:22Z</dcterms:created>
  <dcterms:modified xsi:type="dcterms:W3CDTF">2025-10-14T08:48:39Z</dcterms:modified>
</cp:coreProperties>
</file>