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826A6925-1F89-4446-B4AA-F9F2BF0AC441}" xr6:coauthVersionLast="36" xr6:coauthVersionMax="36" xr10:uidLastSave="{00000000-0000-0000-0000-000000000000}"/>
  <bookViews>
    <workbookView xWindow="32770" yWindow="32770" windowWidth="19200" windowHeight="6350" tabRatio="741" firstSheet="10" activeTab="30"/>
  </bookViews>
  <sheets>
    <sheet name="Saturs" sheetId="29" r:id="rId1"/>
    <sheet name="5.1.1." sheetId="1" r:id="rId2"/>
    <sheet name="5.1.2." sheetId="2" r:id="rId3"/>
    <sheet name="5.1.3." sheetId="17" r:id="rId4"/>
    <sheet name="5.1.3.1." sheetId="32" r:id="rId5"/>
    <sheet name="5.1.3.2." sheetId="33" r:id="rId6"/>
    <sheet name="5.1.3.3." sheetId="31" r:id="rId7"/>
    <sheet name="5.1.4." sheetId="16" r:id="rId8"/>
    <sheet name="5.1.5." sheetId="13" r:id="rId9"/>
    <sheet name="5.1.6." sheetId="11" r:id="rId10"/>
    <sheet name="5.2.1.1." sheetId="36" r:id="rId11"/>
    <sheet name="5.2.1.2." sheetId="35" r:id="rId12"/>
    <sheet name="5.2.1.3." sheetId="34" r:id="rId13"/>
    <sheet name="5.2.2.1." sheetId="15" r:id="rId14"/>
    <sheet name="5.2.2.2." sheetId="18" r:id="rId15"/>
    <sheet name="5.2.2.3." sheetId="19" r:id="rId16"/>
    <sheet name="5.3.1.1." sheetId="20" r:id="rId17"/>
    <sheet name="5.3.1.2." sheetId="21" r:id="rId18"/>
    <sheet name="5.3.1.3." sheetId="22" r:id="rId19"/>
    <sheet name="5.3.2.1." sheetId="46" r:id="rId20"/>
    <sheet name="5.3.2.2." sheetId="45" r:id="rId21"/>
    <sheet name="5.3.2.3." sheetId="44" r:id="rId22"/>
    <sheet name="5.4." sheetId="37" r:id="rId23"/>
    <sheet name="5.5.1." sheetId="43" r:id="rId24"/>
    <sheet name="5.5.2." sheetId="38" r:id="rId25"/>
    <sheet name="5.5.3." sheetId="47" r:id="rId26"/>
    <sheet name="5.5.4." sheetId="48" r:id="rId27"/>
    <sheet name="5.6." sheetId="40" r:id="rId28"/>
    <sheet name="5.7." sheetId="41" r:id="rId29"/>
    <sheet name="8.8." sheetId="42" state="hidden" r:id="rId30"/>
    <sheet name="5.8." sheetId="51" r:id="rId31"/>
  </sheets>
  <definedNames>
    <definedName name="_xlnm.Print_Titles" localSheetId="15">'5.2.2.3.'!$17:$18</definedName>
    <definedName name="_xlnm.Print_Titles" localSheetId="17">'5.3.1.2.'!$17:$18</definedName>
  </definedNames>
  <calcPr calcId="191029" fullCalcOnLoad="1"/>
</workbook>
</file>

<file path=xl/calcChain.xml><?xml version="1.0" encoding="utf-8"?>
<calcChain xmlns="http://schemas.openxmlformats.org/spreadsheetml/2006/main">
  <c r="D30" i="36" l="1"/>
  <c r="D69" i="36"/>
  <c r="D32" i="36"/>
  <c r="D70" i="36"/>
  <c r="D73" i="36"/>
  <c r="C30" i="36"/>
  <c r="C47" i="31"/>
  <c r="C29" i="31"/>
  <c r="C24" i="32"/>
  <c r="C30" i="32"/>
  <c r="C25" i="32"/>
  <c r="C31" i="32"/>
  <c r="C22" i="32"/>
  <c r="C21" i="32"/>
  <c r="C29" i="32"/>
  <c r="C29" i="17"/>
  <c r="C31" i="17"/>
  <c r="C29" i="2"/>
  <c r="C31" i="2"/>
  <c r="E35" i="51"/>
  <c r="E36" i="51"/>
  <c r="E69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61" i="51"/>
  <c r="E62" i="51"/>
  <c r="E63" i="51"/>
  <c r="E64" i="51"/>
  <c r="E65" i="51"/>
  <c r="E66" i="51"/>
  <c r="E67" i="51"/>
  <c r="E68" i="51"/>
  <c r="E34" i="51"/>
  <c r="E21" i="51"/>
  <c r="E22" i="51"/>
  <c r="E23" i="51"/>
  <c r="E24" i="51"/>
  <c r="E25" i="51"/>
  <c r="E26" i="51"/>
  <c r="E27" i="51"/>
  <c r="E28" i="51"/>
  <c r="E29" i="51"/>
  <c r="E30" i="51"/>
  <c r="E31" i="51"/>
  <c r="E20" i="51"/>
  <c r="E32" i="51"/>
  <c r="D30" i="51"/>
  <c r="E35" i="41"/>
  <c r="E36" i="41"/>
  <c r="E37" i="41"/>
  <c r="E38" i="41"/>
  <c r="E39" i="41"/>
  <c r="E40" i="41"/>
  <c r="E41" i="41"/>
  <c r="E42" i="41"/>
  <c r="E43" i="41"/>
  <c r="E44" i="41"/>
  <c r="E45" i="41"/>
  <c r="E46" i="41"/>
  <c r="E47" i="41"/>
  <c r="E48" i="41"/>
  <c r="E49" i="41"/>
  <c r="E50" i="41"/>
  <c r="E51" i="41"/>
  <c r="E52" i="41"/>
  <c r="E53" i="41"/>
  <c r="E54" i="41"/>
  <c r="E55" i="41"/>
  <c r="E56" i="41"/>
  <c r="E57" i="41"/>
  <c r="E58" i="41"/>
  <c r="E59" i="41"/>
  <c r="E60" i="41"/>
  <c r="E61" i="41"/>
  <c r="E62" i="41"/>
  <c r="E63" i="41"/>
  <c r="E64" i="41"/>
  <c r="E65" i="41"/>
  <c r="E66" i="41"/>
  <c r="E67" i="41"/>
  <c r="E68" i="41"/>
  <c r="E34" i="41"/>
  <c r="E69" i="41"/>
  <c r="E21" i="41"/>
  <c r="E22" i="41"/>
  <c r="E32" i="41"/>
  <c r="E23" i="41"/>
  <c r="E24" i="41"/>
  <c r="E25" i="41"/>
  <c r="E26" i="41"/>
  <c r="E27" i="41"/>
  <c r="E28" i="41"/>
  <c r="E29" i="41"/>
  <c r="E30" i="41"/>
  <c r="E31" i="41"/>
  <c r="E20" i="41"/>
  <c r="D35" i="40"/>
  <c r="D36" i="40"/>
  <c r="D37" i="40"/>
  <c r="D38" i="40"/>
  <c r="D39" i="40"/>
  <c r="D40" i="40"/>
  <c r="D41" i="40"/>
  <c r="D42" i="40"/>
  <c r="D43" i="40"/>
  <c r="D44" i="40"/>
  <c r="D45" i="40"/>
  <c r="D46" i="40"/>
  <c r="D47" i="40"/>
  <c r="D48" i="40"/>
  <c r="D49" i="40"/>
  <c r="D50" i="40"/>
  <c r="D51" i="40"/>
  <c r="D52" i="40"/>
  <c r="D53" i="40"/>
  <c r="D54" i="40"/>
  <c r="D55" i="40"/>
  <c r="D56" i="40"/>
  <c r="D57" i="40"/>
  <c r="D58" i="40"/>
  <c r="D59" i="40"/>
  <c r="D60" i="40"/>
  <c r="D61" i="40"/>
  <c r="D62" i="40"/>
  <c r="D63" i="40"/>
  <c r="D64" i="40"/>
  <c r="D65" i="40"/>
  <c r="D66" i="40"/>
  <c r="D67" i="40"/>
  <c r="D68" i="40"/>
  <c r="D34" i="40"/>
  <c r="D69" i="40"/>
  <c r="D21" i="40"/>
  <c r="D22" i="40"/>
  <c r="D23" i="40"/>
  <c r="D24" i="40"/>
  <c r="D25" i="40"/>
  <c r="D26" i="40"/>
  <c r="D27" i="40"/>
  <c r="D28" i="40"/>
  <c r="D29" i="40"/>
  <c r="D30" i="40"/>
  <c r="D31" i="40"/>
  <c r="D20" i="40"/>
  <c r="D32" i="40"/>
  <c r="D34" i="48"/>
  <c r="D35" i="48"/>
  <c r="D36" i="48"/>
  <c r="D37" i="48"/>
  <c r="D38" i="48"/>
  <c r="D39" i="48"/>
  <c r="D40" i="48"/>
  <c r="D41" i="48"/>
  <c r="D42" i="48"/>
  <c r="D43" i="48"/>
  <c r="D68" i="48"/>
  <c r="D44" i="48"/>
  <c r="D45" i="48"/>
  <c r="D46" i="48"/>
  <c r="D47" i="48"/>
  <c r="D48" i="48"/>
  <c r="D49" i="48"/>
  <c r="D50" i="48"/>
  <c r="D51" i="48"/>
  <c r="D52" i="48"/>
  <c r="D53" i="48"/>
  <c r="D54" i="48"/>
  <c r="D55" i="48"/>
  <c r="D56" i="48"/>
  <c r="D57" i="48"/>
  <c r="D58" i="48"/>
  <c r="D59" i="48"/>
  <c r="D60" i="48"/>
  <c r="D61" i="48"/>
  <c r="D62" i="48"/>
  <c r="D63" i="48"/>
  <c r="D64" i="48"/>
  <c r="D65" i="48"/>
  <c r="D66" i="48"/>
  <c r="D67" i="48"/>
  <c r="D33" i="48"/>
  <c r="D20" i="48"/>
  <c r="D21" i="48"/>
  <c r="D22" i="48"/>
  <c r="D23" i="48"/>
  <c r="D24" i="48"/>
  <c r="D25" i="48"/>
  <c r="D26" i="48"/>
  <c r="D27" i="48"/>
  <c r="D28" i="48"/>
  <c r="D30" i="48"/>
  <c r="D19" i="48"/>
  <c r="D22" i="47"/>
  <c r="D24" i="47"/>
  <c r="D27" i="47"/>
  <c r="D21" i="47"/>
  <c r="D23" i="47"/>
  <c r="D26" i="47"/>
  <c r="D19" i="47"/>
  <c r="D31" i="47"/>
  <c r="D20" i="47"/>
  <c r="D25" i="47"/>
  <c r="D28" i="47"/>
  <c r="D30" i="47"/>
  <c r="D34" i="47"/>
  <c r="D35" i="47"/>
  <c r="D36" i="47"/>
  <c r="D37" i="47"/>
  <c r="D38" i="47"/>
  <c r="D39" i="47"/>
  <c r="D40" i="47"/>
  <c r="D41" i="47"/>
  <c r="D42" i="47"/>
  <c r="D43" i="47"/>
  <c r="D44" i="47"/>
  <c r="D45" i="47"/>
  <c r="D46" i="47"/>
  <c r="D47" i="47"/>
  <c r="D48" i="47"/>
  <c r="D49" i="47"/>
  <c r="D50" i="47"/>
  <c r="D51" i="47"/>
  <c r="D52" i="47"/>
  <c r="D53" i="47"/>
  <c r="D54" i="47"/>
  <c r="D55" i="47"/>
  <c r="D56" i="47"/>
  <c r="D57" i="47"/>
  <c r="D58" i="47"/>
  <c r="D59" i="47"/>
  <c r="D60" i="47"/>
  <c r="D61" i="47"/>
  <c r="D62" i="47"/>
  <c r="D63" i="47"/>
  <c r="D64" i="47"/>
  <c r="D65" i="47"/>
  <c r="D66" i="47"/>
  <c r="D67" i="47"/>
  <c r="D33" i="47"/>
  <c r="D68" i="47"/>
  <c r="D69" i="47"/>
  <c r="D72" i="47"/>
  <c r="C29" i="38"/>
  <c r="C31" i="38"/>
  <c r="C69" i="38"/>
  <c r="C72" i="38"/>
  <c r="D34" i="43"/>
  <c r="D35" i="43"/>
  <c r="D36" i="43"/>
  <c r="D37" i="43"/>
  <c r="D38" i="43"/>
  <c r="D39" i="43"/>
  <c r="D40" i="43"/>
  <c r="D68" i="43"/>
  <c r="D41" i="43"/>
  <c r="D42" i="43"/>
  <c r="D43" i="43"/>
  <c r="D44" i="43"/>
  <c r="D45" i="43"/>
  <c r="D46" i="43"/>
  <c r="D47" i="43"/>
  <c r="D48" i="43"/>
  <c r="D49" i="43"/>
  <c r="D50" i="43"/>
  <c r="D51" i="43"/>
  <c r="D52" i="43"/>
  <c r="D53" i="43"/>
  <c r="D54" i="43"/>
  <c r="D55" i="43"/>
  <c r="D56" i="43"/>
  <c r="D57" i="43"/>
  <c r="D58" i="43"/>
  <c r="D59" i="43"/>
  <c r="D60" i="43"/>
  <c r="D61" i="43"/>
  <c r="D62" i="43"/>
  <c r="D63" i="43"/>
  <c r="D64" i="43"/>
  <c r="D65" i="43"/>
  <c r="D66" i="43"/>
  <c r="D67" i="43"/>
  <c r="D33" i="43"/>
  <c r="D29" i="43"/>
  <c r="D20" i="43"/>
  <c r="D21" i="43"/>
  <c r="D22" i="43"/>
  <c r="D23" i="43"/>
  <c r="D24" i="43"/>
  <c r="D25" i="43"/>
  <c r="D26" i="43"/>
  <c r="D27" i="43"/>
  <c r="D28" i="43"/>
  <c r="D30" i="43"/>
  <c r="D19" i="43"/>
  <c r="D31" i="43"/>
  <c r="C35" i="51"/>
  <c r="C69" i="51"/>
  <c r="C35" i="41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34" i="22"/>
  <c r="D69" i="22"/>
  <c r="D21" i="22"/>
  <c r="D22" i="22"/>
  <c r="D23" i="22"/>
  <c r="D24" i="22"/>
  <c r="D25" i="22"/>
  <c r="D26" i="22"/>
  <c r="D27" i="22"/>
  <c r="D28" i="22"/>
  <c r="D29" i="22"/>
  <c r="D31" i="22"/>
  <c r="D20" i="22"/>
  <c r="E35" i="21"/>
  <c r="E37" i="21"/>
  <c r="E39" i="21"/>
  <c r="E43" i="21"/>
  <c r="E49" i="21"/>
  <c r="E50" i="21"/>
  <c r="E51" i="21"/>
  <c r="E53" i="21"/>
  <c r="E56" i="21"/>
  <c r="E58" i="21"/>
  <c r="E59" i="21"/>
  <c r="E61" i="21"/>
  <c r="E64" i="21"/>
  <c r="E66" i="21"/>
  <c r="E67" i="21"/>
  <c r="E34" i="21"/>
  <c r="E23" i="21"/>
  <c r="E25" i="21"/>
  <c r="E26" i="21"/>
  <c r="E28" i="21"/>
  <c r="E31" i="21"/>
  <c r="E35" i="20"/>
  <c r="E36" i="20"/>
  <c r="E37" i="20"/>
  <c r="E38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34" i="20"/>
  <c r="E21" i="20"/>
  <c r="E22" i="20"/>
  <c r="E23" i="20"/>
  <c r="E24" i="20"/>
  <c r="E25" i="20"/>
  <c r="E26" i="20"/>
  <c r="E27" i="20"/>
  <c r="E28" i="20"/>
  <c r="E29" i="20"/>
  <c r="E30" i="20"/>
  <c r="E31" i="20"/>
  <c r="E20" i="20"/>
  <c r="E32" i="20"/>
  <c r="D35" i="45"/>
  <c r="D36" i="45"/>
  <c r="D37" i="45"/>
  <c r="D38" i="45"/>
  <c r="D39" i="45"/>
  <c r="D40" i="45"/>
  <c r="D41" i="45"/>
  <c r="D42" i="45"/>
  <c r="D43" i="45"/>
  <c r="D44" i="45"/>
  <c r="D45" i="45"/>
  <c r="D46" i="45"/>
  <c r="D47" i="45"/>
  <c r="D48" i="45"/>
  <c r="D49" i="45"/>
  <c r="D50" i="45"/>
  <c r="D51" i="45"/>
  <c r="D52" i="45"/>
  <c r="D53" i="45"/>
  <c r="D54" i="45"/>
  <c r="D55" i="45"/>
  <c r="D56" i="45"/>
  <c r="D57" i="45"/>
  <c r="D58" i="45"/>
  <c r="D59" i="45"/>
  <c r="D60" i="45"/>
  <c r="D61" i="45"/>
  <c r="D62" i="45"/>
  <c r="D63" i="45"/>
  <c r="D64" i="45"/>
  <c r="D65" i="45"/>
  <c r="D66" i="45"/>
  <c r="D67" i="45"/>
  <c r="D68" i="45"/>
  <c r="D34" i="45"/>
  <c r="D69" i="45"/>
  <c r="D21" i="45"/>
  <c r="D22" i="45"/>
  <c r="D23" i="45"/>
  <c r="D24" i="45"/>
  <c r="D25" i="45"/>
  <c r="D26" i="45"/>
  <c r="D27" i="45"/>
  <c r="D28" i="45"/>
  <c r="D29" i="45"/>
  <c r="D31" i="45"/>
  <c r="D20" i="45"/>
  <c r="D39" i="20"/>
  <c r="E39" i="20"/>
  <c r="E69" i="20"/>
  <c r="C30" i="46"/>
  <c r="C32" i="46"/>
  <c r="C70" i="46"/>
  <c r="C73" i="46"/>
  <c r="C30" i="22"/>
  <c r="D30" i="22"/>
  <c r="D32" i="22"/>
  <c r="D70" i="22"/>
  <c r="D73" i="22"/>
  <c r="D35" i="21"/>
  <c r="D36" i="21"/>
  <c r="E36" i="21"/>
  <c r="D37" i="21"/>
  <c r="D38" i="21"/>
  <c r="E38" i="21"/>
  <c r="D40" i="21"/>
  <c r="E40" i="21"/>
  <c r="D41" i="21"/>
  <c r="E41" i="21"/>
  <c r="D42" i="21"/>
  <c r="E42" i="21"/>
  <c r="D43" i="21"/>
  <c r="D44" i="21"/>
  <c r="E44" i="21"/>
  <c r="D45" i="21"/>
  <c r="E45" i="21"/>
  <c r="D46" i="21"/>
  <c r="E46" i="21"/>
  <c r="D47" i="21"/>
  <c r="E47" i="21"/>
  <c r="D48" i="21"/>
  <c r="E48" i="21"/>
  <c r="D50" i="21"/>
  <c r="D51" i="21"/>
  <c r="D52" i="21"/>
  <c r="E52" i="21"/>
  <c r="D53" i="21"/>
  <c r="D54" i="21"/>
  <c r="E54" i="21"/>
  <c r="D55" i="21"/>
  <c r="E55" i="21"/>
  <c r="D56" i="21"/>
  <c r="D57" i="21"/>
  <c r="E57" i="21"/>
  <c r="D58" i="21"/>
  <c r="D59" i="21"/>
  <c r="D60" i="21"/>
  <c r="E60" i="21"/>
  <c r="D61" i="21"/>
  <c r="D62" i="21"/>
  <c r="E62" i="21"/>
  <c r="D63" i="21"/>
  <c r="E63" i="21"/>
  <c r="D64" i="21"/>
  <c r="D65" i="21"/>
  <c r="E65" i="21"/>
  <c r="D66" i="21"/>
  <c r="D67" i="21"/>
  <c r="D68" i="21"/>
  <c r="E68" i="21"/>
  <c r="D34" i="21"/>
  <c r="D21" i="21"/>
  <c r="E21" i="21"/>
  <c r="D22" i="21"/>
  <c r="E22" i="21"/>
  <c r="D23" i="21"/>
  <c r="D24" i="21"/>
  <c r="E24" i="21"/>
  <c r="D25" i="21"/>
  <c r="D26" i="21"/>
  <c r="D27" i="21"/>
  <c r="E27" i="21"/>
  <c r="D28" i="21"/>
  <c r="D29" i="21"/>
  <c r="E29" i="21"/>
  <c r="D31" i="21"/>
  <c r="D20" i="21"/>
  <c r="E20" i="21"/>
  <c r="D69" i="20"/>
  <c r="D70" i="20"/>
  <c r="D73" i="20"/>
  <c r="D30" i="20"/>
  <c r="D32" i="20"/>
  <c r="C30" i="21"/>
  <c r="D30" i="21"/>
  <c r="E30" i="21"/>
  <c r="C30" i="15"/>
  <c r="C29" i="11"/>
  <c r="C30" i="45"/>
  <c r="C32" i="45"/>
  <c r="C29" i="48"/>
  <c r="D29" i="48"/>
  <c r="C29" i="47"/>
  <c r="D29" i="47"/>
  <c r="C31" i="47"/>
  <c r="C69" i="47"/>
  <c r="C72" i="47"/>
  <c r="C29" i="43"/>
  <c r="C31" i="43"/>
  <c r="C69" i="43"/>
  <c r="C72" i="43"/>
  <c r="C30" i="37"/>
  <c r="C30" i="44"/>
  <c r="C32" i="44"/>
  <c r="C69" i="20"/>
  <c r="C30" i="20"/>
  <c r="C32" i="20"/>
  <c r="C70" i="20"/>
  <c r="C73" i="20"/>
  <c r="C30" i="19"/>
  <c r="C32" i="19"/>
  <c r="C30" i="18"/>
  <c r="C32" i="18"/>
  <c r="C30" i="34"/>
  <c r="C32" i="34"/>
  <c r="C70" i="34"/>
  <c r="C73" i="34"/>
  <c r="C30" i="35"/>
  <c r="C29" i="13"/>
  <c r="C31" i="13"/>
  <c r="C68" i="16"/>
  <c r="C29" i="16"/>
  <c r="C31" i="16"/>
  <c r="C69" i="16"/>
  <c r="C72" i="16"/>
  <c r="C68" i="31"/>
  <c r="C28" i="33"/>
  <c r="C31" i="1"/>
  <c r="C69" i="41"/>
  <c r="C67" i="33"/>
  <c r="D32" i="51"/>
  <c r="D69" i="51"/>
  <c r="D70" i="51"/>
  <c r="D73" i="51"/>
  <c r="D20" i="42"/>
  <c r="D21" i="42"/>
  <c r="D32" i="42"/>
  <c r="C34" i="42"/>
  <c r="C35" i="42"/>
  <c r="D35" i="42"/>
  <c r="D34" i="42"/>
  <c r="D36" i="42"/>
  <c r="D37" i="42"/>
  <c r="D38" i="42"/>
  <c r="D39" i="42"/>
  <c r="D40" i="42"/>
  <c r="D41" i="42"/>
  <c r="D42" i="42"/>
  <c r="D43" i="42"/>
  <c r="D44" i="42"/>
  <c r="D45" i="42"/>
  <c r="D46" i="42"/>
  <c r="D47" i="42"/>
  <c r="D48" i="42"/>
  <c r="D49" i="42"/>
  <c r="D50" i="42"/>
  <c r="D51" i="42"/>
  <c r="D52" i="42"/>
  <c r="D53" i="42"/>
  <c r="D54" i="42"/>
  <c r="D55" i="42"/>
  <c r="D56" i="42"/>
  <c r="D57" i="42"/>
  <c r="D58" i="42"/>
  <c r="D59" i="42"/>
  <c r="D60" i="42"/>
  <c r="D61" i="42"/>
  <c r="D62" i="42"/>
  <c r="D63" i="42"/>
  <c r="D64" i="42"/>
  <c r="D65" i="42"/>
  <c r="D66" i="42"/>
  <c r="D67" i="42"/>
  <c r="D68" i="42"/>
  <c r="D69" i="42"/>
  <c r="D70" i="42"/>
  <c r="D71" i="42"/>
  <c r="D72" i="42"/>
  <c r="D73" i="42"/>
  <c r="D74" i="42"/>
  <c r="D32" i="41"/>
  <c r="D69" i="41"/>
  <c r="D70" i="41"/>
  <c r="D73" i="41"/>
  <c r="C69" i="40"/>
  <c r="C68" i="47"/>
  <c r="C68" i="38"/>
  <c r="C69" i="46"/>
  <c r="C69" i="22"/>
  <c r="C69" i="21"/>
  <c r="C69" i="19"/>
  <c r="C69" i="15"/>
  <c r="C70" i="15"/>
  <c r="C73" i="15"/>
  <c r="C69" i="34"/>
  <c r="C69" i="35"/>
  <c r="C32" i="36"/>
  <c r="C69" i="36"/>
  <c r="C31" i="11"/>
  <c r="C68" i="11"/>
  <c r="C68" i="13"/>
  <c r="C31" i="31"/>
  <c r="C30" i="33"/>
  <c r="C68" i="33"/>
  <c r="C71" i="33"/>
  <c r="C32" i="15"/>
  <c r="C31" i="48"/>
  <c r="C68" i="48"/>
  <c r="C69" i="48"/>
  <c r="C72" i="48"/>
  <c r="C70" i="19"/>
  <c r="C73" i="19"/>
  <c r="C68" i="43"/>
  <c r="C69" i="37"/>
  <c r="C69" i="44"/>
  <c r="C70" i="44"/>
  <c r="C73" i="44"/>
  <c r="C69" i="45"/>
  <c r="C70" i="45"/>
  <c r="C73" i="45"/>
  <c r="C69" i="18"/>
  <c r="C70" i="18"/>
  <c r="C73" i="18"/>
  <c r="C69" i="11"/>
  <c r="C72" i="11"/>
  <c r="C68" i="32"/>
  <c r="C69" i="32"/>
  <c r="C72" i="32"/>
  <c r="C68" i="17"/>
  <c r="C69" i="17"/>
  <c r="C72" i="17"/>
  <c r="C68" i="2"/>
  <c r="C69" i="2"/>
  <c r="C72" i="2"/>
  <c r="C68" i="1"/>
  <c r="C32" i="40"/>
  <c r="C70" i="40"/>
  <c r="C73" i="40"/>
  <c r="C32" i="35"/>
  <c r="C70" i="35"/>
  <c r="C73" i="35"/>
  <c r="C32" i="22"/>
  <c r="C70" i="22"/>
  <c r="C73" i="22"/>
  <c r="C32" i="37"/>
  <c r="C70" i="37"/>
  <c r="C73" i="37"/>
  <c r="C69" i="1"/>
  <c r="C81" i="1"/>
  <c r="C69" i="31"/>
  <c r="C72" i="31"/>
  <c r="C70" i="36"/>
  <c r="C73" i="36"/>
  <c r="C69" i="13"/>
  <c r="C72" i="13"/>
  <c r="D75" i="42"/>
  <c r="D76" i="42"/>
  <c r="D79" i="42"/>
  <c r="E70" i="41"/>
  <c r="E73" i="41"/>
  <c r="E70" i="20"/>
  <c r="E73" i="20"/>
  <c r="D31" i="48"/>
  <c r="D69" i="48"/>
  <c r="D72" i="48"/>
  <c r="E69" i="21"/>
  <c r="D70" i="40"/>
  <c r="D73" i="40"/>
  <c r="E70" i="51"/>
  <c r="E73" i="51"/>
  <c r="E32" i="21"/>
  <c r="D69" i="43"/>
  <c r="D72" i="43"/>
  <c r="D32" i="21"/>
  <c r="C72" i="1"/>
  <c r="D69" i="21"/>
  <c r="C32" i="21"/>
  <c r="C70" i="21"/>
  <c r="C73" i="21"/>
  <c r="D30" i="45"/>
  <c r="D32" i="45"/>
  <c r="D70" i="45"/>
  <c r="D73" i="45"/>
  <c r="E70" i="21"/>
  <c r="E73" i="21"/>
  <c r="D70" i="21"/>
  <c r="D73" i="21"/>
</calcChain>
</file>

<file path=xl/sharedStrings.xml><?xml version="1.0" encoding="utf-8"?>
<sst xmlns="http://schemas.openxmlformats.org/spreadsheetml/2006/main" count="2346" uniqueCount="185">
  <si>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</si>
  <si>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</si>
  <si>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</si>
  <si>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</si>
  <si>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</si>
  <si>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</si>
  <si>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</si>
  <si>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</si>
  <si>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</si>
  <si>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</si>
  <si>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Apdrošināšanas izdevumi</t>
  </si>
  <si>
    <t>Budžeta iestāžu dabas resursu nodokļa maksājumi</t>
  </si>
  <si>
    <t>Pakalpojumu izmaksas kopā</t>
  </si>
  <si>
    <t>Iekārtas, inventāra un aparatūras remonts, tehniskā apkalpošana</t>
  </si>
  <si>
    <t>Kapitālais remonts un rekonstrukcija</t>
  </si>
  <si>
    <t>Ēdināšanas izdevumi</t>
  </si>
  <si>
    <t>8. Ēdināšanas pakalpojumi</t>
  </si>
  <si>
    <t>Virtuves inventārs, trauki un galda piederumi</t>
  </si>
  <si>
    <t>Mācību līdzekļi un materiāli</t>
  </si>
  <si>
    <t>SASKAŅOTS</t>
  </si>
  <si>
    <t>Sociālās integrācijas valsts aģentūras</t>
  </si>
  <si>
    <t>Atalgojums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</si>
  <si>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</si>
  <si>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</si>
  <si>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</si>
  <si>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Satura rādītājs</t>
  </si>
  <si>
    <t>Maksas pakalpojuma izcenojums (euro)</t>
  </si>
  <si>
    <t>Aprēķinu sastādīja: SIVA Finanšu nodaļas vecākā finanšu ekonomiste Anita Ozoliņa</t>
  </si>
  <si>
    <t xml:space="preserve"> Brokastis</t>
  </si>
  <si>
    <t xml:space="preserve"> Vakariņas</t>
  </si>
  <si>
    <t xml:space="preserve"> Pusdienas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</si>
  <si>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</si>
  <si>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</si>
  <si>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</si>
  <si>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>sākotnējās ietekmes novērtējuma ziņojumam (anotācijai)</t>
  </si>
  <si>
    <t>Izmaksu apjoms noteiktā laikposmā viena maksas pakalpojuma veida nodrošināšanai</t>
  </si>
  <si>
    <t xml:space="preserve">Prognozētie ieņēmumi gadā (euro)* </t>
  </si>
  <si>
    <t xml:space="preserve">Izmaksu apjoms noteiktā laikposmā viena maksas pakalpojuma veida nodrošināšanai </t>
  </si>
  <si>
    <t xml:space="preserve">Maksas pakalpojuma izcenojums (euro) </t>
  </si>
  <si>
    <t>Prognozētie ieņēmumi gadā (euro)*</t>
  </si>
  <si>
    <t>direktore I.Jurševska</t>
  </si>
  <si>
    <t xml:space="preserve"> Gaļas/zivs ēdiens</t>
  </si>
  <si>
    <t xml:space="preserve"> Piedevas</t>
  </si>
  <si>
    <t xml:space="preserve"> Ēdināšana trīs reizes dienā  (vienai personai)</t>
  </si>
  <si>
    <t xml:space="preserve"> Kafijas galda klāšana  (vienai personai)</t>
  </si>
  <si>
    <t xml:space="preserve"> Kafija</t>
  </si>
  <si>
    <t xml:space="preserve"> Tēja (dažādas)</t>
  </si>
  <si>
    <t xml:space="preserve"> Atalgojums</t>
  </si>
  <si>
    <t xml:space="preserve"> Konditorejas izstrādājumi, 2. veids (biskvīti, ruletes, tortes)</t>
  </si>
  <si>
    <t>Pārējie budžeta iestāžu pārskaitītie nodokļi un nodevas</t>
  </si>
  <si>
    <t>Transportlīdzekļu noma</t>
  </si>
  <si>
    <t>Kurināmais</t>
  </si>
  <si>
    <t>2023.gadā un turpmāk</t>
  </si>
  <si>
    <t>Darba devēja valsts sociālās apdrošināšanas obligātās iemaksas, pabalsti un kompensācijas</t>
  </si>
  <si>
    <t>Mācību, darba un dienesta komandējumi, dienesta, darba braucieni</t>
  </si>
  <si>
    <t>Izdevumi par sakaru pakalpojumiem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</si>
  <si>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</si>
  <si>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</si>
  <si>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</si>
  <si>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</si>
  <si>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</si>
  <si>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</si>
  <si>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</si>
  <si>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</si>
  <si>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Nekustamā īpašuma uzturēšana</t>
  </si>
  <si>
    <t>Pārējie remonta darbu un iestāžu uzturēšanas pakalpojumi</t>
  </si>
  <si>
    <t>Informācijas tehnoloģiju pakalpojumi</t>
  </si>
  <si>
    <t>Ēku, telpu īre un noma</t>
  </si>
  <si>
    <t>Zemes noma</t>
  </si>
  <si>
    <t>Iekārtu, aparatūras un inventāra īre un noma</t>
  </si>
  <si>
    <t>Biroja preces</t>
  </si>
  <si>
    <t>Inventārs</t>
  </si>
  <si>
    <t>Izdevumi par precēm iestādes sabiedrisko aktivitāšu īstenošanai</t>
  </si>
  <si>
    <t>Degviela</t>
  </si>
  <si>
    <t>Zāles, ķimikālijas, laboratorijas preces</t>
  </si>
  <si>
    <t>Iestāžu uzturēšanas materiāli un preces</t>
  </si>
  <si>
    <t>Mīkstais inventārs</t>
  </si>
  <si>
    <t>Izdevumi periodikas iegādei</t>
  </si>
  <si>
    <t>Budžeta iestāžu pievienotās vērtības nodokļa maksājumi</t>
  </si>
  <si>
    <t>Budžeta iestāžu nekustamā īpašuma nodokļa maksājumi</t>
  </si>
  <si>
    <t>Tehnoloģiskās iekārtas un mašīnas</t>
  </si>
  <si>
    <t>Datortehnika, sakaru un cita biroja tehnika</t>
  </si>
  <si>
    <t>Pārējie iepriekš neklasificētie pamatlīdzekļi un ieguldījuma īpašumi</t>
  </si>
  <si>
    <t xml:space="preserve">2022. gada </t>
  </si>
  <si>
    <t>6.pielikums</t>
  </si>
  <si>
    <t>8.8. Galda minerālūdens</t>
  </si>
  <si>
    <t>Izdevumi par profesionālās darbības pakalpojumiem</t>
  </si>
  <si>
    <t>Pārējie remontdarbu un iestāžu uzturēšanas pakalpojumi</t>
  </si>
  <si>
    <t>Darba aizsardzības līdzekļi</t>
  </si>
  <si>
    <t>5.1.1.</t>
  </si>
  <si>
    <t>5.1.2.</t>
  </si>
  <si>
    <t>5.1.3.</t>
  </si>
  <si>
    <t>5.1.3.1.</t>
  </si>
  <si>
    <t>5.1.3.2.</t>
  </si>
  <si>
    <t>5.1.3.3.</t>
  </si>
  <si>
    <t>5.1.4.</t>
  </si>
  <si>
    <t>5.1.5.</t>
  </si>
  <si>
    <t>5.1.6.</t>
  </si>
  <si>
    <t>5.2.1.</t>
  </si>
  <si>
    <t>5.2.1.1.</t>
  </si>
  <si>
    <t>5.2.1.2.</t>
  </si>
  <si>
    <t>5.2.1.3.</t>
  </si>
  <si>
    <t>5.2.2.</t>
  </si>
  <si>
    <t>5.2.2.1.</t>
  </si>
  <si>
    <t>5.2.2.2.</t>
  </si>
  <si>
    <t>5.2.2.3.</t>
  </si>
  <si>
    <t xml:space="preserve">5.3. </t>
  </si>
  <si>
    <t>5.3.1.</t>
  </si>
  <si>
    <t>5.3.1.1.</t>
  </si>
  <si>
    <t>5.3.1.2.</t>
  </si>
  <si>
    <t>5.3.1.3.</t>
  </si>
  <si>
    <t>5.3.2.</t>
  </si>
  <si>
    <t>5.3.2.1.</t>
  </si>
  <si>
    <t>5.3.2.2.</t>
  </si>
  <si>
    <t>5.3.2.3.</t>
  </si>
  <si>
    <t>5.4.</t>
  </si>
  <si>
    <t>5.5.1.</t>
  </si>
  <si>
    <t>5.5.2.</t>
  </si>
  <si>
    <t>5.5.3.</t>
  </si>
  <si>
    <t>5.5.4.</t>
  </si>
  <si>
    <t>5.6.</t>
  </si>
  <si>
    <t>5.7.</t>
  </si>
  <si>
    <t xml:space="preserve">2023. gada </t>
  </si>
  <si>
    <t>5. Ēdināšanas pakalpojumi</t>
  </si>
  <si>
    <t>5.1. Diētiskā ēdināšana (izglītojamiem un darbiniekiem)</t>
  </si>
  <si>
    <t>5.1.1. Brokastis</t>
  </si>
  <si>
    <t>5.1.2. Pirmais ēdiens</t>
  </si>
  <si>
    <t>5.1.3. Otrais ēdiens</t>
  </si>
  <si>
    <t>5.1.3.1. Gaļas/zivs ēdiens</t>
  </si>
  <si>
    <t>5.1.3.2. Piedevas</t>
  </si>
  <si>
    <t>5.1.3.3. Salāti (2 veidi)</t>
  </si>
  <si>
    <t>5.1.4. Dzēriens</t>
  </si>
  <si>
    <t>5.1.5. Deserts</t>
  </si>
  <si>
    <t>5.1.6. Vakariņas</t>
  </si>
  <si>
    <t>5.2.1.1. Brokastis</t>
  </si>
  <si>
    <t>5.2.1. Samazināts kaloriju daudzums</t>
  </si>
  <si>
    <t>5.2.1.2. Pusdienas</t>
  </si>
  <si>
    <t>5.2.1.3. Vakariņas</t>
  </si>
  <si>
    <t>direktore  I.Jurševska</t>
  </si>
  <si>
    <t>5.2.2. Palielināts kaloriju daudzums</t>
  </si>
  <si>
    <t>5.2.2.1. Brokastis</t>
  </si>
  <si>
    <t>5.2.2.2. Pusdienas</t>
  </si>
  <si>
    <t>5.2.2.3. Vakariņas</t>
  </si>
  <si>
    <t>5.3. Ēdināšana trīs reizes dienā (vienai personai)</t>
  </si>
  <si>
    <t>5.3.1. Standarta ēdienkarte</t>
  </si>
  <si>
    <t>5.3.1.1. Brokastis</t>
  </si>
  <si>
    <t>5.3.1.2. Pusdienas</t>
  </si>
  <si>
    <t>Aprēķinu sastādīja: SIVA Finanšu nodaļas finanšu ekonomiste E.Lipiņa</t>
  </si>
  <si>
    <t>5.3.1.3. Vakariņas</t>
  </si>
  <si>
    <t>5.3.2. Samazināts kaloriju daudzums</t>
  </si>
  <si>
    <t>5.3.2.1. Brokastis</t>
  </si>
  <si>
    <t>5.3.2.2. Pusdienas</t>
  </si>
  <si>
    <t>5.3.2.3. Vakariņas</t>
  </si>
  <si>
    <t>5.4. Kafijas galda klāšana (1 pers)</t>
  </si>
  <si>
    <t xml:space="preserve">5.5. Konditorejas izstrādājumi </t>
  </si>
  <si>
    <t>5.5.1. Konditorejas izstrādājumi, 1.veids (kliņģeri, smalkmaizītes, speķa pīrādziņi,  pildīti pīrādziņi, cepumi u.c.)</t>
  </si>
  <si>
    <t>5.5.2. Konditorejas izstrādājumi, 2.veids (biskvīti, ruletes, kūkas, tortes)</t>
  </si>
  <si>
    <t>5.5.3. Konditorejas izstrādājumi, 3.veids (smalkmaizītes bez pildījuma, plātsmaizes)</t>
  </si>
  <si>
    <t>5.6. Kafija</t>
  </si>
  <si>
    <t xml:space="preserve"> Standarta ēdienkarte</t>
  </si>
  <si>
    <t xml:space="preserve"> Samazināts kaloriju daudzums</t>
  </si>
  <si>
    <t xml:space="preserve"> Salāti  (2 veidi)</t>
  </si>
  <si>
    <t>5.1.</t>
  </si>
  <si>
    <t xml:space="preserve"> Brokastis </t>
  </si>
  <si>
    <t xml:space="preserve">Diētiskā ēdināšana (izglītojamiem un darbiniekiem) </t>
  </si>
  <si>
    <t xml:space="preserve"> Pirmais ēdiens </t>
  </si>
  <si>
    <t xml:space="preserve"> Otrais ēdiens </t>
  </si>
  <si>
    <t xml:space="preserve"> Dzēriens</t>
  </si>
  <si>
    <t xml:space="preserve"> Deserts </t>
  </si>
  <si>
    <t>Vakariņas</t>
  </si>
  <si>
    <t>5.2.</t>
  </si>
  <si>
    <t xml:space="preserve"> Palielināts kaloriju daudzums </t>
  </si>
  <si>
    <t xml:space="preserve"> Samazināts kaloriju daudzums </t>
  </si>
  <si>
    <t xml:space="preserve"> Konditorejas izstrādājumi, 3. veids ( smalkmaizītes bez pildījuma, plātsmaizes)   </t>
  </si>
  <si>
    <t xml:space="preserve"> Konditrejas izstrādājumi. 4. veids,  pusfabrikāti ( smilšu mīkla, kārtainā mīkla, piparkūku mīkla)</t>
  </si>
  <si>
    <t>Ēdināšana trīs reizes dienā sporta, veselības nostiprināšanas, atpūtas un  izglītojošām nometnēm vai grupām, kas noslēgušas līgumu par pakalpojuma saņemšanu, un bērniem no 2 līdz 14 gadu vecumam (vienai grupas personai vai vienam bērnam)</t>
  </si>
  <si>
    <t xml:space="preserve"> Konditorejas izstrādājumi, 1. veids (kliņģeri, smalkmaizītes, pildīti pīrādziņi, cepumi u.c.)</t>
  </si>
  <si>
    <t>5.2. Ēdināšana trīs reizes dienā sporta, veselības nostiprināšanas, atpūtas un izglītojošām nometnēm vai grupām, kas noslēgušas līgumu par pakalpojuma saņemšanu, un bērniem no 2 līdz 14 gadu vecumam (vienai grupas personai vai vienam bērnam)</t>
  </si>
  <si>
    <t xml:space="preserve">2023. gada 29.martā </t>
  </si>
  <si>
    <t xml:space="preserve">2023. gada 29. martā </t>
  </si>
  <si>
    <t>5.7. Tēja (dažādas)</t>
  </si>
  <si>
    <t>5.8.</t>
  </si>
  <si>
    <t xml:space="preserve"> Svaigi spiestas sulas </t>
  </si>
  <si>
    <t>5.8. Svaigi spiestas sulas</t>
  </si>
  <si>
    <t>5.5.4. Konditorejas izstrādājumi, 4.veids, pusfabrikāti (smilšu mīkla, kārtainā mīkla, piparkūku mīkla)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</si>
</sst>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98" formatCode="0.000"/>
    <numFmt numFmtId="204" formatCode="0.0"/>
    <numFmt numFmtId="206" formatCode="0E+00"/>
    <numFmt numFmtId="209" formatCode="0.000000000000000"/>
  </numFmts>
  <fonts count="14" x14ac:knownFonts="1">
    <font>
      <sz val="10"/>
      <name val="Arial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Arial"/>
      <family val="2"/>
      <charset val="186"/>
    </font>
    <font>
      <sz val="10"/>
      <name val="Times New Roman"/>
      <family val="1"/>
      <charset val="186"/>
    </font>
    <font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sz val="12"/>
      <name val="Arial"/>
      <family val="2"/>
      <charset val="186"/>
    </font>
    <font>
      <sz val="10"/>
      <color theme="0" tint="-0.34998626667073579"/>
      <name val="Times New Roman"/>
      <family val="1"/>
      <charset val="186"/>
    </font>
    <font>
      <b/>
      <sz val="10"/>
      <color theme="0" tint="-0.34998626667073579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0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1" applyFont="1"/>
    <xf numFmtId="0" fontId="4" fillId="0" borderId="0" xfId="0" applyFont="1"/>
    <xf numFmtId="0" fontId="4" fillId="0" borderId="0" xfId="0" applyFont="1" applyBorder="1"/>
    <xf numFmtId="2" fontId="4" fillId="0" borderId="0" xfId="0" applyNumberFormat="1" applyFont="1"/>
    <xf numFmtId="0" fontId="7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left" vertical="center" wrapText="1"/>
    </xf>
    <xf numFmtId="4" fontId="7" fillId="0" borderId="0" xfId="0" applyNumberFormat="1" applyFont="1"/>
    <xf numFmtId="4" fontId="0" fillId="0" borderId="0" xfId="0" applyNumberFormat="1"/>
    <xf numFmtId="0" fontId="6" fillId="0" borderId="0" xfId="0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Border="1" applyAlignment="1">
      <alignment horizontal="left" wrapText="1"/>
    </xf>
    <xf numFmtId="0" fontId="1" fillId="0" borderId="0" xfId="1" applyFont="1"/>
    <xf numFmtId="0" fontId="1" fillId="0" borderId="0" xfId="1" applyFont="1" applyBorder="1"/>
    <xf numFmtId="0" fontId="1" fillId="0" borderId="0" xfId="1" applyFont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1" xfId="1" applyFont="1" applyBorder="1" applyAlignment="1">
      <alignment vertical="top" wrapText="1"/>
    </xf>
    <xf numFmtId="0" fontId="1" fillId="0" borderId="1" xfId="1" applyFont="1" applyBorder="1" applyAlignment="1">
      <alignment vertical="top"/>
    </xf>
    <xf numFmtId="0" fontId="1" fillId="0" borderId="0" xfId="0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1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3" borderId="0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 wrapText="1"/>
    </xf>
    <xf numFmtId="2" fontId="5" fillId="3" borderId="1" xfId="0" applyNumberFormat="1" applyFont="1" applyFill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/>
    </xf>
    <xf numFmtId="2" fontId="1" fillId="0" borderId="0" xfId="1" applyNumberFormat="1" applyFont="1"/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vertical="top" wrapText="1"/>
    </xf>
    <xf numFmtId="198" fontId="4" fillId="0" borderId="0" xfId="0" applyNumberFormat="1" applyFont="1"/>
    <xf numFmtId="0" fontId="1" fillId="0" borderId="0" xfId="0" applyFont="1" applyBorder="1" applyAlignment="1">
      <alignment vertical="center" wrapText="1"/>
    </xf>
    <xf numFmtId="0" fontId="10" fillId="0" borderId="0" xfId="0" applyFont="1"/>
    <xf numFmtId="4" fontId="10" fillId="0" borderId="0" xfId="0" applyNumberFormat="1" applyFont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2" fontId="5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right" vertical="top"/>
    </xf>
    <xf numFmtId="0" fontId="5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1" xfId="1" applyFont="1" applyFill="1" applyBorder="1" applyAlignment="1">
      <alignment vertical="top"/>
    </xf>
    <xf numFmtId="0" fontId="4" fillId="0" borderId="0" xfId="1" applyFont="1" applyFill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1" fillId="0" borderId="0" xfId="1" applyFont="1" applyFill="1"/>
    <xf numFmtId="2" fontId="1" fillId="0" borderId="0" xfId="1" applyNumberFormat="1" applyFont="1" applyFill="1"/>
    <xf numFmtId="0" fontId="1" fillId="0" borderId="0" xfId="1" applyFont="1" applyFill="1" applyBorder="1"/>
    <xf numFmtId="0" fontId="1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right"/>
    </xf>
    <xf numFmtId="2" fontId="1" fillId="0" borderId="0" xfId="0" applyNumberFormat="1" applyFont="1" applyFill="1"/>
    <xf numFmtId="0" fontId="1" fillId="3" borderId="0" xfId="0" applyFont="1" applyFill="1" applyBorder="1" applyAlignment="1">
      <alignment horizontal="right" vertical="top"/>
    </xf>
    <xf numFmtId="2" fontId="1" fillId="0" borderId="0" xfId="1" applyNumberFormat="1" applyFont="1" applyBorder="1"/>
    <xf numFmtId="2" fontId="1" fillId="3" borderId="0" xfId="0" applyNumberFormat="1" applyFont="1" applyFill="1" applyBorder="1" applyAlignment="1">
      <alignment horizontal="right" vertical="top"/>
    </xf>
    <xf numFmtId="2" fontId="1" fillId="0" borderId="1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 vertical="top"/>
    </xf>
    <xf numFmtId="2" fontId="1" fillId="0" borderId="1" xfId="1" applyNumberFormat="1" applyFont="1" applyBorder="1" applyAlignment="1">
      <alignment vertical="top"/>
    </xf>
    <xf numFmtId="2" fontId="1" fillId="0" borderId="0" xfId="1" applyNumberFormat="1" applyFont="1" applyAlignment="1">
      <alignment horizontal="center"/>
    </xf>
    <xf numFmtId="2" fontId="1" fillId="0" borderId="1" xfId="1" applyNumberFormat="1" applyFont="1" applyBorder="1" applyAlignment="1">
      <alignment vertical="top" wrapText="1"/>
    </xf>
    <xf numFmtId="0" fontId="11" fillId="0" borderId="0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2" fontId="11" fillId="0" borderId="1" xfId="0" applyNumberFormat="1" applyFont="1" applyBorder="1" applyAlignment="1">
      <alignment horizontal="center" vertical="top"/>
    </xf>
    <xf numFmtId="2" fontId="12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0" xfId="0" applyFont="1"/>
    <xf numFmtId="0" fontId="11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 wrapText="1"/>
    </xf>
    <xf numFmtId="2" fontId="12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1" applyFont="1" applyBorder="1" applyAlignment="1">
      <alignment vertical="top" wrapText="1"/>
    </xf>
    <xf numFmtId="0" fontId="11" fillId="0" borderId="0" xfId="0" applyFont="1" applyBorder="1" applyAlignment="1">
      <alignment horizontal="center"/>
    </xf>
    <xf numFmtId="0" fontId="11" fillId="0" borderId="0" xfId="1" applyFont="1"/>
    <xf numFmtId="0" fontId="11" fillId="0" borderId="0" xfId="1" applyFont="1" applyBorder="1"/>
    <xf numFmtId="0" fontId="11" fillId="0" borderId="0" xfId="1" applyFont="1" applyAlignment="1">
      <alignment horizontal="center"/>
    </xf>
    <xf numFmtId="2" fontId="1" fillId="0" borderId="0" xfId="0" applyNumberFormat="1" applyFont="1" applyBorder="1" applyAlignment="1">
      <alignment horizontal="center"/>
    </xf>
    <xf numFmtId="206" fontId="4" fillId="0" borderId="0" xfId="0" applyNumberFormat="1" applyFont="1"/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13" fillId="0" borderId="0" xfId="0" applyFont="1"/>
    <xf numFmtId="2" fontId="4" fillId="0" borderId="0" xfId="0" applyNumberFormat="1" applyFont="1" applyBorder="1"/>
    <xf numFmtId="1" fontId="4" fillId="0" borderId="0" xfId="0" applyNumberFormat="1" applyFont="1"/>
    <xf numFmtId="204" fontId="5" fillId="0" borderId="1" xfId="0" applyNumberFormat="1" applyFont="1" applyBorder="1" applyAlignment="1">
      <alignment horizontal="center" vertical="top"/>
    </xf>
    <xf numFmtId="209" fontId="4" fillId="0" borderId="0" xfId="0" applyNumberFormat="1" applyFont="1"/>
    <xf numFmtId="4" fontId="4" fillId="3" borderId="0" xfId="0" applyNumberFormat="1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" fillId="0" borderId="0" xfId="1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1" fillId="0" borderId="0" xfId="1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1" fillId="0" borderId="0" xfId="1" applyFont="1" applyAlignment="1">
      <alignment vertical="top" wrapText="1"/>
    </xf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view="pageLayout" topLeftCell="A10" zoomScale="80" zoomScaleNormal="100" zoomScalePageLayoutView="80" workbookViewId="0">
      <selection activeCell="A48" sqref="A48"/>
    </sheetView>
  </sheetViews>
  <sheetFormatPr defaultRowHeight="12.5" x14ac:dyDescent="0.25"/>
  <cols>
    <col min="1" max="1" width="10.7265625" style="12" customWidth="1"/>
    <col min="2" max="2" width="12.81640625" customWidth="1"/>
    <col min="12" max="12" width="9" customWidth="1"/>
  </cols>
  <sheetData>
    <row r="1" spans="1:12" ht="15.75" customHeight="1" x14ac:dyDescent="0.3">
      <c r="A1" s="13"/>
      <c r="L1" s="135" t="s">
        <v>84</v>
      </c>
    </row>
    <row r="2" spans="1:12" ht="15.75" customHeight="1" x14ac:dyDescent="0.3">
      <c r="L2" s="14" t="s">
        <v>31</v>
      </c>
    </row>
    <row r="3" spans="1:12" ht="15.75" customHeight="1" x14ac:dyDescent="0.3">
      <c r="L3" s="14" t="s">
        <v>32</v>
      </c>
    </row>
    <row r="4" spans="1:12" ht="15.75" customHeight="1" x14ac:dyDescent="0.3">
      <c r="L4" s="14" t="s">
        <v>33</v>
      </c>
    </row>
    <row r="5" spans="1:12" ht="14" x14ac:dyDescent="0.3">
      <c r="L5" s="14" t="s">
        <v>34</v>
      </c>
    </row>
    <row r="6" spans="1:12" ht="14" x14ac:dyDescent="0.3">
      <c r="A6" s="13"/>
      <c r="B6" s="13"/>
    </row>
    <row r="7" spans="1:12" ht="14" x14ac:dyDescent="0.3">
      <c r="A7" s="13"/>
      <c r="B7" s="13"/>
    </row>
    <row r="8" spans="1:12" ht="14" x14ac:dyDescent="0.3">
      <c r="A8" s="13"/>
      <c r="B8" s="13"/>
    </row>
    <row r="9" spans="1:12" ht="13" x14ac:dyDescent="0.3">
      <c r="A9" s="11"/>
      <c r="B9" s="7"/>
    </row>
    <row r="10" spans="1:12" ht="13" x14ac:dyDescent="0.3">
      <c r="A10" s="11"/>
      <c r="B10" s="7"/>
    </row>
    <row r="11" spans="1:12" ht="18" customHeight="1" x14ac:dyDescent="0.4">
      <c r="A11" s="139" t="s">
        <v>25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</row>
    <row r="12" spans="1:12" ht="13" x14ac:dyDescent="0.3">
      <c r="A12" s="11"/>
      <c r="B12" s="7"/>
    </row>
    <row r="13" spans="1:12" ht="15.5" x14ac:dyDescent="0.35">
      <c r="A13" s="9" t="s">
        <v>162</v>
      </c>
      <c r="B13" s="8" t="s">
        <v>164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</row>
    <row r="14" spans="1:12" ht="15" customHeight="1" x14ac:dyDescent="0.35">
      <c r="A14" s="9" t="s">
        <v>89</v>
      </c>
      <c r="B14" s="137" t="s">
        <v>163</v>
      </c>
      <c r="C14" s="56"/>
    </row>
    <row r="15" spans="1:12" ht="15" customHeight="1" x14ac:dyDescent="0.35">
      <c r="A15" s="9" t="s">
        <v>90</v>
      </c>
      <c r="B15" s="137" t="s">
        <v>165</v>
      </c>
      <c r="C15" s="56"/>
    </row>
    <row r="16" spans="1:12" ht="15" customHeight="1" x14ac:dyDescent="0.35">
      <c r="A16" s="9" t="s">
        <v>91</v>
      </c>
      <c r="B16" s="137" t="s">
        <v>166</v>
      </c>
      <c r="C16" s="56"/>
    </row>
    <row r="17" spans="1:12" ht="15" customHeight="1" x14ac:dyDescent="0.35">
      <c r="A17" s="9" t="s">
        <v>92</v>
      </c>
      <c r="B17" s="137" t="s">
        <v>41</v>
      </c>
      <c r="C17" s="56"/>
    </row>
    <row r="18" spans="1:12" ht="15" customHeight="1" x14ac:dyDescent="0.35">
      <c r="A18" s="9" t="s">
        <v>93</v>
      </c>
      <c r="B18" s="137" t="s">
        <v>42</v>
      </c>
      <c r="C18" s="56"/>
    </row>
    <row r="19" spans="1:12" ht="15" customHeight="1" x14ac:dyDescent="0.35">
      <c r="A19" s="9" t="s">
        <v>94</v>
      </c>
      <c r="B19" s="137" t="s">
        <v>161</v>
      </c>
      <c r="C19" s="56"/>
    </row>
    <row r="20" spans="1:12" ht="15" customHeight="1" x14ac:dyDescent="0.35">
      <c r="A20" s="9" t="s">
        <v>95</v>
      </c>
      <c r="B20" s="137" t="s">
        <v>167</v>
      </c>
      <c r="C20" s="56"/>
    </row>
    <row r="21" spans="1:12" ht="15" customHeight="1" x14ac:dyDescent="0.35">
      <c r="A21" s="9" t="s">
        <v>96</v>
      </c>
      <c r="B21" s="137" t="s">
        <v>168</v>
      </c>
      <c r="C21" s="56"/>
    </row>
    <row r="22" spans="1:12" ht="15" customHeight="1" x14ac:dyDescent="0.35">
      <c r="A22" s="9" t="s">
        <v>97</v>
      </c>
      <c r="B22" s="137" t="s">
        <v>169</v>
      </c>
      <c r="C22" s="56"/>
    </row>
    <row r="23" spans="1:12" ht="50.25" customHeight="1" x14ac:dyDescent="0.35">
      <c r="A23" s="9" t="s">
        <v>170</v>
      </c>
      <c r="B23" s="138" t="s">
        <v>175</v>
      </c>
      <c r="C23" s="138"/>
      <c r="D23" s="138"/>
      <c r="E23" s="138"/>
      <c r="F23" s="138"/>
      <c r="G23" s="138"/>
      <c r="H23" s="138"/>
      <c r="I23" s="138"/>
      <c r="J23" s="138"/>
      <c r="K23" s="138"/>
      <c r="L23" s="56"/>
    </row>
    <row r="24" spans="1:12" ht="15" customHeight="1" x14ac:dyDescent="0.35">
      <c r="A24" s="9" t="s">
        <v>98</v>
      </c>
      <c r="B24" s="137" t="s">
        <v>172</v>
      </c>
      <c r="C24" s="56"/>
    </row>
    <row r="25" spans="1:12" ht="15" customHeight="1" x14ac:dyDescent="0.35">
      <c r="A25" s="9" t="s">
        <v>99</v>
      </c>
      <c r="B25" s="137" t="s">
        <v>28</v>
      </c>
      <c r="C25" s="56"/>
    </row>
    <row r="26" spans="1:12" ht="15" customHeight="1" x14ac:dyDescent="0.35">
      <c r="A26" s="9" t="s">
        <v>100</v>
      </c>
      <c r="B26" s="137" t="s">
        <v>30</v>
      </c>
      <c r="C26" s="56"/>
    </row>
    <row r="27" spans="1:12" ht="15" customHeight="1" x14ac:dyDescent="0.35">
      <c r="A27" s="9" t="s">
        <v>101</v>
      </c>
      <c r="B27" s="137" t="s">
        <v>29</v>
      </c>
      <c r="C27" s="56"/>
    </row>
    <row r="28" spans="1:12" ht="15.5" x14ac:dyDescent="0.35">
      <c r="A28" s="9" t="s">
        <v>102</v>
      </c>
      <c r="B28" s="138" t="s">
        <v>171</v>
      </c>
      <c r="C28" s="138"/>
      <c r="D28" s="138"/>
      <c r="E28" s="138"/>
      <c r="F28" s="138"/>
      <c r="G28" s="138"/>
      <c r="H28" s="138"/>
      <c r="I28" s="138"/>
      <c r="J28" s="138"/>
      <c r="K28" s="138"/>
      <c r="L28" s="138"/>
    </row>
    <row r="29" spans="1:12" ht="15" customHeight="1" x14ac:dyDescent="0.35">
      <c r="A29" s="9" t="s">
        <v>103</v>
      </c>
      <c r="B29" s="137" t="s">
        <v>28</v>
      </c>
      <c r="C29" s="56"/>
    </row>
    <row r="30" spans="1:12" ht="15" customHeight="1" x14ac:dyDescent="0.35">
      <c r="A30" s="9" t="s">
        <v>104</v>
      </c>
      <c r="B30" s="137" t="s">
        <v>30</v>
      </c>
      <c r="C30" s="56"/>
    </row>
    <row r="31" spans="1:12" ht="15" customHeight="1" x14ac:dyDescent="0.35">
      <c r="A31" s="9" t="s">
        <v>105</v>
      </c>
      <c r="B31" s="137" t="s">
        <v>29</v>
      </c>
      <c r="C31" s="56"/>
    </row>
    <row r="32" spans="1:12" ht="15" customHeight="1" x14ac:dyDescent="0.35">
      <c r="A32" s="9" t="s">
        <v>106</v>
      </c>
      <c r="B32" s="137" t="s">
        <v>43</v>
      </c>
      <c r="C32" s="56"/>
    </row>
    <row r="33" spans="1:3" ht="15" customHeight="1" x14ac:dyDescent="0.35">
      <c r="A33" s="9" t="s">
        <v>107</v>
      </c>
      <c r="B33" s="137" t="s">
        <v>159</v>
      </c>
      <c r="C33" s="56"/>
    </row>
    <row r="34" spans="1:3" ht="15" customHeight="1" x14ac:dyDescent="0.35">
      <c r="A34" s="9" t="s">
        <v>108</v>
      </c>
      <c r="B34" s="137" t="s">
        <v>28</v>
      </c>
      <c r="C34" s="56"/>
    </row>
    <row r="35" spans="1:3" ht="15" customHeight="1" x14ac:dyDescent="0.35">
      <c r="A35" s="9" t="s">
        <v>109</v>
      </c>
      <c r="B35" s="137" t="s">
        <v>30</v>
      </c>
      <c r="C35" s="56"/>
    </row>
    <row r="36" spans="1:3" ht="15" customHeight="1" x14ac:dyDescent="0.35">
      <c r="A36" s="9" t="s">
        <v>110</v>
      </c>
      <c r="B36" s="137" t="s">
        <v>29</v>
      </c>
      <c r="C36" s="56"/>
    </row>
    <row r="37" spans="1:3" ht="15" customHeight="1" x14ac:dyDescent="0.35">
      <c r="A37" s="9" t="s">
        <v>111</v>
      </c>
      <c r="B37" s="137" t="s">
        <v>160</v>
      </c>
      <c r="C37" s="56"/>
    </row>
    <row r="38" spans="1:3" ht="15" customHeight="1" x14ac:dyDescent="0.35">
      <c r="A38" s="9" t="s">
        <v>112</v>
      </c>
      <c r="B38" s="137" t="s">
        <v>28</v>
      </c>
      <c r="C38" s="56"/>
    </row>
    <row r="39" spans="1:3" ht="15" customHeight="1" x14ac:dyDescent="0.35">
      <c r="A39" s="9" t="s">
        <v>113</v>
      </c>
      <c r="B39" s="137" t="s">
        <v>30</v>
      </c>
      <c r="C39" s="56"/>
    </row>
    <row r="40" spans="1:3" ht="15" customHeight="1" x14ac:dyDescent="0.35">
      <c r="A40" s="9" t="s">
        <v>114</v>
      </c>
      <c r="B40" s="137" t="s">
        <v>29</v>
      </c>
      <c r="C40" s="56"/>
    </row>
    <row r="41" spans="1:3" ht="15" customHeight="1" x14ac:dyDescent="0.35">
      <c r="A41" s="9" t="s">
        <v>115</v>
      </c>
      <c r="B41" s="137" t="s">
        <v>44</v>
      </c>
      <c r="C41" s="56"/>
    </row>
    <row r="42" spans="1:3" ht="15" customHeight="1" x14ac:dyDescent="0.35">
      <c r="A42" s="9" t="s">
        <v>116</v>
      </c>
      <c r="B42" s="137" t="s">
        <v>176</v>
      </c>
      <c r="C42" s="56"/>
    </row>
    <row r="43" spans="1:3" ht="15" customHeight="1" x14ac:dyDescent="0.35">
      <c r="A43" s="9" t="s">
        <v>117</v>
      </c>
      <c r="B43" s="137" t="s">
        <v>48</v>
      </c>
      <c r="C43" s="56"/>
    </row>
    <row r="44" spans="1:3" ht="15" customHeight="1" x14ac:dyDescent="0.35">
      <c r="A44" s="9" t="s">
        <v>118</v>
      </c>
      <c r="B44" s="137" t="s">
        <v>173</v>
      </c>
    </row>
    <row r="45" spans="1:3" ht="15" customHeight="1" x14ac:dyDescent="0.35">
      <c r="A45" s="9" t="s">
        <v>119</v>
      </c>
      <c r="B45" s="137" t="s">
        <v>174</v>
      </c>
    </row>
    <row r="46" spans="1:3" ht="15" customHeight="1" x14ac:dyDescent="0.35">
      <c r="A46" s="9" t="s">
        <v>120</v>
      </c>
      <c r="B46" s="137" t="s">
        <v>45</v>
      </c>
    </row>
    <row r="47" spans="1:3" ht="15" customHeight="1" x14ac:dyDescent="0.35">
      <c r="A47" s="9" t="s">
        <v>121</v>
      </c>
      <c r="B47" s="137" t="s">
        <v>46</v>
      </c>
    </row>
    <row r="48" spans="1:3" ht="15" customHeight="1" x14ac:dyDescent="0.35">
      <c r="A48" s="9" t="s">
        <v>181</v>
      </c>
      <c r="B48" s="136" t="s">
        <v>182</v>
      </c>
      <c r="C48" s="57"/>
    </row>
    <row r="49" spans="1:3" ht="15.5" x14ac:dyDescent="0.35">
      <c r="A49" s="9"/>
      <c r="B49" s="8"/>
      <c r="C49" s="57"/>
    </row>
    <row r="50" spans="1:3" ht="15.5" x14ac:dyDescent="0.35">
      <c r="A50" s="9"/>
      <c r="B50" s="8"/>
      <c r="C50" s="57"/>
    </row>
    <row r="51" spans="1:3" ht="15.5" x14ac:dyDescent="0.35">
      <c r="A51" s="9"/>
      <c r="B51" s="57"/>
      <c r="C51" s="57"/>
    </row>
    <row r="52" spans="1:3" ht="15.5" x14ac:dyDescent="0.35">
      <c r="A52" s="9"/>
      <c r="B52" s="57"/>
      <c r="C52" s="57"/>
    </row>
    <row r="53" spans="1:3" ht="15.5" x14ac:dyDescent="0.35">
      <c r="A53" s="58"/>
      <c r="B53" s="57"/>
      <c r="C53" s="57"/>
    </row>
    <row r="54" spans="1:3" ht="15.5" x14ac:dyDescent="0.35">
      <c r="A54" s="58"/>
      <c r="B54" s="57"/>
      <c r="C54" s="57"/>
    </row>
    <row r="55" spans="1:3" ht="15.5" x14ac:dyDescent="0.35">
      <c r="A55" s="58"/>
      <c r="B55" s="57"/>
      <c r="C55" s="57"/>
    </row>
    <row r="56" spans="1:3" ht="15.5" x14ac:dyDescent="0.35">
      <c r="A56" s="58"/>
      <c r="B56" s="57"/>
      <c r="C56" s="57"/>
    </row>
    <row r="57" spans="1:3" ht="15.5" x14ac:dyDescent="0.35">
      <c r="A57" s="58"/>
      <c r="B57" s="57"/>
      <c r="C57" s="57"/>
    </row>
  </sheetData>
  <mergeCells count="3">
    <mergeCell ref="B28:L28"/>
    <mergeCell ref="B23:K23"/>
    <mergeCell ref="A11:L11"/>
  </mergeCells>
  <pageMargins left="0.74062499999999998" right="0.72773437500000004" top="0.51181102362204722" bottom="0.74803149606299213" header="0.31496062992125984" footer="0.31496062992125984"/>
  <pageSetup paperSize="9" scale="79"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83"/>
  <sheetViews>
    <sheetView view="pageLayout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61" customWidth="1"/>
    <col min="2" max="2" width="97.1796875" style="61" customWidth="1"/>
    <col min="3" max="3" width="28.26953125" style="61" customWidth="1"/>
    <col min="4" max="16384" width="9.1796875" style="61"/>
  </cols>
  <sheetData>
    <row r="1" spans="1:3" ht="15.5" x14ac:dyDescent="0.35">
      <c r="A1" s="59"/>
      <c r="B1" s="59"/>
      <c r="C1" s="60" t="s">
        <v>19</v>
      </c>
    </row>
    <row r="2" spans="1:3" ht="15.5" x14ac:dyDescent="0.35">
      <c r="A2" s="59"/>
      <c r="B2" s="59"/>
      <c r="C2" s="62" t="s">
        <v>20</v>
      </c>
    </row>
    <row r="3" spans="1:3" ht="15" customHeight="1" x14ac:dyDescent="0.35">
      <c r="A3" s="59"/>
      <c r="B3" s="59"/>
      <c r="C3" s="62" t="s">
        <v>138</v>
      </c>
    </row>
    <row r="4" spans="1:3" ht="15.5" x14ac:dyDescent="0.35">
      <c r="A4" s="59"/>
      <c r="B4" s="59"/>
      <c r="C4" s="62"/>
    </row>
    <row r="5" spans="1:3" ht="15.5" x14ac:dyDescent="0.35">
      <c r="A5" s="59"/>
      <c r="B5" s="59"/>
      <c r="C5" s="62" t="s">
        <v>179</v>
      </c>
    </row>
    <row r="6" spans="1:3" ht="15.5" x14ac:dyDescent="0.35">
      <c r="A6" s="59"/>
      <c r="B6" s="59"/>
      <c r="C6" s="60"/>
    </row>
    <row r="7" spans="1:3" ht="17.5" x14ac:dyDescent="0.35">
      <c r="A7" s="142" t="s">
        <v>9</v>
      </c>
      <c r="B7" s="142"/>
      <c r="C7" s="142"/>
    </row>
    <row r="8" spans="1:3" ht="15.5" x14ac:dyDescent="0.35">
      <c r="A8" s="59"/>
      <c r="B8" s="63"/>
      <c r="C8" s="59"/>
    </row>
    <row r="9" spans="1:3" ht="15.5" x14ac:dyDescent="0.35">
      <c r="A9" s="141" t="s">
        <v>1</v>
      </c>
      <c r="B9" s="141"/>
      <c r="C9" s="59"/>
    </row>
    <row r="10" spans="1:3" ht="15.75" customHeight="1" x14ac:dyDescent="0.35">
      <c r="A10" s="141" t="s">
        <v>0</v>
      </c>
      <c r="B10" s="141"/>
      <c r="C10" s="59"/>
    </row>
    <row r="11" spans="1:3" ht="15.5" x14ac:dyDescent="0.35">
      <c r="A11" s="64"/>
      <c r="B11" s="64" t="s">
        <v>123</v>
      </c>
      <c r="C11" s="59"/>
    </row>
    <row r="12" spans="1:3" ht="15" customHeight="1" x14ac:dyDescent="0.35">
      <c r="A12" s="64"/>
      <c r="B12" s="64" t="s">
        <v>124</v>
      </c>
      <c r="C12" s="59"/>
    </row>
    <row r="13" spans="1:3" ht="12.75" customHeight="1" x14ac:dyDescent="0.35">
      <c r="A13" s="64"/>
      <c r="B13" s="64" t="s">
        <v>125</v>
      </c>
      <c r="C13" s="59"/>
    </row>
    <row r="14" spans="1:3" ht="15.75" customHeight="1" x14ac:dyDescent="0.35">
      <c r="A14" s="64" t="s">
        <v>2</v>
      </c>
      <c r="B14" s="64" t="s">
        <v>52</v>
      </c>
      <c r="C14" s="59"/>
    </row>
    <row r="15" spans="1:3" ht="15.5" hidden="1" x14ac:dyDescent="0.35">
      <c r="A15" s="59"/>
      <c r="B15" s="65"/>
      <c r="C15" s="59"/>
    </row>
    <row r="16" spans="1:3" ht="62" x14ac:dyDescent="0.3">
      <c r="A16" s="66" t="s">
        <v>3</v>
      </c>
      <c r="B16" s="66" t="s">
        <v>4</v>
      </c>
      <c r="C16" s="66" t="s">
        <v>35</v>
      </c>
    </row>
    <row r="17" spans="1:3" ht="15" x14ac:dyDescent="0.3">
      <c r="A17" s="67">
        <v>1</v>
      </c>
      <c r="B17" s="68">
        <v>2</v>
      </c>
      <c r="C17" s="67">
        <v>3</v>
      </c>
    </row>
    <row r="18" spans="1:3" ht="15.5" x14ac:dyDescent="0.3">
      <c r="A18" s="69"/>
      <c r="B18" s="70" t="s">
        <v>5</v>
      </c>
      <c r="C18" s="71"/>
    </row>
    <row r="19" spans="1:3" ht="15.5" x14ac:dyDescent="0.3">
      <c r="A19" s="71">
        <v>1100</v>
      </c>
      <c r="B19" s="71" t="s">
        <v>21</v>
      </c>
      <c r="C19" s="72">
        <v>50.12</v>
      </c>
    </row>
    <row r="20" spans="1:3" ht="15.5" x14ac:dyDescent="0.3">
      <c r="A20" s="71">
        <v>1200</v>
      </c>
      <c r="B20" s="25" t="s">
        <v>53</v>
      </c>
      <c r="C20" s="72">
        <v>11.82</v>
      </c>
    </row>
    <row r="21" spans="1:3" ht="15.5" x14ac:dyDescent="0.35">
      <c r="A21" s="71">
        <v>2222</v>
      </c>
      <c r="B21" s="53" t="s">
        <v>56</v>
      </c>
      <c r="C21" s="72">
        <v>0.92</v>
      </c>
    </row>
    <row r="22" spans="1:3" ht="15.5" x14ac:dyDescent="0.35">
      <c r="A22" s="71">
        <v>2223</v>
      </c>
      <c r="B22" s="53" t="s">
        <v>57</v>
      </c>
      <c r="C22" s="72">
        <v>0.83</v>
      </c>
    </row>
    <row r="23" spans="1:3" ht="15.5" x14ac:dyDescent="0.35">
      <c r="A23" s="71">
        <v>2243</v>
      </c>
      <c r="B23" s="44" t="s">
        <v>13</v>
      </c>
      <c r="C23" s="72">
        <v>0.23</v>
      </c>
    </row>
    <row r="24" spans="1:3" ht="15.5" x14ac:dyDescent="0.35">
      <c r="A24" s="71">
        <v>2244</v>
      </c>
      <c r="B24" s="44" t="s">
        <v>64</v>
      </c>
      <c r="C24" s="72">
        <v>1.19</v>
      </c>
    </row>
    <row r="25" spans="1:3" ht="16.5" customHeight="1" x14ac:dyDescent="0.35">
      <c r="A25" s="71">
        <v>2312</v>
      </c>
      <c r="B25" s="53" t="s">
        <v>71</v>
      </c>
      <c r="C25" s="72">
        <v>1.55</v>
      </c>
    </row>
    <row r="26" spans="1:3" ht="15.5" x14ac:dyDescent="0.3">
      <c r="A26" s="71">
        <v>2321</v>
      </c>
      <c r="B26" s="25" t="s">
        <v>51</v>
      </c>
      <c r="C26" s="72">
        <v>0.75</v>
      </c>
    </row>
    <row r="27" spans="1:3" ht="15.5" x14ac:dyDescent="0.35">
      <c r="A27" s="71">
        <v>2350</v>
      </c>
      <c r="B27" s="50" t="s">
        <v>75</v>
      </c>
      <c r="C27" s="72">
        <v>0.64</v>
      </c>
    </row>
    <row r="28" spans="1:3" ht="15.5" x14ac:dyDescent="0.3">
      <c r="A28" s="71">
        <v>2362</v>
      </c>
      <c r="B28" s="25" t="s">
        <v>17</v>
      </c>
      <c r="C28" s="72">
        <v>0.34</v>
      </c>
    </row>
    <row r="29" spans="1:3" ht="15.5" x14ac:dyDescent="0.3">
      <c r="A29" s="71">
        <v>2363</v>
      </c>
      <c r="B29" s="25" t="s">
        <v>15</v>
      </c>
      <c r="C29" s="72">
        <v>72.599999999999994</v>
      </c>
    </row>
    <row r="30" spans="1:3" ht="18" customHeight="1" x14ac:dyDescent="0.35">
      <c r="A30" s="73">
        <v>5239</v>
      </c>
      <c r="B30" s="8" t="s">
        <v>82</v>
      </c>
      <c r="C30" s="72">
        <v>1.37</v>
      </c>
    </row>
    <row r="31" spans="1:3" ht="15.5" x14ac:dyDescent="0.3">
      <c r="A31" s="71"/>
      <c r="B31" s="74" t="s">
        <v>6</v>
      </c>
      <c r="C31" s="75">
        <f>SUM(C19:C30)</f>
        <v>142.36000000000001</v>
      </c>
    </row>
    <row r="32" spans="1:3" ht="15.5" x14ac:dyDescent="0.3">
      <c r="A32" s="76"/>
      <c r="B32" s="71" t="s">
        <v>7</v>
      </c>
      <c r="C32" s="71"/>
    </row>
    <row r="33" spans="1:3" ht="15.5" x14ac:dyDescent="0.35">
      <c r="A33" s="23">
        <v>1100</v>
      </c>
      <c r="B33" s="44" t="s">
        <v>21</v>
      </c>
      <c r="C33" s="72">
        <v>18.940000000000001</v>
      </c>
    </row>
    <row r="34" spans="1:3" ht="15.5" x14ac:dyDescent="0.35">
      <c r="A34" s="23">
        <v>1200</v>
      </c>
      <c r="B34" s="44" t="s">
        <v>53</v>
      </c>
      <c r="C34" s="72">
        <v>4.47</v>
      </c>
    </row>
    <row r="35" spans="1:3" ht="15.5" x14ac:dyDescent="0.3">
      <c r="A35" s="23">
        <v>2100</v>
      </c>
      <c r="B35" s="51" t="s">
        <v>54</v>
      </c>
      <c r="C35" s="72">
        <v>0.06</v>
      </c>
    </row>
    <row r="36" spans="1:3" ht="15.5" x14ac:dyDescent="0.35">
      <c r="A36" s="52">
        <v>2210</v>
      </c>
      <c r="B36" s="53" t="s">
        <v>55</v>
      </c>
      <c r="C36" s="72">
        <v>0.34</v>
      </c>
    </row>
    <row r="37" spans="1:3" ht="15.5" x14ac:dyDescent="0.35">
      <c r="A37" s="23">
        <v>2222</v>
      </c>
      <c r="B37" s="53" t="s">
        <v>56</v>
      </c>
      <c r="C37" s="72">
        <v>0.34</v>
      </c>
    </row>
    <row r="38" spans="1:3" ht="15.5" x14ac:dyDescent="0.35">
      <c r="A38" s="23">
        <v>2223</v>
      </c>
      <c r="B38" s="53" t="s">
        <v>57</v>
      </c>
      <c r="C38" s="72">
        <v>2.77</v>
      </c>
    </row>
    <row r="39" spans="1:3" ht="31" x14ac:dyDescent="0.35">
      <c r="A39" s="23">
        <v>2224</v>
      </c>
      <c r="B39" s="53" t="s">
        <v>58</v>
      </c>
      <c r="C39" s="72">
        <v>0.16</v>
      </c>
    </row>
    <row r="40" spans="1:3" ht="15.5" x14ac:dyDescent="0.35">
      <c r="A40" s="23">
        <v>2231</v>
      </c>
      <c r="B40" s="44" t="s">
        <v>59</v>
      </c>
      <c r="C40" s="72">
        <v>0.04</v>
      </c>
    </row>
    <row r="41" spans="1:3" ht="15.5" x14ac:dyDescent="0.35">
      <c r="A41" s="23">
        <v>2232</v>
      </c>
      <c r="B41" s="44" t="s">
        <v>86</v>
      </c>
      <c r="C41" s="72">
        <v>0.61</v>
      </c>
    </row>
    <row r="42" spans="1:3" ht="15.5" x14ac:dyDescent="0.3">
      <c r="A42" s="23">
        <v>2235</v>
      </c>
      <c r="B42" s="54" t="s">
        <v>60</v>
      </c>
      <c r="C42" s="72">
        <v>0.06</v>
      </c>
    </row>
    <row r="43" spans="1:3" ht="15.5" x14ac:dyDescent="0.35">
      <c r="A43" s="23">
        <v>2239</v>
      </c>
      <c r="B43" s="44" t="s">
        <v>61</v>
      </c>
      <c r="C43" s="72">
        <v>0.04</v>
      </c>
    </row>
    <row r="44" spans="1:3" ht="15.5" x14ac:dyDescent="0.35">
      <c r="A44" s="23">
        <v>2241</v>
      </c>
      <c r="B44" s="44" t="s">
        <v>62</v>
      </c>
      <c r="C44" s="72">
        <v>0.25</v>
      </c>
    </row>
    <row r="45" spans="1:3" ht="15.5" x14ac:dyDescent="0.35">
      <c r="A45" s="23">
        <v>2242</v>
      </c>
      <c r="B45" s="53" t="s">
        <v>63</v>
      </c>
      <c r="C45" s="72">
        <v>0.09</v>
      </c>
    </row>
    <row r="46" spans="1:3" ht="15.5" x14ac:dyDescent="0.35">
      <c r="A46" s="23">
        <v>2243</v>
      </c>
      <c r="B46" s="44" t="s">
        <v>13</v>
      </c>
      <c r="C46" s="72">
        <v>0.67</v>
      </c>
    </row>
    <row r="47" spans="1:3" ht="15.5" x14ac:dyDescent="0.35">
      <c r="A47" s="23">
        <v>2244</v>
      </c>
      <c r="B47" s="44" t="s">
        <v>64</v>
      </c>
      <c r="C47" s="72">
        <v>4.7300000000000004</v>
      </c>
    </row>
    <row r="48" spans="1:3" ht="15.5" hidden="1" x14ac:dyDescent="0.35">
      <c r="A48" s="23">
        <v>2247</v>
      </c>
      <c r="B48" s="44" t="s">
        <v>10</v>
      </c>
      <c r="C48" s="72">
        <v>0</v>
      </c>
    </row>
    <row r="49" spans="1:3" ht="15.5" x14ac:dyDescent="0.35">
      <c r="A49" s="23">
        <v>2249</v>
      </c>
      <c r="B49" s="44" t="s">
        <v>87</v>
      </c>
      <c r="C49" s="72">
        <v>0.01</v>
      </c>
    </row>
    <row r="50" spans="1:3" ht="15.5" x14ac:dyDescent="0.35">
      <c r="A50" s="23">
        <v>2250</v>
      </c>
      <c r="B50" s="44" t="s">
        <v>66</v>
      </c>
      <c r="C50" s="72">
        <v>1.1299999999999999</v>
      </c>
    </row>
    <row r="51" spans="1:3" ht="15.5" x14ac:dyDescent="0.35">
      <c r="A51" s="23">
        <v>2262</v>
      </c>
      <c r="B51" s="53" t="s">
        <v>50</v>
      </c>
      <c r="C51" s="72">
        <v>0.35</v>
      </c>
    </row>
    <row r="52" spans="1:3" ht="15.5" x14ac:dyDescent="0.35">
      <c r="A52" s="23">
        <v>2263</v>
      </c>
      <c r="B52" s="53" t="s">
        <v>68</v>
      </c>
      <c r="C52" s="72">
        <v>0.08</v>
      </c>
    </row>
    <row r="53" spans="1:3" ht="15.5" x14ac:dyDescent="0.35">
      <c r="A53" s="23">
        <v>2264</v>
      </c>
      <c r="B53" s="44" t="s">
        <v>69</v>
      </c>
      <c r="C53" s="72">
        <v>0.01</v>
      </c>
    </row>
    <row r="54" spans="1:3" ht="15.5" x14ac:dyDescent="0.35">
      <c r="A54" s="23">
        <v>2311</v>
      </c>
      <c r="B54" s="53" t="s">
        <v>70</v>
      </c>
      <c r="C54" s="72">
        <v>0.15</v>
      </c>
    </row>
    <row r="55" spans="1:3" ht="15.5" x14ac:dyDescent="0.35">
      <c r="A55" s="23">
        <v>2313</v>
      </c>
      <c r="B55" s="53" t="s">
        <v>88</v>
      </c>
      <c r="C55" s="72">
        <v>0.11</v>
      </c>
    </row>
    <row r="56" spans="1:3" ht="15.5" x14ac:dyDescent="0.35">
      <c r="A56" s="23">
        <v>2312</v>
      </c>
      <c r="B56" s="53" t="s">
        <v>71</v>
      </c>
      <c r="C56" s="72">
        <v>0.01</v>
      </c>
    </row>
    <row r="57" spans="1:3" ht="15.5" x14ac:dyDescent="0.3">
      <c r="A57" s="23">
        <v>2314</v>
      </c>
      <c r="B57" s="54" t="s">
        <v>72</v>
      </c>
      <c r="C57" s="72">
        <v>0.03</v>
      </c>
    </row>
    <row r="58" spans="1:3" ht="15.5" x14ac:dyDescent="0.35">
      <c r="A58" s="23">
        <v>2321</v>
      </c>
      <c r="B58" s="53" t="s">
        <v>51</v>
      </c>
      <c r="C58" s="72">
        <v>2.98</v>
      </c>
    </row>
    <row r="59" spans="1:3" ht="15.5" x14ac:dyDescent="0.35">
      <c r="A59" s="23">
        <v>2322</v>
      </c>
      <c r="B59" s="53" t="s">
        <v>73</v>
      </c>
      <c r="C59" s="72">
        <v>0.09</v>
      </c>
    </row>
    <row r="60" spans="1:3" ht="15.5" x14ac:dyDescent="0.35">
      <c r="A60" s="23">
        <v>2350</v>
      </c>
      <c r="B60" s="50" t="s">
        <v>75</v>
      </c>
      <c r="C60" s="72">
        <v>0.73</v>
      </c>
    </row>
    <row r="61" spans="1:3" ht="15.5" x14ac:dyDescent="0.35">
      <c r="A61" s="23">
        <v>2400</v>
      </c>
      <c r="B61" s="53" t="s">
        <v>77</v>
      </c>
      <c r="C61" s="72">
        <v>0.02</v>
      </c>
    </row>
    <row r="62" spans="1:3" ht="15.5" x14ac:dyDescent="0.35">
      <c r="A62" s="23">
        <v>2513</v>
      </c>
      <c r="B62" s="50" t="s">
        <v>79</v>
      </c>
      <c r="C62" s="72">
        <v>0.21</v>
      </c>
    </row>
    <row r="63" spans="1:3" ht="15.5" x14ac:dyDescent="0.35">
      <c r="A63" s="23">
        <v>2515</v>
      </c>
      <c r="B63" s="53" t="s">
        <v>11</v>
      </c>
      <c r="C63" s="72">
        <v>0.24</v>
      </c>
    </row>
    <row r="64" spans="1:3" ht="15.5" x14ac:dyDescent="0.35">
      <c r="A64" s="23">
        <v>2519</v>
      </c>
      <c r="B64" s="53" t="s">
        <v>49</v>
      </c>
      <c r="C64" s="72">
        <v>0.02</v>
      </c>
    </row>
    <row r="65" spans="1:3" ht="15.5" x14ac:dyDescent="0.35">
      <c r="A65" s="23">
        <v>5238</v>
      </c>
      <c r="B65" s="50" t="s">
        <v>81</v>
      </c>
      <c r="C65" s="72">
        <v>0.1</v>
      </c>
    </row>
    <row r="66" spans="1:3" ht="15.5" x14ac:dyDescent="0.35">
      <c r="A66" s="23">
        <v>5239</v>
      </c>
      <c r="B66" s="50" t="s">
        <v>82</v>
      </c>
      <c r="C66" s="72">
        <v>0.47</v>
      </c>
    </row>
    <row r="67" spans="1:3" ht="15.5" x14ac:dyDescent="0.35">
      <c r="A67" s="23">
        <v>5250</v>
      </c>
      <c r="B67" s="53" t="s">
        <v>14</v>
      </c>
      <c r="C67" s="72">
        <v>0.93</v>
      </c>
    </row>
    <row r="68" spans="1:3" ht="15.5" x14ac:dyDescent="0.3">
      <c r="A68" s="76"/>
      <c r="B68" s="77" t="s">
        <v>8</v>
      </c>
      <c r="C68" s="75">
        <f>SUM(C33:C67)</f>
        <v>41.239999999999995</v>
      </c>
    </row>
    <row r="69" spans="1:3" ht="15.5" x14ac:dyDescent="0.3">
      <c r="A69" s="76"/>
      <c r="B69" s="77" t="s">
        <v>12</v>
      </c>
      <c r="C69" s="75">
        <f>C68+C31</f>
        <v>183.60000000000002</v>
      </c>
    </row>
    <row r="70" spans="1:3" ht="15.5" x14ac:dyDescent="0.3">
      <c r="A70" s="78"/>
      <c r="B70" s="79"/>
      <c r="C70" s="79"/>
    </row>
    <row r="71" spans="1:3" ht="15.75" customHeight="1" x14ac:dyDescent="0.3">
      <c r="A71" s="140" t="s">
        <v>22</v>
      </c>
      <c r="B71" s="140"/>
      <c r="C71" s="80">
        <v>60</v>
      </c>
    </row>
    <row r="72" spans="1:3" ht="15.5" x14ac:dyDescent="0.3">
      <c r="A72" s="140" t="s">
        <v>26</v>
      </c>
      <c r="B72" s="140"/>
      <c r="C72" s="75">
        <f>C69/C71</f>
        <v>3.0600000000000005</v>
      </c>
    </row>
    <row r="73" spans="1:3" ht="15.5" x14ac:dyDescent="0.3">
      <c r="A73" s="79"/>
      <c r="B73" s="81"/>
      <c r="C73" s="82"/>
    </row>
    <row r="74" spans="1:3" s="84" customFormat="1" ht="19.5" customHeight="1" x14ac:dyDescent="0.3">
      <c r="A74" s="140" t="s">
        <v>23</v>
      </c>
      <c r="B74" s="140"/>
      <c r="C74" s="83"/>
    </row>
    <row r="75" spans="1:3" s="84" customFormat="1" ht="15.5" x14ac:dyDescent="0.3">
      <c r="A75" s="140" t="s">
        <v>39</v>
      </c>
      <c r="B75" s="140"/>
      <c r="C75" s="83"/>
    </row>
    <row r="76" spans="1:3" ht="13.5" customHeight="1" x14ac:dyDescent="0.35">
      <c r="A76" s="85"/>
      <c r="B76" s="86"/>
      <c r="C76" s="97"/>
    </row>
    <row r="77" spans="1:3" s="84" customFormat="1" ht="17.25" customHeight="1" x14ac:dyDescent="0.35">
      <c r="A77" s="87" t="s">
        <v>24</v>
      </c>
      <c r="B77" s="87"/>
      <c r="C77" s="88"/>
    </row>
    <row r="78" spans="1:3" s="84" customFormat="1" ht="12.75" customHeight="1" x14ac:dyDescent="0.35">
      <c r="A78" s="87"/>
      <c r="B78" s="87"/>
      <c r="C78" s="88"/>
    </row>
    <row r="79" spans="1:3" s="84" customFormat="1" ht="15" customHeight="1" x14ac:dyDescent="0.35">
      <c r="A79" s="87" t="s">
        <v>147</v>
      </c>
      <c r="B79" s="89"/>
      <c r="C79" s="87"/>
    </row>
    <row r="80" spans="1:3" s="84" customFormat="1" ht="14.25" customHeight="1" x14ac:dyDescent="0.35">
      <c r="A80" s="87"/>
      <c r="B80" s="90"/>
      <c r="C80" s="87"/>
    </row>
    <row r="81" spans="1:3" hidden="1" x14ac:dyDescent="0.3">
      <c r="A81" s="91"/>
      <c r="B81" s="92"/>
      <c r="C81" s="93" t="e">
        <f>C69+'5.1.2.'!C69+'5.1.3.'!#REF!+'5.1.4.'!#REF!+'5.1.5.'!#REF!+'5.1.6.'!F63+'5.2.2.1.'!C62+'5.2.2.2.'!C64+'5.2.2.3.'!C64+'5.3.1.1.'!#REF!+'5.3.1.2.'!#REF!+'5.3.1.3.'!#REF!+#REF!+#REF!+#REF!+#REF!+#REF!+#REF!</f>
        <v>#REF!</v>
      </c>
    </row>
    <row r="82" spans="1:3" x14ac:dyDescent="0.3">
      <c r="A82" s="94"/>
      <c r="B82" s="95"/>
      <c r="C82" s="93"/>
    </row>
    <row r="83" spans="1:3" x14ac:dyDescent="0.3">
      <c r="B83" s="96"/>
    </row>
  </sheetData>
  <mergeCells count="7">
    <mergeCell ref="A75:B75"/>
    <mergeCell ref="A9:B9"/>
    <mergeCell ref="A7:C7"/>
    <mergeCell ref="A10:B10"/>
    <mergeCell ref="A72:B72"/>
    <mergeCell ref="A71:B71"/>
    <mergeCell ref="A74:B74"/>
  </mergeCells>
  <phoneticPr fontId="2" type="noConversion"/>
  <pageMargins left="0.68281250000000004" right="1.2444444444444445" top="0.70866141732283472" bottom="0.98425196850393704" header="0.51181102362204722" footer="0.51181102362204722"/>
  <pageSetup paperSize="9" scale="57" firstPageNumber="2" orientation="portrait" useFirstPageNumber="1" r:id="rId1"/>
  <headerFooter alignWithMargins="0">
    <oddFooter>&amp;C&amp;F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80"/>
  <sheetViews>
    <sheetView view="pageLayout" zoomScale="80" zoomScaleNormal="100" zoomScalePageLayoutView="80" workbookViewId="0">
      <selection activeCell="A79" sqref="A79"/>
    </sheetView>
  </sheetViews>
  <sheetFormatPr defaultColWidth="9.1796875" defaultRowHeight="15.5" x14ac:dyDescent="0.35"/>
  <cols>
    <col min="1" max="1" width="13.7265625" style="8" customWidth="1"/>
    <col min="2" max="2" width="94.1796875" style="8" customWidth="1"/>
    <col min="3" max="3" width="28.81640625" style="8" customWidth="1"/>
    <col min="4" max="16384" width="9.1796875" style="4"/>
  </cols>
  <sheetData>
    <row r="1" spans="1:3" s="5" customFormat="1" ht="15.75" customHeight="1" x14ac:dyDescent="0.35">
      <c r="A1" s="8"/>
      <c r="B1" s="16"/>
      <c r="C1" s="16" t="s">
        <v>19</v>
      </c>
    </row>
    <row r="2" spans="1:3" s="5" customFormat="1" x14ac:dyDescent="0.35">
      <c r="A2" s="8"/>
      <c r="B2" s="16"/>
      <c r="C2" s="16" t="s">
        <v>20</v>
      </c>
    </row>
    <row r="3" spans="1:3" s="5" customFormat="1" x14ac:dyDescent="0.35">
      <c r="A3" s="8"/>
      <c r="B3" s="16"/>
      <c r="C3" s="16" t="s">
        <v>40</v>
      </c>
    </row>
    <row r="4" spans="1:3" s="5" customFormat="1" x14ac:dyDescent="0.35">
      <c r="A4" s="8"/>
      <c r="B4" s="15"/>
      <c r="C4" s="16"/>
    </row>
    <row r="5" spans="1:3" s="5" customFormat="1" x14ac:dyDescent="0.35">
      <c r="A5" s="8"/>
      <c r="B5" s="15"/>
      <c r="C5" s="62" t="s">
        <v>178</v>
      </c>
    </row>
    <row r="6" spans="1:3" s="5" customFormat="1" x14ac:dyDescent="0.35">
      <c r="A6" s="8"/>
      <c r="B6" s="15"/>
      <c r="C6" s="15"/>
    </row>
    <row r="7" spans="1:3" s="5" customFormat="1" ht="15" x14ac:dyDescent="0.3">
      <c r="A7" s="144" t="s">
        <v>9</v>
      </c>
      <c r="B7" s="144"/>
      <c r="C7" s="144"/>
    </row>
    <row r="8" spans="1:3" s="5" customFormat="1" x14ac:dyDescent="0.35">
      <c r="A8" s="8"/>
      <c r="B8" s="145"/>
      <c r="C8" s="145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75" customHeight="1" x14ac:dyDescent="0.3">
      <c r="A12" s="10"/>
      <c r="B12" s="64" t="s">
        <v>124</v>
      </c>
      <c r="C12" s="64"/>
    </row>
    <row r="13" spans="1:3" s="5" customFormat="1" x14ac:dyDescent="0.3">
      <c r="A13" s="10"/>
      <c r="B13" s="146" t="s">
        <v>126</v>
      </c>
      <c r="C13" s="146"/>
    </row>
    <row r="14" spans="1:3" s="5" customFormat="1" x14ac:dyDescent="0.3">
      <c r="A14" s="10" t="s">
        <v>2</v>
      </c>
      <c r="B14" s="10" t="s">
        <v>52</v>
      </c>
      <c r="C14" s="10"/>
    </row>
    <row r="15" spans="1:3" s="5" customFormat="1" hidden="1" x14ac:dyDescent="0.35">
      <c r="A15" s="8"/>
      <c r="B15" s="19"/>
      <c r="C15" s="19"/>
    </row>
    <row r="16" spans="1:3" s="5" customFormat="1" ht="65.25" customHeight="1" x14ac:dyDescent="0.3">
      <c r="A16" s="42" t="s">
        <v>3</v>
      </c>
      <c r="B16" s="42" t="s">
        <v>4</v>
      </c>
      <c r="C16" s="42" t="s">
        <v>35</v>
      </c>
    </row>
    <row r="17" spans="1:3" s="5" customFormat="1" ht="15" x14ac:dyDescent="0.3">
      <c r="A17" s="20">
        <v>1</v>
      </c>
      <c r="B17" s="21">
        <v>2</v>
      </c>
      <c r="C17" s="21">
        <v>3</v>
      </c>
    </row>
    <row r="18" spans="1:3" s="5" customFormat="1" x14ac:dyDescent="0.3">
      <c r="A18" s="22"/>
      <c r="B18" s="32" t="s">
        <v>5</v>
      </c>
      <c r="C18" s="32"/>
    </row>
    <row r="19" spans="1:3" s="5" customFormat="1" x14ac:dyDescent="0.3">
      <c r="A19" s="23">
        <v>1100</v>
      </c>
      <c r="B19" s="23" t="s">
        <v>47</v>
      </c>
      <c r="C19" s="24">
        <v>475.45</v>
      </c>
    </row>
    <row r="20" spans="1:3" s="5" customFormat="1" ht="15.75" customHeight="1" x14ac:dyDescent="0.3">
      <c r="A20" s="23">
        <v>1200</v>
      </c>
      <c r="B20" s="25" t="s">
        <v>53</v>
      </c>
      <c r="C20" s="24">
        <v>112.16</v>
      </c>
    </row>
    <row r="21" spans="1:3" s="5" customFormat="1" x14ac:dyDescent="0.35">
      <c r="A21" s="23">
        <v>2222</v>
      </c>
      <c r="B21" s="53" t="s">
        <v>56</v>
      </c>
      <c r="C21" s="24">
        <v>8.74</v>
      </c>
    </row>
    <row r="22" spans="1:3" ht="15.75" customHeight="1" x14ac:dyDescent="0.35">
      <c r="A22" s="23">
        <v>2223</v>
      </c>
      <c r="B22" s="53" t="s">
        <v>57</v>
      </c>
      <c r="C22" s="24">
        <v>7.91</v>
      </c>
    </row>
    <row r="23" spans="1:3" x14ac:dyDescent="0.35">
      <c r="A23" s="23">
        <v>2243</v>
      </c>
      <c r="B23" s="44" t="s">
        <v>13</v>
      </c>
      <c r="C23" s="24">
        <v>2.2200000000000002</v>
      </c>
    </row>
    <row r="24" spans="1:3" x14ac:dyDescent="0.35">
      <c r="A24" s="23">
        <v>2244</v>
      </c>
      <c r="B24" s="44" t="s">
        <v>64</v>
      </c>
      <c r="C24" s="24">
        <v>11.27</v>
      </c>
    </row>
    <row r="25" spans="1:3" x14ac:dyDescent="0.35">
      <c r="A25" s="23">
        <v>2312</v>
      </c>
      <c r="B25" s="53" t="s">
        <v>71</v>
      </c>
      <c r="C25" s="24">
        <v>14.73</v>
      </c>
    </row>
    <row r="26" spans="1:3" x14ac:dyDescent="0.3">
      <c r="A26" s="23">
        <v>2321</v>
      </c>
      <c r="B26" s="25" t="s">
        <v>51</v>
      </c>
      <c r="C26" s="24">
        <v>7.12</v>
      </c>
    </row>
    <row r="27" spans="1:3" x14ac:dyDescent="0.35">
      <c r="A27" s="23">
        <v>2350</v>
      </c>
      <c r="B27" s="50" t="s">
        <v>75</v>
      </c>
      <c r="C27" s="24">
        <v>6.06</v>
      </c>
    </row>
    <row r="28" spans="1:3" x14ac:dyDescent="0.3">
      <c r="A28" s="23">
        <v>2362</v>
      </c>
      <c r="B28" s="25" t="s">
        <v>17</v>
      </c>
      <c r="C28" s="24">
        <v>3.26</v>
      </c>
    </row>
    <row r="29" spans="1:3" x14ac:dyDescent="0.3">
      <c r="A29" s="23">
        <v>2363</v>
      </c>
      <c r="B29" s="25" t="s">
        <v>15</v>
      </c>
      <c r="C29" s="24">
        <f>0.42*1824</f>
        <v>766.07999999999993</v>
      </c>
    </row>
    <row r="30" spans="1:3" ht="17.25" customHeight="1" x14ac:dyDescent="0.35">
      <c r="A30" s="23">
        <v>5239</v>
      </c>
      <c r="B30" s="8" t="s">
        <v>82</v>
      </c>
      <c r="C30" s="24">
        <v>12.97</v>
      </c>
    </row>
    <row r="31" spans="1:3" x14ac:dyDescent="0.3">
      <c r="A31" s="23"/>
      <c r="B31" s="33" t="s">
        <v>6</v>
      </c>
      <c r="C31" s="26">
        <f>SUM(C19:C30)</f>
        <v>1427.97</v>
      </c>
    </row>
    <row r="32" spans="1:3" x14ac:dyDescent="0.3">
      <c r="A32" s="27"/>
      <c r="B32" s="23" t="s">
        <v>7</v>
      </c>
      <c r="C32" s="24"/>
    </row>
    <row r="33" spans="1:3" ht="16.5" customHeight="1" x14ac:dyDescent="0.35">
      <c r="A33" s="23">
        <v>1100</v>
      </c>
      <c r="B33" s="44" t="s">
        <v>21</v>
      </c>
      <c r="C33" s="24">
        <v>173.51</v>
      </c>
    </row>
    <row r="34" spans="1:3" ht="16.5" customHeight="1" x14ac:dyDescent="0.35">
      <c r="A34" s="23">
        <v>1200</v>
      </c>
      <c r="B34" s="44" t="s">
        <v>53</v>
      </c>
      <c r="C34" s="24">
        <v>40.93</v>
      </c>
    </row>
    <row r="35" spans="1:3" x14ac:dyDescent="0.3">
      <c r="A35" s="23">
        <v>2100</v>
      </c>
      <c r="B35" s="51" t="s">
        <v>54</v>
      </c>
      <c r="C35" s="24">
        <v>0.59</v>
      </c>
    </row>
    <row r="36" spans="1:3" x14ac:dyDescent="0.35">
      <c r="A36" s="52">
        <v>2210</v>
      </c>
      <c r="B36" s="53" t="s">
        <v>55</v>
      </c>
      <c r="C36" s="24">
        <v>3.1</v>
      </c>
    </row>
    <row r="37" spans="1:3" ht="15.75" customHeight="1" x14ac:dyDescent="0.35">
      <c r="A37" s="23">
        <v>2222</v>
      </c>
      <c r="B37" s="53" t="s">
        <v>56</v>
      </c>
      <c r="C37" s="24">
        <v>3.16</v>
      </c>
    </row>
    <row r="38" spans="1:3" x14ac:dyDescent="0.35">
      <c r="A38" s="23">
        <v>2223</v>
      </c>
      <c r="B38" s="53" t="s">
        <v>57</v>
      </c>
      <c r="C38" s="24">
        <v>25.38</v>
      </c>
    </row>
    <row r="39" spans="1:3" ht="31" x14ac:dyDescent="0.35">
      <c r="A39" s="23">
        <v>2224</v>
      </c>
      <c r="B39" s="53" t="s">
        <v>58</v>
      </c>
      <c r="C39" s="24">
        <v>1.47</v>
      </c>
    </row>
    <row r="40" spans="1:3" x14ac:dyDescent="0.35">
      <c r="A40" s="23">
        <v>2231</v>
      </c>
      <c r="B40" s="44" t="s">
        <v>59</v>
      </c>
      <c r="C40" s="24">
        <v>0.4</v>
      </c>
    </row>
    <row r="41" spans="1:3" x14ac:dyDescent="0.35">
      <c r="A41" s="23">
        <v>2232</v>
      </c>
      <c r="B41" s="44" t="s">
        <v>86</v>
      </c>
      <c r="C41" s="24">
        <v>5.55</v>
      </c>
    </row>
    <row r="42" spans="1:3" x14ac:dyDescent="0.3">
      <c r="A42" s="23">
        <v>2235</v>
      </c>
      <c r="B42" s="54" t="s">
        <v>60</v>
      </c>
      <c r="C42" s="24">
        <v>0.59</v>
      </c>
    </row>
    <row r="43" spans="1:3" x14ac:dyDescent="0.35">
      <c r="A43" s="23">
        <v>2239</v>
      </c>
      <c r="B43" s="44" t="s">
        <v>61</v>
      </c>
      <c r="C43" s="24">
        <v>0.35</v>
      </c>
    </row>
    <row r="44" spans="1:3" x14ac:dyDescent="0.35">
      <c r="A44" s="23">
        <v>2241</v>
      </c>
      <c r="B44" s="44" t="s">
        <v>62</v>
      </c>
      <c r="C44" s="24">
        <v>2.2999999999999998</v>
      </c>
    </row>
    <row r="45" spans="1:3" x14ac:dyDescent="0.35">
      <c r="A45" s="23">
        <v>2242</v>
      </c>
      <c r="B45" s="53" t="s">
        <v>63</v>
      </c>
      <c r="C45" s="24">
        <v>0.82</v>
      </c>
    </row>
    <row r="46" spans="1:3" x14ac:dyDescent="0.35">
      <c r="A46" s="23">
        <v>2243</v>
      </c>
      <c r="B46" s="44" t="s">
        <v>13</v>
      </c>
      <c r="C46" s="24">
        <v>6.18</v>
      </c>
    </row>
    <row r="47" spans="1:3" x14ac:dyDescent="0.35">
      <c r="A47" s="23">
        <v>2244</v>
      </c>
      <c r="B47" s="44" t="s">
        <v>64</v>
      </c>
      <c r="C47" s="24">
        <v>43.37</v>
      </c>
    </row>
    <row r="48" spans="1:3" hidden="1" x14ac:dyDescent="0.35">
      <c r="A48" s="23">
        <v>2247</v>
      </c>
      <c r="B48" s="44" t="s">
        <v>10</v>
      </c>
      <c r="C48" s="24">
        <v>0</v>
      </c>
    </row>
    <row r="49" spans="1:3" x14ac:dyDescent="0.35">
      <c r="A49" s="23">
        <v>2249</v>
      </c>
      <c r="B49" s="44" t="s">
        <v>87</v>
      </c>
      <c r="C49" s="24">
        <v>0.06</v>
      </c>
    </row>
    <row r="50" spans="1:3" ht="16.5" customHeight="1" x14ac:dyDescent="0.35">
      <c r="A50" s="23">
        <v>2250</v>
      </c>
      <c r="B50" s="44" t="s">
        <v>66</v>
      </c>
      <c r="C50" s="24">
        <v>10.31</v>
      </c>
    </row>
    <row r="51" spans="1:3" x14ac:dyDescent="0.35">
      <c r="A51" s="23">
        <v>2262</v>
      </c>
      <c r="B51" s="53" t="s">
        <v>50</v>
      </c>
      <c r="C51" s="24">
        <v>3.19</v>
      </c>
    </row>
    <row r="52" spans="1:3" x14ac:dyDescent="0.35">
      <c r="A52" s="23">
        <v>2263</v>
      </c>
      <c r="B52" s="53" t="s">
        <v>68</v>
      </c>
      <c r="C52" s="24">
        <v>0.77</v>
      </c>
    </row>
    <row r="53" spans="1:3" x14ac:dyDescent="0.35">
      <c r="A53" s="23">
        <v>2264</v>
      </c>
      <c r="B53" s="44" t="s">
        <v>69</v>
      </c>
      <c r="C53" s="24">
        <v>0.08</v>
      </c>
    </row>
    <row r="54" spans="1:3" x14ac:dyDescent="0.35">
      <c r="A54" s="23">
        <v>2311</v>
      </c>
      <c r="B54" s="53" t="s">
        <v>70</v>
      </c>
      <c r="C54" s="24">
        <v>1.33</v>
      </c>
    </row>
    <row r="55" spans="1:3" x14ac:dyDescent="0.35">
      <c r="A55" s="23">
        <v>2313</v>
      </c>
      <c r="B55" s="53" t="s">
        <v>88</v>
      </c>
      <c r="C55" s="24">
        <v>1.01</v>
      </c>
    </row>
    <row r="56" spans="1:3" x14ac:dyDescent="0.35">
      <c r="A56" s="23">
        <v>2312</v>
      </c>
      <c r="B56" s="53" t="s">
        <v>71</v>
      </c>
      <c r="C56" s="24">
        <v>0.08</v>
      </c>
    </row>
    <row r="57" spans="1:3" x14ac:dyDescent="0.3">
      <c r="A57" s="23">
        <v>2314</v>
      </c>
      <c r="B57" s="54" t="s">
        <v>72</v>
      </c>
      <c r="C57" s="24">
        <v>0.24</v>
      </c>
    </row>
    <row r="58" spans="1:3" x14ac:dyDescent="0.35">
      <c r="A58" s="23">
        <v>2321</v>
      </c>
      <c r="B58" s="53" t="s">
        <v>51</v>
      </c>
      <c r="C58" s="24">
        <v>27.3</v>
      </c>
    </row>
    <row r="59" spans="1:3" x14ac:dyDescent="0.35">
      <c r="A59" s="23">
        <v>2322</v>
      </c>
      <c r="B59" s="53" t="s">
        <v>73</v>
      </c>
      <c r="C59" s="24">
        <v>0.85</v>
      </c>
    </row>
    <row r="60" spans="1:3" x14ac:dyDescent="0.35">
      <c r="A60" s="23">
        <v>2350</v>
      </c>
      <c r="B60" s="50" t="s">
        <v>75</v>
      </c>
      <c r="C60" s="24">
        <v>6.71</v>
      </c>
    </row>
    <row r="61" spans="1:3" x14ac:dyDescent="0.35">
      <c r="A61" s="23">
        <v>2400</v>
      </c>
      <c r="B61" s="53" t="s">
        <v>77</v>
      </c>
      <c r="C61" s="24">
        <v>0.15</v>
      </c>
    </row>
    <row r="62" spans="1:3" x14ac:dyDescent="0.35">
      <c r="A62" s="23">
        <v>2513</v>
      </c>
      <c r="B62" s="50" t="s">
        <v>79</v>
      </c>
      <c r="C62" s="24">
        <v>1.92</v>
      </c>
    </row>
    <row r="63" spans="1:3" x14ac:dyDescent="0.35">
      <c r="A63" s="23">
        <v>2515</v>
      </c>
      <c r="B63" s="53" t="s">
        <v>11</v>
      </c>
      <c r="C63" s="24">
        <v>2.19</v>
      </c>
    </row>
    <row r="64" spans="1:3" x14ac:dyDescent="0.35">
      <c r="A64" s="23">
        <v>2519</v>
      </c>
      <c r="B64" s="53" t="s">
        <v>49</v>
      </c>
      <c r="C64" s="24">
        <v>0.22</v>
      </c>
    </row>
    <row r="65" spans="1:3" x14ac:dyDescent="0.35">
      <c r="A65" s="23">
        <v>5238</v>
      </c>
      <c r="B65" s="50" t="s">
        <v>81</v>
      </c>
      <c r="C65" s="24">
        <v>0.9</v>
      </c>
    </row>
    <row r="66" spans="1:3" x14ac:dyDescent="0.35">
      <c r="A66" s="23">
        <v>5239</v>
      </c>
      <c r="B66" s="50" t="s">
        <v>82</v>
      </c>
      <c r="C66" s="24">
        <v>4.26</v>
      </c>
    </row>
    <row r="67" spans="1:3" x14ac:dyDescent="0.35">
      <c r="A67" s="23">
        <v>5250</v>
      </c>
      <c r="B67" s="53" t="s">
        <v>14</v>
      </c>
      <c r="C67" s="24">
        <v>8.52</v>
      </c>
    </row>
    <row r="68" spans="1:3" ht="15.75" customHeight="1" x14ac:dyDescent="0.3">
      <c r="A68" s="27"/>
      <c r="B68" s="34" t="s">
        <v>8</v>
      </c>
      <c r="C68" s="26">
        <f>SUM(C33:C67)</f>
        <v>377.78999999999991</v>
      </c>
    </row>
    <row r="69" spans="1:3" x14ac:dyDescent="0.3">
      <c r="A69" s="27"/>
      <c r="B69" s="34" t="s">
        <v>12</v>
      </c>
      <c r="C69" s="26">
        <f>C68+C31</f>
        <v>1805.76</v>
      </c>
    </row>
    <row r="70" spans="1:3" ht="15.75" customHeight="1" x14ac:dyDescent="0.35">
      <c r="A70" s="35"/>
      <c r="C70" s="45"/>
    </row>
    <row r="71" spans="1:3" ht="15.75" customHeight="1" x14ac:dyDescent="0.3">
      <c r="A71" s="143" t="s">
        <v>22</v>
      </c>
      <c r="B71" s="143"/>
      <c r="C71" s="46">
        <v>1824</v>
      </c>
    </row>
    <row r="72" spans="1:3" x14ac:dyDescent="0.3">
      <c r="A72" s="143" t="s">
        <v>38</v>
      </c>
      <c r="B72" s="143"/>
      <c r="C72" s="47">
        <f>C69/C71</f>
        <v>0.99</v>
      </c>
    </row>
    <row r="73" spans="1:3" ht="15.75" customHeight="1" x14ac:dyDescent="0.3">
      <c r="A73" s="143"/>
      <c r="B73" s="143"/>
      <c r="C73" s="35"/>
    </row>
    <row r="74" spans="1:3" s="3" customFormat="1" x14ac:dyDescent="0.3">
      <c r="A74" s="143" t="s">
        <v>23</v>
      </c>
      <c r="B74" s="143"/>
      <c r="C74" s="39"/>
    </row>
    <row r="75" spans="1:3" s="3" customFormat="1" x14ac:dyDescent="0.3">
      <c r="A75" s="143" t="s">
        <v>36</v>
      </c>
      <c r="B75" s="143"/>
      <c r="C75" s="103"/>
    </row>
    <row r="76" spans="1:3" ht="13.5" customHeight="1" x14ac:dyDescent="0.35">
      <c r="A76" s="28"/>
      <c r="B76" s="17"/>
    </row>
    <row r="77" spans="1:3" s="3" customFormat="1" ht="17.25" customHeight="1" x14ac:dyDescent="0.35">
      <c r="A77" s="29" t="s">
        <v>24</v>
      </c>
      <c r="B77" s="29"/>
      <c r="C77" s="49"/>
    </row>
    <row r="78" spans="1:3" s="3" customFormat="1" ht="12.75" customHeight="1" x14ac:dyDescent="0.35">
      <c r="A78" s="29"/>
      <c r="B78" s="29"/>
      <c r="C78" s="29"/>
    </row>
    <row r="79" spans="1:3" s="3" customFormat="1" ht="15" customHeight="1" x14ac:dyDescent="0.35">
      <c r="A79" s="87" t="s">
        <v>147</v>
      </c>
      <c r="B79" s="30"/>
      <c r="C79" s="99"/>
    </row>
    <row r="80" spans="1:3" s="3" customFormat="1" ht="14.25" customHeight="1" x14ac:dyDescent="0.35">
      <c r="A80" s="29"/>
      <c r="B80" s="31"/>
      <c r="C80" s="29"/>
    </row>
  </sheetData>
  <mergeCells count="10">
    <mergeCell ref="A75:B75"/>
    <mergeCell ref="A7:C7"/>
    <mergeCell ref="B8:C8"/>
    <mergeCell ref="A9:C9"/>
    <mergeCell ref="A10:C10"/>
    <mergeCell ref="A71:B71"/>
    <mergeCell ref="B13:C13"/>
    <mergeCell ref="A73:B73"/>
    <mergeCell ref="A72:B72"/>
    <mergeCell ref="A74:B74"/>
  </mergeCells>
  <phoneticPr fontId="2" type="noConversion"/>
  <pageMargins left="0.94488188976377963" right="0.55118110236220474" top="0.70866141732283472" bottom="0.82604166666666667" header="0.51181102362204722" footer="0.51181102362204722"/>
  <pageSetup paperSize="9" scale="58" firstPageNumber="3" orientation="portrait" useFirstPageNumber="1" r:id="rId1"/>
  <headerFooter alignWithMargins="0"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view="pageLayout" topLeftCell="A10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5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62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127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7" s="5" customFormat="1" ht="15" x14ac:dyDescent="0.3">
      <c r="A17" s="20">
        <v>1</v>
      </c>
      <c r="B17" s="21">
        <v>2</v>
      </c>
      <c r="C17" s="21">
        <v>3</v>
      </c>
    </row>
    <row r="18" spans="1:7" s="5" customFormat="1" ht="15.5" x14ac:dyDescent="0.3">
      <c r="A18" s="22"/>
      <c r="B18" s="32" t="s">
        <v>5</v>
      </c>
      <c r="C18" s="32"/>
    </row>
    <row r="19" spans="1:7" s="5" customFormat="1" ht="15.5" x14ac:dyDescent="0.3">
      <c r="A19" s="23">
        <v>1100</v>
      </c>
      <c r="B19" s="23" t="s">
        <v>47</v>
      </c>
      <c r="C19" s="24">
        <v>2343.44</v>
      </c>
    </row>
    <row r="20" spans="1:7" s="5" customFormat="1" ht="15.5" x14ac:dyDescent="0.3">
      <c r="A20" s="23">
        <v>1200</v>
      </c>
      <c r="B20" s="25" t="s">
        <v>53</v>
      </c>
      <c r="C20" s="24">
        <v>552.82000000000005</v>
      </c>
    </row>
    <row r="21" spans="1:7" s="5" customFormat="1" ht="15.5" x14ac:dyDescent="0.35">
      <c r="A21" s="23">
        <v>2222</v>
      </c>
      <c r="B21" s="53" t="s">
        <v>56</v>
      </c>
      <c r="C21" s="24">
        <v>33.049999999999997</v>
      </c>
    </row>
    <row r="22" spans="1:7" ht="15.75" customHeight="1" x14ac:dyDescent="0.35">
      <c r="A22" s="23">
        <v>2223</v>
      </c>
      <c r="B22" s="53" t="s">
        <v>57</v>
      </c>
      <c r="C22" s="24">
        <v>38.99</v>
      </c>
      <c r="D22" s="5"/>
    </row>
    <row r="23" spans="1:7" ht="15.5" x14ac:dyDescent="0.35">
      <c r="A23" s="23">
        <v>2243</v>
      </c>
      <c r="B23" s="44" t="s">
        <v>13</v>
      </c>
      <c r="C23" s="24">
        <v>10.92</v>
      </c>
      <c r="D23" s="5"/>
    </row>
    <row r="24" spans="1:7" ht="15.5" x14ac:dyDescent="0.35">
      <c r="A24" s="23">
        <v>2244</v>
      </c>
      <c r="B24" s="44" t="s">
        <v>64</v>
      </c>
      <c r="C24" s="24">
        <v>45.56</v>
      </c>
      <c r="D24" s="5"/>
    </row>
    <row r="25" spans="1:7" ht="15.5" x14ac:dyDescent="0.35">
      <c r="A25" s="23">
        <v>2312</v>
      </c>
      <c r="B25" s="53" t="s">
        <v>71</v>
      </c>
      <c r="C25" s="24">
        <v>42.62</v>
      </c>
      <c r="D25" s="5"/>
    </row>
    <row r="26" spans="1:7" ht="15.5" x14ac:dyDescent="0.3">
      <c r="A26" s="23">
        <v>2321</v>
      </c>
      <c r="B26" s="25" t="s">
        <v>51</v>
      </c>
      <c r="C26" s="24">
        <v>35.090000000000003</v>
      </c>
      <c r="D26" s="5"/>
    </row>
    <row r="27" spans="1:7" ht="15.5" x14ac:dyDescent="0.35">
      <c r="A27" s="23">
        <v>2350</v>
      </c>
      <c r="B27" s="50" t="s">
        <v>75</v>
      </c>
      <c r="C27" s="24">
        <v>29.86</v>
      </c>
      <c r="D27" s="5"/>
    </row>
    <row r="28" spans="1:7" ht="15.5" x14ac:dyDescent="0.3">
      <c r="A28" s="23">
        <v>2362</v>
      </c>
      <c r="B28" s="25" t="s">
        <v>17</v>
      </c>
      <c r="C28" s="24">
        <v>16.05</v>
      </c>
      <c r="D28" s="5"/>
    </row>
    <row r="29" spans="1:7" ht="15.5" x14ac:dyDescent="0.3">
      <c r="A29" s="23">
        <v>2363</v>
      </c>
      <c r="B29" s="25" t="s">
        <v>15</v>
      </c>
      <c r="C29" s="24">
        <f>1.44*2880</f>
        <v>4147.2</v>
      </c>
      <c r="D29" s="5"/>
      <c r="G29" s="6"/>
    </row>
    <row r="30" spans="1:7" ht="15.5" x14ac:dyDescent="0.35">
      <c r="A30" s="23">
        <v>5239</v>
      </c>
      <c r="B30" s="8" t="s">
        <v>82</v>
      </c>
      <c r="C30" s="24">
        <v>43.95</v>
      </c>
      <c r="D30" s="5"/>
    </row>
    <row r="31" spans="1:7" ht="15.5" x14ac:dyDescent="0.3">
      <c r="A31" s="23"/>
      <c r="B31" s="33" t="s">
        <v>6</v>
      </c>
      <c r="C31" s="26">
        <f>SUM(C19:C30)</f>
        <v>7339.55</v>
      </c>
    </row>
    <row r="32" spans="1:7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844.12</v>
      </c>
    </row>
    <row r="34" spans="1:3" ht="16.5" customHeight="1" x14ac:dyDescent="0.35">
      <c r="A34" s="23">
        <v>1200</v>
      </c>
      <c r="B34" s="44" t="s">
        <v>53</v>
      </c>
      <c r="C34" s="24">
        <v>199.13</v>
      </c>
    </row>
    <row r="35" spans="1:3" ht="15.5" x14ac:dyDescent="0.3">
      <c r="A35" s="23">
        <v>2100</v>
      </c>
      <c r="B35" s="51" t="s">
        <v>54</v>
      </c>
      <c r="C35" s="24">
        <v>3.45</v>
      </c>
    </row>
    <row r="36" spans="1:3" ht="15.5" x14ac:dyDescent="0.35">
      <c r="A36" s="52">
        <v>2210</v>
      </c>
      <c r="B36" s="53" t="s">
        <v>55</v>
      </c>
      <c r="C36" s="24">
        <v>18.12</v>
      </c>
    </row>
    <row r="37" spans="1:3" ht="15.5" x14ac:dyDescent="0.35">
      <c r="A37" s="23">
        <v>2222</v>
      </c>
      <c r="B37" s="53" t="s">
        <v>56</v>
      </c>
      <c r="C37" s="24">
        <v>18.47</v>
      </c>
    </row>
    <row r="38" spans="1:3" ht="15.5" x14ac:dyDescent="0.35">
      <c r="A38" s="23">
        <v>2223</v>
      </c>
      <c r="B38" s="53" t="s">
        <v>57</v>
      </c>
      <c r="C38" s="24">
        <v>91.44</v>
      </c>
    </row>
    <row r="39" spans="1:3" ht="31" x14ac:dyDescent="0.35">
      <c r="A39" s="23">
        <v>2224</v>
      </c>
      <c r="B39" s="53" t="s">
        <v>58</v>
      </c>
      <c r="C39" s="24">
        <v>8.6</v>
      </c>
    </row>
    <row r="40" spans="1:3" ht="15.5" x14ac:dyDescent="0.35">
      <c r="A40" s="23">
        <v>2231</v>
      </c>
      <c r="B40" s="44" t="s">
        <v>59</v>
      </c>
      <c r="C40" s="24">
        <v>2.3199999999999998</v>
      </c>
    </row>
    <row r="41" spans="1:3" ht="15.5" x14ac:dyDescent="0.35">
      <c r="A41" s="23">
        <v>2232</v>
      </c>
      <c r="B41" s="44" t="s">
        <v>86</v>
      </c>
      <c r="C41" s="24">
        <v>32.46</v>
      </c>
    </row>
    <row r="42" spans="1:3" ht="15.5" x14ac:dyDescent="0.3">
      <c r="A42" s="23">
        <v>2235</v>
      </c>
      <c r="B42" s="54" t="s">
        <v>60</v>
      </c>
      <c r="C42" s="24">
        <v>3.45</v>
      </c>
    </row>
    <row r="43" spans="1:3" ht="15.5" x14ac:dyDescent="0.35">
      <c r="A43" s="23">
        <v>2239</v>
      </c>
      <c r="B43" s="44" t="s">
        <v>61</v>
      </c>
      <c r="C43" s="24">
        <v>2.0299999999999998</v>
      </c>
    </row>
    <row r="44" spans="1:3" ht="15.5" x14ac:dyDescent="0.35">
      <c r="A44" s="23">
        <v>2241</v>
      </c>
      <c r="B44" s="44" t="s">
        <v>62</v>
      </c>
      <c r="C44" s="24">
        <v>13.43</v>
      </c>
    </row>
    <row r="45" spans="1:3" ht="15.5" x14ac:dyDescent="0.35">
      <c r="A45" s="23">
        <v>2242</v>
      </c>
      <c r="B45" s="53" t="s">
        <v>63</v>
      </c>
      <c r="C45" s="24">
        <v>4.7699999999999996</v>
      </c>
    </row>
    <row r="46" spans="1:3" ht="15.5" x14ac:dyDescent="0.35">
      <c r="A46" s="23">
        <v>2243</v>
      </c>
      <c r="B46" s="44" t="s">
        <v>13</v>
      </c>
      <c r="C46" s="24">
        <v>36.130000000000003</v>
      </c>
    </row>
    <row r="47" spans="1:3" ht="15.5" x14ac:dyDescent="0.35">
      <c r="A47" s="23">
        <v>2244</v>
      </c>
      <c r="B47" s="44" t="s">
        <v>64</v>
      </c>
      <c r="C47" s="24">
        <v>83.65</v>
      </c>
    </row>
    <row r="48" spans="1:3" ht="15.5" hidden="1" x14ac:dyDescent="0.35">
      <c r="A48" s="23">
        <v>2247</v>
      </c>
      <c r="B48" s="44" t="s">
        <v>10</v>
      </c>
      <c r="C48" s="24">
        <v>0</v>
      </c>
    </row>
    <row r="49" spans="1:3" ht="15.5" x14ac:dyDescent="0.35">
      <c r="A49" s="23">
        <v>2249</v>
      </c>
      <c r="B49" s="44" t="s">
        <v>87</v>
      </c>
      <c r="C49" s="24">
        <v>0.38</v>
      </c>
    </row>
    <row r="50" spans="1:3" ht="16.5" customHeight="1" x14ac:dyDescent="0.35">
      <c r="A50" s="23">
        <v>2250</v>
      </c>
      <c r="B50" s="44" t="s">
        <v>66</v>
      </c>
      <c r="C50" s="24">
        <v>60.32</v>
      </c>
    </row>
    <row r="51" spans="1:3" ht="15.5" x14ac:dyDescent="0.35">
      <c r="A51" s="23">
        <v>2262</v>
      </c>
      <c r="B51" s="53" t="s">
        <v>50</v>
      </c>
      <c r="C51" s="24">
        <v>18.670000000000002</v>
      </c>
    </row>
    <row r="52" spans="1:3" ht="15.5" x14ac:dyDescent="0.35">
      <c r="A52" s="23">
        <v>2263</v>
      </c>
      <c r="B52" s="53" t="s">
        <v>68</v>
      </c>
      <c r="C52" s="24">
        <v>4.51</v>
      </c>
    </row>
    <row r="53" spans="1:3" ht="15.5" x14ac:dyDescent="0.35">
      <c r="A53" s="23">
        <v>2264</v>
      </c>
      <c r="B53" s="44" t="s">
        <v>69</v>
      </c>
      <c r="C53" s="24">
        <v>0.49</v>
      </c>
    </row>
    <row r="54" spans="1:3" ht="15" customHeight="1" x14ac:dyDescent="0.35">
      <c r="A54" s="23">
        <v>2311</v>
      </c>
      <c r="B54" s="53" t="s">
        <v>70</v>
      </c>
      <c r="C54" s="24">
        <v>7.8</v>
      </c>
    </row>
    <row r="55" spans="1:3" ht="15.5" x14ac:dyDescent="0.35">
      <c r="A55" s="23">
        <v>2313</v>
      </c>
      <c r="B55" s="53" t="s">
        <v>88</v>
      </c>
      <c r="C55" s="24">
        <v>5.92</v>
      </c>
    </row>
    <row r="56" spans="1:3" ht="15.5" x14ac:dyDescent="0.35">
      <c r="A56" s="23">
        <v>2312</v>
      </c>
      <c r="B56" s="53" t="s">
        <v>71</v>
      </c>
      <c r="C56" s="24">
        <v>0.49</v>
      </c>
    </row>
    <row r="57" spans="1:3" ht="15.5" x14ac:dyDescent="0.3">
      <c r="A57" s="23">
        <v>2314</v>
      </c>
      <c r="B57" s="54" t="s">
        <v>72</v>
      </c>
      <c r="C57" s="24">
        <v>1.39</v>
      </c>
    </row>
    <row r="58" spans="1:3" ht="15.5" x14ac:dyDescent="0.35">
      <c r="A58" s="23">
        <v>2321</v>
      </c>
      <c r="B58" s="53" t="s">
        <v>51</v>
      </c>
      <c r="C58" s="24">
        <v>91.67</v>
      </c>
    </row>
    <row r="59" spans="1:3" ht="15.5" x14ac:dyDescent="0.35">
      <c r="A59" s="23">
        <v>2322</v>
      </c>
      <c r="B59" s="53" t="s">
        <v>73</v>
      </c>
      <c r="C59" s="24">
        <v>4.99</v>
      </c>
    </row>
    <row r="60" spans="1:3" ht="15.5" x14ac:dyDescent="0.35">
      <c r="A60" s="23">
        <v>2350</v>
      </c>
      <c r="B60" s="50" t="s">
        <v>75</v>
      </c>
      <c r="C60" s="24">
        <v>39.270000000000003</v>
      </c>
    </row>
    <row r="61" spans="1:3" ht="15.5" x14ac:dyDescent="0.35">
      <c r="A61" s="23">
        <v>2400</v>
      </c>
      <c r="B61" s="53" t="s">
        <v>77</v>
      </c>
      <c r="C61" s="24">
        <v>0.86</v>
      </c>
    </row>
    <row r="62" spans="1:3" ht="15.5" x14ac:dyDescent="0.35">
      <c r="A62" s="23">
        <v>2513</v>
      </c>
      <c r="B62" s="50" t="s">
        <v>79</v>
      </c>
      <c r="C62" s="24">
        <v>11.2</v>
      </c>
    </row>
    <row r="63" spans="1:3" ht="15.5" x14ac:dyDescent="0.35">
      <c r="A63" s="23">
        <v>2515</v>
      </c>
      <c r="B63" s="53" t="s">
        <v>11</v>
      </c>
      <c r="C63" s="24">
        <v>12.82</v>
      </c>
    </row>
    <row r="64" spans="1:3" ht="15.5" x14ac:dyDescent="0.35">
      <c r="A64" s="23">
        <v>2519</v>
      </c>
      <c r="B64" s="53" t="s">
        <v>49</v>
      </c>
      <c r="C64" s="24">
        <v>1.28</v>
      </c>
    </row>
    <row r="65" spans="1:3" ht="15.5" x14ac:dyDescent="0.35">
      <c r="A65" s="23">
        <v>5238</v>
      </c>
      <c r="B65" s="50" t="s">
        <v>81</v>
      </c>
      <c r="C65" s="24">
        <v>5.26</v>
      </c>
    </row>
    <row r="66" spans="1:3" ht="15.5" x14ac:dyDescent="0.35">
      <c r="A66" s="23">
        <v>5239</v>
      </c>
      <c r="B66" s="50" t="s">
        <v>82</v>
      </c>
      <c r="C66" s="24">
        <v>24.92</v>
      </c>
    </row>
    <row r="67" spans="1:3" ht="15.5" x14ac:dyDescent="0.35">
      <c r="A67" s="23">
        <v>5250</v>
      </c>
      <c r="B67" s="53" t="s">
        <v>14</v>
      </c>
      <c r="C67" s="24">
        <v>49.84</v>
      </c>
    </row>
    <row r="68" spans="1:3" ht="15.75" customHeight="1" x14ac:dyDescent="0.3">
      <c r="A68" s="27"/>
      <c r="B68" s="34" t="s">
        <v>8</v>
      </c>
      <c r="C68" s="26">
        <f>SUM(C33:C67)</f>
        <v>1703.6500000000003</v>
      </c>
    </row>
    <row r="69" spans="1:3" ht="15.5" x14ac:dyDescent="0.3">
      <c r="A69" s="27"/>
      <c r="B69" s="34" t="s">
        <v>12</v>
      </c>
      <c r="C69" s="102">
        <f>C68+C31</f>
        <v>9043.2000000000007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2880</v>
      </c>
    </row>
    <row r="72" spans="1:3" ht="15.5" x14ac:dyDescent="0.3">
      <c r="A72" s="143" t="s">
        <v>38</v>
      </c>
      <c r="B72" s="143"/>
      <c r="C72" s="47">
        <f>C69/C71</f>
        <v>3.14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38"/>
    </row>
    <row r="75" spans="1:3" s="3" customFormat="1" ht="15.5" x14ac:dyDescent="0.3">
      <c r="A75" s="143" t="s">
        <v>36</v>
      </c>
      <c r="B75" s="143"/>
      <c r="C75" s="105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2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87" t="s">
        <v>147</v>
      </c>
      <c r="B79" s="30"/>
      <c r="C79" s="99"/>
    </row>
    <row r="80" spans="1:3" s="3" customFormat="1" ht="14.25" customHeight="1" x14ac:dyDescent="0.35">
      <c r="A80" s="29"/>
      <c r="B80" s="31"/>
      <c r="C80" s="104"/>
    </row>
    <row r="81" spans="3:3" x14ac:dyDescent="0.3">
      <c r="C81" s="6"/>
    </row>
  </sheetData>
  <mergeCells count="9">
    <mergeCell ref="B13:C13"/>
    <mergeCell ref="A72:B72"/>
    <mergeCell ref="A71:B71"/>
    <mergeCell ref="A74:B74"/>
    <mergeCell ref="A75:B75"/>
    <mergeCell ref="A7:C7"/>
    <mergeCell ref="B8:C8"/>
    <mergeCell ref="A9:C9"/>
    <mergeCell ref="A10:C10"/>
  </mergeCells>
  <pageMargins left="0.94488188976377963" right="0.55118110236220474" top="0.70866141732283472" bottom="0.98425196850393704" header="0.51181102362204722" footer="0.51181102362204722"/>
  <pageSetup paperSize="9" scale="57" firstPageNumber="4" orientation="portrait" useFirstPageNumber="1" r:id="rId1"/>
  <headerFooter alignWithMargins="0"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view="pageLayout" topLeftCell="A4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1.45312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62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128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4" s="5" customFormat="1" ht="15" x14ac:dyDescent="0.3">
      <c r="A17" s="20">
        <v>1</v>
      </c>
      <c r="B17" s="21">
        <v>2</v>
      </c>
      <c r="C17" s="21">
        <v>3</v>
      </c>
    </row>
    <row r="18" spans="1:4" s="5" customFormat="1" ht="15.5" x14ac:dyDescent="0.3">
      <c r="A18" s="22"/>
      <c r="B18" s="32" t="s">
        <v>5</v>
      </c>
      <c r="C18" s="32"/>
    </row>
    <row r="19" spans="1:4" s="5" customFormat="1" ht="15.5" x14ac:dyDescent="0.3">
      <c r="A19" s="23">
        <v>1100</v>
      </c>
      <c r="B19" s="23" t="s">
        <v>47</v>
      </c>
      <c r="C19" s="24">
        <v>3648.06</v>
      </c>
    </row>
    <row r="20" spans="1:4" s="5" customFormat="1" ht="15.5" x14ac:dyDescent="0.3">
      <c r="A20" s="23">
        <v>1200</v>
      </c>
      <c r="B20" s="25" t="s">
        <v>53</v>
      </c>
      <c r="C20" s="24">
        <v>860.58</v>
      </c>
    </row>
    <row r="21" spans="1:4" s="5" customFormat="1" ht="15.5" x14ac:dyDescent="0.35">
      <c r="A21" s="23">
        <v>2222</v>
      </c>
      <c r="B21" s="53" t="s">
        <v>56</v>
      </c>
      <c r="C21" s="24">
        <f>57.02-10</f>
        <v>47.02</v>
      </c>
    </row>
    <row r="22" spans="1:4" ht="15.75" customHeight="1" x14ac:dyDescent="0.35">
      <c r="A22" s="23">
        <v>2223</v>
      </c>
      <c r="B22" s="53" t="s">
        <v>57</v>
      </c>
      <c r="C22" s="24">
        <f>60.7-10</f>
        <v>50.7</v>
      </c>
    </row>
    <row r="23" spans="1:4" ht="15.5" x14ac:dyDescent="0.35">
      <c r="A23" s="23">
        <v>2243</v>
      </c>
      <c r="B23" s="44" t="s">
        <v>13</v>
      </c>
      <c r="C23" s="24">
        <v>17</v>
      </c>
    </row>
    <row r="24" spans="1:4" ht="15.5" x14ac:dyDescent="0.35">
      <c r="A24" s="23">
        <v>2244</v>
      </c>
      <c r="B24" s="44" t="s">
        <v>64</v>
      </c>
      <c r="C24" s="24">
        <f>86.49-20-20</f>
        <v>46.489999999999995</v>
      </c>
    </row>
    <row r="25" spans="1:4" ht="15.5" x14ac:dyDescent="0.35">
      <c r="A25" s="23">
        <v>2312</v>
      </c>
      <c r="B25" s="53" t="s">
        <v>71</v>
      </c>
      <c r="C25" s="24">
        <f>113.05-80</f>
        <v>33.049999999999997</v>
      </c>
    </row>
    <row r="26" spans="1:4" ht="15.5" x14ac:dyDescent="0.3">
      <c r="A26" s="23">
        <v>2321</v>
      </c>
      <c r="B26" s="25" t="s">
        <v>51</v>
      </c>
      <c r="C26" s="24">
        <v>54.62</v>
      </c>
    </row>
    <row r="27" spans="1:4" ht="15.5" x14ac:dyDescent="0.35">
      <c r="A27" s="23">
        <v>2350</v>
      </c>
      <c r="B27" s="50" t="s">
        <v>75</v>
      </c>
      <c r="C27" s="24">
        <v>46.48</v>
      </c>
    </row>
    <row r="28" spans="1:4" ht="16.5" customHeight="1" x14ac:dyDescent="0.3">
      <c r="A28" s="23">
        <v>2362</v>
      </c>
      <c r="B28" s="25" t="s">
        <v>17</v>
      </c>
      <c r="C28" s="24">
        <v>24.99</v>
      </c>
    </row>
    <row r="29" spans="1:4" ht="15.5" x14ac:dyDescent="0.3">
      <c r="A29" s="23">
        <v>2363</v>
      </c>
      <c r="B29" s="25" t="s">
        <v>15</v>
      </c>
      <c r="C29" s="24">
        <f>0.78*8352</f>
        <v>6514.56</v>
      </c>
    </row>
    <row r="30" spans="1:4" ht="15.5" x14ac:dyDescent="0.35">
      <c r="A30" s="23">
        <v>5239</v>
      </c>
      <c r="B30" s="8" t="s">
        <v>82</v>
      </c>
      <c r="C30" s="24">
        <f>99.55-50</f>
        <v>49.55</v>
      </c>
    </row>
    <row r="31" spans="1:4" ht="15.5" x14ac:dyDescent="0.3">
      <c r="A31" s="23"/>
      <c r="B31" s="33" t="s">
        <v>6</v>
      </c>
      <c r="C31" s="26">
        <f>SUM(C19:C30)</f>
        <v>11393.099999999999</v>
      </c>
      <c r="D31" s="6"/>
    </row>
    <row r="32" spans="1:4" ht="15.5" x14ac:dyDescent="0.3">
      <c r="A32" s="27"/>
      <c r="B32" s="23" t="s">
        <v>7</v>
      </c>
      <c r="C32" s="23"/>
    </row>
    <row r="33" spans="1:6" ht="15.5" x14ac:dyDescent="0.35">
      <c r="A33" s="23">
        <v>1100</v>
      </c>
      <c r="B33" s="44" t="s">
        <v>21</v>
      </c>
      <c r="C33" s="24">
        <v>1156.8699999999999</v>
      </c>
      <c r="D33" s="6"/>
      <c r="F33" s="6"/>
    </row>
    <row r="34" spans="1:6" ht="15.5" x14ac:dyDescent="0.35">
      <c r="A34" s="23">
        <v>1200</v>
      </c>
      <c r="B34" s="44" t="s">
        <v>53</v>
      </c>
      <c r="C34" s="24">
        <v>272.91000000000003</v>
      </c>
    </row>
    <row r="35" spans="1:6" ht="15.5" x14ac:dyDescent="0.3">
      <c r="A35" s="23">
        <v>2100</v>
      </c>
      <c r="B35" s="51" t="s">
        <v>54</v>
      </c>
      <c r="C35" s="24">
        <v>5.63</v>
      </c>
    </row>
    <row r="36" spans="1:6" ht="15.5" x14ac:dyDescent="0.35">
      <c r="A36" s="52">
        <v>2210</v>
      </c>
      <c r="B36" s="53" t="s">
        <v>55</v>
      </c>
      <c r="C36" s="24">
        <v>29.58</v>
      </c>
    </row>
    <row r="37" spans="1:6" ht="15.5" x14ac:dyDescent="0.35">
      <c r="A37" s="23">
        <v>2222</v>
      </c>
      <c r="B37" s="53" t="s">
        <v>56</v>
      </c>
      <c r="C37" s="24">
        <v>30.16</v>
      </c>
    </row>
    <row r="38" spans="1:6" ht="15.5" x14ac:dyDescent="0.35">
      <c r="A38" s="23">
        <v>2223</v>
      </c>
      <c r="B38" s="53" t="s">
        <v>57</v>
      </c>
      <c r="C38" s="24">
        <v>128.36000000000001</v>
      </c>
    </row>
    <row r="39" spans="1:6" ht="31" x14ac:dyDescent="0.35">
      <c r="A39" s="23">
        <v>2224</v>
      </c>
      <c r="B39" s="53" t="s">
        <v>58</v>
      </c>
      <c r="C39" s="24">
        <v>14.03</v>
      </c>
    </row>
    <row r="40" spans="1:6" ht="15.5" x14ac:dyDescent="0.35">
      <c r="A40" s="23">
        <v>2231</v>
      </c>
      <c r="B40" s="44" t="s">
        <v>59</v>
      </c>
      <c r="C40" s="24">
        <v>3.79</v>
      </c>
    </row>
    <row r="41" spans="1:6" ht="15.5" x14ac:dyDescent="0.35">
      <c r="A41" s="23">
        <v>2232</v>
      </c>
      <c r="B41" s="44" t="s">
        <v>86</v>
      </c>
      <c r="C41" s="24">
        <v>32.99</v>
      </c>
    </row>
    <row r="42" spans="1:6" ht="15.5" x14ac:dyDescent="0.3">
      <c r="A42" s="23">
        <v>2235</v>
      </c>
      <c r="B42" s="54" t="s">
        <v>60</v>
      </c>
      <c r="C42" s="24">
        <v>5.63</v>
      </c>
    </row>
    <row r="43" spans="1:6" ht="15.5" x14ac:dyDescent="0.35">
      <c r="A43" s="23">
        <v>2239</v>
      </c>
      <c r="B43" s="44" t="s">
        <v>61</v>
      </c>
      <c r="C43" s="24">
        <v>3.32</v>
      </c>
    </row>
    <row r="44" spans="1:6" ht="15.5" x14ac:dyDescent="0.35">
      <c r="A44" s="23">
        <v>2241</v>
      </c>
      <c r="B44" s="44" t="s">
        <v>62</v>
      </c>
      <c r="C44" s="24">
        <v>21.93</v>
      </c>
    </row>
    <row r="45" spans="1:6" ht="15.5" x14ac:dyDescent="0.35">
      <c r="A45" s="23">
        <v>2242</v>
      </c>
      <c r="B45" s="53" t="s">
        <v>63</v>
      </c>
      <c r="C45" s="24">
        <v>7.79</v>
      </c>
    </row>
    <row r="46" spans="1:6" ht="15.5" x14ac:dyDescent="0.35">
      <c r="A46" s="23">
        <v>2243</v>
      </c>
      <c r="B46" s="44" t="s">
        <v>13</v>
      </c>
      <c r="C46" s="24">
        <v>58.98</v>
      </c>
    </row>
    <row r="47" spans="1:6" ht="15.5" x14ac:dyDescent="0.35">
      <c r="A47" s="23">
        <v>2244</v>
      </c>
      <c r="B47" s="44" t="s">
        <v>64</v>
      </c>
      <c r="C47" s="24">
        <v>114.11</v>
      </c>
    </row>
    <row r="48" spans="1:6" ht="15.5" hidden="1" x14ac:dyDescent="0.35">
      <c r="A48" s="23">
        <v>2247</v>
      </c>
      <c r="B48" s="44" t="s">
        <v>10</v>
      </c>
      <c r="C48" s="24">
        <v>0</v>
      </c>
    </row>
    <row r="49" spans="1:3" ht="15.5" x14ac:dyDescent="0.35">
      <c r="A49" s="23">
        <v>2249</v>
      </c>
      <c r="B49" s="44" t="s">
        <v>87</v>
      </c>
      <c r="C49" s="24">
        <v>0.61</v>
      </c>
    </row>
    <row r="50" spans="1:3" ht="16.5" customHeight="1" x14ac:dyDescent="0.35">
      <c r="A50" s="23">
        <v>2250</v>
      </c>
      <c r="B50" s="44" t="s">
        <v>66</v>
      </c>
      <c r="C50" s="24">
        <v>98.49</v>
      </c>
    </row>
    <row r="51" spans="1:3" ht="15.5" x14ac:dyDescent="0.35">
      <c r="A51" s="23">
        <v>2262</v>
      </c>
      <c r="B51" s="53" t="s">
        <v>50</v>
      </c>
      <c r="C51" s="24">
        <v>30.48</v>
      </c>
    </row>
    <row r="52" spans="1:3" ht="15.5" x14ac:dyDescent="0.35">
      <c r="A52" s="23">
        <v>2263</v>
      </c>
      <c r="B52" s="53" t="s">
        <v>68</v>
      </c>
      <c r="C52" s="24">
        <v>7.36</v>
      </c>
    </row>
    <row r="53" spans="1:3" ht="15.5" x14ac:dyDescent="0.35">
      <c r="A53" s="23">
        <v>2264</v>
      </c>
      <c r="B53" s="44" t="s">
        <v>69</v>
      </c>
      <c r="C53" s="24">
        <v>0.79</v>
      </c>
    </row>
    <row r="54" spans="1:3" ht="15" customHeight="1" x14ac:dyDescent="0.35">
      <c r="A54" s="23">
        <v>2311</v>
      </c>
      <c r="B54" s="53" t="s">
        <v>70</v>
      </c>
      <c r="C54" s="24">
        <v>12.73</v>
      </c>
    </row>
    <row r="55" spans="1:3" ht="15.5" x14ac:dyDescent="0.35">
      <c r="A55" s="23">
        <v>2313</v>
      </c>
      <c r="B55" s="53" t="s">
        <v>88</v>
      </c>
      <c r="C55" s="24">
        <v>9.67</v>
      </c>
    </row>
    <row r="56" spans="1:3" ht="15.5" x14ac:dyDescent="0.35">
      <c r="A56" s="23">
        <v>2312</v>
      </c>
      <c r="B56" s="53" t="s">
        <v>71</v>
      </c>
      <c r="C56" s="24">
        <v>0.79</v>
      </c>
    </row>
    <row r="57" spans="1:3" ht="15.5" x14ac:dyDescent="0.3">
      <c r="A57" s="23">
        <v>2314</v>
      </c>
      <c r="B57" s="54" t="s">
        <v>72</v>
      </c>
      <c r="C57" s="24">
        <v>2.27</v>
      </c>
    </row>
    <row r="58" spans="1:3" ht="15.5" x14ac:dyDescent="0.35">
      <c r="A58" s="23">
        <v>2321</v>
      </c>
      <c r="B58" s="53" t="s">
        <v>51</v>
      </c>
      <c r="C58" s="24">
        <v>124.79</v>
      </c>
    </row>
    <row r="59" spans="1:3" ht="15.5" x14ac:dyDescent="0.35">
      <c r="A59" s="23">
        <v>2322</v>
      </c>
      <c r="B59" s="53" t="s">
        <v>73</v>
      </c>
      <c r="C59" s="24">
        <v>8.15</v>
      </c>
    </row>
    <row r="60" spans="1:3" ht="15.5" x14ac:dyDescent="0.35">
      <c r="A60" s="23">
        <v>2350</v>
      </c>
      <c r="B60" s="50" t="s">
        <v>75</v>
      </c>
      <c r="C60" s="24">
        <v>64.11</v>
      </c>
    </row>
    <row r="61" spans="1:3" ht="15.5" x14ac:dyDescent="0.35">
      <c r="A61" s="23">
        <v>2400</v>
      </c>
      <c r="B61" s="53" t="s">
        <v>77</v>
      </c>
      <c r="C61" s="24">
        <v>1.41</v>
      </c>
    </row>
    <row r="62" spans="1:3" ht="15.5" x14ac:dyDescent="0.35">
      <c r="A62" s="23">
        <v>2513</v>
      </c>
      <c r="B62" s="50" t="s">
        <v>79</v>
      </c>
      <c r="C62" s="24">
        <v>18.29</v>
      </c>
    </row>
    <row r="63" spans="1:3" ht="15.5" x14ac:dyDescent="0.35">
      <c r="A63" s="23">
        <v>2515</v>
      </c>
      <c r="B63" s="53" t="s">
        <v>11</v>
      </c>
      <c r="C63" s="24">
        <v>20.92</v>
      </c>
    </row>
    <row r="64" spans="1:3" ht="15.5" x14ac:dyDescent="0.35">
      <c r="A64" s="23">
        <v>2519</v>
      </c>
      <c r="B64" s="53" t="s">
        <v>49</v>
      </c>
      <c r="C64" s="24">
        <v>2.09</v>
      </c>
    </row>
    <row r="65" spans="1:5" ht="15.5" x14ac:dyDescent="0.35">
      <c r="A65" s="23">
        <v>5238</v>
      </c>
      <c r="B65" s="50" t="s">
        <v>81</v>
      </c>
      <c r="C65" s="24">
        <v>8.59</v>
      </c>
    </row>
    <row r="66" spans="1:5" ht="15.5" x14ac:dyDescent="0.35">
      <c r="A66" s="23">
        <v>5239</v>
      </c>
      <c r="B66" s="50" t="s">
        <v>82</v>
      </c>
      <c r="C66" s="24">
        <v>38.69</v>
      </c>
    </row>
    <row r="67" spans="1:5" ht="15.5" x14ac:dyDescent="0.35">
      <c r="A67" s="23">
        <v>5250</v>
      </c>
      <c r="B67" s="53" t="s">
        <v>14</v>
      </c>
      <c r="C67" s="24">
        <v>51.39</v>
      </c>
    </row>
    <row r="68" spans="1:5" ht="15.75" customHeight="1" x14ac:dyDescent="0.3">
      <c r="A68" s="27"/>
      <c r="B68" s="34" t="s">
        <v>8</v>
      </c>
      <c r="C68" s="26">
        <f>SUM(C33:C67)</f>
        <v>2387.7000000000003</v>
      </c>
    </row>
    <row r="69" spans="1:5" ht="15.5" x14ac:dyDescent="0.3">
      <c r="A69" s="27"/>
      <c r="B69" s="34" t="s">
        <v>12</v>
      </c>
      <c r="C69" s="26">
        <f>C68+C31</f>
        <v>13780.8</v>
      </c>
      <c r="D69" s="6"/>
    </row>
    <row r="70" spans="1:5" ht="15.75" customHeight="1" x14ac:dyDescent="0.3">
      <c r="A70" s="35"/>
      <c r="C70" s="36"/>
    </row>
    <row r="71" spans="1:5" ht="15.75" customHeight="1" x14ac:dyDescent="0.3">
      <c r="A71" s="143" t="s">
        <v>22</v>
      </c>
      <c r="B71" s="143"/>
      <c r="C71" s="46">
        <v>8352</v>
      </c>
    </row>
    <row r="72" spans="1:5" ht="15.5" x14ac:dyDescent="0.3">
      <c r="A72" s="143" t="s">
        <v>38</v>
      </c>
      <c r="B72" s="143"/>
      <c r="C72" s="47">
        <f>C69/C71</f>
        <v>1.65</v>
      </c>
      <c r="E72" s="6"/>
    </row>
    <row r="73" spans="1:5" ht="15.75" customHeight="1" x14ac:dyDescent="0.3">
      <c r="A73" s="36"/>
      <c r="B73" s="37"/>
      <c r="C73" s="98"/>
    </row>
    <row r="74" spans="1:5" s="3" customFormat="1" ht="19.5" customHeight="1" x14ac:dyDescent="0.3">
      <c r="A74" s="147" t="s">
        <v>23</v>
      </c>
      <c r="B74" s="143"/>
      <c r="C74" s="38"/>
    </row>
    <row r="75" spans="1:5" s="3" customFormat="1" ht="15.5" x14ac:dyDescent="0.3">
      <c r="A75" s="143" t="s">
        <v>36</v>
      </c>
      <c r="B75" s="143"/>
      <c r="C75" s="105"/>
    </row>
    <row r="76" spans="1:5" ht="13.5" customHeight="1" x14ac:dyDescent="0.35">
      <c r="A76" s="28"/>
      <c r="B76" s="17"/>
      <c r="C76" s="17"/>
    </row>
    <row r="77" spans="1:5" s="3" customFormat="1" ht="17.25" customHeight="1" x14ac:dyDescent="0.35">
      <c r="A77" s="29" t="s">
        <v>24</v>
      </c>
      <c r="B77" s="29"/>
      <c r="C77" s="29"/>
    </row>
    <row r="78" spans="1:5" s="3" customFormat="1" ht="21" customHeight="1" x14ac:dyDescent="0.35">
      <c r="A78" s="29"/>
      <c r="B78" s="29"/>
      <c r="C78" s="49"/>
    </row>
    <row r="79" spans="1:5" s="3" customFormat="1" ht="15" customHeight="1" x14ac:dyDescent="0.35">
      <c r="A79" s="87" t="s">
        <v>147</v>
      </c>
      <c r="B79" s="30"/>
      <c r="C79" s="30"/>
    </row>
    <row r="80" spans="1:5" s="3" customFormat="1" ht="14.25" customHeight="1" x14ac:dyDescent="0.35">
      <c r="A80" s="29"/>
      <c r="B80" s="31"/>
      <c r="C80" s="31"/>
    </row>
  </sheetData>
  <mergeCells count="9">
    <mergeCell ref="A71:B71"/>
    <mergeCell ref="A72:B72"/>
    <mergeCell ref="A74:B74"/>
    <mergeCell ref="A75:B75"/>
    <mergeCell ref="A7:C7"/>
    <mergeCell ref="B8:C8"/>
    <mergeCell ref="B13:C13"/>
    <mergeCell ref="A10:C10"/>
    <mergeCell ref="A9:C9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9"/>
  <sheetViews>
    <sheetView view="pageLayout" zoomScale="80" zoomScaleNormal="100" zoomScalePageLayoutView="80" workbookViewId="0">
      <selection activeCell="A78" sqref="A78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62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129</v>
      </c>
      <c r="C13" s="146"/>
    </row>
    <row r="14" spans="1:3" s="5" customFormat="1" ht="17.25" customHeight="1" x14ac:dyDescent="0.3">
      <c r="A14" s="10" t="s">
        <v>2</v>
      </c>
      <c r="B14" s="10" t="s">
        <v>52</v>
      </c>
      <c r="C14" s="10"/>
    </row>
    <row r="15" spans="1:3" s="5" customFormat="1" ht="67.5" customHeight="1" x14ac:dyDescent="0.3">
      <c r="A15" s="42" t="s">
        <v>3</v>
      </c>
      <c r="B15" s="42" t="s">
        <v>4</v>
      </c>
      <c r="C15" s="42" t="s">
        <v>37</v>
      </c>
    </row>
    <row r="16" spans="1:3" s="5" customFormat="1" ht="15" x14ac:dyDescent="0.3">
      <c r="A16" s="20">
        <v>1</v>
      </c>
      <c r="B16" s="21">
        <v>2</v>
      </c>
      <c r="C16" s="21">
        <v>3</v>
      </c>
    </row>
    <row r="17" spans="1:5" s="5" customFormat="1" ht="15.5" x14ac:dyDescent="0.3">
      <c r="A17" s="22"/>
      <c r="B17" s="32" t="s">
        <v>5</v>
      </c>
      <c r="C17" s="32"/>
    </row>
    <row r="18" spans="1:5" s="5" customFormat="1" ht="15.5" x14ac:dyDescent="0.3">
      <c r="A18" s="23">
        <v>1100</v>
      </c>
      <c r="B18" s="23" t="s">
        <v>47</v>
      </c>
      <c r="C18" s="24">
        <v>218.96</v>
      </c>
    </row>
    <row r="19" spans="1:5" s="5" customFormat="1" ht="15.5" x14ac:dyDescent="0.3">
      <c r="A19" s="23">
        <v>1200</v>
      </c>
      <c r="B19" s="25" t="s">
        <v>53</v>
      </c>
      <c r="C19" s="24">
        <v>51.65</v>
      </c>
    </row>
    <row r="20" spans="1:5" s="5" customFormat="1" ht="15.5" x14ac:dyDescent="0.35">
      <c r="A20" s="23">
        <v>2222</v>
      </c>
      <c r="B20" s="53" t="s">
        <v>56</v>
      </c>
      <c r="C20" s="24">
        <v>4.0199999999999996</v>
      </c>
    </row>
    <row r="21" spans="1:5" ht="15.75" customHeight="1" x14ac:dyDescent="0.35">
      <c r="A21" s="23">
        <v>2223</v>
      </c>
      <c r="B21" s="53" t="s">
        <v>57</v>
      </c>
      <c r="C21" s="24">
        <v>3.65</v>
      </c>
    </row>
    <row r="22" spans="1:5" ht="15.5" x14ac:dyDescent="0.35">
      <c r="A22" s="23">
        <v>2243</v>
      </c>
      <c r="B22" s="44" t="s">
        <v>13</v>
      </c>
      <c r="C22" s="24">
        <v>1.02</v>
      </c>
    </row>
    <row r="23" spans="1:5" ht="15.5" x14ac:dyDescent="0.35">
      <c r="A23" s="23">
        <v>2244</v>
      </c>
      <c r="B23" s="44" t="s">
        <v>64</v>
      </c>
      <c r="C23" s="24">
        <v>5.19</v>
      </c>
    </row>
    <row r="24" spans="1:5" ht="15.5" x14ac:dyDescent="0.35">
      <c r="A24" s="23">
        <v>2312</v>
      </c>
      <c r="B24" s="53" t="s">
        <v>71</v>
      </c>
      <c r="C24" s="24">
        <v>6.79</v>
      </c>
    </row>
    <row r="25" spans="1:5" ht="15.5" x14ac:dyDescent="0.3">
      <c r="A25" s="23">
        <v>2321</v>
      </c>
      <c r="B25" s="25" t="s">
        <v>51</v>
      </c>
      <c r="C25" s="24">
        <v>3.28</v>
      </c>
    </row>
    <row r="26" spans="1:5" ht="15.5" x14ac:dyDescent="0.35">
      <c r="A26" s="23">
        <v>2350</v>
      </c>
      <c r="B26" s="50" t="s">
        <v>75</v>
      </c>
      <c r="C26" s="24">
        <v>2.79</v>
      </c>
    </row>
    <row r="27" spans="1:5" ht="16.5" customHeight="1" x14ac:dyDescent="0.3">
      <c r="A27" s="23">
        <v>2362</v>
      </c>
      <c r="B27" s="25" t="s">
        <v>17</v>
      </c>
      <c r="C27" s="24">
        <v>1.5</v>
      </c>
    </row>
    <row r="28" spans="1:5" ht="15.5" x14ac:dyDescent="0.3">
      <c r="A28" s="23">
        <v>2363</v>
      </c>
      <c r="B28" s="25" t="s">
        <v>15</v>
      </c>
      <c r="C28" s="24">
        <f>0.24*1680</f>
        <v>403.2</v>
      </c>
    </row>
    <row r="29" spans="1:5" ht="15.5" x14ac:dyDescent="0.35">
      <c r="A29" s="23">
        <v>5239</v>
      </c>
      <c r="B29" s="8" t="s">
        <v>82</v>
      </c>
      <c r="C29" s="24">
        <v>5.98</v>
      </c>
    </row>
    <row r="30" spans="1:5" ht="15.5" x14ac:dyDescent="0.3">
      <c r="A30" s="23"/>
      <c r="B30" s="33" t="s">
        <v>6</v>
      </c>
      <c r="C30" s="26">
        <f>SUM(C18:C29)</f>
        <v>708.03</v>
      </c>
      <c r="D30" s="55"/>
      <c r="E30" s="55"/>
    </row>
    <row r="31" spans="1:5" ht="15.5" x14ac:dyDescent="0.3">
      <c r="A31" s="27"/>
      <c r="B31" s="23" t="s">
        <v>7</v>
      </c>
      <c r="C31" s="23"/>
    </row>
    <row r="32" spans="1:5" ht="15.5" x14ac:dyDescent="0.35">
      <c r="A32" s="23">
        <v>1100</v>
      </c>
      <c r="B32" s="44" t="s">
        <v>21</v>
      </c>
      <c r="C32" s="24">
        <v>91.47</v>
      </c>
    </row>
    <row r="33" spans="1:3" ht="16.5" customHeight="1" x14ac:dyDescent="0.35">
      <c r="A33" s="23">
        <v>1200</v>
      </c>
      <c r="B33" s="44" t="s">
        <v>53</v>
      </c>
      <c r="C33" s="24">
        <v>21.58</v>
      </c>
    </row>
    <row r="34" spans="1:3" ht="15.5" x14ac:dyDescent="0.3">
      <c r="A34" s="23">
        <v>2100</v>
      </c>
      <c r="B34" s="51" t="s">
        <v>54</v>
      </c>
      <c r="C34" s="24">
        <v>0.31</v>
      </c>
    </row>
    <row r="35" spans="1:3" ht="15.5" x14ac:dyDescent="0.35">
      <c r="A35" s="52">
        <v>2210</v>
      </c>
      <c r="B35" s="53" t="s">
        <v>55</v>
      </c>
      <c r="C35" s="24">
        <v>1.63</v>
      </c>
    </row>
    <row r="36" spans="1:3" ht="15.5" x14ac:dyDescent="0.35">
      <c r="A36" s="23">
        <v>2222</v>
      </c>
      <c r="B36" s="53" t="s">
        <v>56</v>
      </c>
      <c r="C36" s="24">
        <v>1.67</v>
      </c>
    </row>
    <row r="37" spans="1:3" ht="15.5" x14ac:dyDescent="0.35">
      <c r="A37" s="23">
        <v>2223</v>
      </c>
      <c r="B37" s="53" t="s">
        <v>57</v>
      </c>
      <c r="C37" s="24">
        <v>13.39</v>
      </c>
    </row>
    <row r="38" spans="1:3" ht="31" x14ac:dyDescent="0.35">
      <c r="A38" s="23">
        <v>2224</v>
      </c>
      <c r="B38" s="53" t="s">
        <v>58</v>
      </c>
      <c r="C38" s="24">
        <v>0.77</v>
      </c>
    </row>
    <row r="39" spans="1:3" ht="15.5" x14ac:dyDescent="0.35">
      <c r="A39" s="23">
        <v>2231</v>
      </c>
      <c r="B39" s="44" t="s">
        <v>59</v>
      </c>
      <c r="C39" s="24">
        <v>0.21</v>
      </c>
    </row>
    <row r="40" spans="1:3" ht="15.5" x14ac:dyDescent="0.35">
      <c r="A40" s="23">
        <v>2232</v>
      </c>
      <c r="B40" s="44" t="s">
        <v>86</v>
      </c>
      <c r="C40" s="24">
        <v>2.93</v>
      </c>
    </row>
    <row r="41" spans="1:3" ht="15.5" x14ac:dyDescent="0.3">
      <c r="A41" s="23">
        <v>2235</v>
      </c>
      <c r="B41" s="54" t="s">
        <v>60</v>
      </c>
      <c r="C41" s="24">
        <v>0.31</v>
      </c>
    </row>
    <row r="42" spans="1:3" ht="15.5" x14ac:dyDescent="0.35">
      <c r="A42" s="23">
        <v>2239</v>
      </c>
      <c r="B42" s="44" t="s">
        <v>61</v>
      </c>
      <c r="C42" s="24">
        <v>0.18</v>
      </c>
    </row>
    <row r="43" spans="1:3" ht="15.5" x14ac:dyDescent="0.35">
      <c r="A43" s="23">
        <v>2241</v>
      </c>
      <c r="B43" s="44" t="s">
        <v>62</v>
      </c>
      <c r="C43" s="24">
        <v>1.21</v>
      </c>
    </row>
    <row r="44" spans="1:3" ht="15.5" x14ac:dyDescent="0.35">
      <c r="A44" s="23">
        <v>2242</v>
      </c>
      <c r="B44" s="53" t="s">
        <v>63</v>
      </c>
      <c r="C44" s="24">
        <v>0.43</v>
      </c>
    </row>
    <row r="45" spans="1:3" ht="15.5" x14ac:dyDescent="0.35">
      <c r="A45" s="23">
        <v>2243</v>
      </c>
      <c r="B45" s="44" t="s">
        <v>13</v>
      </c>
      <c r="C45" s="24">
        <v>3.26</v>
      </c>
    </row>
    <row r="46" spans="1:3" ht="15.5" x14ac:dyDescent="0.35">
      <c r="A46" s="23">
        <v>2244</v>
      </c>
      <c r="B46" s="44" t="s">
        <v>64</v>
      </c>
      <c r="C46" s="24">
        <v>22.86</v>
      </c>
    </row>
    <row r="47" spans="1:3" ht="15.5" hidden="1" x14ac:dyDescent="0.35">
      <c r="A47" s="23">
        <v>2247</v>
      </c>
      <c r="B47" s="44" t="s">
        <v>10</v>
      </c>
      <c r="C47" s="24">
        <v>0</v>
      </c>
    </row>
    <row r="48" spans="1:3" ht="15.5" x14ac:dyDescent="0.35">
      <c r="A48" s="23">
        <v>2249</v>
      </c>
      <c r="B48" s="44" t="s">
        <v>87</v>
      </c>
      <c r="C48" s="24">
        <v>0.03</v>
      </c>
    </row>
    <row r="49" spans="1:3" ht="16.5" customHeight="1" x14ac:dyDescent="0.35">
      <c r="A49" s="23">
        <v>2250</v>
      </c>
      <c r="B49" s="44" t="s">
        <v>66</v>
      </c>
      <c r="C49" s="24">
        <v>5.44</v>
      </c>
    </row>
    <row r="50" spans="1:3" ht="15.5" x14ac:dyDescent="0.35">
      <c r="A50" s="23">
        <v>2262</v>
      </c>
      <c r="B50" s="53" t="s">
        <v>50</v>
      </c>
      <c r="C50" s="24">
        <v>1.68</v>
      </c>
    </row>
    <row r="51" spans="1:3" ht="15.5" x14ac:dyDescent="0.35">
      <c r="A51" s="23">
        <v>2263</v>
      </c>
      <c r="B51" s="53" t="s">
        <v>68</v>
      </c>
      <c r="C51" s="24">
        <v>0.41</v>
      </c>
    </row>
    <row r="52" spans="1:3" ht="15.5" x14ac:dyDescent="0.35">
      <c r="A52" s="23">
        <v>2264</v>
      </c>
      <c r="B52" s="44" t="s">
        <v>69</v>
      </c>
      <c r="C52" s="24">
        <v>0.04</v>
      </c>
    </row>
    <row r="53" spans="1:3" ht="15" customHeight="1" x14ac:dyDescent="0.35">
      <c r="A53" s="23">
        <v>2311</v>
      </c>
      <c r="B53" s="53" t="s">
        <v>70</v>
      </c>
      <c r="C53" s="24">
        <v>0.7</v>
      </c>
    </row>
    <row r="54" spans="1:3" ht="15.5" x14ac:dyDescent="0.35">
      <c r="A54" s="23">
        <v>2313</v>
      </c>
      <c r="B54" s="53" t="s">
        <v>88</v>
      </c>
      <c r="C54" s="24">
        <v>0.53</v>
      </c>
    </row>
    <row r="55" spans="1:3" ht="15.5" x14ac:dyDescent="0.35">
      <c r="A55" s="23">
        <v>2312</v>
      </c>
      <c r="B55" s="53" t="s">
        <v>71</v>
      </c>
      <c r="C55" s="24">
        <v>0.04</v>
      </c>
    </row>
    <row r="56" spans="1:3" ht="15.5" x14ac:dyDescent="0.3">
      <c r="A56" s="23">
        <v>2314</v>
      </c>
      <c r="B56" s="54" t="s">
        <v>72</v>
      </c>
      <c r="C56" s="24">
        <v>0.13</v>
      </c>
    </row>
    <row r="57" spans="1:3" ht="15.5" x14ac:dyDescent="0.35">
      <c r="A57" s="23">
        <v>2321</v>
      </c>
      <c r="B57" s="53" t="s">
        <v>51</v>
      </c>
      <c r="C57" s="24">
        <v>14.39</v>
      </c>
    </row>
    <row r="58" spans="1:3" ht="15.5" x14ac:dyDescent="0.35">
      <c r="A58" s="23">
        <v>2322</v>
      </c>
      <c r="B58" s="53" t="s">
        <v>73</v>
      </c>
      <c r="C58" s="24">
        <v>0.45</v>
      </c>
    </row>
    <row r="59" spans="1:3" ht="15.5" x14ac:dyDescent="0.35">
      <c r="A59" s="23">
        <v>2350</v>
      </c>
      <c r="B59" s="50" t="s">
        <v>75</v>
      </c>
      <c r="C59" s="24">
        <v>3.54</v>
      </c>
    </row>
    <row r="60" spans="1:3" ht="15.5" x14ac:dyDescent="0.35">
      <c r="A60" s="23">
        <v>2400</v>
      </c>
      <c r="B60" s="53" t="s">
        <v>77</v>
      </c>
      <c r="C60" s="24">
        <v>0.08</v>
      </c>
    </row>
    <row r="61" spans="1:3" ht="15.5" x14ac:dyDescent="0.35">
      <c r="A61" s="23">
        <v>2513</v>
      </c>
      <c r="B61" s="50" t="s">
        <v>79</v>
      </c>
      <c r="C61" s="24">
        <v>1.01</v>
      </c>
    </row>
    <row r="62" spans="1:3" ht="15.5" x14ac:dyDescent="0.35">
      <c r="A62" s="23">
        <v>2515</v>
      </c>
      <c r="B62" s="53" t="s">
        <v>11</v>
      </c>
      <c r="C62" s="24">
        <v>1.1599999999999999</v>
      </c>
    </row>
    <row r="63" spans="1:3" ht="15.5" x14ac:dyDescent="0.35">
      <c r="A63" s="23">
        <v>2519</v>
      </c>
      <c r="B63" s="53" t="s">
        <v>49</v>
      </c>
      <c r="C63" s="24">
        <v>0.12</v>
      </c>
    </row>
    <row r="64" spans="1:3" ht="15.5" x14ac:dyDescent="0.35">
      <c r="A64" s="23">
        <v>5238</v>
      </c>
      <c r="B64" s="50" t="s">
        <v>81</v>
      </c>
      <c r="C64" s="24">
        <v>0.47</v>
      </c>
    </row>
    <row r="65" spans="1:3" ht="15.5" x14ac:dyDescent="0.35">
      <c r="A65" s="23">
        <v>5239</v>
      </c>
      <c r="B65" s="50" t="s">
        <v>82</v>
      </c>
      <c r="C65" s="24">
        <v>2.25</v>
      </c>
    </row>
    <row r="66" spans="1:3" ht="15.5" x14ac:dyDescent="0.35">
      <c r="A66" s="23">
        <v>5250</v>
      </c>
      <c r="B66" s="53" t="s">
        <v>14</v>
      </c>
      <c r="C66" s="24">
        <v>4.49</v>
      </c>
    </row>
    <row r="67" spans="1:3" ht="15.75" customHeight="1" x14ac:dyDescent="0.3">
      <c r="A67" s="27"/>
      <c r="B67" s="34" t="s">
        <v>8</v>
      </c>
      <c r="C67" s="26">
        <f>SUM(C32:C66)</f>
        <v>199.17000000000002</v>
      </c>
    </row>
    <row r="68" spans="1:3" ht="15.5" x14ac:dyDescent="0.3">
      <c r="A68" s="27"/>
      <c r="B68" s="34" t="s">
        <v>12</v>
      </c>
      <c r="C68" s="26">
        <f>C67+C30</f>
        <v>907.2</v>
      </c>
    </row>
    <row r="69" spans="1:3" ht="16.5" customHeight="1" x14ac:dyDescent="0.3">
      <c r="A69" s="35"/>
      <c r="C69" s="36"/>
    </row>
    <row r="70" spans="1:3" ht="15.75" customHeight="1" x14ac:dyDescent="0.3">
      <c r="A70" s="143" t="s">
        <v>22</v>
      </c>
      <c r="B70" s="143"/>
      <c r="C70" s="46">
        <v>1680</v>
      </c>
    </row>
    <row r="71" spans="1:3" ht="15.5" x14ac:dyDescent="0.3">
      <c r="A71" s="143" t="s">
        <v>38</v>
      </c>
      <c r="B71" s="143"/>
      <c r="C71" s="47">
        <f>C68/C70</f>
        <v>0.54</v>
      </c>
    </row>
    <row r="72" spans="1:3" ht="18" customHeight="1" x14ac:dyDescent="0.3">
      <c r="A72" s="36"/>
      <c r="B72" s="37"/>
      <c r="C72" s="98"/>
    </row>
    <row r="73" spans="1:3" s="3" customFormat="1" ht="19.5" customHeight="1" x14ac:dyDescent="0.3">
      <c r="A73" s="147" t="s">
        <v>23</v>
      </c>
      <c r="B73" s="143"/>
      <c r="C73" s="38"/>
    </row>
    <row r="74" spans="1:3" s="3" customFormat="1" ht="15.5" x14ac:dyDescent="0.3">
      <c r="A74" s="143" t="s">
        <v>36</v>
      </c>
      <c r="B74" s="143"/>
      <c r="C74" s="105"/>
    </row>
    <row r="75" spans="1:3" ht="16.5" customHeight="1" x14ac:dyDescent="0.35">
      <c r="A75" s="28"/>
      <c r="B75" s="17"/>
      <c r="C75" s="17"/>
    </row>
    <row r="76" spans="1:3" s="3" customFormat="1" ht="17.25" customHeight="1" x14ac:dyDescent="0.35">
      <c r="A76" s="29" t="s">
        <v>24</v>
      </c>
      <c r="B76" s="29"/>
      <c r="C76" s="49"/>
    </row>
    <row r="77" spans="1:3" s="3" customFormat="1" ht="16.5" customHeight="1" x14ac:dyDescent="0.35">
      <c r="A77" s="29"/>
      <c r="B77" s="29"/>
      <c r="C77" s="49"/>
    </row>
    <row r="78" spans="1:3" s="3" customFormat="1" ht="18" customHeight="1" x14ac:dyDescent="0.35">
      <c r="A78" s="87" t="s">
        <v>147</v>
      </c>
      <c r="B78" s="30"/>
      <c r="C78" s="30"/>
    </row>
    <row r="79" spans="1:3" s="3" customFormat="1" ht="14.25" customHeight="1" x14ac:dyDescent="0.35">
      <c r="A79" s="29"/>
      <c r="B79" s="31"/>
      <c r="C79" s="31"/>
    </row>
  </sheetData>
  <mergeCells count="9">
    <mergeCell ref="A10:C10"/>
    <mergeCell ref="A71:B71"/>
    <mergeCell ref="A73:B73"/>
    <mergeCell ref="A74:B74"/>
    <mergeCell ref="B13:C13"/>
    <mergeCell ref="A7:C7"/>
    <mergeCell ref="B8:C8"/>
    <mergeCell ref="A9:C9"/>
    <mergeCell ref="A70:B70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130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4" s="5" customFormat="1" ht="15" x14ac:dyDescent="0.3">
      <c r="A17" s="20">
        <v>1</v>
      </c>
      <c r="B17" s="21">
        <v>2</v>
      </c>
      <c r="C17" s="21">
        <v>3</v>
      </c>
    </row>
    <row r="18" spans="1:4" s="5" customFormat="1" ht="15.5" x14ac:dyDescent="0.3">
      <c r="A18" s="22"/>
      <c r="B18" s="32" t="s">
        <v>5</v>
      </c>
      <c r="C18" s="32"/>
    </row>
    <row r="19" spans="1:4" s="5" customFormat="1" ht="15.5" x14ac:dyDescent="0.3">
      <c r="A19" s="23">
        <v>1100</v>
      </c>
      <c r="B19" s="23" t="s">
        <v>47</v>
      </c>
      <c r="C19" s="24">
        <v>1029.7</v>
      </c>
      <c r="D19" s="131"/>
    </row>
    <row r="20" spans="1:4" s="5" customFormat="1" ht="15.5" x14ac:dyDescent="0.3">
      <c r="A20" s="23">
        <v>1200</v>
      </c>
      <c r="B20" s="25" t="s">
        <v>53</v>
      </c>
      <c r="C20" s="24">
        <v>242.91</v>
      </c>
    </row>
    <row r="21" spans="1:4" s="5" customFormat="1" ht="15.5" x14ac:dyDescent="0.35">
      <c r="A21" s="23">
        <v>2222</v>
      </c>
      <c r="B21" s="53" t="s">
        <v>56</v>
      </c>
      <c r="C21" s="24">
        <v>18.920000000000002</v>
      </c>
    </row>
    <row r="22" spans="1:4" ht="15.75" customHeight="1" x14ac:dyDescent="0.35">
      <c r="A22" s="23">
        <v>2223</v>
      </c>
      <c r="B22" s="53" t="s">
        <v>57</v>
      </c>
      <c r="C22" s="24">
        <v>17.13</v>
      </c>
    </row>
    <row r="23" spans="1:4" ht="15.5" x14ac:dyDescent="0.35">
      <c r="A23" s="23">
        <v>2243</v>
      </c>
      <c r="B23" s="44" t="s">
        <v>13</v>
      </c>
      <c r="C23" s="24">
        <v>4.8</v>
      </c>
    </row>
    <row r="24" spans="1:4" ht="15.5" x14ac:dyDescent="0.35">
      <c r="A24" s="23">
        <v>2244</v>
      </c>
      <c r="B24" s="44" t="s">
        <v>64</v>
      </c>
      <c r="C24" s="24">
        <v>24.41</v>
      </c>
    </row>
    <row r="25" spans="1:4" ht="15.5" x14ac:dyDescent="0.35">
      <c r="A25" s="23">
        <v>2312</v>
      </c>
      <c r="B25" s="53" t="s">
        <v>71</v>
      </c>
      <c r="C25" s="24">
        <v>31.91</v>
      </c>
    </row>
    <row r="26" spans="1:4" ht="15.5" x14ac:dyDescent="0.3">
      <c r="A26" s="23">
        <v>2321</v>
      </c>
      <c r="B26" s="25" t="s">
        <v>51</v>
      </c>
      <c r="C26" s="24">
        <v>15.42</v>
      </c>
    </row>
    <row r="27" spans="1:4" ht="15.5" x14ac:dyDescent="0.35">
      <c r="A27" s="23">
        <v>2350</v>
      </c>
      <c r="B27" s="50" t="s">
        <v>75</v>
      </c>
      <c r="C27" s="24">
        <v>13.12</v>
      </c>
    </row>
    <row r="28" spans="1:4" ht="16.5" customHeight="1" x14ac:dyDescent="0.3">
      <c r="A28" s="23">
        <v>2362</v>
      </c>
      <c r="B28" s="25" t="s">
        <v>17</v>
      </c>
      <c r="C28" s="24">
        <v>7.05</v>
      </c>
    </row>
    <row r="29" spans="1:4" ht="15.5" x14ac:dyDescent="0.3">
      <c r="A29" s="23">
        <v>2363</v>
      </c>
      <c r="B29" s="25" t="s">
        <v>15</v>
      </c>
      <c r="C29" s="24">
        <f>0.42*4176</f>
        <v>1753.9199999999998</v>
      </c>
    </row>
    <row r="30" spans="1:4" ht="15.5" x14ac:dyDescent="0.35">
      <c r="A30" s="23">
        <v>5239</v>
      </c>
      <c r="B30" s="8" t="s">
        <v>82</v>
      </c>
      <c r="C30" s="24">
        <v>28.1</v>
      </c>
      <c r="D30" s="55"/>
    </row>
    <row r="31" spans="1:4" ht="15.5" x14ac:dyDescent="0.3">
      <c r="A31" s="23"/>
      <c r="B31" s="33" t="s">
        <v>6</v>
      </c>
      <c r="C31" s="26">
        <f>SUM(C19:C30)</f>
        <v>3187.39</v>
      </c>
      <c r="D31" s="55"/>
    </row>
    <row r="32" spans="1:4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322.41000000000003</v>
      </c>
    </row>
    <row r="34" spans="1:3" ht="15.5" x14ac:dyDescent="0.35">
      <c r="A34" s="23">
        <v>1200</v>
      </c>
      <c r="B34" s="44" t="s">
        <v>53</v>
      </c>
      <c r="C34" s="24">
        <v>76.06</v>
      </c>
    </row>
    <row r="35" spans="1:3" ht="15.5" x14ac:dyDescent="0.3">
      <c r="A35" s="23">
        <v>2100</v>
      </c>
      <c r="B35" s="51" t="s">
        <v>54</v>
      </c>
      <c r="C35" s="24">
        <v>1.41</v>
      </c>
    </row>
    <row r="36" spans="1:3" ht="15.5" x14ac:dyDescent="0.35">
      <c r="A36" s="52">
        <v>2210</v>
      </c>
      <c r="B36" s="53" t="s">
        <v>55</v>
      </c>
      <c r="C36" s="24">
        <v>7.42</v>
      </c>
    </row>
    <row r="37" spans="1:3" ht="15.5" x14ac:dyDescent="0.35">
      <c r="A37" s="23">
        <v>2222</v>
      </c>
      <c r="B37" s="53" t="s">
        <v>56</v>
      </c>
      <c r="C37" s="24">
        <v>7.57</v>
      </c>
    </row>
    <row r="38" spans="1:3" ht="15.5" x14ac:dyDescent="0.35">
      <c r="A38" s="23">
        <v>2223</v>
      </c>
      <c r="B38" s="53" t="s">
        <v>57</v>
      </c>
      <c r="C38" s="24">
        <v>60.8</v>
      </c>
    </row>
    <row r="39" spans="1:3" ht="31" x14ac:dyDescent="0.35">
      <c r="A39" s="23">
        <v>2224</v>
      </c>
      <c r="B39" s="53" t="s">
        <v>58</v>
      </c>
      <c r="C39" s="24">
        <v>3.52</v>
      </c>
    </row>
    <row r="40" spans="1:3" ht="15.5" x14ac:dyDescent="0.35">
      <c r="A40" s="23">
        <v>2231</v>
      </c>
      <c r="B40" s="44" t="s">
        <v>59</v>
      </c>
      <c r="C40" s="24">
        <v>0.95</v>
      </c>
    </row>
    <row r="41" spans="1:3" ht="15.5" x14ac:dyDescent="0.35">
      <c r="A41" s="23">
        <v>2232</v>
      </c>
      <c r="B41" s="44" t="s">
        <v>86</v>
      </c>
      <c r="C41" s="24">
        <v>13.3</v>
      </c>
    </row>
    <row r="42" spans="1:3" ht="15.5" x14ac:dyDescent="0.3">
      <c r="A42" s="23">
        <v>2235</v>
      </c>
      <c r="B42" s="54" t="s">
        <v>60</v>
      </c>
      <c r="C42" s="24">
        <v>1.41</v>
      </c>
    </row>
    <row r="43" spans="1:3" ht="15.5" x14ac:dyDescent="0.35">
      <c r="A43" s="23">
        <v>2239</v>
      </c>
      <c r="B43" s="44" t="s">
        <v>61</v>
      </c>
      <c r="C43" s="24">
        <v>0.83</v>
      </c>
    </row>
    <row r="44" spans="1:3" ht="15.5" x14ac:dyDescent="0.35">
      <c r="A44" s="23">
        <v>2241</v>
      </c>
      <c r="B44" s="44" t="s">
        <v>62</v>
      </c>
      <c r="C44" s="24">
        <v>5.5</v>
      </c>
    </row>
    <row r="45" spans="1:3" ht="15.5" x14ac:dyDescent="0.35">
      <c r="A45" s="23">
        <v>2242</v>
      </c>
      <c r="B45" s="53" t="s">
        <v>63</v>
      </c>
      <c r="C45" s="24">
        <v>1.96</v>
      </c>
    </row>
    <row r="46" spans="1:3" ht="15.5" x14ac:dyDescent="0.35">
      <c r="A46" s="23">
        <v>2243</v>
      </c>
      <c r="B46" s="44" t="s">
        <v>13</v>
      </c>
      <c r="C46" s="24">
        <v>14.79</v>
      </c>
    </row>
    <row r="47" spans="1:3" ht="15.5" x14ac:dyDescent="0.35">
      <c r="A47" s="23">
        <v>2244</v>
      </c>
      <c r="B47" s="44" t="s">
        <v>64</v>
      </c>
      <c r="C47" s="24">
        <f>103.9-10</f>
        <v>93.9</v>
      </c>
    </row>
    <row r="48" spans="1:3" ht="15.5" hidden="1" x14ac:dyDescent="0.35">
      <c r="A48" s="23">
        <v>2247</v>
      </c>
      <c r="B48" s="44" t="s">
        <v>10</v>
      </c>
      <c r="C48" s="24">
        <v>0</v>
      </c>
    </row>
    <row r="49" spans="1:3" ht="15.5" x14ac:dyDescent="0.35">
      <c r="A49" s="23">
        <v>2249</v>
      </c>
      <c r="B49" s="44" t="s">
        <v>87</v>
      </c>
      <c r="C49" s="24">
        <v>0.15</v>
      </c>
    </row>
    <row r="50" spans="1:3" ht="16.5" customHeight="1" x14ac:dyDescent="0.35">
      <c r="A50" s="23">
        <v>2250</v>
      </c>
      <c r="B50" s="44" t="s">
        <v>66</v>
      </c>
      <c r="C50" s="24">
        <v>24.71</v>
      </c>
    </row>
    <row r="51" spans="1:3" ht="15.5" x14ac:dyDescent="0.35">
      <c r="A51" s="23">
        <v>2262</v>
      </c>
      <c r="B51" s="53" t="s">
        <v>50</v>
      </c>
      <c r="C51" s="24">
        <v>7.65</v>
      </c>
    </row>
    <row r="52" spans="1:3" ht="15.5" x14ac:dyDescent="0.35">
      <c r="A52" s="23">
        <v>2263</v>
      </c>
      <c r="B52" s="53" t="s">
        <v>68</v>
      </c>
      <c r="C52" s="24">
        <v>1.85</v>
      </c>
    </row>
    <row r="53" spans="1:3" ht="15.5" x14ac:dyDescent="0.35">
      <c r="A53" s="23">
        <v>2264</v>
      </c>
      <c r="B53" s="44" t="s">
        <v>69</v>
      </c>
      <c r="C53" s="24">
        <v>0.2</v>
      </c>
    </row>
    <row r="54" spans="1:3" ht="15" customHeight="1" x14ac:dyDescent="0.35">
      <c r="A54" s="23">
        <v>2311</v>
      </c>
      <c r="B54" s="53" t="s">
        <v>70</v>
      </c>
      <c r="C54" s="24">
        <v>3.2</v>
      </c>
    </row>
    <row r="55" spans="1:3" ht="15.5" x14ac:dyDescent="0.35">
      <c r="A55" s="23">
        <v>2313</v>
      </c>
      <c r="B55" s="53" t="s">
        <v>88</v>
      </c>
      <c r="C55" s="24">
        <v>2.4300000000000002</v>
      </c>
    </row>
    <row r="56" spans="1:3" ht="15.5" x14ac:dyDescent="0.35">
      <c r="A56" s="23">
        <v>2312</v>
      </c>
      <c r="B56" s="53" t="s">
        <v>71</v>
      </c>
      <c r="C56" s="24">
        <v>0.2</v>
      </c>
    </row>
    <row r="57" spans="1:3" ht="15.5" x14ac:dyDescent="0.3">
      <c r="A57" s="23">
        <v>2314</v>
      </c>
      <c r="B57" s="54" t="s">
        <v>72</v>
      </c>
      <c r="C57" s="24">
        <v>0.56999999999999995</v>
      </c>
    </row>
    <row r="58" spans="1:3" ht="15.5" x14ac:dyDescent="0.35">
      <c r="A58" s="23">
        <v>2321</v>
      </c>
      <c r="B58" s="53" t="s">
        <v>51</v>
      </c>
      <c r="C58" s="24">
        <v>65.400000000000006</v>
      </c>
    </row>
    <row r="59" spans="1:3" ht="15.5" x14ac:dyDescent="0.35">
      <c r="A59" s="23">
        <v>2322</v>
      </c>
      <c r="B59" s="53" t="s">
        <v>73</v>
      </c>
      <c r="C59" s="24">
        <v>2.0499999999999998</v>
      </c>
    </row>
    <row r="60" spans="1:3" ht="15.5" x14ac:dyDescent="0.35">
      <c r="A60" s="23">
        <v>2350</v>
      </c>
      <c r="B60" s="50" t="s">
        <v>75</v>
      </c>
      <c r="C60" s="24">
        <v>16.079999999999998</v>
      </c>
    </row>
    <row r="61" spans="1:3" ht="15.5" x14ac:dyDescent="0.35">
      <c r="A61" s="23">
        <v>2400</v>
      </c>
      <c r="B61" s="53" t="s">
        <v>77</v>
      </c>
      <c r="C61" s="24">
        <v>0.35</v>
      </c>
    </row>
    <row r="62" spans="1:3" ht="15.5" x14ac:dyDescent="0.35">
      <c r="A62" s="23">
        <v>2513</v>
      </c>
      <c r="B62" s="50" t="s">
        <v>79</v>
      </c>
      <c r="C62" s="24">
        <v>4.59</v>
      </c>
    </row>
    <row r="63" spans="1:3" ht="15.5" x14ac:dyDescent="0.35">
      <c r="A63" s="23">
        <v>2515</v>
      </c>
      <c r="B63" s="53" t="s">
        <v>11</v>
      </c>
      <c r="C63" s="24">
        <v>5.25</v>
      </c>
    </row>
    <row r="64" spans="1:3" ht="15.5" x14ac:dyDescent="0.35">
      <c r="A64" s="23">
        <v>2519</v>
      </c>
      <c r="B64" s="53" t="s">
        <v>49</v>
      </c>
      <c r="C64" s="24">
        <v>0.52</v>
      </c>
    </row>
    <row r="65" spans="1:3" ht="15.5" x14ac:dyDescent="0.35">
      <c r="A65" s="23">
        <v>5238</v>
      </c>
      <c r="B65" s="50" t="s">
        <v>81</v>
      </c>
      <c r="C65" s="24">
        <v>2.15</v>
      </c>
    </row>
    <row r="66" spans="1:3" ht="15.5" x14ac:dyDescent="0.35">
      <c r="A66" s="23">
        <v>5239</v>
      </c>
      <c r="B66" s="50" t="s">
        <v>82</v>
      </c>
      <c r="C66" s="24">
        <v>10.210000000000001</v>
      </c>
    </row>
    <row r="67" spans="1:3" ht="15.5" x14ac:dyDescent="0.35">
      <c r="A67" s="23">
        <v>5250</v>
      </c>
      <c r="B67" s="53" t="s">
        <v>14</v>
      </c>
      <c r="C67" s="24">
        <v>20.420000000000002</v>
      </c>
    </row>
    <row r="68" spans="1:3" ht="15.75" customHeight="1" x14ac:dyDescent="0.3">
      <c r="A68" s="27"/>
      <c r="B68" s="34" t="s">
        <v>8</v>
      </c>
      <c r="C68" s="26">
        <f>SUM(C33:C67)</f>
        <v>779.81000000000017</v>
      </c>
    </row>
    <row r="69" spans="1:3" ht="15.5" x14ac:dyDescent="0.3">
      <c r="A69" s="27"/>
      <c r="B69" s="34" t="s">
        <v>12</v>
      </c>
      <c r="C69" s="26">
        <f>C68+C31</f>
        <v>3967.2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4176</v>
      </c>
    </row>
    <row r="72" spans="1:3" ht="15.5" x14ac:dyDescent="0.3">
      <c r="A72" s="143" t="s">
        <v>38</v>
      </c>
      <c r="B72" s="143"/>
      <c r="C72" s="47">
        <f>C69/C71</f>
        <v>0.95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38"/>
    </row>
    <row r="75" spans="1:3" s="3" customFormat="1" ht="15.5" x14ac:dyDescent="0.3">
      <c r="A75" s="143" t="s">
        <v>36</v>
      </c>
      <c r="B75" s="143"/>
      <c r="C75" s="105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2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87" t="s">
        <v>147</v>
      </c>
      <c r="B79" s="30"/>
      <c r="C79" s="30"/>
    </row>
    <row r="80" spans="1:3" s="3" customFormat="1" ht="14.25" customHeight="1" x14ac:dyDescent="0.35">
      <c r="A80" s="29"/>
      <c r="B80" s="31"/>
      <c r="C80" s="31"/>
    </row>
    <row r="81" spans="3:3" x14ac:dyDescent="0.3">
      <c r="C81" s="6"/>
    </row>
  </sheetData>
  <mergeCells count="9">
    <mergeCell ref="B13:C13"/>
    <mergeCell ref="A71:B71"/>
    <mergeCell ref="A72:B72"/>
    <mergeCell ref="A74:B74"/>
    <mergeCell ref="A75:B75"/>
    <mergeCell ref="A7:C7"/>
    <mergeCell ref="B8:C8"/>
    <mergeCell ref="A9:C9"/>
    <mergeCell ref="A10:C10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0"/>
  <sheetViews>
    <sheetView view="pageLayout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131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4" s="5" customFormat="1" ht="15" x14ac:dyDescent="0.3">
      <c r="A17" s="20">
        <v>1</v>
      </c>
      <c r="B17" s="21">
        <v>2</v>
      </c>
      <c r="C17" s="21">
        <v>3</v>
      </c>
    </row>
    <row r="18" spans="1:4" s="5" customFormat="1" ht="15.5" x14ac:dyDescent="0.3">
      <c r="A18" s="22"/>
      <c r="B18" s="32" t="s">
        <v>5</v>
      </c>
      <c r="C18" s="32"/>
    </row>
    <row r="19" spans="1:4" s="5" customFormat="1" ht="15.5" x14ac:dyDescent="0.3">
      <c r="A19" s="23">
        <v>1100</v>
      </c>
      <c r="B19" s="23" t="s">
        <v>47</v>
      </c>
      <c r="C19" s="24">
        <v>44.64</v>
      </c>
    </row>
    <row r="20" spans="1:4" s="5" customFormat="1" ht="15.5" x14ac:dyDescent="0.3">
      <c r="A20" s="23">
        <v>1200</v>
      </c>
      <c r="B20" s="25" t="s">
        <v>53</v>
      </c>
      <c r="C20" s="24">
        <v>10.53</v>
      </c>
    </row>
    <row r="21" spans="1:4" s="5" customFormat="1" ht="15.5" x14ac:dyDescent="0.35">
      <c r="A21" s="23">
        <v>2222</v>
      </c>
      <c r="B21" s="53" t="s">
        <v>56</v>
      </c>
      <c r="C21" s="24">
        <v>0.82</v>
      </c>
    </row>
    <row r="22" spans="1:4" ht="15.75" customHeight="1" x14ac:dyDescent="0.35">
      <c r="A22" s="23">
        <v>2223</v>
      </c>
      <c r="B22" s="53" t="s">
        <v>57</v>
      </c>
      <c r="C22" s="24">
        <v>0.74</v>
      </c>
    </row>
    <row r="23" spans="1:4" ht="15.5" x14ac:dyDescent="0.35">
      <c r="A23" s="23">
        <v>2243</v>
      </c>
      <c r="B23" s="44" t="s">
        <v>13</v>
      </c>
      <c r="C23" s="24">
        <v>0.21</v>
      </c>
    </row>
    <row r="24" spans="1:4" ht="15.5" x14ac:dyDescent="0.35">
      <c r="A24" s="23">
        <v>2244</v>
      </c>
      <c r="B24" s="44" t="s">
        <v>64</v>
      </c>
      <c r="C24" s="24">
        <v>1.06</v>
      </c>
    </row>
    <row r="25" spans="1:4" ht="15.5" x14ac:dyDescent="0.35">
      <c r="A25" s="23">
        <v>2312</v>
      </c>
      <c r="B25" s="53" t="s">
        <v>71</v>
      </c>
      <c r="C25" s="24">
        <v>1.38</v>
      </c>
    </row>
    <row r="26" spans="1:4" ht="15.5" x14ac:dyDescent="0.3">
      <c r="A26" s="23">
        <v>2321</v>
      </c>
      <c r="B26" s="25" t="s">
        <v>51</v>
      </c>
      <c r="C26" s="24">
        <v>0.67</v>
      </c>
    </row>
    <row r="27" spans="1:4" ht="15.5" x14ac:dyDescent="0.35">
      <c r="A27" s="23">
        <v>2350</v>
      </c>
      <c r="B27" s="50" t="s">
        <v>75</v>
      </c>
      <c r="C27" s="24">
        <v>0.56999999999999995</v>
      </c>
    </row>
    <row r="28" spans="1:4" ht="16.5" customHeight="1" x14ac:dyDescent="0.3">
      <c r="A28" s="23">
        <v>2362</v>
      </c>
      <c r="B28" s="25" t="s">
        <v>17</v>
      </c>
      <c r="C28" s="24">
        <v>0.31</v>
      </c>
    </row>
    <row r="29" spans="1:4" ht="15.5" x14ac:dyDescent="0.3">
      <c r="A29" s="23">
        <v>2363</v>
      </c>
      <c r="B29" s="25" t="s">
        <v>15</v>
      </c>
      <c r="C29" s="24">
        <f>0.2*384</f>
        <v>76.800000000000011</v>
      </c>
    </row>
    <row r="30" spans="1:4" ht="15.5" x14ac:dyDescent="0.35">
      <c r="A30" s="23">
        <v>5239</v>
      </c>
      <c r="B30" s="8" t="s">
        <v>82</v>
      </c>
      <c r="C30" s="24">
        <v>1.22</v>
      </c>
    </row>
    <row r="31" spans="1:4" ht="15.5" x14ac:dyDescent="0.3">
      <c r="A31" s="23"/>
      <c r="B31" s="33" t="s">
        <v>6</v>
      </c>
      <c r="C31" s="133">
        <f>SUM(C19:C30)</f>
        <v>138.95000000000002</v>
      </c>
      <c r="D31" s="55"/>
    </row>
    <row r="32" spans="1:4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8.49</v>
      </c>
    </row>
    <row r="34" spans="1:3" ht="14.25" customHeight="1" x14ac:dyDescent="0.35">
      <c r="A34" s="23">
        <v>1200</v>
      </c>
      <c r="B34" s="44" t="s">
        <v>53</v>
      </c>
      <c r="C34" s="24">
        <v>2</v>
      </c>
    </row>
    <row r="35" spans="1:3" ht="15.5" x14ac:dyDescent="0.3">
      <c r="A35" s="23">
        <v>2100</v>
      </c>
      <c r="B35" s="51" t="s">
        <v>54</v>
      </c>
      <c r="C35" s="24">
        <v>0.03</v>
      </c>
    </row>
    <row r="36" spans="1:3" ht="15.5" x14ac:dyDescent="0.35">
      <c r="A36" s="52">
        <v>2210</v>
      </c>
      <c r="B36" s="53" t="s">
        <v>55</v>
      </c>
      <c r="C36" s="24">
        <v>0.15</v>
      </c>
    </row>
    <row r="37" spans="1:3" ht="15.5" x14ac:dyDescent="0.35">
      <c r="A37" s="23">
        <v>2222</v>
      </c>
      <c r="B37" s="53" t="s">
        <v>56</v>
      </c>
      <c r="C37" s="24">
        <v>0.15</v>
      </c>
    </row>
    <row r="38" spans="1:3" ht="15.5" x14ac:dyDescent="0.35">
      <c r="A38" s="23">
        <v>2223</v>
      </c>
      <c r="B38" s="53" t="s">
        <v>57</v>
      </c>
      <c r="C38" s="24">
        <v>1.24</v>
      </c>
    </row>
    <row r="39" spans="1:3" ht="31" x14ac:dyDescent="0.35">
      <c r="A39" s="23">
        <v>2224</v>
      </c>
      <c r="B39" s="53" t="s">
        <v>58</v>
      </c>
      <c r="C39" s="24">
        <v>7.0000000000000007E-2</v>
      </c>
    </row>
    <row r="40" spans="1:3" ht="15.5" x14ac:dyDescent="0.35">
      <c r="A40" s="23">
        <v>2231</v>
      </c>
      <c r="B40" s="44" t="s">
        <v>59</v>
      </c>
      <c r="C40" s="24">
        <v>0.02</v>
      </c>
    </row>
    <row r="41" spans="1:3" ht="15.5" x14ac:dyDescent="0.35">
      <c r="A41" s="23">
        <v>2232</v>
      </c>
      <c r="B41" s="44" t="s">
        <v>86</v>
      </c>
      <c r="C41" s="24">
        <v>0.27</v>
      </c>
    </row>
    <row r="42" spans="1:3" ht="15.5" x14ac:dyDescent="0.3">
      <c r="A42" s="23">
        <v>2235</v>
      </c>
      <c r="B42" s="54" t="s">
        <v>60</v>
      </c>
      <c r="C42" s="24">
        <v>0.03</v>
      </c>
    </row>
    <row r="43" spans="1:3" ht="15.5" x14ac:dyDescent="0.35">
      <c r="A43" s="23">
        <v>2239</v>
      </c>
      <c r="B43" s="44" t="s">
        <v>61</v>
      </c>
      <c r="C43" s="24">
        <v>0.02</v>
      </c>
    </row>
    <row r="44" spans="1:3" ht="15.5" x14ac:dyDescent="0.35">
      <c r="A44" s="23">
        <v>2241</v>
      </c>
      <c r="B44" s="44" t="s">
        <v>62</v>
      </c>
      <c r="C44" s="24">
        <v>0.11</v>
      </c>
    </row>
    <row r="45" spans="1:3" ht="15.5" x14ac:dyDescent="0.35">
      <c r="A45" s="23">
        <v>2242</v>
      </c>
      <c r="B45" s="53" t="s">
        <v>63</v>
      </c>
      <c r="C45" s="24">
        <v>0.04</v>
      </c>
    </row>
    <row r="46" spans="1:3" ht="15.5" x14ac:dyDescent="0.35">
      <c r="A46" s="23">
        <v>2243</v>
      </c>
      <c r="B46" s="44" t="s">
        <v>13</v>
      </c>
      <c r="C46" s="24">
        <v>0.3</v>
      </c>
    </row>
    <row r="47" spans="1:3" ht="15.5" x14ac:dyDescent="0.35">
      <c r="A47" s="23">
        <v>2244</v>
      </c>
      <c r="B47" s="44" t="s">
        <v>64</v>
      </c>
      <c r="C47" s="24">
        <v>2.12</v>
      </c>
    </row>
    <row r="48" spans="1:3" ht="15.5" hidden="1" x14ac:dyDescent="0.35">
      <c r="A48" s="23">
        <v>2247</v>
      </c>
      <c r="B48" s="44" t="s">
        <v>10</v>
      </c>
      <c r="C48" s="24">
        <v>0</v>
      </c>
    </row>
    <row r="49" spans="1:3" ht="15.5" hidden="1" x14ac:dyDescent="0.35">
      <c r="A49" s="23">
        <v>2249</v>
      </c>
      <c r="B49" s="44" t="s">
        <v>87</v>
      </c>
      <c r="C49" s="24">
        <v>0</v>
      </c>
    </row>
    <row r="50" spans="1:3" ht="16.5" customHeight="1" x14ac:dyDescent="0.35">
      <c r="A50" s="23">
        <v>2250</v>
      </c>
      <c r="B50" s="44" t="s">
        <v>66</v>
      </c>
      <c r="C50" s="24">
        <v>0.5</v>
      </c>
    </row>
    <row r="51" spans="1:3" ht="15.5" x14ac:dyDescent="0.35">
      <c r="A51" s="23">
        <v>2262</v>
      </c>
      <c r="B51" s="53" t="s">
        <v>50</v>
      </c>
      <c r="C51" s="24">
        <v>0.16</v>
      </c>
    </row>
    <row r="52" spans="1:3" ht="15.5" x14ac:dyDescent="0.35">
      <c r="A52" s="23">
        <v>2263</v>
      </c>
      <c r="B52" s="53" t="s">
        <v>68</v>
      </c>
      <c r="C52" s="24">
        <v>0.04</v>
      </c>
    </row>
    <row r="53" spans="1:3" ht="15.5" hidden="1" x14ac:dyDescent="0.35">
      <c r="A53" s="23">
        <v>2264</v>
      </c>
      <c r="B53" s="44" t="s">
        <v>69</v>
      </c>
      <c r="C53" s="24">
        <v>0</v>
      </c>
    </row>
    <row r="54" spans="1:3" ht="15" customHeight="1" x14ac:dyDescent="0.35">
      <c r="A54" s="23">
        <v>2311</v>
      </c>
      <c r="B54" s="53" t="s">
        <v>70</v>
      </c>
      <c r="C54" s="24">
        <v>7.0000000000000007E-2</v>
      </c>
    </row>
    <row r="55" spans="1:3" ht="15.5" x14ac:dyDescent="0.35">
      <c r="A55" s="23">
        <v>2313</v>
      </c>
      <c r="B55" s="53" t="s">
        <v>88</v>
      </c>
      <c r="C55" s="24">
        <v>0.05</v>
      </c>
    </row>
    <row r="56" spans="1:3" ht="15.5" x14ac:dyDescent="0.35">
      <c r="A56" s="23">
        <v>2312</v>
      </c>
      <c r="B56" s="53" t="s">
        <v>71</v>
      </c>
      <c r="C56" s="24">
        <v>0.01</v>
      </c>
    </row>
    <row r="57" spans="1:3" ht="15.5" x14ac:dyDescent="0.3">
      <c r="A57" s="23">
        <v>2314</v>
      </c>
      <c r="B57" s="54" t="s">
        <v>72</v>
      </c>
      <c r="C57" s="24">
        <v>0.01</v>
      </c>
    </row>
    <row r="58" spans="1:3" ht="15.5" x14ac:dyDescent="0.35">
      <c r="A58" s="23">
        <v>2321</v>
      </c>
      <c r="B58" s="53" t="s">
        <v>51</v>
      </c>
      <c r="C58" s="24">
        <v>1.34</v>
      </c>
    </row>
    <row r="59" spans="1:3" ht="15.5" x14ac:dyDescent="0.35">
      <c r="A59" s="23">
        <v>2322</v>
      </c>
      <c r="B59" s="53" t="s">
        <v>73</v>
      </c>
      <c r="C59" s="24">
        <v>0.04</v>
      </c>
    </row>
    <row r="60" spans="1:3" ht="15.5" x14ac:dyDescent="0.35">
      <c r="A60" s="23">
        <v>2350</v>
      </c>
      <c r="B60" s="50" t="s">
        <v>75</v>
      </c>
      <c r="C60" s="24">
        <v>0.33</v>
      </c>
    </row>
    <row r="61" spans="1:3" ht="15.5" x14ac:dyDescent="0.35">
      <c r="A61" s="23">
        <v>2400</v>
      </c>
      <c r="B61" s="53" t="s">
        <v>77</v>
      </c>
      <c r="C61" s="24">
        <v>0.01</v>
      </c>
    </row>
    <row r="62" spans="1:3" ht="15.5" x14ac:dyDescent="0.35">
      <c r="A62" s="23">
        <v>2513</v>
      </c>
      <c r="B62" s="50" t="s">
        <v>79</v>
      </c>
      <c r="C62" s="24">
        <v>0.09</v>
      </c>
    </row>
    <row r="63" spans="1:3" ht="15.5" x14ac:dyDescent="0.35">
      <c r="A63" s="23">
        <v>2515</v>
      </c>
      <c r="B63" s="53" t="s">
        <v>11</v>
      </c>
      <c r="C63" s="24">
        <v>0.11</v>
      </c>
    </row>
    <row r="64" spans="1:3" ht="15.5" x14ac:dyDescent="0.35">
      <c r="A64" s="23">
        <v>2519</v>
      </c>
      <c r="B64" s="53" t="s">
        <v>49</v>
      </c>
      <c r="C64" s="24">
        <v>0.01</v>
      </c>
    </row>
    <row r="65" spans="1:3" ht="15.5" x14ac:dyDescent="0.35">
      <c r="A65" s="23">
        <v>5238</v>
      </c>
      <c r="B65" s="50" t="s">
        <v>81</v>
      </c>
      <c r="C65" s="24">
        <v>0.04</v>
      </c>
    </row>
    <row r="66" spans="1:3" ht="15.5" x14ac:dyDescent="0.35">
      <c r="A66" s="23">
        <v>5239</v>
      </c>
      <c r="B66" s="50" t="s">
        <v>82</v>
      </c>
      <c r="C66" s="24">
        <v>0.21</v>
      </c>
    </row>
    <row r="67" spans="1:3" ht="15.5" x14ac:dyDescent="0.35">
      <c r="A67" s="23">
        <v>5250</v>
      </c>
      <c r="B67" s="53" t="s">
        <v>14</v>
      </c>
      <c r="C67" s="24">
        <v>0.43</v>
      </c>
    </row>
    <row r="68" spans="1:3" ht="15.75" customHeight="1" x14ac:dyDescent="0.3">
      <c r="A68" s="27"/>
      <c r="B68" s="34" t="s">
        <v>8</v>
      </c>
      <c r="C68" s="26">
        <f>SUM(C33:C67)</f>
        <v>18.489999999999998</v>
      </c>
    </row>
    <row r="69" spans="1:3" ht="15.5" x14ac:dyDescent="0.3">
      <c r="A69" s="27"/>
      <c r="B69" s="34" t="s">
        <v>12</v>
      </c>
      <c r="C69" s="26">
        <f>C68+C31</f>
        <v>157.44000000000003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384</v>
      </c>
    </row>
    <row r="72" spans="1:3" ht="15.5" x14ac:dyDescent="0.3">
      <c r="A72" s="143" t="s">
        <v>38</v>
      </c>
      <c r="B72" s="143"/>
      <c r="C72" s="47">
        <f>C69/C71</f>
        <v>0.41000000000000009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38"/>
    </row>
    <row r="75" spans="1:3" s="3" customFormat="1" ht="15.5" x14ac:dyDescent="0.3">
      <c r="A75" s="143" t="s">
        <v>36</v>
      </c>
      <c r="B75" s="143"/>
      <c r="C75" s="105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2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87" t="s">
        <v>147</v>
      </c>
      <c r="B79" s="30"/>
      <c r="C79" s="30"/>
    </row>
    <row r="80" spans="1:3" s="3" customFormat="1" ht="14.25" customHeight="1" x14ac:dyDescent="0.35">
      <c r="A80" s="29"/>
      <c r="B80" s="31"/>
      <c r="C80" s="31"/>
    </row>
  </sheetData>
  <mergeCells count="9">
    <mergeCell ref="A71:B71"/>
    <mergeCell ref="A7:C7"/>
    <mergeCell ref="B8:C8"/>
    <mergeCell ref="A72:B72"/>
    <mergeCell ref="A74:B74"/>
    <mergeCell ref="A75:B75"/>
    <mergeCell ref="A9:C9"/>
    <mergeCell ref="A10:C10"/>
    <mergeCell ref="B13:C13"/>
  </mergeCells>
  <pageMargins left="0.94488188976377963" right="0.55118110236220474" top="0.70866141732283472" bottom="0.7678571428571429" header="0.51181102362204722" footer="0.51181102362204722"/>
  <pageSetup paperSize="9" scale="60" firstPageNumber="5" orientation="portrait" useFirstPageNumber="1" r:id="rId1"/>
  <headerFooter alignWithMargins="0"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80"/>
  <sheetViews>
    <sheetView view="pageLayout" topLeftCell="A7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0.726562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132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4" s="5" customFormat="1" ht="15" x14ac:dyDescent="0.3">
      <c r="A17" s="20">
        <v>1</v>
      </c>
      <c r="B17" s="21">
        <v>2</v>
      </c>
      <c r="C17" s="21">
        <v>3</v>
      </c>
    </row>
    <row r="18" spans="1:4" s="5" customFormat="1" ht="15.5" x14ac:dyDescent="0.3">
      <c r="A18" s="22"/>
      <c r="B18" s="32" t="s">
        <v>5</v>
      </c>
      <c r="C18" s="32"/>
    </row>
    <row r="19" spans="1:4" s="5" customFormat="1" ht="15.5" x14ac:dyDescent="0.3">
      <c r="A19" s="23">
        <v>1100</v>
      </c>
      <c r="B19" s="23" t="s">
        <v>47</v>
      </c>
      <c r="C19" s="24">
        <v>892.74</v>
      </c>
    </row>
    <row r="20" spans="1:4" s="5" customFormat="1" ht="15.5" x14ac:dyDescent="0.3">
      <c r="A20" s="23">
        <v>1200</v>
      </c>
      <c r="B20" s="25" t="s">
        <v>53</v>
      </c>
      <c r="C20" s="24">
        <v>210.6</v>
      </c>
    </row>
    <row r="21" spans="1:4" s="5" customFormat="1" ht="15.5" x14ac:dyDescent="0.35">
      <c r="A21" s="23">
        <v>2222</v>
      </c>
      <c r="B21" s="53" t="s">
        <v>56</v>
      </c>
      <c r="C21" s="24">
        <v>16.399999999999999</v>
      </c>
    </row>
    <row r="22" spans="1:4" ht="15.75" customHeight="1" x14ac:dyDescent="0.35">
      <c r="A22" s="23">
        <v>2223</v>
      </c>
      <c r="B22" s="53" t="s">
        <v>57</v>
      </c>
      <c r="C22" s="24">
        <v>14.85</v>
      </c>
    </row>
    <row r="23" spans="1:4" ht="15.5" x14ac:dyDescent="0.35">
      <c r="A23" s="23">
        <v>2243</v>
      </c>
      <c r="B23" s="44" t="s">
        <v>13</v>
      </c>
      <c r="C23" s="24">
        <v>4.16</v>
      </c>
    </row>
    <row r="24" spans="1:4" ht="15.5" x14ac:dyDescent="0.35">
      <c r="A24" s="23">
        <v>2244</v>
      </c>
      <c r="B24" s="44" t="s">
        <v>64</v>
      </c>
      <c r="C24" s="24">
        <v>21.17</v>
      </c>
    </row>
    <row r="25" spans="1:4" ht="15.5" x14ac:dyDescent="0.35">
      <c r="A25" s="23">
        <v>2312</v>
      </c>
      <c r="B25" s="53" t="s">
        <v>71</v>
      </c>
      <c r="C25" s="24">
        <v>27.66</v>
      </c>
    </row>
    <row r="26" spans="1:4" ht="15.5" x14ac:dyDescent="0.3">
      <c r="A26" s="23">
        <v>2321</v>
      </c>
      <c r="B26" s="25" t="s">
        <v>51</v>
      </c>
      <c r="C26" s="24">
        <v>13.37</v>
      </c>
    </row>
    <row r="27" spans="1:4" ht="15.5" x14ac:dyDescent="0.35">
      <c r="A27" s="23">
        <v>2350</v>
      </c>
      <c r="B27" s="50" t="s">
        <v>75</v>
      </c>
      <c r="C27" s="24">
        <v>11.37</v>
      </c>
    </row>
    <row r="28" spans="1:4" ht="16.5" customHeight="1" x14ac:dyDescent="0.3">
      <c r="A28" s="23">
        <v>2362</v>
      </c>
      <c r="B28" s="25" t="s">
        <v>17</v>
      </c>
      <c r="C28" s="24">
        <v>6.12</v>
      </c>
    </row>
    <row r="29" spans="1:4" ht="15.5" x14ac:dyDescent="0.3">
      <c r="A29" s="23">
        <v>2363</v>
      </c>
      <c r="B29" s="25" t="s">
        <v>15</v>
      </c>
      <c r="C29" s="24">
        <f>0.4*3840</f>
        <v>1536</v>
      </c>
    </row>
    <row r="30" spans="1:4" ht="15.5" x14ac:dyDescent="0.35">
      <c r="A30" s="23">
        <v>5239</v>
      </c>
      <c r="B30" s="8" t="s">
        <v>82</v>
      </c>
      <c r="C30" s="24">
        <v>24.36</v>
      </c>
    </row>
    <row r="31" spans="1:4" ht="15.5" x14ac:dyDescent="0.3">
      <c r="A31" s="23"/>
      <c r="B31" s="33" t="s">
        <v>6</v>
      </c>
      <c r="C31" s="26">
        <f>SUM(C19:C30)</f>
        <v>2778.7999999999997</v>
      </c>
      <c r="D31" s="55"/>
    </row>
    <row r="32" spans="1:4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469.75</v>
      </c>
    </row>
    <row r="34" spans="1:3" ht="16.5" customHeight="1" x14ac:dyDescent="0.35">
      <c r="A34" s="23">
        <v>1200</v>
      </c>
      <c r="B34" s="44" t="s">
        <v>53</v>
      </c>
      <c r="C34" s="24">
        <v>110.81</v>
      </c>
    </row>
    <row r="35" spans="1:3" ht="15.5" x14ac:dyDescent="0.3">
      <c r="A35" s="23">
        <v>2100</v>
      </c>
      <c r="B35" s="51" t="s">
        <v>54</v>
      </c>
      <c r="C35" s="24">
        <v>1.6</v>
      </c>
    </row>
    <row r="36" spans="1:3" ht="15.5" x14ac:dyDescent="0.35">
      <c r="A36" s="52">
        <v>2210</v>
      </c>
      <c r="B36" s="53" t="s">
        <v>55</v>
      </c>
      <c r="C36" s="24">
        <v>8.39</v>
      </c>
    </row>
    <row r="37" spans="1:3" ht="15.5" x14ac:dyDescent="0.35">
      <c r="A37" s="23">
        <v>2222</v>
      </c>
      <c r="B37" s="53" t="s">
        <v>56</v>
      </c>
      <c r="C37" s="24">
        <v>8.5500000000000007</v>
      </c>
    </row>
    <row r="38" spans="1:3" ht="15.5" x14ac:dyDescent="0.35">
      <c r="A38" s="23">
        <v>2223</v>
      </c>
      <c r="B38" s="53" t="s">
        <v>57</v>
      </c>
      <c r="C38" s="24">
        <v>68.5</v>
      </c>
    </row>
    <row r="39" spans="1:3" ht="31" x14ac:dyDescent="0.35">
      <c r="A39" s="23">
        <v>2224</v>
      </c>
      <c r="B39" s="53" t="s">
        <v>58</v>
      </c>
      <c r="C39" s="24">
        <v>3.98</v>
      </c>
    </row>
    <row r="40" spans="1:3" ht="15.5" x14ac:dyDescent="0.35">
      <c r="A40" s="23">
        <v>2231</v>
      </c>
      <c r="B40" s="44" t="s">
        <v>59</v>
      </c>
      <c r="C40" s="24">
        <v>1.07</v>
      </c>
    </row>
    <row r="41" spans="1:3" ht="15.5" x14ac:dyDescent="0.35">
      <c r="A41" s="23">
        <v>2232</v>
      </c>
      <c r="B41" s="44" t="s">
        <v>86</v>
      </c>
      <c r="C41" s="24">
        <v>15.02</v>
      </c>
    </row>
    <row r="42" spans="1:3" ht="15.5" x14ac:dyDescent="0.3">
      <c r="A42" s="23">
        <v>2235</v>
      </c>
      <c r="B42" s="54" t="s">
        <v>60</v>
      </c>
      <c r="C42" s="24">
        <v>1.6</v>
      </c>
    </row>
    <row r="43" spans="1:3" ht="15.5" x14ac:dyDescent="0.35">
      <c r="A43" s="23">
        <v>2239</v>
      </c>
      <c r="B43" s="44" t="s">
        <v>61</v>
      </c>
      <c r="C43" s="24">
        <v>0.94</v>
      </c>
    </row>
    <row r="44" spans="1:3" ht="15.5" x14ac:dyDescent="0.35">
      <c r="A44" s="23">
        <v>2241</v>
      </c>
      <c r="B44" s="44" t="s">
        <v>62</v>
      </c>
      <c r="C44" s="24">
        <v>6.22</v>
      </c>
    </row>
    <row r="45" spans="1:3" ht="15.5" x14ac:dyDescent="0.35">
      <c r="A45" s="23">
        <v>2242</v>
      </c>
      <c r="B45" s="53" t="s">
        <v>63</v>
      </c>
      <c r="C45" s="24">
        <v>2.21</v>
      </c>
    </row>
    <row r="46" spans="1:3" ht="15.5" x14ac:dyDescent="0.35">
      <c r="A46" s="23">
        <v>2243</v>
      </c>
      <c r="B46" s="44" t="s">
        <v>13</v>
      </c>
      <c r="C46" s="24">
        <v>16.72</v>
      </c>
    </row>
    <row r="47" spans="1:3" ht="15.5" x14ac:dyDescent="0.35">
      <c r="A47" s="23">
        <v>2244</v>
      </c>
      <c r="B47" s="44" t="s">
        <v>64</v>
      </c>
      <c r="C47" s="24">
        <v>117.41</v>
      </c>
    </row>
    <row r="48" spans="1:3" ht="15.5" x14ac:dyDescent="0.35">
      <c r="A48" s="23">
        <v>2247</v>
      </c>
      <c r="B48" s="44" t="s">
        <v>10</v>
      </c>
      <c r="C48" s="24">
        <v>0.21</v>
      </c>
    </row>
    <row r="49" spans="1:3" ht="15.5" x14ac:dyDescent="0.35">
      <c r="A49" s="23">
        <v>2249</v>
      </c>
      <c r="B49" s="44" t="s">
        <v>87</v>
      </c>
      <c r="C49" s="24">
        <v>0.17</v>
      </c>
    </row>
    <row r="50" spans="1:3" ht="16.5" customHeight="1" x14ac:dyDescent="0.35">
      <c r="A50" s="23">
        <v>2250</v>
      </c>
      <c r="B50" s="44" t="s">
        <v>66</v>
      </c>
      <c r="C50" s="24">
        <v>27.92</v>
      </c>
    </row>
    <row r="51" spans="1:3" ht="15.5" x14ac:dyDescent="0.35">
      <c r="A51" s="23">
        <v>2262</v>
      </c>
      <c r="B51" s="53" t="s">
        <v>50</v>
      </c>
      <c r="C51" s="24">
        <v>8.64</v>
      </c>
    </row>
    <row r="52" spans="1:3" ht="15.5" x14ac:dyDescent="0.35">
      <c r="A52" s="23">
        <v>2263</v>
      </c>
      <c r="B52" s="53" t="s">
        <v>68</v>
      </c>
      <c r="C52" s="24">
        <v>2.09</v>
      </c>
    </row>
    <row r="53" spans="1:3" ht="15.5" x14ac:dyDescent="0.35">
      <c r="A53" s="23">
        <v>2264</v>
      </c>
      <c r="B53" s="44" t="s">
        <v>69</v>
      </c>
      <c r="C53" s="24">
        <v>0.23</v>
      </c>
    </row>
    <row r="54" spans="1:3" ht="15" customHeight="1" x14ac:dyDescent="0.35">
      <c r="A54" s="23">
        <v>2311</v>
      </c>
      <c r="B54" s="53" t="s">
        <v>70</v>
      </c>
      <c r="C54" s="24">
        <v>3.61</v>
      </c>
    </row>
    <row r="55" spans="1:3" ht="15.5" x14ac:dyDescent="0.35">
      <c r="A55" s="23">
        <v>2313</v>
      </c>
      <c r="B55" s="53" t="s">
        <v>88</v>
      </c>
      <c r="C55" s="24">
        <v>2.74</v>
      </c>
    </row>
    <row r="56" spans="1:3" ht="15.5" x14ac:dyDescent="0.35">
      <c r="A56" s="23">
        <v>2312</v>
      </c>
      <c r="B56" s="53" t="s">
        <v>71</v>
      </c>
      <c r="C56" s="24">
        <v>0.23</v>
      </c>
    </row>
    <row r="57" spans="1:3" ht="15.5" x14ac:dyDescent="0.3">
      <c r="A57" s="23">
        <v>2314</v>
      </c>
      <c r="B57" s="54" t="s">
        <v>72</v>
      </c>
      <c r="C57" s="24">
        <v>0.64</v>
      </c>
    </row>
    <row r="58" spans="1:3" ht="15.5" x14ac:dyDescent="0.35">
      <c r="A58" s="23">
        <v>2321</v>
      </c>
      <c r="B58" s="53" t="s">
        <v>51</v>
      </c>
      <c r="C58" s="24">
        <v>73.91</v>
      </c>
    </row>
    <row r="59" spans="1:3" ht="15.5" x14ac:dyDescent="0.35">
      <c r="A59" s="23">
        <v>2322</v>
      </c>
      <c r="B59" s="53" t="s">
        <v>73</v>
      </c>
      <c r="C59" s="24">
        <v>2.31</v>
      </c>
    </row>
    <row r="60" spans="1:3" ht="15.5" x14ac:dyDescent="0.35">
      <c r="A60" s="23">
        <v>2350</v>
      </c>
      <c r="B60" s="50" t="s">
        <v>75</v>
      </c>
      <c r="C60" s="24">
        <v>18.18</v>
      </c>
    </row>
    <row r="61" spans="1:3" ht="15.5" x14ac:dyDescent="0.35">
      <c r="A61" s="23">
        <v>2400</v>
      </c>
      <c r="B61" s="53" t="s">
        <v>77</v>
      </c>
      <c r="C61" s="24">
        <v>0.4</v>
      </c>
    </row>
    <row r="62" spans="1:3" ht="15.5" x14ac:dyDescent="0.35">
      <c r="A62" s="23">
        <v>2513</v>
      </c>
      <c r="B62" s="50" t="s">
        <v>79</v>
      </c>
      <c r="C62" s="24">
        <v>5.19</v>
      </c>
    </row>
    <row r="63" spans="1:3" ht="15.5" x14ac:dyDescent="0.35">
      <c r="A63" s="23">
        <v>2515</v>
      </c>
      <c r="B63" s="53" t="s">
        <v>11</v>
      </c>
      <c r="C63" s="24">
        <v>5.93</v>
      </c>
    </row>
    <row r="64" spans="1:3" ht="15.5" x14ac:dyDescent="0.35">
      <c r="A64" s="23">
        <v>2519</v>
      </c>
      <c r="B64" s="53" t="s">
        <v>49</v>
      </c>
      <c r="C64" s="24">
        <v>0.59</v>
      </c>
    </row>
    <row r="65" spans="1:3" ht="15.5" x14ac:dyDescent="0.35">
      <c r="A65" s="23">
        <v>5238</v>
      </c>
      <c r="B65" s="50" t="s">
        <v>81</v>
      </c>
      <c r="C65" s="24">
        <v>2.4300000000000002</v>
      </c>
    </row>
    <row r="66" spans="1:3" ht="15.5" x14ac:dyDescent="0.35">
      <c r="A66" s="23">
        <v>5239</v>
      </c>
      <c r="B66" s="50" t="s">
        <v>82</v>
      </c>
      <c r="C66" s="24">
        <v>11.54</v>
      </c>
    </row>
    <row r="67" spans="1:3" ht="15.5" x14ac:dyDescent="0.35">
      <c r="A67" s="23">
        <v>5250</v>
      </c>
      <c r="B67" s="53" t="s">
        <v>14</v>
      </c>
      <c r="C67" s="24">
        <v>23.07</v>
      </c>
    </row>
    <row r="68" spans="1:3" ht="15.75" customHeight="1" x14ac:dyDescent="0.3">
      <c r="A68" s="27"/>
      <c r="B68" s="34" t="s">
        <v>8</v>
      </c>
      <c r="C68" s="26">
        <f>SUM(C33:C67)</f>
        <v>1022.8</v>
      </c>
    </row>
    <row r="69" spans="1:3" ht="15.5" x14ac:dyDescent="0.3">
      <c r="A69" s="27"/>
      <c r="B69" s="34" t="s">
        <v>12</v>
      </c>
      <c r="C69" s="26">
        <f>C68+C31</f>
        <v>3801.5999999999995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3840</v>
      </c>
    </row>
    <row r="72" spans="1:3" ht="15.5" x14ac:dyDescent="0.3">
      <c r="A72" s="143" t="s">
        <v>38</v>
      </c>
      <c r="B72" s="143"/>
      <c r="C72" s="47">
        <f>C69/C71</f>
        <v>0.98999999999999988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38"/>
    </row>
    <row r="75" spans="1:3" s="3" customFormat="1" ht="15.5" x14ac:dyDescent="0.3">
      <c r="A75" s="143" t="s">
        <v>36</v>
      </c>
      <c r="B75" s="143"/>
      <c r="C75" s="38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4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87" t="s">
        <v>147</v>
      </c>
      <c r="B79" s="30"/>
      <c r="C79" s="99"/>
    </row>
    <row r="80" spans="1:3" s="3" customFormat="1" ht="14.25" customHeight="1" x14ac:dyDescent="0.35">
      <c r="A80" s="29"/>
      <c r="B80" s="31"/>
      <c r="C80" s="31"/>
    </row>
  </sheetData>
  <mergeCells count="9">
    <mergeCell ref="B13:C13"/>
    <mergeCell ref="A71:B71"/>
    <mergeCell ref="A72:B72"/>
    <mergeCell ref="A74:B74"/>
    <mergeCell ref="A75:B75"/>
    <mergeCell ref="A7:C7"/>
    <mergeCell ref="B8:C8"/>
    <mergeCell ref="A9:C9"/>
    <mergeCell ref="A10:C10"/>
  </mergeCells>
  <phoneticPr fontId="2" type="noConversion"/>
  <pageMargins left="0.94488188976377963" right="0.55118110236220474" top="0.70866141732283472" bottom="0.98425196850393704" header="0.51181102362204722" footer="0.51181102362204722"/>
  <pageSetup paperSize="9" scale="57" firstPageNumber="6" orientation="portrait" useFirstPageNumber="1" r:id="rId1"/>
  <headerFooter alignWithMargins="0"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D80"/>
  <sheetViews>
    <sheetView view="pageLayout" topLeftCell="A4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64" t="s">
        <v>123</v>
      </c>
      <c r="C11" s="64"/>
    </row>
    <row r="12" spans="1:3" s="5" customFormat="1" ht="15.5" x14ac:dyDescent="0.3">
      <c r="A12" s="10"/>
      <c r="B12" s="64" t="s">
        <v>124</v>
      </c>
      <c r="C12" s="64"/>
    </row>
    <row r="13" spans="1:3" s="5" customFormat="1" ht="15.5" x14ac:dyDescent="0.3">
      <c r="A13" s="10"/>
      <c r="B13" s="146" t="s">
        <v>133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4" s="5" customFormat="1" ht="15" x14ac:dyDescent="0.3">
      <c r="A17" s="20">
        <v>1</v>
      </c>
      <c r="B17" s="21">
        <v>2</v>
      </c>
      <c r="C17" s="21">
        <v>3</v>
      </c>
    </row>
    <row r="18" spans="1:4" s="5" customFormat="1" ht="15.5" x14ac:dyDescent="0.3">
      <c r="A18" s="22"/>
      <c r="B18" s="32" t="s">
        <v>5</v>
      </c>
      <c r="C18" s="32"/>
    </row>
    <row r="19" spans="1:4" s="5" customFormat="1" ht="15.5" x14ac:dyDescent="0.3">
      <c r="A19" s="23">
        <v>1100</v>
      </c>
      <c r="B19" s="23" t="s">
        <v>47</v>
      </c>
      <c r="C19" s="24">
        <v>50.12</v>
      </c>
    </row>
    <row r="20" spans="1:4" s="5" customFormat="1" ht="15.5" x14ac:dyDescent="0.3">
      <c r="A20" s="23">
        <v>1200</v>
      </c>
      <c r="B20" s="25" t="s">
        <v>53</v>
      </c>
      <c r="C20" s="24">
        <v>11.82</v>
      </c>
    </row>
    <row r="21" spans="1:4" s="5" customFormat="1" ht="15.5" x14ac:dyDescent="0.35">
      <c r="A21" s="23">
        <v>2222</v>
      </c>
      <c r="B21" s="53" t="s">
        <v>56</v>
      </c>
      <c r="C21" s="24">
        <v>0.92</v>
      </c>
    </row>
    <row r="22" spans="1:4" ht="15.75" customHeight="1" x14ac:dyDescent="0.35">
      <c r="A22" s="23">
        <v>2223</v>
      </c>
      <c r="B22" s="53" t="s">
        <v>57</v>
      </c>
      <c r="C22" s="24">
        <v>0.83</v>
      </c>
    </row>
    <row r="23" spans="1:4" ht="15.5" x14ac:dyDescent="0.35">
      <c r="A23" s="23">
        <v>2243</v>
      </c>
      <c r="B23" s="44" t="s">
        <v>13</v>
      </c>
      <c r="C23" s="24">
        <v>0.24</v>
      </c>
    </row>
    <row r="24" spans="1:4" ht="15.5" x14ac:dyDescent="0.35">
      <c r="A24" s="23">
        <v>2244</v>
      </c>
      <c r="B24" s="44" t="s">
        <v>64</v>
      </c>
      <c r="C24" s="24">
        <v>1.19</v>
      </c>
    </row>
    <row r="25" spans="1:4" ht="15.5" x14ac:dyDescent="0.35">
      <c r="A25" s="23">
        <v>2312</v>
      </c>
      <c r="B25" s="53" t="s">
        <v>71</v>
      </c>
      <c r="C25" s="24">
        <v>1.55</v>
      </c>
    </row>
    <row r="26" spans="1:4" ht="15.5" x14ac:dyDescent="0.3">
      <c r="A26" s="23">
        <v>2321</v>
      </c>
      <c r="B26" s="25" t="s">
        <v>51</v>
      </c>
      <c r="C26" s="24">
        <v>0.75</v>
      </c>
    </row>
    <row r="27" spans="1:4" ht="15.5" x14ac:dyDescent="0.35">
      <c r="A27" s="23">
        <v>2350</v>
      </c>
      <c r="B27" s="50" t="s">
        <v>75</v>
      </c>
      <c r="C27" s="24">
        <v>0.64</v>
      </c>
    </row>
    <row r="28" spans="1:4" ht="16.5" customHeight="1" x14ac:dyDescent="0.3">
      <c r="A28" s="23">
        <v>2362</v>
      </c>
      <c r="B28" s="25" t="s">
        <v>17</v>
      </c>
      <c r="C28" s="24">
        <v>0.34</v>
      </c>
    </row>
    <row r="29" spans="1:4" ht="15.5" x14ac:dyDescent="0.3">
      <c r="A29" s="23">
        <v>2363</v>
      </c>
      <c r="B29" s="25" t="s">
        <v>15</v>
      </c>
      <c r="C29" s="24">
        <f>1.08*60</f>
        <v>64.800000000000011</v>
      </c>
    </row>
    <row r="30" spans="1:4" ht="15.5" x14ac:dyDescent="0.35">
      <c r="A30" s="23">
        <v>5239</v>
      </c>
      <c r="B30" s="8" t="s">
        <v>82</v>
      </c>
      <c r="C30" s="24">
        <v>1.37</v>
      </c>
    </row>
    <row r="31" spans="1:4" ht="15.5" x14ac:dyDescent="0.3">
      <c r="A31" s="23"/>
      <c r="B31" s="33" t="s">
        <v>6</v>
      </c>
      <c r="C31" s="26">
        <f>SUM(C19:C30)</f>
        <v>134.57000000000002</v>
      </c>
      <c r="D31" s="55"/>
    </row>
    <row r="32" spans="1:4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18.940000000000001</v>
      </c>
    </row>
    <row r="34" spans="1:3" ht="14.25" customHeight="1" x14ac:dyDescent="0.35">
      <c r="A34" s="23">
        <v>1200</v>
      </c>
      <c r="B34" s="44" t="s">
        <v>53</v>
      </c>
      <c r="C34" s="24">
        <v>4.47</v>
      </c>
    </row>
    <row r="35" spans="1:3" ht="15.5" x14ac:dyDescent="0.3">
      <c r="A35" s="23">
        <v>2100</v>
      </c>
      <c r="B35" s="51" t="s">
        <v>54</v>
      </c>
      <c r="C35" s="24">
        <v>0.06</v>
      </c>
    </row>
    <row r="36" spans="1:3" ht="15.5" x14ac:dyDescent="0.35">
      <c r="A36" s="52">
        <v>2210</v>
      </c>
      <c r="B36" s="53" t="s">
        <v>55</v>
      </c>
      <c r="C36" s="24">
        <v>0.34</v>
      </c>
    </row>
    <row r="37" spans="1:3" ht="15.5" x14ac:dyDescent="0.35">
      <c r="A37" s="23">
        <v>2222</v>
      </c>
      <c r="B37" s="53" t="s">
        <v>56</v>
      </c>
      <c r="C37" s="24">
        <v>0.34</v>
      </c>
    </row>
    <row r="38" spans="1:3" ht="15.5" x14ac:dyDescent="0.35">
      <c r="A38" s="23">
        <v>2223</v>
      </c>
      <c r="B38" s="53" t="s">
        <v>57</v>
      </c>
      <c r="C38" s="24">
        <v>2.76</v>
      </c>
    </row>
    <row r="39" spans="1:3" ht="31" x14ac:dyDescent="0.35">
      <c r="A39" s="23">
        <v>2224</v>
      </c>
      <c r="B39" s="53" t="s">
        <v>58</v>
      </c>
      <c r="C39" s="24">
        <v>0.16</v>
      </c>
    </row>
    <row r="40" spans="1:3" ht="15.5" x14ac:dyDescent="0.35">
      <c r="A40" s="23">
        <v>2231</v>
      </c>
      <c r="B40" s="44" t="s">
        <v>59</v>
      </c>
      <c r="C40" s="24">
        <v>0.04</v>
      </c>
    </row>
    <row r="41" spans="1:3" ht="15.5" x14ac:dyDescent="0.35">
      <c r="A41" s="23">
        <v>2232</v>
      </c>
      <c r="B41" s="44" t="s">
        <v>86</v>
      </c>
      <c r="C41" s="24">
        <v>0.61</v>
      </c>
    </row>
    <row r="42" spans="1:3" ht="15.5" x14ac:dyDescent="0.3">
      <c r="A42" s="23">
        <v>2235</v>
      </c>
      <c r="B42" s="54" t="s">
        <v>60</v>
      </c>
      <c r="C42" s="24">
        <v>0.06</v>
      </c>
    </row>
    <row r="43" spans="1:3" ht="15.5" x14ac:dyDescent="0.35">
      <c r="A43" s="23">
        <v>2239</v>
      </c>
      <c r="B43" s="44" t="s">
        <v>61</v>
      </c>
      <c r="C43" s="24">
        <v>0.04</v>
      </c>
    </row>
    <row r="44" spans="1:3" ht="15.5" x14ac:dyDescent="0.35">
      <c r="A44" s="23">
        <v>2241</v>
      </c>
      <c r="B44" s="44" t="s">
        <v>62</v>
      </c>
      <c r="C44" s="24">
        <v>0.25</v>
      </c>
    </row>
    <row r="45" spans="1:3" ht="15.5" x14ac:dyDescent="0.35">
      <c r="A45" s="23">
        <v>2242</v>
      </c>
      <c r="B45" s="53" t="s">
        <v>63</v>
      </c>
      <c r="C45" s="24">
        <v>0.09</v>
      </c>
    </row>
    <row r="46" spans="1:3" ht="15.5" x14ac:dyDescent="0.35">
      <c r="A46" s="23">
        <v>2243</v>
      </c>
      <c r="B46" s="44" t="s">
        <v>13</v>
      </c>
      <c r="C46" s="24">
        <v>0.67</v>
      </c>
    </row>
    <row r="47" spans="1:3" ht="15.5" x14ac:dyDescent="0.35">
      <c r="A47" s="23">
        <v>2244</v>
      </c>
      <c r="B47" s="44" t="s">
        <v>64</v>
      </c>
      <c r="C47" s="24">
        <v>4.7300000000000004</v>
      </c>
    </row>
    <row r="48" spans="1:3" ht="15.5" x14ac:dyDescent="0.35">
      <c r="A48" s="23">
        <v>2247</v>
      </c>
      <c r="B48" s="44" t="s">
        <v>10</v>
      </c>
      <c r="C48" s="24">
        <v>0.01</v>
      </c>
    </row>
    <row r="49" spans="1:3" ht="15.5" x14ac:dyDescent="0.35">
      <c r="A49" s="23">
        <v>2249</v>
      </c>
      <c r="B49" s="44" t="s">
        <v>87</v>
      </c>
      <c r="C49" s="24">
        <v>0.01</v>
      </c>
    </row>
    <row r="50" spans="1:3" ht="16.5" customHeight="1" x14ac:dyDescent="0.35">
      <c r="A50" s="23">
        <v>2250</v>
      </c>
      <c r="B50" s="44" t="s">
        <v>66</v>
      </c>
      <c r="C50" s="24">
        <v>1.1299999999999999</v>
      </c>
    </row>
    <row r="51" spans="1:3" ht="15.5" x14ac:dyDescent="0.35">
      <c r="A51" s="23">
        <v>2262</v>
      </c>
      <c r="B51" s="53" t="s">
        <v>50</v>
      </c>
      <c r="C51" s="24">
        <v>0.35</v>
      </c>
    </row>
    <row r="52" spans="1:3" ht="15.5" x14ac:dyDescent="0.35">
      <c r="A52" s="23">
        <v>2263</v>
      </c>
      <c r="B52" s="53" t="s">
        <v>68</v>
      </c>
      <c r="C52" s="24">
        <v>0.08</v>
      </c>
    </row>
    <row r="53" spans="1:3" ht="15.5" x14ac:dyDescent="0.35">
      <c r="A53" s="23">
        <v>2264</v>
      </c>
      <c r="B53" s="44" t="s">
        <v>69</v>
      </c>
      <c r="C53" s="24">
        <v>0.01</v>
      </c>
    </row>
    <row r="54" spans="1:3" ht="15" customHeight="1" x14ac:dyDescent="0.35">
      <c r="A54" s="23">
        <v>2311</v>
      </c>
      <c r="B54" s="53" t="s">
        <v>70</v>
      </c>
      <c r="C54" s="24">
        <v>0.15</v>
      </c>
    </row>
    <row r="55" spans="1:3" ht="15.5" x14ac:dyDescent="0.35">
      <c r="A55" s="23">
        <v>2313</v>
      </c>
      <c r="B55" s="53" t="s">
        <v>88</v>
      </c>
      <c r="C55" s="24">
        <v>0.11</v>
      </c>
    </row>
    <row r="56" spans="1:3" ht="15.5" x14ac:dyDescent="0.35">
      <c r="A56" s="23">
        <v>2312</v>
      </c>
      <c r="B56" s="53" t="s">
        <v>71</v>
      </c>
      <c r="C56" s="24">
        <v>0.01</v>
      </c>
    </row>
    <row r="57" spans="1:3" ht="15.5" x14ac:dyDescent="0.3">
      <c r="A57" s="23">
        <v>2314</v>
      </c>
      <c r="B57" s="54" t="s">
        <v>72</v>
      </c>
      <c r="C57" s="24">
        <v>0.03</v>
      </c>
    </row>
    <row r="58" spans="1:3" ht="15.5" x14ac:dyDescent="0.35">
      <c r="A58" s="23">
        <v>2321</v>
      </c>
      <c r="B58" s="53" t="s">
        <v>51</v>
      </c>
      <c r="C58" s="24">
        <v>2.98</v>
      </c>
    </row>
    <row r="59" spans="1:3" ht="15.5" x14ac:dyDescent="0.35">
      <c r="A59" s="23">
        <v>2322</v>
      </c>
      <c r="B59" s="53" t="s">
        <v>73</v>
      </c>
      <c r="C59" s="24">
        <v>0.09</v>
      </c>
    </row>
    <row r="60" spans="1:3" ht="15.5" x14ac:dyDescent="0.35">
      <c r="A60" s="23">
        <v>2350</v>
      </c>
      <c r="B60" s="50" t="s">
        <v>75</v>
      </c>
      <c r="C60" s="24">
        <v>0.73</v>
      </c>
    </row>
    <row r="61" spans="1:3" ht="15.5" x14ac:dyDescent="0.35">
      <c r="A61" s="23">
        <v>2400</v>
      </c>
      <c r="B61" s="53" t="s">
        <v>77</v>
      </c>
      <c r="C61" s="24">
        <v>0.02</v>
      </c>
    </row>
    <row r="62" spans="1:3" ht="15.5" x14ac:dyDescent="0.35">
      <c r="A62" s="23">
        <v>2513</v>
      </c>
      <c r="B62" s="50" t="s">
        <v>79</v>
      </c>
      <c r="C62" s="24">
        <v>0.21</v>
      </c>
    </row>
    <row r="63" spans="1:3" ht="15.5" x14ac:dyDescent="0.35">
      <c r="A63" s="23">
        <v>2515</v>
      </c>
      <c r="B63" s="53" t="s">
        <v>11</v>
      </c>
      <c r="C63" s="24">
        <v>0.24</v>
      </c>
    </row>
    <row r="64" spans="1:3" ht="15.5" x14ac:dyDescent="0.35">
      <c r="A64" s="23">
        <v>2519</v>
      </c>
      <c r="B64" s="53" t="s">
        <v>49</v>
      </c>
      <c r="C64" s="24">
        <v>0.02</v>
      </c>
    </row>
    <row r="65" spans="1:3" ht="15.5" x14ac:dyDescent="0.35">
      <c r="A65" s="23">
        <v>5238</v>
      </c>
      <c r="B65" s="50" t="s">
        <v>81</v>
      </c>
      <c r="C65" s="24">
        <v>0.1</v>
      </c>
    </row>
    <row r="66" spans="1:3" ht="15.5" x14ac:dyDescent="0.35">
      <c r="A66" s="23">
        <v>5239</v>
      </c>
      <c r="B66" s="50" t="s">
        <v>82</v>
      </c>
      <c r="C66" s="24">
        <v>0.46</v>
      </c>
    </row>
    <row r="67" spans="1:3" ht="15.5" x14ac:dyDescent="0.35">
      <c r="A67" s="23">
        <v>5250</v>
      </c>
      <c r="B67" s="53" t="s">
        <v>14</v>
      </c>
      <c r="C67" s="24">
        <v>0.93</v>
      </c>
    </row>
    <row r="68" spans="1:3" ht="15.75" customHeight="1" x14ac:dyDescent="0.3">
      <c r="A68" s="27"/>
      <c r="B68" s="34" t="s">
        <v>8</v>
      </c>
      <c r="C68" s="26">
        <f>SUM(C33:C67)</f>
        <v>41.23</v>
      </c>
    </row>
    <row r="69" spans="1:3" ht="15.5" x14ac:dyDescent="0.3">
      <c r="A69" s="27"/>
      <c r="B69" s="34" t="s">
        <v>12</v>
      </c>
      <c r="C69" s="26">
        <f>C68+C31</f>
        <v>175.8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60</v>
      </c>
    </row>
    <row r="72" spans="1:3" ht="15.5" x14ac:dyDescent="0.3">
      <c r="A72" s="143" t="s">
        <v>38</v>
      </c>
      <c r="B72" s="143"/>
      <c r="C72" s="47">
        <f>C69/C71</f>
        <v>2.93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105"/>
    </row>
    <row r="75" spans="1:3" s="3" customFormat="1" ht="15.5" x14ac:dyDescent="0.3">
      <c r="A75" s="143" t="s">
        <v>36</v>
      </c>
      <c r="B75" s="143"/>
      <c r="C75" s="38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4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87" t="s">
        <v>147</v>
      </c>
      <c r="B79" s="30"/>
      <c r="C79" s="99"/>
    </row>
    <row r="80" spans="1:3" s="3" customFormat="1" ht="14.25" customHeight="1" x14ac:dyDescent="0.35">
      <c r="A80" s="29"/>
      <c r="B80" s="31"/>
      <c r="C80" s="31"/>
    </row>
  </sheetData>
  <mergeCells count="9">
    <mergeCell ref="B13:C13"/>
    <mergeCell ref="A71:B71"/>
    <mergeCell ref="A72:B72"/>
    <mergeCell ref="A74:B74"/>
    <mergeCell ref="A75:B75"/>
    <mergeCell ref="A7:C7"/>
    <mergeCell ref="B8:C8"/>
    <mergeCell ref="A9:C9"/>
    <mergeCell ref="A10:C10"/>
  </mergeCells>
  <phoneticPr fontId="2" type="noConversion"/>
  <pageMargins left="0.94488188976377963" right="0.55118110236220474" top="0.70866141732283472" bottom="0.98425196850393704" header="0.51181102362204722" footer="0.51181102362204722"/>
  <pageSetup paperSize="9" scale="57" firstPageNumber="7" orientation="portrait" useFirstPageNumber="1" r:id="rId1"/>
  <headerFooter alignWithMargins="0">
    <oddFooter>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topLeftCell="A2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0.81640625" style="4" hidden="1" customWidth="1"/>
    <col min="4" max="4" width="30.8164062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6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122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32.25" customHeight="1" x14ac:dyDescent="0.3">
      <c r="A12" s="10"/>
      <c r="B12" s="138" t="s">
        <v>177</v>
      </c>
      <c r="C12" s="138"/>
      <c r="D12" s="56"/>
    </row>
    <row r="13" spans="1:4" s="5" customFormat="1" ht="15.5" x14ac:dyDescent="0.3">
      <c r="A13" s="10"/>
      <c r="B13" s="146" t="s">
        <v>135</v>
      </c>
      <c r="C13" s="146"/>
      <c r="D13" s="10"/>
    </row>
    <row r="14" spans="1:4" s="5" customFormat="1" ht="15.5" x14ac:dyDescent="0.3">
      <c r="A14" s="10"/>
      <c r="B14" s="10" t="s">
        <v>134</v>
      </c>
      <c r="C14" s="10"/>
      <c r="D14" s="10"/>
    </row>
    <row r="15" spans="1:4" s="5" customFormat="1" ht="15.5" x14ac:dyDescent="0.3">
      <c r="A15" s="10" t="s">
        <v>2</v>
      </c>
      <c r="B15" s="10" t="s">
        <v>52</v>
      </c>
      <c r="C15" s="10"/>
      <c r="D15" s="10"/>
    </row>
    <row r="16" spans="1:4" s="5" customFormat="1" ht="15.5" hidden="1" x14ac:dyDescent="0.35">
      <c r="A16" s="8"/>
      <c r="B16" s="19"/>
      <c r="C16" s="19"/>
      <c r="D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  <c r="D18" s="21">
        <v>3</v>
      </c>
    </row>
    <row r="19" spans="1:4" s="5" customFormat="1" ht="15.5" x14ac:dyDescent="0.3">
      <c r="A19" s="22"/>
      <c r="B19" s="32" t="s">
        <v>5</v>
      </c>
      <c r="C19" s="32"/>
      <c r="D19" s="32"/>
    </row>
    <row r="20" spans="1:4" s="5" customFormat="1" ht="15.5" x14ac:dyDescent="0.3">
      <c r="A20" s="23">
        <v>1100</v>
      </c>
      <c r="B20" s="23" t="s">
        <v>47</v>
      </c>
      <c r="C20" s="24">
        <v>821.88</v>
      </c>
      <c r="D20" s="24">
        <v>650.14</v>
      </c>
    </row>
    <row r="21" spans="1:4" s="5" customFormat="1" ht="15.5" x14ac:dyDescent="0.3">
      <c r="A21" s="23">
        <v>1200</v>
      </c>
      <c r="B21" s="25" t="s">
        <v>53</v>
      </c>
      <c r="C21" s="24">
        <v>193.88</v>
      </c>
      <c r="D21" s="24">
        <v>153.37</v>
      </c>
    </row>
    <row r="22" spans="1:4" s="5" customFormat="1" ht="15.5" x14ac:dyDescent="0.35">
      <c r="A22" s="23">
        <v>2222</v>
      </c>
      <c r="B22" s="53" t="s">
        <v>56</v>
      </c>
      <c r="C22" s="24">
        <v>15.59</v>
      </c>
      <c r="D22" s="24">
        <v>12.33</v>
      </c>
    </row>
    <row r="23" spans="1:4" ht="15.75" customHeight="1" x14ac:dyDescent="0.35">
      <c r="A23" s="23">
        <v>2223</v>
      </c>
      <c r="B23" s="53" t="s">
        <v>57</v>
      </c>
      <c r="C23" s="24">
        <v>14.12</v>
      </c>
      <c r="D23" s="24">
        <v>11.17</v>
      </c>
    </row>
    <row r="24" spans="1:4" ht="15.5" x14ac:dyDescent="0.35">
      <c r="A24" s="23">
        <v>2243</v>
      </c>
      <c r="B24" s="44" t="s">
        <v>13</v>
      </c>
      <c r="C24" s="24">
        <v>3.95</v>
      </c>
      <c r="D24" s="24">
        <v>3.12</v>
      </c>
    </row>
    <row r="25" spans="1:4" ht="15.5" x14ac:dyDescent="0.35">
      <c r="A25" s="23">
        <v>2244</v>
      </c>
      <c r="B25" s="44" t="s">
        <v>64</v>
      </c>
      <c r="C25" s="24">
        <v>20.12</v>
      </c>
      <c r="D25" s="24">
        <v>15.92</v>
      </c>
    </row>
    <row r="26" spans="1:4" ht="15.5" x14ac:dyDescent="0.35">
      <c r="A26" s="23">
        <v>2312</v>
      </c>
      <c r="B26" s="53" t="s">
        <v>71</v>
      </c>
      <c r="C26" s="24">
        <v>26.29</v>
      </c>
      <c r="D26" s="24">
        <v>20.8</v>
      </c>
    </row>
    <row r="27" spans="1:4" ht="15.5" x14ac:dyDescent="0.3">
      <c r="A27" s="23">
        <v>2321</v>
      </c>
      <c r="B27" s="25" t="s">
        <v>51</v>
      </c>
      <c r="C27" s="24">
        <v>12.7</v>
      </c>
      <c r="D27" s="24">
        <v>10.050000000000001</v>
      </c>
    </row>
    <row r="28" spans="1:4" ht="15.5" x14ac:dyDescent="0.35">
      <c r="A28" s="23">
        <v>2350</v>
      </c>
      <c r="B28" s="50" t="s">
        <v>75</v>
      </c>
      <c r="C28" s="24">
        <v>10.81</v>
      </c>
      <c r="D28" s="24">
        <v>8.5500000000000007</v>
      </c>
    </row>
    <row r="29" spans="1:4" ht="16.5" customHeight="1" x14ac:dyDescent="0.3">
      <c r="A29" s="23">
        <v>2362</v>
      </c>
      <c r="B29" s="25" t="s">
        <v>17</v>
      </c>
      <c r="C29" s="24">
        <v>5.81</v>
      </c>
      <c r="D29" s="24">
        <v>4.5999999999999996</v>
      </c>
    </row>
    <row r="30" spans="1:4" ht="15.5" x14ac:dyDescent="0.3">
      <c r="A30" s="23">
        <v>2363</v>
      </c>
      <c r="B30" s="25" t="s">
        <v>15</v>
      </c>
      <c r="C30" s="24">
        <f>2.01*500</f>
        <v>1004.9999999999999</v>
      </c>
      <c r="D30" s="24">
        <f>1.59*500</f>
        <v>795</v>
      </c>
    </row>
    <row r="31" spans="1:4" ht="15.5" x14ac:dyDescent="0.35">
      <c r="A31" s="23">
        <v>5239</v>
      </c>
      <c r="B31" s="8" t="s">
        <v>82</v>
      </c>
      <c r="C31" s="24">
        <v>23.15</v>
      </c>
      <c r="D31" s="24">
        <v>18.309999999999999</v>
      </c>
    </row>
    <row r="32" spans="1:4" ht="15.5" x14ac:dyDescent="0.3">
      <c r="A32" s="23"/>
      <c r="B32" s="33" t="s">
        <v>6</v>
      </c>
      <c r="C32" s="26">
        <f>SUM(C20:C31)</f>
        <v>2153.2999999999997</v>
      </c>
      <c r="D32" s="26">
        <f>SUM(D20:D31)</f>
        <v>1703.3599999999997</v>
      </c>
    </row>
    <row r="33" spans="1:4" ht="15.5" x14ac:dyDescent="0.3">
      <c r="A33" s="27"/>
      <c r="B33" s="23" t="s">
        <v>7</v>
      </c>
      <c r="C33" s="23"/>
      <c r="D33" s="23"/>
    </row>
    <row r="34" spans="1:4" ht="15.5" x14ac:dyDescent="0.35">
      <c r="A34" s="23">
        <v>1100</v>
      </c>
      <c r="B34" s="44" t="s">
        <v>21</v>
      </c>
      <c r="C34" s="24">
        <v>207.46</v>
      </c>
      <c r="D34" s="24">
        <v>166.1</v>
      </c>
    </row>
    <row r="35" spans="1:4" ht="15.5" x14ac:dyDescent="0.35">
      <c r="A35" s="23">
        <v>1200</v>
      </c>
      <c r="B35" s="44" t="s">
        <v>53</v>
      </c>
      <c r="C35" s="24">
        <v>48.94</v>
      </c>
      <c r="D35" s="24">
        <v>39.18</v>
      </c>
    </row>
    <row r="36" spans="1:4" ht="15.5" x14ac:dyDescent="0.3">
      <c r="A36" s="23">
        <v>2100</v>
      </c>
      <c r="B36" s="51" t="s">
        <v>54</v>
      </c>
      <c r="C36" s="24">
        <v>0.7</v>
      </c>
      <c r="D36" s="24">
        <v>0.56000000000000005</v>
      </c>
    </row>
    <row r="37" spans="1:4" ht="15.5" x14ac:dyDescent="0.35">
      <c r="A37" s="52">
        <v>2210</v>
      </c>
      <c r="B37" s="53" t="s">
        <v>55</v>
      </c>
      <c r="C37" s="24">
        <v>3.7</v>
      </c>
      <c r="D37" s="24">
        <v>2.96</v>
      </c>
    </row>
    <row r="38" spans="1:4" ht="15.5" x14ac:dyDescent="0.35">
      <c r="A38" s="23">
        <v>2222</v>
      </c>
      <c r="B38" s="53" t="s">
        <v>56</v>
      </c>
      <c r="C38" s="24">
        <v>3.78</v>
      </c>
      <c r="D38" s="24">
        <v>3.03</v>
      </c>
    </row>
    <row r="39" spans="1:4" ht="15.5" x14ac:dyDescent="0.35">
      <c r="A39" s="23">
        <v>2223</v>
      </c>
      <c r="B39" s="53" t="s">
        <v>57</v>
      </c>
      <c r="C39" s="24">
        <v>30.32</v>
      </c>
      <c r="D39" s="24">
        <v>26.13</v>
      </c>
    </row>
    <row r="40" spans="1:4" ht="31" x14ac:dyDescent="0.35">
      <c r="A40" s="23">
        <v>2224</v>
      </c>
      <c r="B40" s="53" t="s">
        <v>58</v>
      </c>
      <c r="C40" s="24">
        <v>1.76</v>
      </c>
      <c r="D40" s="24">
        <v>1.41</v>
      </c>
    </row>
    <row r="41" spans="1:4" ht="15.5" x14ac:dyDescent="0.35">
      <c r="A41" s="23">
        <v>2231</v>
      </c>
      <c r="B41" s="44" t="s">
        <v>59</v>
      </c>
      <c r="C41" s="24">
        <v>0.47</v>
      </c>
      <c r="D41" s="24">
        <v>0.37</v>
      </c>
    </row>
    <row r="42" spans="1:4" ht="15.5" x14ac:dyDescent="0.35">
      <c r="A42" s="23">
        <v>2232</v>
      </c>
      <c r="B42" s="44" t="s">
        <v>86</v>
      </c>
      <c r="C42" s="24">
        <v>6.64</v>
      </c>
      <c r="D42" s="24">
        <v>5.32</v>
      </c>
    </row>
    <row r="43" spans="1:4" ht="15.5" x14ac:dyDescent="0.3">
      <c r="A43" s="23">
        <v>2235</v>
      </c>
      <c r="B43" s="54" t="s">
        <v>60</v>
      </c>
      <c r="C43" s="24">
        <v>0.7</v>
      </c>
      <c r="D43" s="24">
        <v>0.56000000000000005</v>
      </c>
    </row>
    <row r="44" spans="1:4" ht="15.5" x14ac:dyDescent="0.35">
      <c r="A44" s="23">
        <v>2239</v>
      </c>
      <c r="B44" s="44" t="s">
        <v>61</v>
      </c>
      <c r="C44" s="24">
        <v>0.42</v>
      </c>
      <c r="D44" s="24">
        <v>0.34</v>
      </c>
    </row>
    <row r="45" spans="1:4" ht="15.5" x14ac:dyDescent="0.35">
      <c r="A45" s="23">
        <v>2241</v>
      </c>
      <c r="B45" s="44" t="s">
        <v>62</v>
      </c>
      <c r="C45" s="24">
        <v>2.75</v>
      </c>
      <c r="D45" s="24">
        <v>2.2000000000000002</v>
      </c>
    </row>
    <row r="46" spans="1:4" ht="15.5" x14ac:dyDescent="0.35">
      <c r="A46" s="23">
        <v>2242</v>
      </c>
      <c r="B46" s="53" t="s">
        <v>63</v>
      </c>
      <c r="C46" s="24">
        <v>0.98</v>
      </c>
      <c r="D46" s="24">
        <v>0.78</v>
      </c>
    </row>
    <row r="47" spans="1:4" ht="15.5" x14ac:dyDescent="0.35">
      <c r="A47" s="23">
        <v>2243</v>
      </c>
      <c r="B47" s="44" t="s">
        <v>13</v>
      </c>
      <c r="C47" s="24">
        <v>7.39</v>
      </c>
      <c r="D47" s="24">
        <v>5.92</v>
      </c>
    </row>
    <row r="48" spans="1:4" ht="15.5" x14ac:dyDescent="0.35">
      <c r="A48" s="23">
        <v>2244</v>
      </c>
      <c r="B48" s="44" t="s">
        <v>64</v>
      </c>
      <c r="C48" s="24">
        <v>51.85</v>
      </c>
      <c r="D48" s="24">
        <v>41.51</v>
      </c>
    </row>
    <row r="49" spans="1:4" ht="15.5" hidden="1" x14ac:dyDescent="0.35">
      <c r="A49" s="23">
        <v>2247</v>
      </c>
      <c r="B49" s="44" t="s">
        <v>10</v>
      </c>
      <c r="C49" s="24">
        <v>0</v>
      </c>
      <c r="D49" s="24">
        <v>0</v>
      </c>
    </row>
    <row r="50" spans="1:4" ht="15.5" x14ac:dyDescent="0.35">
      <c r="A50" s="23">
        <v>2249</v>
      </c>
      <c r="B50" s="44" t="s">
        <v>87</v>
      </c>
      <c r="C50" s="24">
        <v>0.08</v>
      </c>
      <c r="D50" s="24">
        <v>0.06</v>
      </c>
    </row>
    <row r="51" spans="1:4" ht="16.5" customHeight="1" x14ac:dyDescent="0.35">
      <c r="A51" s="23">
        <v>2250</v>
      </c>
      <c r="B51" s="44" t="s">
        <v>66</v>
      </c>
      <c r="C51" s="24">
        <v>12.33</v>
      </c>
      <c r="D51" s="24">
        <v>9.8699999999999992</v>
      </c>
    </row>
    <row r="52" spans="1:4" ht="15.5" x14ac:dyDescent="0.35">
      <c r="A52" s="23">
        <v>2262</v>
      </c>
      <c r="B52" s="53" t="s">
        <v>50</v>
      </c>
      <c r="C52" s="24">
        <v>3.82</v>
      </c>
      <c r="D52" s="24">
        <v>3.06</v>
      </c>
    </row>
    <row r="53" spans="1:4" ht="15.5" x14ac:dyDescent="0.35">
      <c r="A53" s="23">
        <v>2263</v>
      </c>
      <c r="B53" s="53" t="s">
        <v>68</v>
      </c>
      <c r="C53" s="24">
        <v>0.92</v>
      </c>
      <c r="D53" s="24">
        <v>0.74</v>
      </c>
    </row>
    <row r="54" spans="1:4" ht="15.5" x14ac:dyDescent="0.35">
      <c r="A54" s="23">
        <v>2264</v>
      </c>
      <c r="B54" s="44" t="s">
        <v>69</v>
      </c>
      <c r="C54" s="24">
        <v>0.1</v>
      </c>
      <c r="D54" s="24">
        <v>0.08</v>
      </c>
    </row>
    <row r="55" spans="1:4" ht="15" customHeight="1" x14ac:dyDescent="0.35">
      <c r="A55" s="23">
        <v>2311</v>
      </c>
      <c r="B55" s="53" t="s">
        <v>70</v>
      </c>
      <c r="C55" s="24">
        <v>1.59</v>
      </c>
      <c r="D55" s="24">
        <v>1.27</v>
      </c>
    </row>
    <row r="56" spans="1:4" ht="15.5" x14ac:dyDescent="0.35">
      <c r="A56" s="23">
        <v>2313</v>
      </c>
      <c r="B56" s="53" t="s">
        <v>88</v>
      </c>
      <c r="C56" s="24">
        <v>1.21</v>
      </c>
      <c r="D56" s="24">
        <v>0.97</v>
      </c>
    </row>
    <row r="57" spans="1:4" ht="15.5" x14ac:dyDescent="0.35">
      <c r="A57" s="23">
        <v>2312</v>
      </c>
      <c r="B57" s="53" t="s">
        <v>71</v>
      </c>
      <c r="C57" s="24">
        <v>0.1</v>
      </c>
      <c r="D57" s="24">
        <v>0.08</v>
      </c>
    </row>
    <row r="58" spans="1:4" ht="15.5" x14ac:dyDescent="0.3">
      <c r="A58" s="23">
        <v>2314</v>
      </c>
      <c r="B58" s="54" t="s">
        <v>72</v>
      </c>
      <c r="C58" s="24">
        <v>0.28000000000000003</v>
      </c>
      <c r="D58" s="24">
        <v>0.22</v>
      </c>
    </row>
    <row r="59" spans="1:4" ht="15.5" x14ac:dyDescent="0.35">
      <c r="A59" s="23">
        <v>2321</v>
      </c>
      <c r="B59" s="53" t="s">
        <v>51</v>
      </c>
      <c r="C59" s="24">
        <v>32.64</v>
      </c>
      <c r="D59" s="24">
        <v>24.29</v>
      </c>
    </row>
    <row r="60" spans="1:4" ht="15.5" x14ac:dyDescent="0.35">
      <c r="A60" s="23">
        <v>2322</v>
      </c>
      <c r="B60" s="53" t="s">
        <v>73</v>
      </c>
      <c r="C60" s="24">
        <v>1.02</v>
      </c>
      <c r="D60" s="24">
        <v>0.82</v>
      </c>
    </row>
    <row r="61" spans="1:4" ht="15.5" x14ac:dyDescent="0.35">
      <c r="A61" s="23">
        <v>2350</v>
      </c>
      <c r="B61" s="50" t="s">
        <v>75</v>
      </c>
      <c r="C61" s="24">
        <v>8.0299999999999994</v>
      </c>
      <c r="D61" s="24">
        <v>6.43</v>
      </c>
    </row>
    <row r="62" spans="1:4" ht="15.5" x14ac:dyDescent="0.35">
      <c r="A62" s="23">
        <v>2400</v>
      </c>
      <c r="B62" s="53" t="s">
        <v>77</v>
      </c>
      <c r="C62" s="24">
        <v>0.18</v>
      </c>
      <c r="D62" s="24">
        <v>0.14000000000000001</v>
      </c>
    </row>
    <row r="63" spans="1:4" ht="15.5" x14ac:dyDescent="0.35">
      <c r="A63" s="23">
        <v>2513</v>
      </c>
      <c r="B63" s="50" t="s">
        <v>79</v>
      </c>
      <c r="C63" s="24">
        <v>2.29</v>
      </c>
      <c r="D63" s="24">
        <v>1.83</v>
      </c>
    </row>
    <row r="64" spans="1:4" ht="15.5" x14ac:dyDescent="0.35">
      <c r="A64" s="23">
        <v>2515</v>
      </c>
      <c r="B64" s="53" t="s">
        <v>11</v>
      </c>
      <c r="C64" s="24">
        <v>2.62</v>
      </c>
      <c r="D64" s="24">
        <v>2.1</v>
      </c>
    </row>
    <row r="65" spans="1:4" ht="15.5" x14ac:dyDescent="0.35">
      <c r="A65" s="23">
        <v>2519</v>
      </c>
      <c r="B65" s="53" t="s">
        <v>49</v>
      </c>
      <c r="C65" s="24">
        <v>0.26</v>
      </c>
      <c r="D65" s="24">
        <v>0.21</v>
      </c>
    </row>
    <row r="66" spans="1:4" ht="15.5" x14ac:dyDescent="0.35">
      <c r="A66" s="23">
        <v>5238</v>
      </c>
      <c r="B66" s="50" t="s">
        <v>81</v>
      </c>
      <c r="C66" s="24">
        <v>1.08</v>
      </c>
      <c r="D66" s="24">
        <v>0.86</v>
      </c>
    </row>
    <row r="67" spans="1:4" ht="15.5" x14ac:dyDescent="0.35">
      <c r="A67" s="23">
        <v>5239</v>
      </c>
      <c r="B67" s="50" t="s">
        <v>82</v>
      </c>
      <c r="C67" s="24">
        <v>5.0999999999999996</v>
      </c>
      <c r="D67" s="24">
        <v>4.08</v>
      </c>
    </row>
    <row r="68" spans="1:4" ht="15.5" x14ac:dyDescent="0.35">
      <c r="A68" s="23">
        <v>5250</v>
      </c>
      <c r="B68" s="53" t="s">
        <v>14</v>
      </c>
      <c r="C68" s="24">
        <v>10.19</v>
      </c>
      <c r="D68" s="24">
        <v>8.16</v>
      </c>
    </row>
    <row r="69" spans="1:4" ht="15.75" customHeight="1" x14ac:dyDescent="0.3">
      <c r="A69" s="27"/>
      <c r="B69" s="34" t="s">
        <v>8</v>
      </c>
      <c r="C69" s="26">
        <f>SUM(C34:C68)</f>
        <v>451.69999999999987</v>
      </c>
      <c r="D69" s="26">
        <f>SUM(D34:D68)</f>
        <v>361.64000000000004</v>
      </c>
    </row>
    <row r="70" spans="1:4" ht="15.5" x14ac:dyDescent="0.3">
      <c r="A70" s="27"/>
      <c r="B70" s="34" t="s">
        <v>12</v>
      </c>
      <c r="C70" s="26">
        <f>C69+C32</f>
        <v>2604.9999999999995</v>
      </c>
      <c r="D70" s="26">
        <f>D69+D32</f>
        <v>2064.9999999999995</v>
      </c>
    </row>
    <row r="71" spans="1:4" ht="15.75" customHeight="1" x14ac:dyDescent="0.3">
      <c r="A71" s="35"/>
      <c r="C71" s="36"/>
      <c r="D71" s="36"/>
    </row>
    <row r="72" spans="1:4" ht="15.75" customHeight="1" x14ac:dyDescent="0.3">
      <c r="A72" s="143" t="s">
        <v>22</v>
      </c>
      <c r="B72" s="143"/>
      <c r="C72" s="46">
        <v>500</v>
      </c>
      <c r="D72" s="46">
        <v>500</v>
      </c>
    </row>
    <row r="73" spans="1:4" ht="15.5" x14ac:dyDescent="0.3">
      <c r="A73" s="143" t="s">
        <v>38</v>
      </c>
      <c r="B73" s="143"/>
      <c r="C73" s="47">
        <f>C70/C72</f>
        <v>5.2099999999999991</v>
      </c>
      <c r="D73" s="47">
        <f>D70/D72</f>
        <v>4.129999999999999</v>
      </c>
    </row>
    <row r="74" spans="1:4" ht="15.75" customHeight="1" x14ac:dyDescent="0.3">
      <c r="A74" s="36"/>
      <c r="B74" s="37"/>
      <c r="C74" s="98"/>
      <c r="D74" s="98"/>
    </row>
    <row r="75" spans="1:4" s="3" customFormat="1" ht="15.5" x14ac:dyDescent="0.3">
      <c r="A75" s="147" t="s">
        <v>23</v>
      </c>
      <c r="B75" s="143"/>
      <c r="C75" s="38"/>
      <c r="D75" s="38"/>
    </row>
    <row r="76" spans="1:4" s="3" customFormat="1" ht="15.5" x14ac:dyDescent="0.3">
      <c r="A76" s="143" t="s">
        <v>36</v>
      </c>
      <c r="B76" s="143"/>
      <c r="C76" s="105"/>
      <c r="D76" s="105"/>
    </row>
    <row r="77" spans="1:4" ht="13.5" customHeight="1" x14ac:dyDescent="0.35">
      <c r="A77" s="28"/>
      <c r="B77" s="17"/>
      <c r="C77" s="17"/>
      <c r="D77" s="17"/>
    </row>
    <row r="78" spans="1:4" s="3" customFormat="1" ht="17.25" customHeight="1" x14ac:dyDescent="0.35">
      <c r="A78" s="29" t="s">
        <v>24</v>
      </c>
      <c r="B78" s="29"/>
      <c r="C78" s="49"/>
      <c r="D78" s="49"/>
    </row>
    <row r="79" spans="1:4" s="3" customFormat="1" ht="12.75" customHeight="1" x14ac:dyDescent="0.35">
      <c r="A79" s="29"/>
      <c r="B79" s="29"/>
      <c r="C79" s="49"/>
      <c r="D79" s="49"/>
    </row>
    <row r="80" spans="1:4" s="3" customFormat="1" ht="15" customHeight="1" x14ac:dyDescent="0.35">
      <c r="A80" s="87" t="s">
        <v>147</v>
      </c>
      <c r="B80" s="30"/>
      <c r="C80" s="99"/>
      <c r="D80" s="99"/>
    </row>
    <row r="81" spans="1:4" s="3" customFormat="1" ht="14.25" customHeight="1" x14ac:dyDescent="0.35">
      <c r="A81" s="29"/>
      <c r="B81" s="31"/>
      <c r="C81" s="31"/>
      <c r="D81" s="31"/>
    </row>
  </sheetData>
  <mergeCells count="11">
    <mergeCell ref="A7:C7"/>
    <mergeCell ref="B8:C8"/>
    <mergeCell ref="A9:C9"/>
    <mergeCell ref="A10:C10"/>
    <mergeCell ref="B11:C11"/>
    <mergeCell ref="A72:B72"/>
    <mergeCell ref="B12:C12"/>
    <mergeCell ref="A73:B73"/>
    <mergeCell ref="A75:B75"/>
    <mergeCell ref="A76:B76"/>
    <mergeCell ref="B13:C13"/>
  </mergeCells>
  <pageMargins left="0.70866141732283472" right="0.70866141732283472" top="0.74803149606299213" bottom="0.55118110236220474" header="0.31496062992125984" footer="0.31496062992125984"/>
  <pageSetup paperSize="9" scale="58" orientation="portrait" r:id="rId1"/>
  <headerFooter>
    <oddFooter>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C5" sqref="C5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33" customHeight="1" x14ac:dyDescent="0.3">
      <c r="A12" s="10"/>
      <c r="B12" s="138" t="s">
        <v>177</v>
      </c>
      <c r="C12" s="138"/>
    </row>
    <row r="13" spans="1:3" s="5" customFormat="1" ht="15.5" x14ac:dyDescent="0.3">
      <c r="A13" s="10"/>
      <c r="B13" s="146" t="s">
        <v>135</v>
      </c>
      <c r="C13" s="146"/>
    </row>
    <row r="14" spans="1:3" s="5" customFormat="1" ht="15.5" x14ac:dyDescent="0.3">
      <c r="A14" s="10"/>
      <c r="B14" s="10" t="s">
        <v>136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547.91999999999996</v>
      </c>
    </row>
    <row r="21" spans="1:4" s="5" customFormat="1" ht="15.5" x14ac:dyDescent="0.3">
      <c r="A21" s="23">
        <v>1200</v>
      </c>
      <c r="B21" s="25" t="s">
        <v>53</v>
      </c>
      <c r="C21" s="24">
        <v>129.25</v>
      </c>
    </row>
    <row r="22" spans="1:4" s="5" customFormat="1" ht="15.5" x14ac:dyDescent="0.35">
      <c r="A22" s="23">
        <v>2222</v>
      </c>
      <c r="B22" s="53" t="s">
        <v>56</v>
      </c>
      <c r="C22" s="24">
        <v>10.39</v>
      </c>
    </row>
    <row r="23" spans="1:4" ht="15.75" customHeight="1" x14ac:dyDescent="0.35">
      <c r="A23" s="23">
        <v>2223</v>
      </c>
      <c r="B23" s="53" t="s">
        <v>57</v>
      </c>
      <c r="C23" s="24">
        <v>9.41</v>
      </c>
    </row>
    <row r="24" spans="1:4" ht="15.5" x14ac:dyDescent="0.35">
      <c r="A24" s="23">
        <v>2243</v>
      </c>
      <c r="B24" s="44" t="s">
        <v>13</v>
      </c>
      <c r="C24" s="24">
        <v>2.64</v>
      </c>
    </row>
    <row r="25" spans="1:4" ht="15.5" x14ac:dyDescent="0.35">
      <c r="A25" s="23">
        <v>2244</v>
      </c>
      <c r="B25" s="44" t="s">
        <v>64</v>
      </c>
      <c r="C25" s="24">
        <v>13.41</v>
      </c>
    </row>
    <row r="26" spans="1:4" ht="15.5" x14ac:dyDescent="0.35">
      <c r="A26" s="23">
        <v>2312</v>
      </c>
      <c r="B26" s="53" t="s">
        <v>71</v>
      </c>
      <c r="C26" s="24">
        <v>17.53</v>
      </c>
    </row>
    <row r="27" spans="1:4" ht="15.5" x14ac:dyDescent="0.3">
      <c r="A27" s="23">
        <v>2321</v>
      </c>
      <c r="B27" s="25" t="s">
        <v>51</v>
      </c>
      <c r="C27" s="24">
        <v>8.4700000000000006</v>
      </c>
    </row>
    <row r="28" spans="1:4" ht="15.5" x14ac:dyDescent="0.35">
      <c r="A28" s="23">
        <v>2350</v>
      </c>
      <c r="B28" s="50" t="s">
        <v>75</v>
      </c>
      <c r="C28" s="24">
        <v>7.21</v>
      </c>
    </row>
    <row r="29" spans="1:4" ht="16.5" customHeight="1" x14ac:dyDescent="0.3">
      <c r="A29" s="23">
        <v>2362</v>
      </c>
      <c r="B29" s="25" t="s">
        <v>17</v>
      </c>
      <c r="C29" s="24">
        <v>3.88</v>
      </c>
    </row>
    <row r="30" spans="1:4" ht="15.5" x14ac:dyDescent="0.3">
      <c r="A30" s="23">
        <v>2363</v>
      </c>
      <c r="B30" s="25" t="s">
        <v>15</v>
      </c>
      <c r="C30" s="24">
        <f>1.61*500</f>
        <v>805</v>
      </c>
    </row>
    <row r="31" spans="1:4" ht="15.5" x14ac:dyDescent="0.35">
      <c r="A31" s="23">
        <v>5239</v>
      </c>
      <c r="B31" s="8" t="s">
        <v>82</v>
      </c>
      <c r="C31" s="24">
        <v>15.44</v>
      </c>
    </row>
    <row r="32" spans="1:4" ht="15.5" x14ac:dyDescent="0.3">
      <c r="A32" s="23"/>
      <c r="B32" s="33" t="s">
        <v>6</v>
      </c>
      <c r="C32" s="26">
        <f>SUM(C20:C31)</f>
        <v>1570.55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151.31</v>
      </c>
    </row>
    <row r="35" spans="1:3" ht="17.25" customHeight="1" x14ac:dyDescent="0.35">
      <c r="A35" s="23">
        <v>1200</v>
      </c>
      <c r="B35" s="44" t="s">
        <v>53</v>
      </c>
      <c r="C35" s="24">
        <v>35.69</v>
      </c>
    </row>
    <row r="36" spans="1:3" ht="15.5" x14ac:dyDescent="0.3">
      <c r="A36" s="23">
        <v>2100</v>
      </c>
      <c r="B36" s="51" t="s">
        <v>54</v>
      </c>
      <c r="C36" s="24">
        <v>0.51</v>
      </c>
    </row>
    <row r="37" spans="1:3" ht="15.5" x14ac:dyDescent="0.35">
      <c r="A37" s="52">
        <v>2210</v>
      </c>
      <c r="B37" s="53" t="s">
        <v>55</v>
      </c>
      <c r="C37" s="24">
        <v>2.7</v>
      </c>
    </row>
    <row r="38" spans="1:3" ht="15.5" x14ac:dyDescent="0.35">
      <c r="A38" s="23">
        <v>2222</v>
      </c>
      <c r="B38" s="53" t="s">
        <v>56</v>
      </c>
      <c r="C38" s="24">
        <v>2.75</v>
      </c>
    </row>
    <row r="39" spans="1:3" ht="15.5" x14ac:dyDescent="0.35">
      <c r="A39" s="23">
        <v>2223</v>
      </c>
      <c r="B39" s="53" t="s">
        <v>57</v>
      </c>
      <c r="C39" s="24">
        <v>22.17</v>
      </c>
    </row>
    <row r="40" spans="1:3" ht="31" x14ac:dyDescent="0.35">
      <c r="A40" s="23">
        <v>2224</v>
      </c>
      <c r="B40" s="53" t="s">
        <v>58</v>
      </c>
      <c r="C40" s="24">
        <v>1.28</v>
      </c>
    </row>
    <row r="41" spans="1:3" ht="15.5" x14ac:dyDescent="0.35">
      <c r="A41" s="23">
        <v>2231</v>
      </c>
      <c r="B41" s="44" t="s">
        <v>59</v>
      </c>
      <c r="C41" s="24">
        <v>0.35</v>
      </c>
    </row>
    <row r="42" spans="1:3" ht="15.5" x14ac:dyDescent="0.35">
      <c r="A42" s="23">
        <v>2232</v>
      </c>
      <c r="B42" s="44" t="s">
        <v>86</v>
      </c>
      <c r="C42" s="24">
        <v>4.84</v>
      </c>
    </row>
    <row r="43" spans="1:3" ht="15.5" x14ac:dyDescent="0.3">
      <c r="A43" s="23">
        <v>2235</v>
      </c>
      <c r="B43" s="54" t="s">
        <v>60</v>
      </c>
      <c r="C43" s="24">
        <v>0.51</v>
      </c>
    </row>
    <row r="44" spans="1:3" ht="15.5" x14ac:dyDescent="0.35">
      <c r="A44" s="23">
        <v>2239</v>
      </c>
      <c r="B44" s="44" t="s">
        <v>61</v>
      </c>
      <c r="C44" s="24">
        <v>0.3</v>
      </c>
    </row>
    <row r="45" spans="1:3" ht="15.5" x14ac:dyDescent="0.35">
      <c r="A45" s="23">
        <v>2241</v>
      </c>
      <c r="B45" s="44" t="s">
        <v>62</v>
      </c>
      <c r="C45" s="24">
        <v>2</v>
      </c>
    </row>
    <row r="46" spans="1:3" ht="15.5" x14ac:dyDescent="0.35">
      <c r="A46" s="23">
        <v>2242</v>
      </c>
      <c r="B46" s="53" t="s">
        <v>63</v>
      </c>
      <c r="C46" s="24">
        <v>0.71</v>
      </c>
    </row>
    <row r="47" spans="1:3" ht="15.5" x14ac:dyDescent="0.35">
      <c r="A47" s="23">
        <v>2243</v>
      </c>
      <c r="B47" s="44" t="s">
        <v>13</v>
      </c>
      <c r="C47" s="24">
        <v>5.39</v>
      </c>
    </row>
    <row r="48" spans="1:3" ht="15.5" x14ac:dyDescent="0.35">
      <c r="A48" s="23">
        <v>2244</v>
      </c>
      <c r="B48" s="44" t="s">
        <v>64</v>
      </c>
      <c r="C48" s="24">
        <v>37.82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x14ac:dyDescent="0.35">
      <c r="A50" s="23">
        <v>2249</v>
      </c>
      <c r="B50" s="44" t="s">
        <v>87</v>
      </c>
      <c r="C50" s="24">
        <v>0.06</v>
      </c>
    </row>
    <row r="51" spans="1:3" ht="16.5" customHeight="1" x14ac:dyDescent="0.35">
      <c r="A51" s="23">
        <v>2250</v>
      </c>
      <c r="B51" s="44" t="s">
        <v>66</v>
      </c>
      <c r="C51" s="24">
        <v>8.99</v>
      </c>
    </row>
    <row r="52" spans="1:3" ht="15.5" x14ac:dyDescent="0.35">
      <c r="A52" s="23">
        <v>2262</v>
      </c>
      <c r="B52" s="53" t="s">
        <v>50</v>
      </c>
      <c r="C52" s="24">
        <v>2.78</v>
      </c>
    </row>
    <row r="53" spans="1:3" ht="15.5" x14ac:dyDescent="0.35">
      <c r="A53" s="23">
        <v>2263</v>
      </c>
      <c r="B53" s="53" t="s">
        <v>68</v>
      </c>
      <c r="C53" s="24">
        <v>0.67</v>
      </c>
    </row>
    <row r="54" spans="1:3" ht="15.5" x14ac:dyDescent="0.35">
      <c r="A54" s="23">
        <v>2264</v>
      </c>
      <c r="B54" s="44" t="s">
        <v>69</v>
      </c>
      <c r="C54" s="24">
        <v>7.0000000000000007E-2</v>
      </c>
    </row>
    <row r="55" spans="1:3" ht="15" customHeight="1" x14ac:dyDescent="0.35">
      <c r="A55" s="23">
        <v>2311</v>
      </c>
      <c r="B55" s="53" t="s">
        <v>70</v>
      </c>
      <c r="C55" s="24">
        <v>1.1599999999999999</v>
      </c>
    </row>
    <row r="56" spans="1:3" ht="15.5" x14ac:dyDescent="0.35">
      <c r="A56" s="23">
        <v>2313</v>
      </c>
      <c r="B56" s="53" t="s">
        <v>88</v>
      </c>
      <c r="C56" s="24">
        <v>0.88</v>
      </c>
    </row>
    <row r="57" spans="1:3" ht="15.5" x14ac:dyDescent="0.35">
      <c r="A57" s="23">
        <v>2312</v>
      </c>
      <c r="B57" s="53" t="s">
        <v>71</v>
      </c>
      <c r="C57" s="24">
        <v>7.0000000000000007E-2</v>
      </c>
    </row>
    <row r="58" spans="1:3" ht="15.5" x14ac:dyDescent="0.3">
      <c r="A58" s="23">
        <v>2314</v>
      </c>
      <c r="B58" s="54" t="s">
        <v>72</v>
      </c>
      <c r="C58" s="24">
        <v>0.21</v>
      </c>
    </row>
    <row r="59" spans="1:3" ht="15.5" x14ac:dyDescent="0.35">
      <c r="A59" s="23">
        <v>2321</v>
      </c>
      <c r="B59" s="53" t="s">
        <v>51</v>
      </c>
      <c r="C59" s="24">
        <v>23.81</v>
      </c>
    </row>
    <row r="60" spans="1:3" ht="15.5" x14ac:dyDescent="0.35">
      <c r="A60" s="23">
        <v>2322</v>
      </c>
      <c r="B60" s="53" t="s">
        <v>73</v>
      </c>
      <c r="C60" s="24">
        <v>0.74</v>
      </c>
    </row>
    <row r="61" spans="1:3" ht="15.5" x14ac:dyDescent="0.35">
      <c r="A61" s="23">
        <v>2350</v>
      </c>
      <c r="B61" s="50" t="s">
        <v>75</v>
      </c>
      <c r="C61" s="24">
        <v>5.85</v>
      </c>
    </row>
    <row r="62" spans="1:3" ht="15.5" x14ac:dyDescent="0.35">
      <c r="A62" s="23">
        <v>2400</v>
      </c>
      <c r="B62" s="53" t="s">
        <v>77</v>
      </c>
      <c r="C62" s="24">
        <v>0.13</v>
      </c>
    </row>
    <row r="63" spans="1:3" ht="15.5" x14ac:dyDescent="0.35">
      <c r="A63" s="23">
        <v>2513</v>
      </c>
      <c r="B63" s="50" t="s">
        <v>79</v>
      </c>
      <c r="C63" s="24">
        <v>1.67</v>
      </c>
    </row>
    <row r="64" spans="1:3" ht="15.5" x14ac:dyDescent="0.35">
      <c r="A64" s="23">
        <v>2515</v>
      </c>
      <c r="B64" s="53" t="s">
        <v>11</v>
      </c>
      <c r="C64" s="24">
        <v>1.91</v>
      </c>
    </row>
    <row r="65" spans="1:3" ht="15.5" x14ac:dyDescent="0.35">
      <c r="A65" s="23">
        <v>2519</v>
      </c>
      <c r="B65" s="53" t="s">
        <v>49</v>
      </c>
      <c r="C65" s="24">
        <v>0.19</v>
      </c>
    </row>
    <row r="66" spans="1:3" ht="15.5" x14ac:dyDescent="0.35">
      <c r="A66" s="23">
        <v>5238</v>
      </c>
      <c r="B66" s="50" t="s">
        <v>81</v>
      </c>
      <c r="C66" s="24">
        <v>0.78</v>
      </c>
    </row>
    <row r="67" spans="1:3" ht="15.5" x14ac:dyDescent="0.35">
      <c r="A67" s="23">
        <v>5239</v>
      </c>
      <c r="B67" s="50" t="s">
        <v>82</v>
      </c>
      <c r="C67" s="24">
        <v>3.72</v>
      </c>
    </row>
    <row r="68" spans="1:3" ht="15.5" x14ac:dyDescent="0.35">
      <c r="A68" s="23">
        <v>5250</v>
      </c>
      <c r="B68" s="53" t="s">
        <v>14</v>
      </c>
      <c r="C68" s="24">
        <v>7.43</v>
      </c>
    </row>
    <row r="69" spans="1:3" ht="15.75" customHeight="1" x14ac:dyDescent="0.3">
      <c r="A69" s="27"/>
      <c r="B69" s="34" t="s">
        <v>8</v>
      </c>
      <c r="C69" s="26">
        <f>SUM(C34:C68)</f>
        <v>329.45000000000005</v>
      </c>
    </row>
    <row r="70" spans="1:3" ht="15.5" x14ac:dyDescent="0.3">
      <c r="A70" s="27"/>
      <c r="B70" s="34" t="s">
        <v>12</v>
      </c>
      <c r="C70" s="26">
        <f>C69+C32</f>
        <v>1900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500</v>
      </c>
    </row>
    <row r="73" spans="1:3" ht="15.5" x14ac:dyDescent="0.3">
      <c r="A73" s="143" t="s">
        <v>38</v>
      </c>
      <c r="B73" s="143"/>
      <c r="C73" s="47">
        <f>C70/C72</f>
        <v>3.8</v>
      </c>
    </row>
    <row r="74" spans="1:3" ht="15.75" customHeight="1" x14ac:dyDescent="0.3">
      <c r="A74" s="36"/>
      <c r="B74" s="37"/>
      <c r="C74" s="100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38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4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A7:C7"/>
    <mergeCell ref="B8:C8"/>
    <mergeCell ref="A9:C9"/>
    <mergeCell ref="A10:C10"/>
    <mergeCell ref="B11:C11"/>
    <mergeCell ref="B13:C13"/>
    <mergeCell ref="B12:C12"/>
    <mergeCell ref="A72:B72"/>
    <mergeCell ref="A73:B73"/>
    <mergeCell ref="A75:B75"/>
    <mergeCell ref="A76:B76"/>
  </mergeCells>
  <pageMargins left="0.70866141732283472" right="0.70866141732283472" top="0.74803149606299213" bottom="0.55118110236220474" header="0.31496062992125984" footer="0.31496062992125984"/>
  <pageSetup paperSize="9" scale="58" orientation="portrait" r:id="rId1"/>
  <headerFooter>
    <oddFooter>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C5" sqref="C5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33" customHeight="1" x14ac:dyDescent="0.3">
      <c r="A12" s="10"/>
      <c r="B12" s="138" t="s">
        <v>177</v>
      </c>
      <c r="C12" s="138"/>
    </row>
    <row r="13" spans="1:3" s="5" customFormat="1" ht="15.5" x14ac:dyDescent="0.3">
      <c r="A13" s="10"/>
      <c r="B13" s="146" t="s">
        <v>135</v>
      </c>
      <c r="C13" s="146"/>
    </row>
    <row r="14" spans="1:3" s="5" customFormat="1" ht="15.5" x14ac:dyDescent="0.3">
      <c r="A14" s="10"/>
      <c r="B14" s="10" t="s">
        <v>137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547.91999999999996</v>
      </c>
    </row>
    <row r="21" spans="1:4" s="5" customFormat="1" ht="15.5" x14ac:dyDescent="0.3">
      <c r="A21" s="23">
        <v>1200</v>
      </c>
      <c r="B21" s="25" t="s">
        <v>53</v>
      </c>
      <c r="C21" s="24">
        <v>129.25</v>
      </c>
    </row>
    <row r="22" spans="1:4" s="5" customFormat="1" ht="15.5" x14ac:dyDescent="0.35">
      <c r="A22" s="23">
        <v>2222</v>
      </c>
      <c r="B22" s="53" t="s">
        <v>56</v>
      </c>
      <c r="C22" s="24">
        <v>10.39</v>
      </c>
    </row>
    <row r="23" spans="1:4" ht="15.75" customHeight="1" x14ac:dyDescent="0.35">
      <c r="A23" s="23">
        <v>2223</v>
      </c>
      <c r="B23" s="53" t="s">
        <v>57</v>
      </c>
      <c r="C23" s="24">
        <v>9.41</v>
      </c>
    </row>
    <row r="24" spans="1:4" ht="15.5" x14ac:dyDescent="0.35">
      <c r="A24" s="23">
        <v>2243</v>
      </c>
      <c r="B24" s="44" t="s">
        <v>13</v>
      </c>
      <c r="C24" s="24">
        <v>2.64</v>
      </c>
    </row>
    <row r="25" spans="1:4" ht="15.5" x14ac:dyDescent="0.35">
      <c r="A25" s="23">
        <v>2244</v>
      </c>
      <c r="B25" s="44" t="s">
        <v>64</v>
      </c>
      <c r="C25" s="24">
        <v>13.41</v>
      </c>
    </row>
    <row r="26" spans="1:4" ht="15.5" x14ac:dyDescent="0.35">
      <c r="A26" s="23">
        <v>2312</v>
      </c>
      <c r="B26" s="53" t="s">
        <v>71</v>
      </c>
      <c r="C26" s="24">
        <v>17.53</v>
      </c>
    </row>
    <row r="27" spans="1:4" ht="15.5" x14ac:dyDescent="0.3">
      <c r="A27" s="23">
        <v>2321</v>
      </c>
      <c r="B27" s="25" t="s">
        <v>51</v>
      </c>
      <c r="C27" s="24">
        <v>8.4700000000000006</v>
      </c>
    </row>
    <row r="28" spans="1:4" ht="15.5" x14ac:dyDescent="0.35">
      <c r="A28" s="23">
        <v>2350</v>
      </c>
      <c r="B28" s="50" t="s">
        <v>75</v>
      </c>
      <c r="C28" s="24">
        <v>7.21</v>
      </c>
    </row>
    <row r="29" spans="1:4" ht="16.5" customHeight="1" x14ac:dyDescent="0.3">
      <c r="A29" s="23">
        <v>2362</v>
      </c>
      <c r="B29" s="25" t="s">
        <v>17</v>
      </c>
      <c r="C29" s="24">
        <v>3.88</v>
      </c>
    </row>
    <row r="30" spans="1:4" ht="15.5" x14ac:dyDescent="0.3">
      <c r="A30" s="23">
        <v>2363</v>
      </c>
      <c r="B30" s="25" t="s">
        <v>15</v>
      </c>
      <c r="C30" s="24">
        <f>1.48*500</f>
        <v>740</v>
      </c>
    </row>
    <row r="31" spans="1:4" ht="15.5" x14ac:dyDescent="0.35">
      <c r="A31" s="23">
        <v>5239</v>
      </c>
      <c r="B31" s="8" t="s">
        <v>82</v>
      </c>
      <c r="C31" s="24">
        <v>15.44</v>
      </c>
    </row>
    <row r="32" spans="1:4" ht="15.5" x14ac:dyDescent="0.3">
      <c r="A32" s="23"/>
      <c r="B32" s="33" t="s">
        <v>6</v>
      </c>
      <c r="C32" s="26">
        <f>SUM(C20:C31)</f>
        <v>1505.55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162.79</v>
      </c>
    </row>
    <row r="35" spans="1:3" ht="15.5" x14ac:dyDescent="0.35">
      <c r="A35" s="23">
        <v>1200</v>
      </c>
      <c r="B35" s="44" t="s">
        <v>53</v>
      </c>
      <c r="C35" s="24">
        <v>38.4</v>
      </c>
    </row>
    <row r="36" spans="1:3" ht="15.5" x14ac:dyDescent="0.3">
      <c r="A36" s="23">
        <v>2100</v>
      </c>
      <c r="B36" s="51" t="s">
        <v>54</v>
      </c>
      <c r="C36" s="24">
        <v>0.55000000000000004</v>
      </c>
    </row>
    <row r="37" spans="1:3" ht="15.5" x14ac:dyDescent="0.35">
      <c r="A37" s="52">
        <v>2210</v>
      </c>
      <c r="B37" s="53" t="s">
        <v>55</v>
      </c>
      <c r="C37" s="24">
        <v>2.91</v>
      </c>
    </row>
    <row r="38" spans="1:3" ht="15.5" x14ac:dyDescent="0.35">
      <c r="A38" s="23">
        <v>2222</v>
      </c>
      <c r="B38" s="53" t="s">
        <v>56</v>
      </c>
      <c r="C38" s="24">
        <v>2.96</v>
      </c>
    </row>
    <row r="39" spans="1:3" ht="15.5" x14ac:dyDescent="0.35">
      <c r="A39" s="23">
        <v>2223</v>
      </c>
      <c r="B39" s="53" t="s">
        <v>57</v>
      </c>
      <c r="C39" s="24">
        <v>23.78</v>
      </c>
    </row>
    <row r="40" spans="1:3" ht="31" x14ac:dyDescent="0.35">
      <c r="A40" s="23">
        <v>2224</v>
      </c>
      <c r="B40" s="53" t="s">
        <v>58</v>
      </c>
      <c r="C40" s="24">
        <v>1.38</v>
      </c>
    </row>
    <row r="41" spans="1:3" ht="15.5" x14ac:dyDescent="0.35">
      <c r="A41" s="23">
        <v>2231</v>
      </c>
      <c r="B41" s="44" t="s">
        <v>59</v>
      </c>
      <c r="C41" s="24">
        <v>0.37</v>
      </c>
    </row>
    <row r="42" spans="1:3" ht="15.5" x14ac:dyDescent="0.35">
      <c r="A42" s="23">
        <v>2232</v>
      </c>
      <c r="B42" s="44" t="s">
        <v>86</v>
      </c>
      <c r="C42" s="24">
        <v>5.21</v>
      </c>
    </row>
    <row r="43" spans="1:3" ht="15.5" x14ac:dyDescent="0.3">
      <c r="A43" s="23">
        <v>2235</v>
      </c>
      <c r="B43" s="54" t="s">
        <v>60</v>
      </c>
      <c r="C43" s="24">
        <v>0.55000000000000004</v>
      </c>
    </row>
    <row r="44" spans="1:3" ht="15.5" x14ac:dyDescent="0.35">
      <c r="A44" s="23">
        <v>2239</v>
      </c>
      <c r="B44" s="44" t="s">
        <v>61</v>
      </c>
      <c r="C44" s="24">
        <v>0.33</v>
      </c>
    </row>
    <row r="45" spans="1:3" ht="15.5" x14ac:dyDescent="0.35">
      <c r="A45" s="23">
        <v>2241</v>
      </c>
      <c r="B45" s="44" t="s">
        <v>62</v>
      </c>
      <c r="C45" s="24">
        <v>2.16</v>
      </c>
    </row>
    <row r="46" spans="1:3" ht="15.5" x14ac:dyDescent="0.35">
      <c r="A46" s="23">
        <v>2242</v>
      </c>
      <c r="B46" s="53" t="s">
        <v>63</v>
      </c>
      <c r="C46" s="24">
        <v>0.77</v>
      </c>
    </row>
    <row r="47" spans="1:3" ht="15.5" x14ac:dyDescent="0.35">
      <c r="A47" s="23">
        <v>2243</v>
      </c>
      <c r="B47" s="44" t="s">
        <v>13</v>
      </c>
      <c r="C47" s="24">
        <v>5.8</v>
      </c>
    </row>
    <row r="48" spans="1:3" ht="15.5" x14ac:dyDescent="0.35">
      <c r="A48" s="23">
        <v>2244</v>
      </c>
      <c r="B48" s="44" t="s">
        <v>64</v>
      </c>
      <c r="C48" s="24">
        <v>40.69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x14ac:dyDescent="0.35">
      <c r="A50" s="23">
        <v>2249</v>
      </c>
      <c r="B50" s="44" t="s">
        <v>87</v>
      </c>
      <c r="C50" s="24">
        <v>0.06</v>
      </c>
    </row>
    <row r="51" spans="1:3" ht="16.5" customHeight="1" x14ac:dyDescent="0.35">
      <c r="A51" s="23">
        <v>2250</v>
      </c>
      <c r="B51" s="44" t="s">
        <v>66</v>
      </c>
      <c r="C51" s="24">
        <v>9.68</v>
      </c>
    </row>
    <row r="52" spans="1:3" ht="15.5" x14ac:dyDescent="0.35">
      <c r="A52" s="23">
        <v>2262</v>
      </c>
      <c r="B52" s="53" t="s">
        <v>50</v>
      </c>
      <c r="C52" s="24">
        <v>3</v>
      </c>
    </row>
    <row r="53" spans="1:3" ht="15.5" x14ac:dyDescent="0.35">
      <c r="A53" s="23">
        <v>2263</v>
      </c>
      <c r="B53" s="53" t="s">
        <v>68</v>
      </c>
      <c r="C53" s="24">
        <v>0.72</v>
      </c>
    </row>
    <row r="54" spans="1:3" ht="15.5" x14ac:dyDescent="0.35">
      <c r="A54" s="23">
        <v>2264</v>
      </c>
      <c r="B54" s="44" t="s">
        <v>69</v>
      </c>
      <c r="C54" s="24">
        <v>0.08</v>
      </c>
    </row>
    <row r="55" spans="1:3" ht="15" customHeight="1" x14ac:dyDescent="0.35">
      <c r="A55" s="23">
        <v>2311</v>
      </c>
      <c r="B55" s="53" t="s">
        <v>70</v>
      </c>
      <c r="C55" s="24">
        <v>1.25</v>
      </c>
    </row>
    <row r="56" spans="1:3" ht="15.5" x14ac:dyDescent="0.35">
      <c r="A56" s="23">
        <v>2313</v>
      </c>
      <c r="B56" s="53" t="s">
        <v>88</v>
      </c>
      <c r="C56" s="24">
        <v>0.95</v>
      </c>
    </row>
    <row r="57" spans="1:3" ht="15.5" x14ac:dyDescent="0.35">
      <c r="A57" s="23">
        <v>2312</v>
      </c>
      <c r="B57" s="53" t="s">
        <v>71</v>
      </c>
      <c r="C57" s="24">
        <v>0.08</v>
      </c>
    </row>
    <row r="58" spans="1:3" ht="15.5" x14ac:dyDescent="0.3">
      <c r="A58" s="23">
        <v>2314</v>
      </c>
      <c r="B58" s="54" t="s">
        <v>72</v>
      </c>
      <c r="C58" s="24">
        <v>0.22</v>
      </c>
    </row>
    <row r="59" spans="1:3" ht="15.5" x14ac:dyDescent="0.35">
      <c r="A59" s="23">
        <v>2321</v>
      </c>
      <c r="B59" s="53" t="s">
        <v>51</v>
      </c>
      <c r="C59" s="24">
        <v>25.61</v>
      </c>
    </row>
    <row r="60" spans="1:3" ht="15.5" x14ac:dyDescent="0.35">
      <c r="A60" s="23">
        <v>2322</v>
      </c>
      <c r="B60" s="53" t="s">
        <v>73</v>
      </c>
      <c r="C60" s="24">
        <v>0.8</v>
      </c>
    </row>
    <row r="61" spans="1:3" ht="15.5" x14ac:dyDescent="0.35">
      <c r="A61" s="23">
        <v>2350</v>
      </c>
      <c r="B61" s="50" t="s">
        <v>75</v>
      </c>
      <c r="C61" s="24">
        <v>6.3</v>
      </c>
    </row>
    <row r="62" spans="1:3" ht="15.5" x14ac:dyDescent="0.35">
      <c r="A62" s="23">
        <v>2400</v>
      </c>
      <c r="B62" s="53" t="s">
        <v>77</v>
      </c>
      <c r="C62" s="24">
        <v>0.14000000000000001</v>
      </c>
    </row>
    <row r="63" spans="1:3" ht="15.5" x14ac:dyDescent="0.35">
      <c r="A63" s="23">
        <v>2513</v>
      </c>
      <c r="B63" s="50" t="s">
        <v>79</v>
      </c>
      <c r="C63" s="24">
        <v>1.8</v>
      </c>
    </row>
    <row r="64" spans="1:3" ht="15.5" x14ac:dyDescent="0.35">
      <c r="A64" s="23">
        <v>2515</v>
      </c>
      <c r="B64" s="53" t="s">
        <v>11</v>
      </c>
      <c r="C64" s="24">
        <v>2.06</v>
      </c>
    </row>
    <row r="65" spans="1:3" ht="15.5" x14ac:dyDescent="0.35">
      <c r="A65" s="23">
        <v>2519</v>
      </c>
      <c r="B65" s="53" t="s">
        <v>49</v>
      </c>
      <c r="C65" s="24">
        <v>0.21</v>
      </c>
    </row>
    <row r="66" spans="1:3" ht="15.5" x14ac:dyDescent="0.35">
      <c r="A66" s="23">
        <v>5238</v>
      </c>
      <c r="B66" s="50" t="s">
        <v>81</v>
      </c>
      <c r="C66" s="24">
        <v>0.84</v>
      </c>
    </row>
    <row r="67" spans="1:3" ht="15.5" x14ac:dyDescent="0.35">
      <c r="A67" s="23">
        <v>5239</v>
      </c>
      <c r="B67" s="50" t="s">
        <v>82</v>
      </c>
      <c r="C67" s="24">
        <v>4</v>
      </c>
    </row>
    <row r="68" spans="1:3" ht="15.5" x14ac:dyDescent="0.35">
      <c r="A68" s="23">
        <v>5250</v>
      </c>
      <c r="B68" s="53" t="s">
        <v>14</v>
      </c>
      <c r="C68" s="24">
        <v>8</v>
      </c>
    </row>
    <row r="69" spans="1:3" ht="15.75" customHeight="1" x14ac:dyDescent="0.3">
      <c r="A69" s="27"/>
      <c r="B69" s="34" t="s">
        <v>8</v>
      </c>
      <c r="C69" s="26">
        <f>SUM(C34:C68)</f>
        <v>354.4500000000001</v>
      </c>
    </row>
    <row r="70" spans="1:3" ht="15.5" x14ac:dyDescent="0.3">
      <c r="A70" s="27"/>
      <c r="B70" s="34" t="s">
        <v>12</v>
      </c>
      <c r="C70" s="26">
        <f>C69+C32</f>
        <v>1860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500</v>
      </c>
    </row>
    <row r="73" spans="1:3" ht="15.5" x14ac:dyDescent="0.3">
      <c r="A73" s="143" t="s">
        <v>38</v>
      </c>
      <c r="B73" s="143"/>
      <c r="C73" s="47">
        <f>C70/C72</f>
        <v>3.72</v>
      </c>
    </row>
    <row r="74" spans="1:3" ht="15.75" customHeight="1" x14ac:dyDescent="0.3">
      <c r="A74" s="36"/>
      <c r="B74" s="37"/>
      <c r="C74" s="100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38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2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99"/>
    </row>
    <row r="81" spans="1:3" s="3" customFormat="1" ht="14.25" customHeight="1" x14ac:dyDescent="0.35">
      <c r="A81" s="29"/>
      <c r="B81" s="31"/>
      <c r="C81" s="31"/>
    </row>
  </sheetData>
  <mergeCells count="11">
    <mergeCell ref="A7:C7"/>
    <mergeCell ref="B8:C8"/>
    <mergeCell ref="A73:B73"/>
    <mergeCell ref="A75:B75"/>
    <mergeCell ref="A76:B76"/>
    <mergeCell ref="A9:C9"/>
    <mergeCell ref="A10:C10"/>
    <mergeCell ref="B11:C11"/>
    <mergeCell ref="B13:C13"/>
    <mergeCell ref="B12:C12"/>
    <mergeCell ref="A72:B72"/>
  </mergeCells>
  <pageMargins left="0.70866141732283472" right="0.70866141732283472" top="0.74803149606299213" bottom="0.55118110236220474" header="0.31496062992125984" footer="0.31496062992125984"/>
  <pageSetup paperSize="9" scale="58" orientation="portrait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C5" sqref="C5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33" customHeight="1" x14ac:dyDescent="0.3">
      <c r="A12" s="10"/>
      <c r="B12" s="138" t="s">
        <v>177</v>
      </c>
      <c r="C12" s="138"/>
    </row>
    <row r="13" spans="1:3" s="5" customFormat="1" ht="15.5" x14ac:dyDescent="0.3">
      <c r="A13" s="10"/>
      <c r="B13" s="146" t="s">
        <v>139</v>
      </c>
      <c r="C13" s="146"/>
    </row>
    <row r="14" spans="1:3" s="5" customFormat="1" ht="15.5" x14ac:dyDescent="0.3">
      <c r="A14" s="10"/>
      <c r="B14" s="10" t="s">
        <v>140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28.14</v>
      </c>
    </row>
    <row r="21" spans="1:4" s="5" customFormat="1" ht="15.5" x14ac:dyDescent="0.3">
      <c r="A21" s="23">
        <v>1200</v>
      </c>
      <c r="B21" s="25" t="s">
        <v>53</v>
      </c>
      <c r="C21" s="24">
        <v>6.64</v>
      </c>
    </row>
    <row r="22" spans="1:4" s="5" customFormat="1" ht="15.5" x14ac:dyDescent="0.35">
      <c r="A22" s="23">
        <v>2222</v>
      </c>
      <c r="B22" s="53" t="s">
        <v>56</v>
      </c>
      <c r="C22" s="24">
        <v>0.53</v>
      </c>
    </row>
    <row r="23" spans="1:4" ht="15.75" customHeight="1" x14ac:dyDescent="0.35">
      <c r="A23" s="23">
        <v>2223</v>
      </c>
      <c r="B23" s="53" t="s">
        <v>57</v>
      </c>
      <c r="C23" s="24">
        <v>0.48</v>
      </c>
    </row>
    <row r="24" spans="1:4" ht="15.5" x14ac:dyDescent="0.35">
      <c r="A24" s="23">
        <v>2243</v>
      </c>
      <c r="B24" s="44" t="s">
        <v>13</v>
      </c>
      <c r="C24" s="24">
        <v>0.14000000000000001</v>
      </c>
    </row>
    <row r="25" spans="1:4" ht="15.5" x14ac:dyDescent="0.35">
      <c r="A25" s="23">
        <v>2244</v>
      </c>
      <c r="B25" s="44" t="s">
        <v>64</v>
      </c>
      <c r="C25" s="24">
        <v>0.69</v>
      </c>
    </row>
    <row r="26" spans="1:4" ht="15.5" x14ac:dyDescent="0.35">
      <c r="A26" s="23">
        <v>2312</v>
      </c>
      <c r="B26" s="53" t="s">
        <v>71</v>
      </c>
      <c r="C26" s="24">
        <v>0.9</v>
      </c>
    </row>
    <row r="27" spans="1:4" ht="15.5" x14ac:dyDescent="0.3">
      <c r="A27" s="23">
        <v>2321</v>
      </c>
      <c r="B27" s="25" t="s">
        <v>51</v>
      </c>
      <c r="C27" s="24">
        <v>0.44</v>
      </c>
    </row>
    <row r="28" spans="1:4" ht="15.5" x14ac:dyDescent="0.35">
      <c r="A28" s="23">
        <v>2350</v>
      </c>
      <c r="B28" s="50" t="s">
        <v>75</v>
      </c>
      <c r="C28" s="24">
        <v>0.37</v>
      </c>
    </row>
    <row r="29" spans="1:4" ht="16.5" customHeight="1" x14ac:dyDescent="0.3">
      <c r="A29" s="23">
        <v>2362</v>
      </c>
      <c r="B29" s="25" t="s">
        <v>17</v>
      </c>
      <c r="C29" s="24">
        <v>0.2</v>
      </c>
    </row>
    <row r="30" spans="1:4" ht="15.5" x14ac:dyDescent="0.3">
      <c r="A30" s="23">
        <v>2363</v>
      </c>
      <c r="B30" s="25" t="s">
        <v>15</v>
      </c>
      <c r="C30" s="24">
        <f>2.09*15</f>
        <v>31.349999999999998</v>
      </c>
    </row>
    <row r="31" spans="1:4" ht="15.5" x14ac:dyDescent="0.35">
      <c r="A31" s="23">
        <v>5239</v>
      </c>
      <c r="B31" s="8" t="s">
        <v>82</v>
      </c>
      <c r="C31" s="24">
        <v>0.79</v>
      </c>
    </row>
    <row r="32" spans="1:4" ht="15.5" x14ac:dyDescent="0.3">
      <c r="A32" s="23"/>
      <c r="B32" s="33" t="s">
        <v>6</v>
      </c>
      <c r="C32" s="26">
        <f>SUM(C20:C31)</f>
        <v>70.67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6.81</v>
      </c>
    </row>
    <row r="35" spans="1:3" ht="14.25" customHeight="1" x14ac:dyDescent="0.35">
      <c r="A35" s="23">
        <v>1200</v>
      </c>
      <c r="B35" s="44" t="s">
        <v>53</v>
      </c>
      <c r="C35" s="24">
        <v>1.61</v>
      </c>
    </row>
    <row r="36" spans="1:3" ht="15.5" x14ac:dyDescent="0.3">
      <c r="A36" s="23">
        <v>2100</v>
      </c>
      <c r="B36" s="51" t="s">
        <v>54</v>
      </c>
      <c r="C36" s="24">
        <v>0.02</v>
      </c>
    </row>
    <row r="37" spans="1:3" ht="15.5" x14ac:dyDescent="0.35">
      <c r="A37" s="52">
        <v>2210</v>
      </c>
      <c r="B37" s="53" t="s">
        <v>55</v>
      </c>
      <c r="C37" s="24">
        <v>0.12</v>
      </c>
    </row>
    <row r="38" spans="1:3" ht="15.5" x14ac:dyDescent="0.35">
      <c r="A38" s="23">
        <v>2222</v>
      </c>
      <c r="B38" s="53" t="s">
        <v>56</v>
      </c>
      <c r="C38" s="24">
        <v>0.12</v>
      </c>
    </row>
    <row r="39" spans="1:3" ht="15.5" x14ac:dyDescent="0.35">
      <c r="A39" s="23">
        <v>2223</v>
      </c>
      <c r="B39" s="53" t="s">
        <v>57</v>
      </c>
      <c r="C39" s="24">
        <v>0.99</v>
      </c>
    </row>
    <row r="40" spans="1:3" ht="31" x14ac:dyDescent="0.35">
      <c r="A40" s="23">
        <v>2224</v>
      </c>
      <c r="B40" s="53" t="s">
        <v>58</v>
      </c>
      <c r="C40" s="24">
        <v>0.06</v>
      </c>
    </row>
    <row r="41" spans="1:3" ht="15.5" x14ac:dyDescent="0.35">
      <c r="A41" s="23">
        <v>2231</v>
      </c>
      <c r="B41" s="44" t="s">
        <v>59</v>
      </c>
      <c r="C41" s="24">
        <v>0.02</v>
      </c>
    </row>
    <row r="42" spans="1:3" ht="15.5" x14ac:dyDescent="0.35">
      <c r="A42" s="23">
        <v>2232</v>
      </c>
      <c r="B42" s="44" t="s">
        <v>86</v>
      </c>
      <c r="C42" s="24">
        <v>0.22</v>
      </c>
    </row>
    <row r="43" spans="1:3" ht="15.5" x14ac:dyDescent="0.3">
      <c r="A43" s="23">
        <v>2235</v>
      </c>
      <c r="B43" s="54" t="s">
        <v>60</v>
      </c>
      <c r="C43" s="24">
        <v>0.02</v>
      </c>
    </row>
    <row r="44" spans="1:3" ht="15.5" x14ac:dyDescent="0.35">
      <c r="A44" s="23">
        <v>2239</v>
      </c>
      <c r="B44" s="44" t="s">
        <v>61</v>
      </c>
      <c r="C44" s="24">
        <v>0.01</v>
      </c>
    </row>
    <row r="45" spans="1:3" ht="15.5" x14ac:dyDescent="0.35">
      <c r="A45" s="23">
        <v>2241</v>
      </c>
      <c r="B45" s="44" t="s">
        <v>62</v>
      </c>
      <c r="C45" s="24">
        <v>0.09</v>
      </c>
    </row>
    <row r="46" spans="1:3" ht="15.5" x14ac:dyDescent="0.35">
      <c r="A46" s="23">
        <v>2242</v>
      </c>
      <c r="B46" s="53" t="s">
        <v>63</v>
      </c>
      <c r="C46" s="24">
        <v>0.03</v>
      </c>
    </row>
    <row r="47" spans="1:3" ht="15.5" x14ac:dyDescent="0.35">
      <c r="A47" s="23">
        <v>2243</v>
      </c>
      <c r="B47" s="44" t="s">
        <v>13</v>
      </c>
      <c r="C47" s="24">
        <v>0.24</v>
      </c>
    </row>
    <row r="48" spans="1:3" ht="15.5" x14ac:dyDescent="0.35">
      <c r="A48" s="23">
        <v>2244</v>
      </c>
      <c r="B48" s="44" t="s">
        <v>64</v>
      </c>
      <c r="C48" s="24">
        <v>1.7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x14ac:dyDescent="0.35">
      <c r="A50" s="23">
        <v>2249</v>
      </c>
      <c r="B50" s="44" t="s">
        <v>87</v>
      </c>
      <c r="C50" s="24">
        <v>0.01</v>
      </c>
    </row>
    <row r="51" spans="1:3" ht="16.5" customHeight="1" x14ac:dyDescent="0.35">
      <c r="A51" s="23">
        <v>2250</v>
      </c>
      <c r="B51" s="44" t="s">
        <v>66</v>
      </c>
      <c r="C51" s="24">
        <v>0.4</v>
      </c>
    </row>
    <row r="52" spans="1:3" ht="15.5" x14ac:dyDescent="0.35">
      <c r="A52" s="23">
        <v>2262</v>
      </c>
      <c r="B52" s="53" t="s">
        <v>50</v>
      </c>
      <c r="C52" s="24">
        <v>0.13</v>
      </c>
    </row>
    <row r="53" spans="1:3" ht="15.5" x14ac:dyDescent="0.35">
      <c r="A53" s="23">
        <v>2263</v>
      </c>
      <c r="B53" s="53" t="s">
        <v>68</v>
      </c>
      <c r="C53" s="24">
        <v>0.03</v>
      </c>
    </row>
    <row r="54" spans="1:3" ht="15.5" x14ac:dyDescent="0.35">
      <c r="A54" s="23">
        <v>2264</v>
      </c>
      <c r="B54" s="44" t="s">
        <v>69</v>
      </c>
      <c r="C54" s="24">
        <v>0</v>
      </c>
    </row>
    <row r="55" spans="1:3" ht="15" customHeight="1" x14ac:dyDescent="0.35">
      <c r="A55" s="23">
        <v>2311</v>
      </c>
      <c r="B55" s="53" t="s">
        <v>70</v>
      </c>
      <c r="C55" s="24">
        <v>0.05</v>
      </c>
    </row>
    <row r="56" spans="1:3" ht="15.5" x14ac:dyDescent="0.35">
      <c r="A56" s="23">
        <v>2313</v>
      </c>
      <c r="B56" s="53" t="s">
        <v>88</v>
      </c>
      <c r="C56" s="24">
        <v>0.04</v>
      </c>
    </row>
    <row r="57" spans="1:3" ht="15.5" x14ac:dyDescent="0.35">
      <c r="A57" s="23">
        <v>2312</v>
      </c>
      <c r="B57" s="53" t="s">
        <v>71</v>
      </c>
      <c r="C57" s="24">
        <v>0.01</v>
      </c>
    </row>
    <row r="58" spans="1:3" ht="15.5" x14ac:dyDescent="0.3">
      <c r="A58" s="23">
        <v>2314</v>
      </c>
      <c r="B58" s="54" t="s">
        <v>72</v>
      </c>
      <c r="C58" s="24">
        <v>0.01</v>
      </c>
    </row>
    <row r="59" spans="1:3" ht="15.5" x14ac:dyDescent="0.35">
      <c r="A59" s="23">
        <v>2321</v>
      </c>
      <c r="B59" s="53" t="s">
        <v>51</v>
      </c>
      <c r="C59" s="24">
        <v>1.07</v>
      </c>
    </row>
    <row r="60" spans="1:3" ht="15.5" x14ac:dyDescent="0.35">
      <c r="A60" s="23">
        <v>2322</v>
      </c>
      <c r="B60" s="53" t="s">
        <v>73</v>
      </c>
      <c r="C60" s="24">
        <v>0.03</v>
      </c>
    </row>
    <row r="61" spans="1:3" ht="15.5" x14ac:dyDescent="0.35">
      <c r="A61" s="23">
        <v>2350</v>
      </c>
      <c r="B61" s="50" t="s">
        <v>75</v>
      </c>
      <c r="C61" s="24">
        <v>0.26</v>
      </c>
    </row>
    <row r="62" spans="1:3" ht="15.5" x14ac:dyDescent="0.35">
      <c r="A62" s="23">
        <v>2400</v>
      </c>
      <c r="B62" s="53" t="s">
        <v>77</v>
      </c>
      <c r="C62" s="24">
        <v>0.01</v>
      </c>
    </row>
    <row r="63" spans="1:3" ht="15.5" x14ac:dyDescent="0.35">
      <c r="A63" s="23">
        <v>2513</v>
      </c>
      <c r="B63" s="50" t="s">
        <v>79</v>
      </c>
      <c r="C63" s="24">
        <v>0.08</v>
      </c>
    </row>
    <row r="64" spans="1:3" ht="15.5" x14ac:dyDescent="0.35">
      <c r="A64" s="23">
        <v>2515</v>
      </c>
      <c r="B64" s="53" t="s">
        <v>11</v>
      </c>
      <c r="C64" s="24">
        <v>0.09</v>
      </c>
    </row>
    <row r="65" spans="1:3" ht="15.5" x14ac:dyDescent="0.35">
      <c r="A65" s="23">
        <v>2519</v>
      </c>
      <c r="B65" s="53" t="s">
        <v>49</v>
      </c>
      <c r="C65" s="24">
        <v>0.01</v>
      </c>
    </row>
    <row r="66" spans="1:3" ht="15.5" x14ac:dyDescent="0.35">
      <c r="A66" s="23">
        <v>5238</v>
      </c>
      <c r="B66" s="50" t="s">
        <v>81</v>
      </c>
      <c r="C66" s="24">
        <v>0.04</v>
      </c>
    </row>
    <row r="67" spans="1:3" ht="15.5" x14ac:dyDescent="0.35">
      <c r="A67" s="23">
        <v>5239</v>
      </c>
      <c r="B67" s="50" t="s">
        <v>82</v>
      </c>
      <c r="C67" s="24">
        <v>0.17</v>
      </c>
    </row>
    <row r="68" spans="1:3" ht="15.5" x14ac:dyDescent="0.35">
      <c r="A68" s="23">
        <v>5250</v>
      </c>
      <c r="B68" s="53" t="s">
        <v>14</v>
      </c>
      <c r="C68" s="24">
        <v>0.33</v>
      </c>
    </row>
    <row r="69" spans="1:3" ht="15.75" customHeight="1" x14ac:dyDescent="0.3">
      <c r="A69" s="27"/>
      <c r="B69" s="34" t="s">
        <v>8</v>
      </c>
      <c r="C69" s="26">
        <f>SUM(C34:C68)</f>
        <v>14.829999999999995</v>
      </c>
    </row>
    <row r="70" spans="1:3" ht="15.5" x14ac:dyDescent="0.3">
      <c r="A70" s="27"/>
      <c r="B70" s="34" t="s">
        <v>12</v>
      </c>
      <c r="C70" s="26">
        <f>C69+C32</f>
        <v>85.5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15</v>
      </c>
    </row>
    <row r="73" spans="1:3" ht="15.5" x14ac:dyDescent="0.3">
      <c r="A73" s="143" t="s">
        <v>38</v>
      </c>
      <c r="B73" s="143"/>
      <c r="C73" s="47">
        <f>C70/C72</f>
        <v>5.7</v>
      </c>
    </row>
    <row r="74" spans="1:3" ht="15.75" customHeight="1" x14ac:dyDescent="0.3">
      <c r="A74" s="36"/>
      <c r="B74" s="37"/>
      <c r="C74" s="98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105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4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A7:C7"/>
    <mergeCell ref="B8:C8"/>
    <mergeCell ref="A9:C9"/>
    <mergeCell ref="A10:C10"/>
    <mergeCell ref="B13:C13"/>
    <mergeCell ref="B11:C11"/>
    <mergeCell ref="B12:C12"/>
    <mergeCell ref="A72:B72"/>
    <mergeCell ref="A73:B73"/>
    <mergeCell ref="A75:B75"/>
    <mergeCell ref="A76:B76"/>
  </mergeCells>
  <pageMargins left="0.94488188976377963" right="0.55118110236220474" top="0.70866141732283472" bottom="0.82677165354330717" header="0.51181102362204722" footer="0.51181102362204722"/>
  <pageSetup paperSize="9" scale="57" firstPageNumber="8" orientation="portrait" useFirstPageNumber="1" r:id="rId1"/>
  <headerFooter alignWithMargins="0"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view="pageLayout" zoomScale="80" zoomScaleNormal="100" zoomScalePageLayoutView="80" workbookViewId="0">
      <selection activeCell="B13" sqref="B13:C13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33" customHeight="1" x14ac:dyDescent="0.3">
      <c r="A12" s="10"/>
      <c r="B12" s="138" t="s">
        <v>177</v>
      </c>
      <c r="C12" s="138"/>
    </row>
    <row r="13" spans="1:3" s="5" customFormat="1" ht="15.5" x14ac:dyDescent="0.3">
      <c r="A13" s="10"/>
      <c r="B13" s="146" t="s">
        <v>139</v>
      </c>
      <c r="C13" s="146"/>
    </row>
    <row r="14" spans="1:3" s="5" customFormat="1" ht="15.5" x14ac:dyDescent="0.3">
      <c r="A14" s="10"/>
      <c r="B14" s="10" t="s">
        <v>141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5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5" s="5" customFormat="1" ht="15" x14ac:dyDescent="0.3">
      <c r="A18" s="20">
        <v>1</v>
      </c>
      <c r="B18" s="21">
        <v>2</v>
      </c>
      <c r="C18" s="21">
        <v>3</v>
      </c>
    </row>
    <row r="19" spans="1:5" s="5" customFormat="1" ht="15.5" x14ac:dyDescent="0.3">
      <c r="A19" s="22"/>
      <c r="B19" s="32" t="s">
        <v>5</v>
      </c>
      <c r="C19" s="32"/>
    </row>
    <row r="20" spans="1:5" s="5" customFormat="1" ht="15.5" x14ac:dyDescent="0.3">
      <c r="A20" s="23">
        <v>1100</v>
      </c>
      <c r="B20" s="23" t="s">
        <v>47</v>
      </c>
      <c r="C20" s="24">
        <v>19.18</v>
      </c>
    </row>
    <row r="21" spans="1:5" s="5" customFormat="1" ht="15.5" x14ac:dyDescent="0.3">
      <c r="A21" s="23">
        <v>1200</v>
      </c>
      <c r="B21" s="25" t="s">
        <v>53</v>
      </c>
      <c r="C21" s="24">
        <v>4.5199999999999996</v>
      </c>
    </row>
    <row r="22" spans="1:5" s="5" customFormat="1" ht="15.5" x14ac:dyDescent="0.35">
      <c r="A22" s="23">
        <v>2222</v>
      </c>
      <c r="B22" s="53" t="s">
        <v>56</v>
      </c>
      <c r="C22" s="24">
        <v>0.46</v>
      </c>
    </row>
    <row r="23" spans="1:5" ht="15.75" customHeight="1" x14ac:dyDescent="0.35">
      <c r="A23" s="23">
        <v>2223</v>
      </c>
      <c r="B23" s="53" t="s">
        <v>57</v>
      </c>
      <c r="C23" s="24">
        <v>0.53</v>
      </c>
    </row>
    <row r="24" spans="1:5" ht="15.5" x14ac:dyDescent="0.35">
      <c r="A24" s="23">
        <v>2243</v>
      </c>
      <c r="B24" s="44" t="s">
        <v>13</v>
      </c>
      <c r="C24" s="24">
        <v>0.1</v>
      </c>
    </row>
    <row r="25" spans="1:5" ht="15.5" x14ac:dyDescent="0.35">
      <c r="A25" s="23">
        <v>2244</v>
      </c>
      <c r="B25" s="44" t="s">
        <v>64</v>
      </c>
      <c r="C25" s="24">
        <v>0.47</v>
      </c>
    </row>
    <row r="26" spans="1:5" ht="15.5" x14ac:dyDescent="0.35">
      <c r="A26" s="23">
        <v>2312</v>
      </c>
      <c r="B26" s="53" t="s">
        <v>71</v>
      </c>
      <c r="C26" s="24">
        <v>0.61</v>
      </c>
    </row>
    <row r="27" spans="1:5" ht="15.5" x14ac:dyDescent="0.3">
      <c r="A27" s="23">
        <v>2321</v>
      </c>
      <c r="B27" s="25" t="s">
        <v>51</v>
      </c>
      <c r="C27" s="24">
        <v>0.49</v>
      </c>
    </row>
    <row r="28" spans="1:5" ht="15.5" x14ac:dyDescent="0.35">
      <c r="A28" s="23">
        <v>2350</v>
      </c>
      <c r="B28" s="50" t="s">
        <v>75</v>
      </c>
      <c r="C28" s="24">
        <v>0.25</v>
      </c>
    </row>
    <row r="29" spans="1:5" ht="16.5" customHeight="1" x14ac:dyDescent="0.3">
      <c r="A29" s="23">
        <v>2362</v>
      </c>
      <c r="B29" s="25" t="s">
        <v>17</v>
      </c>
      <c r="C29" s="24">
        <v>0.14000000000000001</v>
      </c>
    </row>
    <row r="30" spans="1:5" ht="15.5" x14ac:dyDescent="0.3">
      <c r="A30" s="23">
        <v>2363</v>
      </c>
      <c r="B30" s="25" t="s">
        <v>15</v>
      </c>
      <c r="C30" s="24">
        <f>1.72*15</f>
        <v>25.8</v>
      </c>
    </row>
    <row r="31" spans="1:5" ht="15.5" x14ac:dyDescent="0.35">
      <c r="A31" s="23">
        <v>5239</v>
      </c>
      <c r="B31" s="8" t="s">
        <v>82</v>
      </c>
      <c r="C31" s="24">
        <v>0.54</v>
      </c>
    </row>
    <row r="32" spans="1:5" ht="15.5" x14ac:dyDescent="0.3">
      <c r="A32" s="23"/>
      <c r="B32" s="33" t="s">
        <v>6</v>
      </c>
      <c r="C32" s="26">
        <f>SUM(C20:C31)</f>
        <v>53.089999999999996</v>
      </c>
      <c r="D32" s="55"/>
      <c r="E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4.96</v>
      </c>
    </row>
    <row r="35" spans="1:3" ht="15.5" x14ac:dyDescent="0.35">
      <c r="A35" s="23">
        <v>1200</v>
      </c>
      <c r="B35" s="44" t="s">
        <v>53</v>
      </c>
      <c r="C35" s="24">
        <v>1.17</v>
      </c>
    </row>
    <row r="36" spans="1:3" ht="15.5" x14ac:dyDescent="0.3">
      <c r="A36" s="23">
        <v>2100</v>
      </c>
      <c r="B36" s="51" t="s">
        <v>54</v>
      </c>
      <c r="C36" s="24">
        <v>0.02</v>
      </c>
    </row>
    <row r="37" spans="1:3" ht="15.5" x14ac:dyDescent="0.35">
      <c r="A37" s="52">
        <v>2210</v>
      </c>
      <c r="B37" s="53" t="s">
        <v>55</v>
      </c>
      <c r="C37" s="24">
        <v>0.09</v>
      </c>
    </row>
    <row r="38" spans="1:3" ht="15.5" x14ac:dyDescent="0.35">
      <c r="A38" s="23">
        <v>2222</v>
      </c>
      <c r="B38" s="53" t="s">
        <v>56</v>
      </c>
      <c r="C38" s="24">
        <v>0.09</v>
      </c>
    </row>
    <row r="39" spans="1:3" ht="15.5" x14ac:dyDescent="0.35">
      <c r="A39" s="23">
        <v>2223</v>
      </c>
      <c r="B39" s="53" t="s">
        <v>57</v>
      </c>
      <c r="C39" s="24">
        <v>0.72</v>
      </c>
    </row>
    <row r="40" spans="1:3" ht="31" x14ac:dyDescent="0.35">
      <c r="A40" s="23">
        <v>2224</v>
      </c>
      <c r="B40" s="53" t="s">
        <v>58</v>
      </c>
      <c r="C40" s="24">
        <v>0.04</v>
      </c>
    </row>
    <row r="41" spans="1:3" ht="15.5" x14ac:dyDescent="0.35">
      <c r="A41" s="23">
        <v>2231</v>
      </c>
      <c r="B41" s="44" t="s">
        <v>59</v>
      </c>
      <c r="C41" s="24">
        <v>0.01</v>
      </c>
    </row>
    <row r="42" spans="1:3" ht="15.5" x14ac:dyDescent="0.35">
      <c r="A42" s="23">
        <v>2232</v>
      </c>
      <c r="B42" s="44" t="s">
        <v>86</v>
      </c>
      <c r="C42" s="24">
        <v>0.16</v>
      </c>
    </row>
    <row r="43" spans="1:3" ht="15.5" x14ac:dyDescent="0.3">
      <c r="A43" s="23">
        <v>2235</v>
      </c>
      <c r="B43" s="54" t="s">
        <v>60</v>
      </c>
      <c r="C43" s="24">
        <v>0.02</v>
      </c>
    </row>
    <row r="44" spans="1:3" ht="15.5" x14ac:dyDescent="0.35">
      <c r="A44" s="23">
        <v>2239</v>
      </c>
      <c r="B44" s="44" t="s">
        <v>61</v>
      </c>
      <c r="C44" s="24">
        <v>0.01</v>
      </c>
    </row>
    <row r="45" spans="1:3" ht="15.5" x14ac:dyDescent="0.35">
      <c r="A45" s="23">
        <v>2241</v>
      </c>
      <c r="B45" s="44" t="s">
        <v>62</v>
      </c>
      <c r="C45" s="24">
        <v>7.0000000000000007E-2</v>
      </c>
    </row>
    <row r="46" spans="1:3" ht="15.5" x14ac:dyDescent="0.35">
      <c r="A46" s="23">
        <v>2242</v>
      </c>
      <c r="B46" s="53" t="s">
        <v>63</v>
      </c>
      <c r="C46" s="24">
        <v>0.02</v>
      </c>
    </row>
    <row r="47" spans="1:3" ht="15.5" x14ac:dyDescent="0.35">
      <c r="A47" s="23">
        <v>2243</v>
      </c>
      <c r="B47" s="44" t="s">
        <v>13</v>
      </c>
      <c r="C47" s="24">
        <v>0.18</v>
      </c>
    </row>
    <row r="48" spans="1:3" ht="15.5" x14ac:dyDescent="0.35">
      <c r="A48" s="23">
        <v>2244</v>
      </c>
      <c r="B48" s="44" t="s">
        <v>64</v>
      </c>
      <c r="C48" s="24">
        <v>1.24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hidden="1" x14ac:dyDescent="0.35">
      <c r="A50" s="23">
        <v>2249</v>
      </c>
      <c r="B50" s="44" t="s">
        <v>87</v>
      </c>
      <c r="C50" s="24">
        <v>0</v>
      </c>
    </row>
    <row r="51" spans="1:3" ht="16.5" customHeight="1" x14ac:dyDescent="0.35">
      <c r="A51" s="23">
        <v>2250</v>
      </c>
      <c r="B51" s="44" t="s">
        <v>66</v>
      </c>
      <c r="C51" s="24">
        <v>0.3</v>
      </c>
    </row>
    <row r="52" spans="1:3" ht="15.5" x14ac:dyDescent="0.35">
      <c r="A52" s="23">
        <v>2262</v>
      </c>
      <c r="B52" s="53" t="s">
        <v>50</v>
      </c>
      <c r="C52" s="24">
        <v>0.09</v>
      </c>
    </row>
    <row r="53" spans="1:3" ht="15.5" x14ac:dyDescent="0.35">
      <c r="A53" s="23">
        <v>2263</v>
      </c>
      <c r="B53" s="53" t="s">
        <v>68</v>
      </c>
      <c r="C53" s="24">
        <v>0.02</v>
      </c>
    </row>
    <row r="54" spans="1:3" ht="15.5" hidden="1" x14ac:dyDescent="0.35">
      <c r="A54" s="23">
        <v>2264</v>
      </c>
      <c r="B54" s="44" t="s">
        <v>69</v>
      </c>
      <c r="C54" s="24">
        <v>0</v>
      </c>
    </row>
    <row r="55" spans="1:3" ht="15" customHeight="1" x14ac:dyDescent="0.35">
      <c r="A55" s="23">
        <v>2311</v>
      </c>
      <c r="B55" s="53" t="s">
        <v>70</v>
      </c>
      <c r="C55" s="24">
        <v>0.04</v>
      </c>
    </row>
    <row r="56" spans="1:3" ht="15.5" x14ac:dyDescent="0.35">
      <c r="A56" s="23">
        <v>2313</v>
      </c>
      <c r="B56" s="53" t="s">
        <v>88</v>
      </c>
      <c r="C56" s="24">
        <v>0.03</v>
      </c>
    </row>
    <row r="57" spans="1:3" ht="15.5" hidden="1" x14ac:dyDescent="0.35">
      <c r="A57" s="23">
        <v>2312</v>
      </c>
      <c r="B57" s="53" t="s">
        <v>71</v>
      </c>
      <c r="C57" s="24">
        <v>0</v>
      </c>
    </row>
    <row r="58" spans="1:3" ht="15.5" x14ac:dyDescent="0.3">
      <c r="A58" s="23">
        <v>2314</v>
      </c>
      <c r="B58" s="54" t="s">
        <v>72</v>
      </c>
      <c r="C58" s="24">
        <v>0.01</v>
      </c>
    </row>
    <row r="59" spans="1:3" ht="15.5" x14ac:dyDescent="0.35">
      <c r="A59" s="23">
        <v>2321</v>
      </c>
      <c r="B59" s="53" t="s">
        <v>51</v>
      </c>
      <c r="C59" s="24">
        <v>0.78</v>
      </c>
    </row>
    <row r="60" spans="1:3" ht="15.5" x14ac:dyDescent="0.35">
      <c r="A60" s="23">
        <v>2322</v>
      </c>
      <c r="B60" s="53" t="s">
        <v>73</v>
      </c>
      <c r="C60" s="24">
        <v>0.02</v>
      </c>
    </row>
    <row r="61" spans="1:3" ht="15.5" x14ac:dyDescent="0.35">
      <c r="A61" s="23">
        <v>2350</v>
      </c>
      <c r="B61" s="50" t="s">
        <v>75</v>
      </c>
      <c r="C61" s="24">
        <v>0.19</v>
      </c>
    </row>
    <row r="62" spans="1:3" ht="15.5" hidden="1" x14ac:dyDescent="0.35">
      <c r="A62" s="23">
        <v>2400</v>
      </c>
      <c r="B62" s="53" t="s">
        <v>77</v>
      </c>
      <c r="C62" s="24">
        <v>0</v>
      </c>
    </row>
    <row r="63" spans="1:3" ht="15.5" x14ac:dyDescent="0.35">
      <c r="A63" s="23">
        <v>2513</v>
      </c>
      <c r="B63" s="50" t="s">
        <v>79</v>
      </c>
      <c r="C63" s="24">
        <v>0.05</v>
      </c>
    </row>
    <row r="64" spans="1:3" ht="15.5" x14ac:dyDescent="0.35">
      <c r="A64" s="23">
        <v>2515</v>
      </c>
      <c r="B64" s="53" t="s">
        <v>11</v>
      </c>
      <c r="C64" s="24">
        <v>0.06</v>
      </c>
    </row>
    <row r="65" spans="1:4" ht="15.5" x14ac:dyDescent="0.35">
      <c r="A65" s="23">
        <v>2519</v>
      </c>
      <c r="B65" s="53" t="s">
        <v>49</v>
      </c>
      <c r="C65" s="24">
        <v>0.01</v>
      </c>
    </row>
    <row r="66" spans="1:4" ht="15.5" x14ac:dyDescent="0.35">
      <c r="A66" s="23">
        <v>5238</v>
      </c>
      <c r="B66" s="50" t="s">
        <v>81</v>
      </c>
      <c r="C66" s="24">
        <v>0.03</v>
      </c>
    </row>
    <row r="67" spans="1:4" ht="15.5" x14ac:dyDescent="0.35">
      <c r="A67" s="23">
        <v>5239</v>
      </c>
      <c r="B67" s="50" t="s">
        <v>82</v>
      </c>
      <c r="C67" s="24">
        <v>0.14000000000000001</v>
      </c>
    </row>
    <row r="68" spans="1:4" ht="15.5" x14ac:dyDescent="0.35">
      <c r="A68" s="23">
        <v>5250</v>
      </c>
      <c r="B68" s="53" t="s">
        <v>14</v>
      </c>
      <c r="C68" s="24">
        <v>0.24</v>
      </c>
    </row>
    <row r="69" spans="1:4" ht="15.75" customHeight="1" x14ac:dyDescent="0.3">
      <c r="A69" s="27"/>
      <c r="B69" s="34" t="s">
        <v>8</v>
      </c>
      <c r="C69" s="26">
        <f>SUM(C34:C68)</f>
        <v>10.809999999999995</v>
      </c>
      <c r="D69" s="6"/>
    </row>
    <row r="70" spans="1:4" ht="15.5" x14ac:dyDescent="0.3">
      <c r="A70" s="27"/>
      <c r="B70" s="34" t="s">
        <v>12</v>
      </c>
      <c r="C70" s="26">
        <f>C69+C32</f>
        <v>63.899999999999991</v>
      </c>
    </row>
    <row r="71" spans="1:4" ht="15.75" customHeight="1" x14ac:dyDescent="0.3">
      <c r="A71" s="35"/>
      <c r="C71" s="36"/>
    </row>
    <row r="72" spans="1:4" ht="15.75" customHeight="1" x14ac:dyDescent="0.3">
      <c r="A72" s="143" t="s">
        <v>22</v>
      </c>
      <c r="B72" s="143"/>
      <c r="C72" s="46">
        <v>15</v>
      </c>
    </row>
    <row r="73" spans="1:4" ht="15.5" x14ac:dyDescent="0.3">
      <c r="A73" s="143" t="s">
        <v>38</v>
      </c>
      <c r="B73" s="143"/>
      <c r="C73" s="47">
        <f>C70/C72</f>
        <v>4.26</v>
      </c>
    </row>
    <row r="74" spans="1:4" ht="15.75" customHeight="1" x14ac:dyDescent="0.3">
      <c r="A74" s="36"/>
      <c r="B74" s="37"/>
      <c r="C74" s="98"/>
    </row>
    <row r="75" spans="1:4" s="3" customFormat="1" ht="19.5" customHeight="1" x14ac:dyDescent="0.3">
      <c r="A75" s="147" t="s">
        <v>23</v>
      </c>
      <c r="B75" s="143"/>
      <c r="C75" s="38"/>
    </row>
    <row r="76" spans="1:4" s="3" customFormat="1" ht="15.5" x14ac:dyDescent="0.3">
      <c r="A76" s="143" t="s">
        <v>36</v>
      </c>
      <c r="B76" s="143"/>
      <c r="C76" s="38"/>
    </row>
    <row r="77" spans="1:4" ht="13.5" customHeight="1" x14ac:dyDescent="0.35">
      <c r="A77" s="28"/>
      <c r="B77" s="17"/>
      <c r="C77" s="17"/>
    </row>
    <row r="78" spans="1:4" s="3" customFormat="1" ht="17.25" customHeight="1" x14ac:dyDescent="0.35">
      <c r="A78" s="29" t="s">
        <v>24</v>
      </c>
      <c r="B78" s="29"/>
      <c r="C78" s="49"/>
    </row>
    <row r="79" spans="1:4" s="3" customFormat="1" ht="12.75" customHeight="1" x14ac:dyDescent="0.35">
      <c r="A79" s="29"/>
      <c r="B79" s="29"/>
      <c r="C79" s="49"/>
    </row>
    <row r="80" spans="1:4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B12:C12"/>
    <mergeCell ref="A7:C7"/>
    <mergeCell ref="B8:C8"/>
    <mergeCell ref="A9:C9"/>
    <mergeCell ref="A10:C10"/>
    <mergeCell ref="B11:C11"/>
    <mergeCell ref="A76:B76"/>
    <mergeCell ref="B13:C13"/>
    <mergeCell ref="A72:B72"/>
    <mergeCell ref="A73:B73"/>
    <mergeCell ref="A75:B75"/>
  </mergeCells>
  <pageMargins left="0.94488188976377963" right="0.55118110236220474" top="0.42857142857142855" bottom="0.98425196850393704" header="0.51181102362204722" footer="0.51181102362204722"/>
  <pageSetup paperSize="9" scale="60" firstPageNumber="9" orientation="portrait" useFirstPageNumber="1" r:id="rId1"/>
  <headerFooter alignWithMargins="0"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view="pageLayout" zoomScale="80" zoomScaleNormal="100" zoomScalePageLayoutView="80" workbookViewId="0">
      <selection activeCell="C5" sqref="C5"/>
    </sheetView>
  </sheetViews>
  <sheetFormatPr defaultColWidth="9.1796875" defaultRowHeight="14" x14ac:dyDescent="0.3"/>
  <cols>
    <col min="1" max="1" width="13.26953125" style="4" customWidth="1"/>
    <col min="2" max="2" width="94.26953125" style="4" customWidth="1"/>
    <col min="3" max="3" width="28.726562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33" customHeight="1" x14ac:dyDescent="0.3">
      <c r="A12" s="10"/>
      <c r="B12" s="138" t="s">
        <v>177</v>
      </c>
      <c r="C12" s="138"/>
    </row>
    <row r="13" spans="1:3" s="5" customFormat="1" ht="15.5" x14ac:dyDescent="0.3">
      <c r="A13" s="10"/>
      <c r="B13" s="146" t="s">
        <v>139</v>
      </c>
      <c r="C13" s="146"/>
    </row>
    <row r="14" spans="1:3" s="5" customFormat="1" ht="15.5" x14ac:dyDescent="0.3">
      <c r="A14" s="10"/>
      <c r="B14" s="10" t="s">
        <v>142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19.18</v>
      </c>
    </row>
    <row r="21" spans="1:4" s="5" customFormat="1" ht="15.5" x14ac:dyDescent="0.3">
      <c r="A21" s="23">
        <v>1200</v>
      </c>
      <c r="B21" s="25" t="s">
        <v>53</v>
      </c>
      <c r="C21" s="24">
        <v>4.5199999999999996</v>
      </c>
    </row>
    <row r="22" spans="1:4" s="5" customFormat="1" ht="15.5" x14ac:dyDescent="0.35">
      <c r="A22" s="23">
        <v>2222</v>
      </c>
      <c r="B22" s="53" t="s">
        <v>56</v>
      </c>
      <c r="C22" s="24">
        <v>0.36</v>
      </c>
    </row>
    <row r="23" spans="1:4" ht="15.75" customHeight="1" x14ac:dyDescent="0.35">
      <c r="A23" s="23">
        <v>2223</v>
      </c>
      <c r="B23" s="53" t="s">
        <v>57</v>
      </c>
      <c r="C23" s="24">
        <v>0.35</v>
      </c>
    </row>
    <row r="24" spans="1:4" ht="15.5" x14ac:dyDescent="0.35">
      <c r="A24" s="23">
        <v>2243</v>
      </c>
      <c r="B24" s="44" t="s">
        <v>13</v>
      </c>
      <c r="C24" s="24">
        <v>0.09</v>
      </c>
    </row>
    <row r="25" spans="1:4" ht="15.5" x14ac:dyDescent="0.35">
      <c r="A25" s="23">
        <v>2244</v>
      </c>
      <c r="B25" s="44" t="s">
        <v>64</v>
      </c>
      <c r="C25" s="24">
        <v>0.47</v>
      </c>
    </row>
    <row r="26" spans="1:4" ht="15.5" x14ac:dyDescent="0.35">
      <c r="A26" s="23">
        <v>2312</v>
      </c>
      <c r="B26" s="53" t="s">
        <v>71</v>
      </c>
      <c r="C26" s="24">
        <v>0.61</v>
      </c>
    </row>
    <row r="27" spans="1:4" ht="15.5" x14ac:dyDescent="0.3">
      <c r="A27" s="23">
        <v>2321</v>
      </c>
      <c r="B27" s="25" t="s">
        <v>51</v>
      </c>
      <c r="C27" s="24">
        <v>0.3</v>
      </c>
    </row>
    <row r="28" spans="1:4" ht="15.5" x14ac:dyDescent="0.35">
      <c r="A28" s="23">
        <v>2350</v>
      </c>
      <c r="B28" s="50" t="s">
        <v>75</v>
      </c>
      <c r="C28" s="24">
        <v>0.25</v>
      </c>
    </row>
    <row r="29" spans="1:4" ht="16.5" customHeight="1" x14ac:dyDescent="0.3">
      <c r="A29" s="23">
        <v>2362</v>
      </c>
      <c r="B29" s="25" t="s">
        <v>17</v>
      </c>
      <c r="C29" s="24">
        <v>0.14000000000000001</v>
      </c>
    </row>
    <row r="30" spans="1:4" ht="15.5" x14ac:dyDescent="0.3">
      <c r="A30" s="23">
        <v>2363</v>
      </c>
      <c r="B30" s="25" t="s">
        <v>15</v>
      </c>
      <c r="C30" s="24">
        <f>1.56*15</f>
        <v>23.400000000000002</v>
      </c>
    </row>
    <row r="31" spans="1:4" ht="15.5" x14ac:dyDescent="0.35">
      <c r="A31" s="23">
        <v>5239</v>
      </c>
      <c r="B31" s="8" t="s">
        <v>82</v>
      </c>
      <c r="C31" s="24">
        <v>0.54</v>
      </c>
    </row>
    <row r="32" spans="1:4" ht="15.5" x14ac:dyDescent="0.3">
      <c r="A32" s="23"/>
      <c r="B32" s="33" t="s">
        <v>6</v>
      </c>
      <c r="C32" s="26">
        <f>SUM(C20:C31)</f>
        <v>50.21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4.84</v>
      </c>
    </row>
    <row r="35" spans="1:3" ht="15.5" x14ac:dyDescent="0.35">
      <c r="A35" s="23">
        <v>1200</v>
      </c>
      <c r="B35" s="44" t="s">
        <v>53</v>
      </c>
      <c r="C35" s="24">
        <v>1.1399999999999999</v>
      </c>
    </row>
    <row r="36" spans="1:3" ht="15.5" x14ac:dyDescent="0.3">
      <c r="A36" s="23">
        <v>2100</v>
      </c>
      <c r="B36" s="51" t="s">
        <v>54</v>
      </c>
      <c r="C36" s="24">
        <v>0.02</v>
      </c>
    </row>
    <row r="37" spans="1:3" ht="15.5" x14ac:dyDescent="0.35">
      <c r="A37" s="52">
        <v>2210</v>
      </c>
      <c r="B37" s="53" t="s">
        <v>55</v>
      </c>
      <c r="C37" s="24">
        <v>0.09</v>
      </c>
    </row>
    <row r="38" spans="1:3" ht="15.5" x14ac:dyDescent="0.35">
      <c r="A38" s="23">
        <v>2222</v>
      </c>
      <c r="B38" s="53" t="s">
        <v>56</v>
      </c>
      <c r="C38" s="24">
        <v>0.09</v>
      </c>
    </row>
    <row r="39" spans="1:3" ht="15.5" x14ac:dyDescent="0.35">
      <c r="A39" s="23">
        <v>2223</v>
      </c>
      <c r="B39" s="53" t="s">
        <v>57</v>
      </c>
      <c r="C39" s="24">
        <v>0.71</v>
      </c>
    </row>
    <row r="40" spans="1:3" ht="31" x14ac:dyDescent="0.35">
      <c r="A40" s="23">
        <v>2224</v>
      </c>
      <c r="B40" s="53" t="s">
        <v>58</v>
      </c>
      <c r="C40" s="24">
        <v>0.04</v>
      </c>
    </row>
    <row r="41" spans="1:3" ht="15.5" x14ac:dyDescent="0.35">
      <c r="A41" s="23">
        <v>2231</v>
      </c>
      <c r="B41" s="44" t="s">
        <v>59</v>
      </c>
      <c r="C41" s="24">
        <v>0.01</v>
      </c>
    </row>
    <row r="42" spans="1:3" ht="15.5" x14ac:dyDescent="0.35">
      <c r="A42" s="23">
        <v>2232</v>
      </c>
      <c r="B42" s="44" t="s">
        <v>86</v>
      </c>
      <c r="C42" s="24">
        <v>0.15</v>
      </c>
    </row>
    <row r="43" spans="1:3" ht="15.5" x14ac:dyDescent="0.3">
      <c r="A43" s="23">
        <v>2235</v>
      </c>
      <c r="B43" s="54" t="s">
        <v>60</v>
      </c>
      <c r="C43" s="24">
        <v>0.02</v>
      </c>
    </row>
    <row r="44" spans="1:3" ht="15.5" x14ac:dyDescent="0.35">
      <c r="A44" s="23">
        <v>2239</v>
      </c>
      <c r="B44" s="44" t="s">
        <v>61</v>
      </c>
      <c r="C44" s="24">
        <v>0.01</v>
      </c>
    </row>
    <row r="45" spans="1:3" ht="15.5" x14ac:dyDescent="0.35">
      <c r="A45" s="23">
        <v>2241</v>
      </c>
      <c r="B45" s="44" t="s">
        <v>62</v>
      </c>
      <c r="C45" s="24">
        <v>0.06</v>
      </c>
    </row>
    <row r="46" spans="1:3" ht="15.5" x14ac:dyDescent="0.35">
      <c r="A46" s="23">
        <v>2242</v>
      </c>
      <c r="B46" s="53" t="s">
        <v>63</v>
      </c>
      <c r="C46" s="24">
        <v>0.02</v>
      </c>
    </row>
    <row r="47" spans="1:3" ht="15.5" x14ac:dyDescent="0.35">
      <c r="A47" s="23">
        <v>2243</v>
      </c>
      <c r="B47" s="44" t="s">
        <v>13</v>
      </c>
      <c r="C47" s="24">
        <v>0.17</v>
      </c>
    </row>
    <row r="48" spans="1:3" ht="15.5" x14ac:dyDescent="0.35">
      <c r="A48" s="23">
        <v>2244</v>
      </c>
      <c r="B48" s="44" t="s">
        <v>64</v>
      </c>
      <c r="C48" s="24">
        <v>1.21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hidden="1" x14ac:dyDescent="0.35">
      <c r="A50" s="23">
        <v>2249</v>
      </c>
      <c r="B50" s="44" t="s">
        <v>87</v>
      </c>
      <c r="C50" s="24">
        <v>0</v>
      </c>
    </row>
    <row r="51" spans="1:3" ht="16.5" customHeight="1" x14ac:dyDescent="0.35">
      <c r="A51" s="23">
        <v>2250</v>
      </c>
      <c r="B51" s="44" t="s">
        <v>66</v>
      </c>
      <c r="C51" s="24">
        <v>0.28999999999999998</v>
      </c>
    </row>
    <row r="52" spans="1:3" ht="15.5" x14ac:dyDescent="0.35">
      <c r="A52" s="23">
        <v>2262</v>
      </c>
      <c r="B52" s="53" t="s">
        <v>50</v>
      </c>
      <c r="C52" s="24">
        <v>0.09</v>
      </c>
    </row>
    <row r="53" spans="1:3" ht="15.5" x14ac:dyDescent="0.35">
      <c r="A53" s="23">
        <v>2263</v>
      </c>
      <c r="B53" s="53" t="s">
        <v>68</v>
      </c>
      <c r="C53" s="24">
        <v>0.02</v>
      </c>
    </row>
    <row r="54" spans="1:3" ht="15.5" hidden="1" x14ac:dyDescent="0.35">
      <c r="A54" s="23">
        <v>2264</v>
      </c>
      <c r="B54" s="44" t="s">
        <v>69</v>
      </c>
      <c r="C54" s="24">
        <v>0</v>
      </c>
    </row>
    <row r="55" spans="1:3" ht="15" customHeight="1" x14ac:dyDescent="0.35">
      <c r="A55" s="23">
        <v>2311</v>
      </c>
      <c r="B55" s="53" t="s">
        <v>70</v>
      </c>
      <c r="C55" s="24">
        <v>0.04</v>
      </c>
    </row>
    <row r="56" spans="1:3" ht="15.5" x14ac:dyDescent="0.35">
      <c r="A56" s="23">
        <v>2313</v>
      </c>
      <c r="B56" s="53" t="s">
        <v>88</v>
      </c>
      <c r="C56" s="24">
        <v>0.03</v>
      </c>
    </row>
    <row r="57" spans="1:3" ht="15.5" hidden="1" x14ac:dyDescent="0.35">
      <c r="A57" s="23">
        <v>2312</v>
      </c>
      <c r="B57" s="53" t="s">
        <v>71</v>
      </c>
      <c r="C57" s="24">
        <v>0</v>
      </c>
    </row>
    <row r="58" spans="1:3" ht="15.5" x14ac:dyDescent="0.3">
      <c r="A58" s="23">
        <v>2314</v>
      </c>
      <c r="B58" s="54" t="s">
        <v>72</v>
      </c>
      <c r="C58" s="24">
        <v>0.01</v>
      </c>
    </row>
    <row r="59" spans="1:3" ht="15.5" x14ac:dyDescent="0.35">
      <c r="A59" s="23">
        <v>2321</v>
      </c>
      <c r="B59" s="53" t="s">
        <v>51</v>
      </c>
      <c r="C59" s="24">
        <v>0.76</v>
      </c>
    </row>
    <row r="60" spans="1:3" ht="15.5" x14ac:dyDescent="0.35">
      <c r="A60" s="23">
        <v>2322</v>
      </c>
      <c r="B60" s="53" t="s">
        <v>73</v>
      </c>
      <c r="C60" s="24">
        <v>0.02</v>
      </c>
    </row>
    <row r="61" spans="1:3" ht="15.5" x14ac:dyDescent="0.35">
      <c r="A61" s="23">
        <v>2350</v>
      </c>
      <c r="B61" s="50" t="s">
        <v>75</v>
      </c>
      <c r="C61" s="24">
        <v>0.19</v>
      </c>
    </row>
    <row r="62" spans="1:3" ht="15.5" hidden="1" x14ac:dyDescent="0.35">
      <c r="A62" s="23">
        <v>2400</v>
      </c>
      <c r="B62" s="53" t="s">
        <v>77</v>
      </c>
      <c r="C62" s="24">
        <v>0</v>
      </c>
    </row>
    <row r="63" spans="1:3" ht="15.5" x14ac:dyDescent="0.35">
      <c r="A63" s="23">
        <v>2513</v>
      </c>
      <c r="B63" s="50" t="s">
        <v>79</v>
      </c>
      <c r="C63" s="24">
        <v>0.05</v>
      </c>
    </row>
    <row r="64" spans="1:3" ht="15.5" x14ac:dyDescent="0.35">
      <c r="A64" s="23">
        <v>2515</v>
      </c>
      <c r="B64" s="53" t="s">
        <v>11</v>
      </c>
      <c r="C64" s="24">
        <v>0.06</v>
      </c>
    </row>
    <row r="65" spans="1:3" ht="15.5" x14ac:dyDescent="0.35">
      <c r="A65" s="23">
        <v>2519</v>
      </c>
      <c r="B65" s="53" t="s">
        <v>49</v>
      </c>
      <c r="C65" s="24">
        <v>0.01</v>
      </c>
    </row>
    <row r="66" spans="1:3" ht="15.5" x14ac:dyDescent="0.35">
      <c r="A66" s="23">
        <v>5238</v>
      </c>
      <c r="B66" s="50" t="s">
        <v>81</v>
      </c>
      <c r="C66" s="24">
        <v>0.03</v>
      </c>
    </row>
    <row r="67" spans="1:3" ht="15.5" x14ac:dyDescent="0.35">
      <c r="A67" s="23">
        <v>5239</v>
      </c>
      <c r="B67" s="50" t="s">
        <v>82</v>
      </c>
      <c r="C67" s="24">
        <v>0.12</v>
      </c>
    </row>
    <row r="68" spans="1:3" ht="15.5" x14ac:dyDescent="0.35">
      <c r="A68" s="23">
        <v>5250</v>
      </c>
      <c r="B68" s="53" t="s">
        <v>14</v>
      </c>
      <c r="C68" s="24">
        <v>0.24</v>
      </c>
    </row>
    <row r="69" spans="1:3" ht="15.75" customHeight="1" x14ac:dyDescent="0.3">
      <c r="A69" s="27"/>
      <c r="B69" s="34" t="s">
        <v>8</v>
      </c>
      <c r="C69" s="26">
        <f>SUM(C34:C68)</f>
        <v>10.539999999999994</v>
      </c>
    </row>
    <row r="70" spans="1:3" ht="15.5" x14ac:dyDescent="0.3">
      <c r="A70" s="27"/>
      <c r="B70" s="34" t="s">
        <v>12</v>
      </c>
      <c r="C70" s="26">
        <f>C69+C32</f>
        <v>60.749999999999993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15</v>
      </c>
    </row>
    <row r="73" spans="1:3" ht="15.5" x14ac:dyDescent="0.3">
      <c r="A73" s="143" t="s">
        <v>38</v>
      </c>
      <c r="B73" s="143"/>
      <c r="C73" s="47">
        <f>C70/C72</f>
        <v>4.05</v>
      </c>
    </row>
    <row r="74" spans="1:3" ht="15.75" customHeight="1" x14ac:dyDescent="0.3">
      <c r="A74" s="36"/>
      <c r="B74" s="37"/>
      <c r="C74" s="98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105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2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B12:C12"/>
    <mergeCell ref="A7:C7"/>
    <mergeCell ref="B8:C8"/>
    <mergeCell ref="A9:C9"/>
    <mergeCell ref="A10:C10"/>
    <mergeCell ref="B11:C11"/>
    <mergeCell ref="A76:B76"/>
    <mergeCell ref="B13:C13"/>
    <mergeCell ref="A72:B72"/>
    <mergeCell ref="A73:B73"/>
    <mergeCell ref="A75:B75"/>
  </mergeCells>
  <pageMargins left="0.94488188976377963" right="0.55118110236220474" top="0.33363095238095236" bottom="0.98425196850393704" header="0.51181102362204722" footer="0.51181102362204722"/>
  <pageSetup paperSize="9" scale="59" firstPageNumber="10" fitToHeight="0" orientation="portrait" useFirstPageNumber="1" r:id="rId1"/>
  <headerFooter alignWithMargins="0">
    <oddFooter>&amp;C&amp;F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view="pageLayout" zoomScale="80" zoomScaleNormal="100" zoomScalePageLayoutView="80" workbookViewId="0">
      <selection activeCell="B77" sqref="A76:B77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4" width="31.26953125" style="4" hidden="1" customWidth="1"/>
    <col min="5" max="5" width="31.26953125" style="4" customWidth="1"/>
    <col min="6" max="16384" width="9.1796875" style="4"/>
  </cols>
  <sheetData>
    <row r="1" spans="1:5" s="5" customFormat="1" ht="15.75" customHeight="1" x14ac:dyDescent="0.35">
      <c r="A1" s="4"/>
      <c r="B1" s="2"/>
      <c r="C1" s="16" t="s">
        <v>19</v>
      </c>
      <c r="D1" s="16" t="s">
        <v>19</v>
      </c>
      <c r="E1" s="16" t="s">
        <v>19</v>
      </c>
    </row>
    <row r="2" spans="1:5" s="5" customFormat="1" ht="15.5" x14ac:dyDescent="0.35">
      <c r="A2" s="4"/>
      <c r="B2" s="2"/>
      <c r="C2" s="16" t="s">
        <v>20</v>
      </c>
      <c r="D2" s="16" t="s">
        <v>20</v>
      </c>
      <c r="E2" s="16" t="s">
        <v>20</v>
      </c>
    </row>
    <row r="3" spans="1:5" s="5" customFormat="1" ht="15.5" x14ac:dyDescent="0.35">
      <c r="A3" s="4"/>
      <c r="B3" s="2"/>
      <c r="C3" s="18" t="s">
        <v>40</v>
      </c>
      <c r="D3" s="18" t="s">
        <v>40</v>
      </c>
      <c r="E3" s="16" t="s">
        <v>40</v>
      </c>
    </row>
    <row r="4" spans="1:5" s="5" customFormat="1" ht="15.5" x14ac:dyDescent="0.35">
      <c r="A4" s="4"/>
      <c r="B4" s="2"/>
      <c r="C4" s="16"/>
      <c r="D4" s="16"/>
      <c r="E4" s="16"/>
    </row>
    <row r="5" spans="1:5" s="5" customFormat="1" ht="15.5" x14ac:dyDescent="0.35">
      <c r="A5" s="4"/>
      <c r="B5" s="1"/>
      <c r="C5" s="16" t="s">
        <v>83</v>
      </c>
      <c r="D5" s="16" t="s">
        <v>83</v>
      </c>
      <c r="E5" s="16" t="s">
        <v>178</v>
      </c>
    </row>
    <row r="6" spans="1:5" s="5" customFormat="1" x14ac:dyDescent="0.3">
      <c r="A6" s="4"/>
      <c r="B6" s="1"/>
      <c r="C6" s="1"/>
      <c r="D6" s="1"/>
      <c r="E6" s="1"/>
    </row>
    <row r="7" spans="1:5" s="5" customFormat="1" ht="17.5" x14ac:dyDescent="0.35">
      <c r="A7" s="148" t="s">
        <v>9</v>
      </c>
      <c r="B7" s="148"/>
      <c r="C7" s="148"/>
      <c r="D7" s="128"/>
      <c r="E7" s="128"/>
    </row>
    <row r="8" spans="1:5" s="5" customFormat="1" x14ac:dyDescent="0.3">
      <c r="A8" s="4"/>
      <c r="B8" s="149"/>
      <c r="C8" s="149"/>
      <c r="D8" s="129"/>
      <c r="E8" s="129"/>
    </row>
    <row r="9" spans="1:5" s="5" customFormat="1" ht="15.75" customHeight="1" x14ac:dyDescent="0.3">
      <c r="A9" s="146" t="s">
        <v>1</v>
      </c>
      <c r="B9" s="146"/>
      <c r="C9" s="146"/>
      <c r="D9" s="10"/>
      <c r="E9" s="10"/>
    </row>
    <row r="10" spans="1:5" s="5" customFormat="1" ht="15.75" customHeight="1" x14ac:dyDescent="0.3">
      <c r="A10" s="146" t="s">
        <v>0</v>
      </c>
      <c r="B10" s="146"/>
      <c r="C10" s="146"/>
      <c r="D10" s="10"/>
      <c r="E10" s="10"/>
    </row>
    <row r="11" spans="1:5" s="5" customFormat="1" ht="15.75" customHeight="1" x14ac:dyDescent="0.3">
      <c r="A11" s="10"/>
      <c r="B11" s="146" t="s">
        <v>123</v>
      </c>
      <c r="C11" s="146"/>
      <c r="D11" s="10"/>
      <c r="E11" s="10"/>
    </row>
    <row r="12" spans="1:5" s="5" customFormat="1" ht="15.5" x14ac:dyDescent="0.3">
      <c r="A12" s="10"/>
      <c r="B12" s="56" t="s">
        <v>143</v>
      </c>
      <c r="C12" s="56"/>
      <c r="D12" s="56"/>
      <c r="E12" s="56"/>
    </row>
    <row r="13" spans="1:5" s="5" customFormat="1" ht="15.5" x14ac:dyDescent="0.3">
      <c r="A13" s="10"/>
      <c r="B13" s="146" t="s">
        <v>144</v>
      </c>
      <c r="C13" s="146"/>
      <c r="D13" s="10"/>
      <c r="E13" s="10"/>
    </row>
    <row r="14" spans="1:5" s="5" customFormat="1" ht="15.5" x14ac:dyDescent="0.3">
      <c r="A14" s="10"/>
      <c r="B14" s="10" t="s">
        <v>145</v>
      </c>
      <c r="C14" s="10"/>
      <c r="D14" s="10"/>
      <c r="E14" s="10"/>
    </row>
    <row r="15" spans="1:5" s="5" customFormat="1" ht="15.5" x14ac:dyDescent="0.3">
      <c r="A15" s="10" t="s">
        <v>2</v>
      </c>
      <c r="B15" s="10" t="s">
        <v>52</v>
      </c>
      <c r="C15" s="10"/>
      <c r="D15" s="10"/>
      <c r="E15" s="10"/>
    </row>
    <row r="16" spans="1:5" s="5" customFormat="1" ht="15.5" hidden="1" x14ac:dyDescent="0.35">
      <c r="A16" s="8"/>
      <c r="B16" s="19"/>
      <c r="C16" s="19"/>
      <c r="D16" s="19"/>
      <c r="E16" s="19"/>
    </row>
    <row r="17" spans="1:6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  <c r="E17" s="42" t="s">
        <v>37</v>
      </c>
    </row>
    <row r="18" spans="1:6" s="5" customFormat="1" ht="15" x14ac:dyDescent="0.3">
      <c r="A18" s="20">
        <v>1</v>
      </c>
      <c r="B18" s="21">
        <v>2</v>
      </c>
      <c r="C18" s="21">
        <v>3</v>
      </c>
      <c r="D18" s="21">
        <v>3</v>
      </c>
      <c r="E18" s="21">
        <v>3</v>
      </c>
    </row>
    <row r="19" spans="1:6" s="5" customFormat="1" ht="15.5" x14ac:dyDescent="0.3">
      <c r="A19" s="22"/>
      <c r="B19" s="32" t="s">
        <v>5</v>
      </c>
      <c r="C19" s="32"/>
      <c r="D19" s="32"/>
      <c r="E19" s="32"/>
    </row>
    <row r="20" spans="1:6" s="5" customFormat="1" ht="15.5" x14ac:dyDescent="0.3">
      <c r="A20" s="23">
        <v>1100</v>
      </c>
      <c r="B20" s="23" t="s">
        <v>47</v>
      </c>
      <c r="C20" s="24">
        <v>11454.98</v>
      </c>
      <c r="D20" s="24">
        <v>911.54</v>
      </c>
      <c r="E20" s="24">
        <f>D20/300*50</f>
        <v>151.92333333333332</v>
      </c>
    </row>
    <row r="21" spans="1:6" s="5" customFormat="1" ht="15.5" x14ac:dyDescent="0.3">
      <c r="A21" s="23">
        <v>1200</v>
      </c>
      <c r="B21" s="25" t="s">
        <v>53</v>
      </c>
      <c r="C21" s="24">
        <v>2702.23</v>
      </c>
      <c r="D21" s="24">
        <v>215.03</v>
      </c>
      <c r="E21" s="24">
        <f t="shared" ref="E21:E31" si="0">D21/300*50</f>
        <v>35.838333333333331</v>
      </c>
    </row>
    <row r="22" spans="1:6" s="5" customFormat="1" ht="15.5" x14ac:dyDescent="0.35">
      <c r="A22" s="23">
        <v>2222</v>
      </c>
      <c r="B22" s="53" t="s">
        <v>56</v>
      </c>
      <c r="C22" s="24">
        <v>218.36</v>
      </c>
      <c r="D22" s="24">
        <v>17.38</v>
      </c>
      <c r="E22" s="24">
        <f t="shared" si="0"/>
        <v>2.8966666666666665</v>
      </c>
    </row>
    <row r="23" spans="1:6" ht="15.75" customHeight="1" x14ac:dyDescent="0.35">
      <c r="A23" s="23">
        <v>2223</v>
      </c>
      <c r="B23" s="53" t="s">
        <v>57</v>
      </c>
      <c r="C23" s="24">
        <v>197.74</v>
      </c>
      <c r="D23" s="24">
        <v>15.74</v>
      </c>
      <c r="E23" s="24">
        <f t="shared" si="0"/>
        <v>2.6233333333333335</v>
      </c>
    </row>
    <row r="24" spans="1:6" ht="15.5" x14ac:dyDescent="0.35">
      <c r="A24" s="23">
        <v>2243</v>
      </c>
      <c r="B24" s="44" t="s">
        <v>13</v>
      </c>
      <c r="C24" s="24">
        <v>55.38</v>
      </c>
      <c r="D24" s="24">
        <v>4.41</v>
      </c>
      <c r="E24" s="24">
        <f t="shared" si="0"/>
        <v>0.7350000000000001</v>
      </c>
    </row>
    <row r="25" spans="1:6" ht="15.5" x14ac:dyDescent="0.35">
      <c r="A25" s="23">
        <v>2244</v>
      </c>
      <c r="B25" s="44" t="s">
        <v>64</v>
      </c>
      <c r="C25" s="24">
        <v>281.77</v>
      </c>
      <c r="D25" s="24">
        <v>22.42</v>
      </c>
      <c r="E25" s="24">
        <f t="shared" si="0"/>
        <v>3.7366666666666668</v>
      </c>
    </row>
    <row r="26" spans="1:6" ht="15.5" x14ac:dyDescent="0.35">
      <c r="A26" s="23">
        <v>2312</v>
      </c>
      <c r="B26" s="53" t="s">
        <v>71</v>
      </c>
      <c r="C26" s="24">
        <v>368.3</v>
      </c>
      <c r="D26" s="24">
        <v>29.31</v>
      </c>
      <c r="E26" s="24">
        <f t="shared" si="0"/>
        <v>4.8849999999999998</v>
      </c>
    </row>
    <row r="27" spans="1:6" ht="15.5" x14ac:dyDescent="0.3">
      <c r="A27" s="23">
        <v>2321</v>
      </c>
      <c r="B27" s="25" t="s">
        <v>51</v>
      </c>
      <c r="C27" s="24">
        <v>170.32</v>
      </c>
      <c r="D27" s="24">
        <v>13.55</v>
      </c>
      <c r="E27" s="24">
        <f t="shared" si="0"/>
        <v>2.2583333333333333</v>
      </c>
    </row>
    <row r="28" spans="1:6" ht="15.5" x14ac:dyDescent="0.35">
      <c r="A28" s="23">
        <v>2350</v>
      </c>
      <c r="B28" s="50" t="s">
        <v>75</v>
      </c>
      <c r="C28" s="24">
        <v>151.41999999999999</v>
      </c>
      <c r="D28" s="24">
        <v>12.05</v>
      </c>
      <c r="E28" s="24">
        <f t="shared" si="0"/>
        <v>2.0083333333333333</v>
      </c>
    </row>
    <row r="29" spans="1:6" ht="16.5" customHeight="1" x14ac:dyDescent="0.3">
      <c r="A29" s="23">
        <v>2362</v>
      </c>
      <c r="B29" s="25" t="s">
        <v>17</v>
      </c>
      <c r="C29" s="24">
        <v>81.41</v>
      </c>
      <c r="D29" s="24">
        <v>6.48</v>
      </c>
      <c r="E29" s="24">
        <f t="shared" si="0"/>
        <v>1.08</v>
      </c>
    </row>
    <row r="30" spans="1:6" ht="15.5" x14ac:dyDescent="0.3">
      <c r="A30" s="23">
        <v>2363</v>
      </c>
      <c r="B30" s="25" t="s">
        <v>15</v>
      </c>
      <c r="C30" s="24">
        <f>3.87*3770</f>
        <v>14589.9</v>
      </c>
      <c r="D30" s="24">
        <f>3.87*300</f>
        <v>1161</v>
      </c>
      <c r="E30" s="24">
        <f t="shared" si="0"/>
        <v>193.5</v>
      </c>
    </row>
    <row r="31" spans="1:6" ht="15.5" x14ac:dyDescent="0.35">
      <c r="A31" s="23">
        <v>5239</v>
      </c>
      <c r="B31" s="50" t="s">
        <v>82</v>
      </c>
      <c r="C31" s="24">
        <v>324.31</v>
      </c>
      <c r="D31" s="24">
        <v>25.81</v>
      </c>
      <c r="E31" s="24">
        <f t="shared" si="0"/>
        <v>4.3016666666666659</v>
      </c>
    </row>
    <row r="32" spans="1:6" ht="15.5" x14ac:dyDescent="0.3">
      <c r="A32" s="23"/>
      <c r="B32" s="33" t="s">
        <v>6</v>
      </c>
      <c r="C32" s="26">
        <f>SUM(C20:C31)</f>
        <v>30596.12</v>
      </c>
      <c r="D32" s="26">
        <f>SUM(D20:D31)</f>
        <v>2434.7199999999998</v>
      </c>
      <c r="E32" s="26">
        <f>SUM(E20:E31)</f>
        <v>405.78666666666669</v>
      </c>
      <c r="F32" s="55"/>
    </row>
    <row r="33" spans="1:5" ht="15.5" x14ac:dyDescent="0.3">
      <c r="A33" s="27"/>
      <c r="B33" s="23" t="s">
        <v>7</v>
      </c>
      <c r="C33" s="23"/>
      <c r="D33" s="23"/>
      <c r="E33" s="23"/>
    </row>
    <row r="34" spans="1:5" ht="15.5" x14ac:dyDescent="0.35">
      <c r="A34" s="23">
        <v>1100</v>
      </c>
      <c r="B34" s="44" t="s">
        <v>21</v>
      </c>
      <c r="C34" s="24">
        <v>4976.84</v>
      </c>
      <c r="D34" s="24">
        <v>396.04</v>
      </c>
      <c r="E34" s="24">
        <f t="shared" ref="E34:E68" si="1">D34/300*50</f>
        <v>66.006666666666675</v>
      </c>
    </row>
    <row r="35" spans="1:5" ht="15.5" x14ac:dyDescent="0.35">
      <c r="A35" s="23">
        <v>1200</v>
      </c>
      <c r="B35" s="44" t="s">
        <v>53</v>
      </c>
      <c r="C35" s="24">
        <v>1174.04</v>
      </c>
      <c r="D35" s="24">
        <v>93.42</v>
      </c>
      <c r="E35" s="24">
        <f t="shared" si="1"/>
        <v>15.57</v>
      </c>
    </row>
    <row r="36" spans="1:5" ht="15.5" x14ac:dyDescent="0.3">
      <c r="A36" s="23">
        <v>2100</v>
      </c>
      <c r="B36" s="51" t="s">
        <v>54</v>
      </c>
      <c r="C36" s="24">
        <v>16.899999999999999</v>
      </c>
      <c r="D36" s="24">
        <v>1.34</v>
      </c>
      <c r="E36" s="24">
        <f t="shared" si="1"/>
        <v>0.22333333333333333</v>
      </c>
    </row>
    <row r="37" spans="1:5" ht="15.5" x14ac:dyDescent="0.35">
      <c r="A37" s="52">
        <v>2210</v>
      </c>
      <c r="B37" s="53" t="s">
        <v>55</v>
      </c>
      <c r="C37" s="24">
        <v>88.86</v>
      </c>
      <c r="D37" s="24">
        <v>7.07</v>
      </c>
      <c r="E37" s="24">
        <f t="shared" si="1"/>
        <v>1.1783333333333332</v>
      </c>
    </row>
    <row r="38" spans="1:5" ht="15.5" x14ac:dyDescent="0.35">
      <c r="A38" s="23">
        <v>2222</v>
      </c>
      <c r="B38" s="53" t="s">
        <v>56</v>
      </c>
      <c r="C38" s="24">
        <v>90.59</v>
      </c>
      <c r="D38" s="24">
        <v>7.21</v>
      </c>
      <c r="E38" s="24">
        <f t="shared" si="1"/>
        <v>1.2016666666666667</v>
      </c>
    </row>
    <row r="39" spans="1:5" ht="15.5" x14ac:dyDescent="0.35">
      <c r="A39" s="23">
        <v>2223</v>
      </c>
      <c r="B39" s="53" t="s">
        <v>57</v>
      </c>
      <c r="C39" s="24">
        <v>725.7</v>
      </c>
      <c r="D39" s="24">
        <f>57.75+0.18</f>
        <v>57.93</v>
      </c>
      <c r="E39" s="24">
        <f t="shared" si="1"/>
        <v>9.6549999999999994</v>
      </c>
    </row>
    <row r="40" spans="1:5" ht="31" x14ac:dyDescent="0.35">
      <c r="A40" s="23">
        <v>2224</v>
      </c>
      <c r="B40" s="53" t="s">
        <v>58</v>
      </c>
      <c r="C40" s="24">
        <v>42.15</v>
      </c>
      <c r="D40" s="24">
        <v>3.35</v>
      </c>
      <c r="E40" s="24">
        <f t="shared" si="1"/>
        <v>0.55833333333333335</v>
      </c>
    </row>
    <row r="41" spans="1:5" ht="15.5" x14ac:dyDescent="0.35">
      <c r="A41" s="23">
        <v>2231</v>
      </c>
      <c r="B41" s="44" t="s">
        <v>59</v>
      </c>
      <c r="C41" s="24">
        <v>11.38</v>
      </c>
      <c r="D41" s="24">
        <v>0.91</v>
      </c>
      <c r="E41" s="24">
        <f t="shared" si="1"/>
        <v>0.15166666666666667</v>
      </c>
    </row>
    <row r="42" spans="1:5" ht="15.5" x14ac:dyDescent="0.35">
      <c r="A42" s="23">
        <v>2232</v>
      </c>
      <c r="B42" s="44" t="s">
        <v>86</v>
      </c>
      <c r="C42" s="24">
        <v>159.18</v>
      </c>
      <c r="D42" s="24">
        <v>12.67</v>
      </c>
      <c r="E42" s="24">
        <f t="shared" si="1"/>
        <v>2.1116666666666664</v>
      </c>
    </row>
    <row r="43" spans="1:5" ht="15.5" x14ac:dyDescent="0.3">
      <c r="A43" s="23">
        <v>2235</v>
      </c>
      <c r="B43" s="54" t="s">
        <v>60</v>
      </c>
      <c r="C43" s="24">
        <v>16.899999999999999</v>
      </c>
      <c r="D43" s="24">
        <v>1.34</v>
      </c>
      <c r="E43" s="24">
        <f t="shared" si="1"/>
        <v>0.22333333333333333</v>
      </c>
    </row>
    <row r="44" spans="1:5" ht="15.5" x14ac:dyDescent="0.35">
      <c r="A44" s="23">
        <v>2239</v>
      </c>
      <c r="B44" s="44" t="s">
        <v>61</v>
      </c>
      <c r="C44" s="24">
        <v>9.9700000000000006</v>
      </c>
      <c r="D44" s="24">
        <v>0.79</v>
      </c>
      <c r="E44" s="24">
        <f t="shared" si="1"/>
        <v>0.13166666666666668</v>
      </c>
    </row>
    <row r="45" spans="1:5" ht="15.5" x14ac:dyDescent="0.35">
      <c r="A45" s="23">
        <v>2241</v>
      </c>
      <c r="B45" s="44" t="s">
        <v>62</v>
      </c>
      <c r="C45" s="24">
        <v>65.88</v>
      </c>
      <c r="D45" s="24">
        <v>5.24</v>
      </c>
      <c r="E45" s="24">
        <f t="shared" si="1"/>
        <v>0.87333333333333341</v>
      </c>
    </row>
    <row r="46" spans="1:5" ht="15.5" x14ac:dyDescent="0.35">
      <c r="A46" s="23">
        <v>2242</v>
      </c>
      <c r="B46" s="53" t="s">
        <v>63</v>
      </c>
      <c r="C46" s="24">
        <v>23.41</v>
      </c>
      <c r="D46" s="24">
        <v>1.86</v>
      </c>
      <c r="E46" s="24">
        <f t="shared" si="1"/>
        <v>0.31000000000000005</v>
      </c>
    </row>
    <row r="47" spans="1:5" ht="15.5" x14ac:dyDescent="0.35">
      <c r="A47" s="23">
        <v>2243</v>
      </c>
      <c r="B47" s="44" t="s">
        <v>13</v>
      </c>
      <c r="C47" s="24">
        <v>177.17</v>
      </c>
      <c r="D47" s="24">
        <v>14.1</v>
      </c>
      <c r="E47" s="24">
        <f t="shared" si="1"/>
        <v>2.35</v>
      </c>
    </row>
    <row r="48" spans="1:5" ht="15.5" x14ac:dyDescent="0.35">
      <c r="A48" s="23">
        <v>2244</v>
      </c>
      <c r="B48" s="44" t="s">
        <v>64</v>
      </c>
      <c r="C48" s="24">
        <v>1243.8900000000001</v>
      </c>
      <c r="D48" s="24">
        <v>98.98</v>
      </c>
      <c r="E48" s="24">
        <f t="shared" si="1"/>
        <v>16.496666666666666</v>
      </c>
    </row>
    <row r="49" spans="1:5" ht="15.5" hidden="1" x14ac:dyDescent="0.35">
      <c r="A49" s="23">
        <v>2247</v>
      </c>
      <c r="B49" s="44" t="s">
        <v>10</v>
      </c>
      <c r="C49" s="24">
        <v>2.2799999999999998</v>
      </c>
      <c r="D49" s="24">
        <v>0</v>
      </c>
      <c r="E49" s="24">
        <f t="shared" si="1"/>
        <v>0</v>
      </c>
    </row>
    <row r="50" spans="1:5" ht="15.5" x14ac:dyDescent="0.35">
      <c r="A50" s="23">
        <v>2249</v>
      </c>
      <c r="B50" s="44" t="s">
        <v>87</v>
      </c>
      <c r="C50" s="24">
        <v>1.84</v>
      </c>
      <c r="D50" s="24">
        <v>0.15</v>
      </c>
      <c r="E50" s="24">
        <f t="shared" si="1"/>
        <v>2.5000000000000001E-2</v>
      </c>
    </row>
    <row r="51" spans="1:5" ht="16.5" customHeight="1" x14ac:dyDescent="0.35">
      <c r="A51" s="23">
        <v>2250</v>
      </c>
      <c r="B51" s="44" t="s">
        <v>66</v>
      </c>
      <c r="C51" s="24">
        <v>295.83</v>
      </c>
      <c r="D51" s="24">
        <v>23.54</v>
      </c>
      <c r="E51" s="24">
        <f t="shared" si="1"/>
        <v>3.9233333333333333</v>
      </c>
    </row>
    <row r="52" spans="1:5" ht="15.5" x14ac:dyDescent="0.35">
      <c r="A52" s="23">
        <v>2262</v>
      </c>
      <c r="B52" s="53" t="s">
        <v>50</v>
      </c>
      <c r="C52" s="24">
        <v>91.57</v>
      </c>
      <c r="D52" s="24">
        <v>7.29</v>
      </c>
      <c r="E52" s="24">
        <f t="shared" si="1"/>
        <v>1.2149999999999999</v>
      </c>
    </row>
    <row r="53" spans="1:5" ht="15.5" x14ac:dyDescent="0.35">
      <c r="A53" s="23">
        <v>2263</v>
      </c>
      <c r="B53" s="53" t="s">
        <v>68</v>
      </c>
      <c r="C53" s="24">
        <v>22.11</v>
      </c>
      <c r="D53" s="24">
        <v>1.76</v>
      </c>
      <c r="E53" s="24">
        <f t="shared" si="1"/>
        <v>0.29333333333333333</v>
      </c>
    </row>
    <row r="54" spans="1:5" ht="15.5" x14ac:dyDescent="0.35">
      <c r="A54" s="23">
        <v>2264</v>
      </c>
      <c r="B54" s="44" t="s">
        <v>69</v>
      </c>
      <c r="C54" s="24">
        <v>2.38</v>
      </c>
      <c r="D54" s="24">
        <v>0.19</v>
      </c>
      <c r="E54" s="24">
        <f t="shared" si="1"/>
        <v>3.1666666666666662E-2</v>
      </c>
    </row>
    <row r="55" spans="1:5" ht="15" customHeight="1" x14ac:dyDescent="0.35">
      <c r="A55" s="23">
        <v>2311</v>
      </c>
      <c r="B55" s="53" t="s">
        <v>70</v>
      </c>
      <c r="C55" s="24">
        <v>38.25</v>
      </c>
      <c r="D55" s="24">
        <v>3.04</v>
      </c>
      <c r="E55" s="24">
        <f t="shared" si="1"/>
        <v>0.5066666666666666</v>
      </c>
    </row>
    <row r="56" spans="1:5" ht="15.5" x14ac:dyDescent="0.35">
      <c r="A56" s="23">
        <v>2313</v>
      </c>
      <c r="B56" s="53" t="s">
        <v>88</v>
      </c>
      <c r="C56" s="24">
        <v>29.04</v>
      </c>
      <c r="D56" s="24">
        <v>2.31</v>
      </c>
      <c r="E56" s="24">
        <f t="shared" si="1"/>
        <v>0.38500000000000001</v>
      </c>
    </row>
    <row r="57" spans="1:5" ht="15.5" x14ac:dyDescent="0.35">
      <c r="A57" s="23">
        <v>2312</v>
      </c>
      <c r="B57" s="53" t="s">
        <v>71</v>
      </c>
      <c r="C57" s="24">
        <v>2.38</v>
      </c>
      <c r="D57" s="24">
        <v>0.19</v>
      </c>
      <c r="E57" s="24">
        <f t="shared" si="1"/>
        <v>3.1666666666666662E-2</v>
      </c>
    </row>
    <row r="58" spans="1:5" ht="15.5" x14ac:dyDescent="0.3">
      <c r="A58" s="23">
        <v>2314</v>
      </c>
      <c r="B58" s="54" t="s">
        <v>72</v>
      </c>
      <c r="C58" s="24">
        <v>6.83</v>
      </c>
      <c r="D58" s="24">
        <v>0.54</v>
      </c>
      <c r="E58" s="24">
        <f t="shared" si="1"/>
        <v>9.0000000000000011E-2</v>
      </c>
    </row>
    <row r="59" spans="1:5" ht="15.5" x14ac:dyDescent="0.35">
      <c r="A59" s="23">
        <v>2321</v>
      </c>
      <c r="B59" s="53" t="s">
        <v>51</v>
      </c>
      <c r="C59" s="24">
        <v>783.02</v>
      </c>
      <c r="D59" s="24">
        <v>62.31</v>
      </c>
      <c r="E59" s="24">
        <f t="shared" si="1"/>
        <v>10.385</v>
      </c>
    </row>
    <row r="60" spans="1:5" ht="15.5" x14ac:dyDescent="0.35">
      <c r="A60" s="23">
        <v>2322</v>
      </c>
      <c r="B60" s="53" t="s">
        <v>73</v>
      </c>
      <c r="C60" s="24">
        <v>24.49</v>
      </c>
      <c r="D60" s="24">
        <v>1.95</v>
      </c>
      <c r="E60" s="24">
        <f t="shared" si="1"/>
        <v>0.32500000000000001</v>
      </c>
    </row>
    <row r="61" spans="1:5" ht="15.5" x14ac:dyDescent="0.35">
      <c r="A61" s="23">
        <v>2350</v>
      </c>
      <c r="B61" s="50" t="s">
        <v>75</v>
      </c>
      <c r="C61" s="24">
        <v>192.56</v>
      </c>
      <c r="D61" s="24">
        <v>15.32</v>
      </c>
      <c r="E61" s="24">
        <f t="shared" si="1"/>
        <v>2.5533333333333337</v>
      </c>
    </row>
    <row r="62" spans="1:5" ht="15.5" x14ac:dyDescent="0.35">
      <c r="A62" s="23">
        <v>2400</v>
      </c>
      <c r="B62" s="53" t="s">
        <v>77</v>
      </c>
      <c r="C62" s="24">
        <v>4.2300000000000004</v>
      </c>
      <c r="D62" s="24">
        <v>0.34</v>
      </c>
      <c r="E62" s="24">
        <f t="shared" si="1"/>
        <v>5.6666666666666671E-2</v>
      </c>
    </row>
    <row r="63" spans="1:5" ht="15.5" x14ac:dyDescent="0.35">
      <c r="A63" s="23">
        <v>2513</v>
      </c>
      <c r="B63" s="50" t="s">
        <v>79</v>
      </c>
      <c r="C63" s="24">
        <v>54.94</v>
      </c>
      <c r="D63" s="24">
        <v>4.37</v>
      </c>
      <c r="E63" s="24">
        <f t="shared" si="1"/>
        <v>0.72833333333333339</v>
      </c>
    </row>
    <row r="64" spans="1:5" ht="15.5" x14ac:dyDescent="0.35">
      <c r="A64" s="23">
        <v>2515</v>
      </c>
      <c r="B64" s="53" t="s">
        <v>11</v>
      </c>
      <c r="C64" s="24">
        <v>62.85</v>
      </c>
      <c r="D64" s="24">
        <v>5</v>
      </c>
      <c r="E64" s="24">
        <f t="shared" si="1"/>
        <v>0.83333333333333337</v>
      </c>
    </row>
    <row r="65" spans="1:5" ht="15.5" x14ac:dyDescent="0.35">
      <c r="A65" s="23">
        <v>2519</v>
      </c>
      <c r="B65" s="53" t="s">
        <v>49</v>
      </c>
      <c r="C65" s="24">
        <v>6.28</v>
      </c>
      <c r="D65" s="24">
        <v>0.5</v>
      </c>
      <c r="E65" s="24">
        <f t="shared" si="1"/>
        <v>8.3333333333333343E-2</v>
      </c>
    </row>
    <row r="66" spans="1:5" ht="15.5" x14ac:dyDescent="0.35">
      <c r="A66" s="23">
        <v>5238</v>
      </c>
      <c r="B66" s="50" t="s">
        <v>81</v>
      </c>
      <c r="C66" s="24">
        <v>25.79</v>
      </c>
      <c r="D66" s="24">
        <v>2.0499999999999998</v>
      </c>
      <c r="E66" s="24">
        <f t="shared" si="1"/>
        <v>0.34166666666666662</v>
      </c>
    </row>
    <row r="67" spans="1:5" ht="15.5" x14ac:dyDescent="0.35">
      <c r="A67" s="23">
        <v>5239</v>
      </c>
      <c r="B67" s="50" t="s">
        <v>82</v>
      </c>
      <c r="C67" s="24">
        <v>122.19</v>
      </c>
      <c r="D67" s="24">
        <v>9.73</v>
      </c>
      <c r="E67" s="24">
        <f t="shared" si="1"/>
        <v>1.6216666666666668</v>
      </c>
    </row>
    <row r="68" spans="1:5" ht="15.5" x14ac:dyDescent="0.35">
      <c r="A68" s="23">
        <v>5250</v>
      </c>
      <c r="B68" s="53" t="s">
        <v>14</v>
      </c>
      <c r="C68" s="24">
        <v>244.46</v>
      </c>
      <c r="D68" s="24">
        <v>19.45</v>
      </c>
      <c r="E68" s="24">
        <f t="shared" si="1"/>
        <v>3.2416666666666663</v>
      </c>
    </row>
    <row r="69" spans="1:5" ht="15.75" customHeight="1" x14ac:dyDescent="0.3">
      <c r="A69" s="27"/>
      <c r="B69" s="34" t="s">
        <v>8</v>
      </c>
      <c r="C69" s="26">
        <f>SUM(C34:C68)</f>
        <v>10836.18</v>
      </c>
      <c r="D69" s="26">
        <f>SUM(D34:D68)</f>
        <v>862.28000000000009</v>
      </c>
      <c r="E69" s="26">
        <f>SUM(E34:E68)</f>
        <v>143.71333333333337</v>
      </c>
    </row>
    <row r="70" spans="1:5" ht="15.5" x14ac:dyDescent="0.3">
      <c r="A70" s="27"/>
      <c r="B70" s="34" t="s">
        <v>12</v>
      </c>
      <c r="C70" s="26">
        <f>C69+C32</f>
        <v>41432.300000000003</v>
      </c>
      <c r="D70" s="26">
        <f>D69+D32</f>
        <v>3297</v>
      </c>
      <c r="E70" s="26">
        <f>E69+E32</f>
        <v>549.5</v>
      </c>
    </row>
    <row r="71" spans="1:5" ht="15.75" customHeight="1" x14ac:dyDescent="0.3">
      <c r="A71" s="35"/>
      <c r="C71" s="36"/>
      <c r="D71" s="36"/>
      <c r="E71" s="36"/>
    </row>
    <row r="72" spans="1:5" ht="15.75" customHeight="1" x14ac:dyDescent="0.3">
      <c r="A72" s="143" t="s">
        <v>22</v>
      </c>
      <c r="B72" s="143"/>
      <c r="C72" s="46">
        <v>3770</v>
      </c>
      <c r="D72" s="46">
        <v>300</v>
      </c>
      <c r="E72" s="46">
        <v>50</v>
      </c>
    </row>
    <row r="73" spans="1:5" ht="15.5" x14ac:dyDescent="0.3">
      <c r="A73" s="143" t="s">
        <v>38</v>
      </c>
      <c r="B73" s="143"/>
      <c r="C73" s="47">
        <f>C70/C72</f>
        <v>10.99</v>
      </c>
      <c r="D73" s="47">
        <f>D70/D72</f>
        <v>10.99</v>
      </c>
      <c r="E73" s="47">
        <f>E70/E72</f>
        <v>10.99</v>
      </c>
    </row>
    <row r="74" spans="1:5" ht="15.75" customHeight="1" x14ac:dyDescent="0.3">
      <c r="A74" s="36"/>
      <c r="B74" s="37"/>
      <c r="C74" s="100"/>
      <c r="D74" s="100"/>
      <c r="E74" s="100"/>
    </row>
    <row r="75" spans="1:5" s="3" customFormat="1" ht="19.5" customHeight="1" x14ac:dyDescent="0.3">
      <c r="A75" s="147" t="s">
        <v>23</v>
      </c>
      <c r="B75" s="143"/>
      <c r="C75" s="105"/>
      <c r="D75" s="105"/>
      <c r="E75" s="105"/>
    </row>
    <row r="76" spans="1:5" s="3" customFormat="1" ht="15.5" x14ac:dyDescent="0.3">
      <c r="A76" s="143" t="s">
        <v>36</v>
      </c>
      <c r="B76" s="143"/>
      <c r="C76" s="105"/>
      <c r="D76" s="105"/>
      <c r="E76" s="105"/>
    </row>
    <row r="77" spans="1:5" ht="13.5" customHeight="1" x14ac:dyDescent="0.35">
      <c r="A77" s="28"/>
      <c r="B77" s="17"/>
      <c r="C77" s="126"/>
      <c r="D77" s="126"/>
      <c r="E77" s="126"/>
    </row>
    <row r="78" spans="1:5" s="3" customFormat="1" ht="17.25" customHeight="1" x14ac:dyDescent="0.35">
      <c r="A78" s="29" t="s">
        <v>24</v>
      </c>
      <c r="B78" s="29"/>
      <c r="C78" s="29"/>
      <c r="D78" s="29"/>
      <c r="E78" s="29"/>
    </row>
    <row r="79" spans="1:5" s="3" customFormat="1" ht="12.75" customHeight="1" x14ac:dyDescent="0.35">
      <c r="A79" s="29"/>
      <c r="B79" s="29"/>
      <c r="C79" s="49"/>
      <c r="D79" s="49"/>
      <c r="E79" s="49"/>
    </row>
    <row r="80" spans="1:5" s="3" customFormat="1" ht="15" customHeight="1" x14ac:dyDescent="0.35">
      <c r="A80" s="29" t="s">
        <v>147</v>
      </c>
      <c r="B80" s="30"/>
      <c r="C80" s="30"/>
      <c r="D80" s="30"/>
      <c r="E80" s="30"/>
    </row>
    <row r="81" spans="1:5" s="3" customFormat="1" ht="14.25" customHeight="1" x14ac:dyDescent="0.35">
      <c r="A81" s="29"/>
      <c r="B81" s="31"/>
      <c r="C81" s="31"/>
      <c r="D81" s="31"/>
      <c r="E81" s="31"/>
    </row>
    <row r="82" spans="1:5" x14ac:dyDescent="0.3">
      <c r="C82" s="6"/>
      <c r="D82" s="6"/>
      <c r="E82" s="6"/>
    </row>
  </sheetData>
  <mergeCells count="10">
    <mergeCell ref="B13:C13"/>
    <mergeCell ref="A72:B72"/>
    <mergeCell ref="A73:B73"/>
    <mergeCell ref="A75:B75"/>
    <mergeCell ref="A76:B76"/>
    <mergeCell ref="A7:C7"/>
    <mergeCell ref="B8:C8"/>
    <mergeCell ref="A9:C9"/>
    <mergeCell ref="A10:C10"/>
    <mergeCell ref="B11:C11"/>
  </mergeCells>
  <pageMargins left="0.94488188976377963" right="0.55118110236220474" top="0.98425196850393704" bottom="0.98425196850393704" header="0.51181102362204722" footer="0.51181102362204722"/>
  <pageSetup paperSize="9" scale="55" firstPageNumber="11" orientation="portrait" useFirstPageNumber="1" r:id="rId1"/>
  <headerFooter alignWithMargins="0"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view="pageLayout" zoomScale="80" zoomScaleNormal="100" zoomScalePageLayoutView="80" workbookViewId="0">
      <selection activeCell="E5" sqref="E5"/>
    </sheetView>
  </sheetViews>
  <sheetFormatPr defaultColWidth="9.1796875" defaultRowHeight="14" x14ac:dyDescent="0.3"/>
  <cols>
    <col min="1" max="1" width="13.26953125" style="4" customWidth="1"/>
    <col min="2" max="2" width="95.81640625" style="4" customWidth="1"/>
    <col min="3" max="4" width="30.26953125" style="4" hidden="1" customWidth="1"/>
    <col min="5" max="5" width="30.26953125" style="4" customWidth="1"/>
    <col min="6" max="16384" width="9.1796875" style="4"/>
  </cols>
  <sheetData>
    <row r="1" spans="1:5" s="5" customFormat="1" ht="15.75" customHeight="1" x14ac:dyDescent="0.35">
      <c r="A1" s="4"/>
      <c r="B1" s="2"/>
      <c r="C1" s="16" t="s">
        <v>19</v>
      </c>
      <c r="D1" s="16" t="s">
        <v>19</v>
      </c>
      <c r="E1" s="16" t="s">
        <v>19</v>
      </c>
    </row>
    <row r="2" spans="1:5" s="5" customFormat="1" ht="15.5" x14ac:dyDescent="0.35">
      <c r="A2" s="4"/>
      <c r="B2" s="2"/>
      <c r="C2" s="16" t="s">
        <v>20</v>
      </c>
      <c r="D2" s="16" t="s">
        <v>20</v>
      </c>
      <c r="E2" s="16" t="s">
        <v>20</v>
      </c>
    </row>
    <row r="3" spans="1:5" s="5" customFormat="1" ht="15.5" x14ac:dyDescent="0.35">
      <c r="A3" s="4"/>
      <c r="B3" s="2"/>
      <c r="C3" s="18" t="s">
        <v>40</v>
      </c>
      <c r="D3" s="18" t="s">
        <v>40</v>
      </c>
      <c r="E3" s="16" t="s">
        <v>40</v>
      </c>
    </row>
    <row r="4" spans="1:5" s="5" customFormat="1" ht="15.5" x14ac:dyDescent="0.35">
      <c r="A4" s="4"/>
      <c r="B4" s="2"/>
      <c r="C4" s="16"/>
      <c r="D4" s="16"/>
      <c r="E4" s="16"/>
    </row>
    <row r="5" spans="1:5" s="5" customFormat="1" ht="15.5" x14ac:dyDescent="0.35">
      <c r="A5" s="4"/>
      <c r="B5" s="1"/>
      <c r="C5" s="16" t="s">
        <v>83</v>
      </c>
      <c r="D5" s="16" t="s">
        <v>83</v>
      </c>
      <c r="E5" s="16" t="s">
        <v>178</v>
      </c>
    </row>
    <row r="6" spans="1:5" s="5" customFormat="1" x14ac:dyDescent="0.3">
      <c r="A6" s="4"/>
      <c r="B6" s="1"/>
      <c r="C6" s="1"/>
      <c r="D6" s="1"/>
      <c r="E6" s="1"/>
    </row>
    <row r="7" spans="1:5" s="5" customFormat="1" ht="17.5" x14ac:dyDescent="0.35">
      <c r="A7" s="148" t="s">
        <v>9</v>
      </c>
      <c r="B7" s="148"/>
      <c r="C7" s="148"/>
      <c r="D7" s="128"/>
      <c r="E7" s="128"/>
    </row>
    <row r="8" spans="1:5" s="5" customFormat="1" x14ac:dyDescent="0.3">
      <c r="A8" s="4"/>
      <c r="B8" s="149"/>
      <c r="C8" s="149"/>
      <c r="D8" s="129"/>
      <c r="E8" s="129"/>
    </row>
    <row r="9" spans="1:5" s="5" customFormat="1" ht="15.75" customHeight="1" x14ac:dyDescent="0.3">
      <c r="A9" s="146" t="s">
        <v>1</v>
      </c>
      <c r="B9" s="146"/>
      <c r="C9" s="146"/>
      <c r="D9" s="10"/>
      <c r="E9" s="10"/>
    </row>
    <row r="10" spans="1:5" s="5" customFormat="1" ht="15.75" customHeight="1" x14ac:dyDescent="0.3">
      <c r="A10" s="146" t="s">
        <v>0</v>
      </c>
      <c r="B10" s="146"/>
      <c r="C10" s="146"/>
      <c r="D10" s="10"/>
      <c r="E10" s="10"/>
    </row>
    <row r="11" spans="1:5" s="5" customFormat="1" ht="15.75" customHeight="1" x14ac:dyDescent="0.3">
      <c r="A11" s="10"/>
      <c r="B11" s="146" t="s">
        <v>123</v>
      </c>
      <c r="C11" s="146"/>
      <c r="D11" s="10"/>
      <c r="E11" s="10"/>
    </row>
    <row r="12" spans="1:5" s="5" customFormat="1" ht="15.5" x14ac:dyDescent="0.3">
      <c r="A12" s="10"/>
      <c r="B12" s="138" t="s">
        <v>143</v>
      </c>
      <c r="C12" s="138"/>
      <c r="D12" s="56"/>
      <c r="E12" s="56"/>
    </row>
    <row r="13" spans="1:5" s="5" customFormat="1" ht="15.5" x14ac:dyDescent="0.3">
      <c r="A13" s="10"/>
      <c r="B13" s="146" t="s">
        <v>144</v>
      </c>
      <c r="C13" s="146"/>
      <c r="D13" s="10"/>
      <c r="E13" s="10"/>
    </row>
    <row r="14" spans="1:5" s="5" customFormat="1" ht="15.5" x14ac:dyDescent="0.3">
      <c r="A14" s="10"/>
      <c r="B14" s="10" t="s">
        <v>146</v>
      </c>
      <c r="C14" s="10"/>
      <c r="D14" s="10"/>
      <c r="E14" s="10"/>
    </row>
    <row r="15" spans="1:5" s="5" customFormat="1" ht="15.5" x14ac:dyDescent="0.3">
      <c r="A15" s="10" t="s">
        <v>2</v>
      </c>
      <c r="B15" s="10" t="s">
        <v>52</v>
      </c>
      <c r="C15" s="10"/>
      <c r="D15" s="10"/>
      <c r="E15" s="10"/>
    </row>
    <row r="16" spans="1:5" s="5" customFormat="1" ht="15.5" hidden="1" x14ac:dyDescent="0.35">
      <c r="A16" s="8"/>
      <c r="B16" s="19"/>
      <c r="C16" s="19"/>
      <c r="D16" s="19"/>
      <c r="E16" s="19"/>
    </row>
    <row r="17" spans="1:6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  <c r="E17" s="42" t="s">
        <v>37</v>
      </c>
    </row>
    <row r="18" spans="1:6" s="5" customFormat="1" ht="15" x14ac:dyDescent="0.3">
      <c r="A18" s="20">
        <v>1</v>
      </c>
      <c r="B18" s="21">
        <v>2</v>
      </c>
      <c r="C18" s="21">
        <v>3</v>
      </c>
      <c r="D18" s="21">
        <v>3</v>
      </c>
      <c r="E18" s="21">
        <v>3</v>
      </c>
    </row>
    <row r="19" spans="1:6" s="5" customFormat="1" ht="15.5" x14ac:dyDescent="0.3">
      <c r="A19" s="22"/>
      <c r="B19" s="32" t="s">
        <v>5</v>
      </c>
      <c r="C19" s="32"/>
      <c r="D19" s="32"/>
      <c r="E19" s="32"/>
    </row>
    <row r="20" spans="1:6" s="5" customFormat="1" ht="15.5" x14ac:dyDescent="0.3">
      <c r="A20" s="23">
        <v>1100</v>
      </c>
      <c r="B20" s="23" t="s">
        <v>47</v>
      </c>
      <c r="C20" s="24">
        <v>7323.68</v>
      </c>
      <c r="D20" s="24">
        <f>C20/3770*300</f>
        <v>582.78620689655179</v>
      </c>
      <c r="E20" s="24">
        <f>D20/300*200</f>
        <v>388.52413793103449</v>
      </c>
    </row>
    <row r="21" spans="1:6" s="5" customFormat="1" ht="15.5" x14ac:dyDescent="0.3">
      <c r="A21" s="23">
        <v>1200</v>
      </c>
      <c r="B21" s="25" t="s">
        <v>53</v>
      </c>
      <c r="C21" s="24">
        <v>1727.66</v>
      </c>
      <c r="D21" s="24">
        <f t="shared" ref="D21:D31" si="0">C21/3770*300</f>
        <v>137.47957559681697</v>
      </c>
      <c r="E21" s="24">
        <f t="shared" ref="E21:E31" si="1">D21/300*200</f>
        <v>91.653050397877976</v>
      </c>
    </row>
    <row r="22" spans="1:6" s="5" customFormat="1" ht="15.5" x14ac:dyDescent="0.35">
      <c r="A22" s="23">
        <v>2222</v>
      </c>
      <c r="B22" s="53" t="s">
        <v>56</v>
      </c>
      <c r="C22" s="24">
        <v>138.9</v>
      </c>
      <c r="D22" s="24">
        <f t="shared" si="0"/>
        <v>11.053050397877985</v>
      </c>
      <c r="E22" s="24">
        <f t="shared" si="1"/>
        <v>7.3687002652519897</v>
      </c>
    </row>
    <row r="23" spans="1:6" ht="15.75" customHeight="1" x14ac:dyDescent="0.35">
      <c r="A23" s="23">
        <v>2223</v>
      </c>
      <c r="B23" s="53" t="s">
        <v>57</v>
      </c>
      <c r="C23" s="24">
        <v>125.79</v>
      </c>
      <c r="D23" s="24">
        <f t="shared" si="0"/>
        <v>10.009814323607428</v>
      </c>
      <c r="E23" s="24">
        <f t="shared" si="1"/>
        <v>6.6732095490716183</v>
      </c>
    </row>
    <row r="24" spans="1:6" ht="15.5" x14ac:dyDescent="0.35">
      <c r="A24" s="23">
        <v>2243</v>
      </c>
      <c r="B24" s="44" t="s">
        <v>13</v>
      </c>
      <c r="C24" s="24">
        <v>35.229999999999997</v>
      </c>
      <c r="D24" s="24">
        <f t="shared" si="0"/>
        <v>2.8034482758620687</v>
      </c>
      <c r="E24" s="24">
        <f t="shared" si="1"/>
        <v>1.868965517241379</v>
      </c>
    </row>
    <row r="25" spans="1:6" ht="15.5" x14ac:dyDescent="0.35">
      <c r="A25" s="23">
        <v>2244</v>
      </c>
      <c r="B25" s="44" t="s">
        <v>64</v>
      </c>
      <c r="C25" s="24">
        <v>179.25</v>
      </c>
      <c r="D25" s="24">
        <f t="shared" si="0"/>
        <v>14.26392572944297</v>
      </c>
      <c r="E25" s="24">
        <f t="shared" si="1"/>
        <v>9.5092838196286475</v>
      </c>
    </row>
    <row r="26" spans="1:6" ht="15.5" x14ac:dyDescent="0.35">
      <c r="A26" s="23">
        <v>2312</v>
      </c>
      <c r="B26" s="53" t="s">
        <v>71</v>
      </c>
      <c r="C26" s="24">
        <v>234.29</v>
      </c>
      <c r="D26" s="24">
        <f t="shared" si="0"/>
        <v>18.643766578249338</v>
      </c>
      <c r="E26" s="24">
        <f t="shared" si="1"/>
        <v>12.429177718832891</v>
      </c>
    </row>
    <row r="27" spans="1:6" ht="15.5" x14ac:dyDescent="0.3">
      <c r="A27" s="23">
        <v>2321</v>
      </c>
      <c r="B27" s="25" t="s">
        <v>51</v>
      </c>
      <c r="C27" s="24">
        <v>113.19</v>
      </c>
      <c r="D27" s="24">
        <f t="shared" si="0"/>
        <v>9.0071618037135277</v>
      </c>
      <c r="E27" s="24">
        <f t="shared" si="1"/>
        <v>6.0047745358090179</v>
      </c>
    </row>
    <row r="28" spans="1:6" ht="15.5" x14ac:dyDescent="0.35">
      <c r="A28" s="23">
        <v>2350</v>
      </c>
      <c r="B28" s="50" t="s">
        <v>75</v>
      </c>
      <c r="C28" s="24">
        <v>96.32</v>
      </c>
      <c r="D28" s="24">
        <f t="shared" si="0"/>
        <v>7.6647214854111407</v>
      </c>
      <c r="E28" s="24">
        <f t="shared" si="1"/>
        <v>5.1098143236074272</v>
      </c>
    </row>
    <row r="29" spans="1:6" ht="16.5" customHeight="1" x14ac:dyDescent="0.3">
      <c r="A29" s="23">
        <v>2362</v>
      </c>
      <c r="B29" s="25" t="s">
        <v>17</v>
      </c>
      <c r="C29" s="24">
        <v>51.8</v>
      </c>
      <c r="D29" s="24">
        <f t="shared" si="0"/>
        <v>4.1220159151193627</v>
      </c>
      <c r="E29" s="24">
        <f t="shared" si="1"/>
        <v>2.7480106100795751</v>
      </c>
    </row>
    <row r="30" spans="1:6" ht="15.5" x14ac:dyDescent="0.3">
      <c r="A30" s="23">
        <v>2363</v>
      </c>
      <c r="B30" s="25" t="s">
        <v>15</v>
      </c>
      <c r="C30" s="24">
        <f>3.06*3770</f>
        <v>11536.2</v>
      </c>
      <c r="D30" s="24">
        <f t="shared" si="0"/>
        <v>918</v>
      </c>
      <c r="E30" s="24">
        <f t="shared" si="1"/>
        <v>612</v>
      </c>
    </row>
    <row r="31" spans="1:6" ht="15.5" x14ac:dyDescent="0.35">
      <c r="A31" s="23">
        <v>5239</v>
      </c>
      <c r="B31" s="50" t="s">
        <v>82</v>
      </c>
      <c r="C31" s="24">
        <v>206.3</v>
      </c>
      <c r="D31" s="24">
        <f t="shared" si="0"/>
        <v>16.416445623342177</v>
      </c>
      <c r="E31" s="24">
        <f t="shared" si="1"/>
        <v>10.944297082228118</v>
      </c>
    </row>
    <row r="32" spans="1:6" ht="15.5" x14ac:dyDescent="0.3">
      <c r="A32" s="23"/>
      <c r="B32" s="33" t="s">
        <v>6</v>
      </c>
      <c r="C32" s="26">
        <f>SUM(C20:C31)</f>
        <v>21768.61</v>
      </c>
      <c r="D32" s="26">
        <f>SUM(D20:D31)</f>
        <v>1732.2501326259949</v>
      </c>
      <c r="E32" s="26">
        <f>SUM(E20:E31)</f>
        <v>1154.8334217506631</v>
      </c>
      <c r="F32" s="55"/>
    </row>
    <row r="33" spans="1:5" ht="15.5" x14ac:dyDescent="0.3">
      <c r="A33" s="27"/>
      <c r="B33" s="23" t="s">
        <v>7</v>
      </c>
      <c r="C33" s="23"/>
      <c r="D33" s="23"/>
      <c r="E33" s="23"/>
    </row>
    <row r="34" spans="1:5" ht="15.5" x14ac:dyDescent="0.35">
      <c r="A34" s="23">
        <v>1100</v>
      </c>
      <c r="B34" s="44" t="s">
        <v>21</v>
      </c>
      <c r="C34" s="101">
        <v>3594.27</v>
      </c>
      <c r="D34" s="24">
        <f>C34/3770*300</f>
        <v>286.01618037135279</v>
      </c>
      <c r="E34" s="24">
        <f t="shared" ref="E34:E68" si="2">D34/300*200</f>
        <v>190.67745358090187</v>
      </c>
    </row>
    <row r="35" spans="1:5" ht="15.5" x14ac:dyDescent="0.35">
      <c r="A35" s="23">
        <v>1200</v>
      </c>
      <c r="B35" s="44" t="s">
        <v>53</v>
      </c>
      <c r="C35" s="101">
        <v>847.89</v>
      </c>
      <c r="D35" s="24">
        <f>C35/3770*300</f>
        <v>67.471352785145896</v>
      </c>
      <c r="E35" s="24">
        <f t="shared" si="2"/>
        <v>44.980901856763936</v>
      </c>
    </row>
    <row r="36" spans="1:5" ht="15.5" x14ac:dyDescent="0.35">
      <c r="A36" s="23">
        <v>2100</v>
      </c>
      <c r="B36" s="51" t="s">
        <v>54</v>
      </c>
      <c r="C36" s="101">
        <v>12.21</v>
      </c>
      <c r="D36" s="24">
        <f>C36/3770*300</f>
        <v>0.97161803713527861</v>
      </c>
      <c r="E36" s="24">
        <f t="shared" si="2"/>
        <v>0.64774535809018574</v>
      </c>
    </row>
    <row r="37" spans="1:5" ht="15.5" x14ac:dyDescent="0.35">
      <c r="A37" s="52">
        <v>2210</v>
      </c>
      <c r="B37" s="53" t="s">
        <v>55</v>
      </c>
      <c r="C37" s="101">
        <v>64.17</v>
      </c>
      <c r="D37" s="24">
        <f>C37/3770*300</f>
        <v>5.1063660477453592</v>
      </c>
      <c r="E37" s="24">
        <f t="shared" si="2"/>
        <v>3.4042440318302392</v>
      </c>
    </row>
    <row r="38" spans="1:5" ht="15.5" x14ac:dyDescent="0.35">
      <c r="A38" s="23">
        <v>2222</v>
      </c>
      <c r="B38" s="53" t="s">
        <v>56</v>
      </c>
      <c r="C38" s="101">
        <v>65.42</v>
      </c>
      <c r="D38" s="24">
        <f>C38/3770*300</f>
        <v>5.2058355437665789</v>
      </c>
      <c r="E38" s="24">
        <f t="shared" si="2"/>
        <v>3.4705570291777192</v>
      </c>
    </row>
    <row r="39" spans="1:5" ht="15.5" x14ac:dyDescent="0.35">
      <c r="A39" s="23">
        <v>2223</v>
      </c>
      <c r="B39" s="53" t="s">
        <v>57</v>
      </c>
      <c r="C39" s="101">
        <v>524.1</v>
      </c>
      <c r="D39" s="24">
        <v>41.84</v>
      </c>
      <c r="E39" s="24">
        <f t="shared" si="2"/>
        <v>27.893333333333338</v>
      </c>
    </row>
    <row r="40" spans="1:5" ht="31" x14ac:dyDescent="0.35">
      <c r="A40" s="23">
        <v>2224</v>
      </c>
      <c r="B40" s="53" t="s">
        <v>58</v>
      </c>
      <c r="C40" s="101">
        <v>30.44</v>
      </c>
      <c r="D40" s="24">
        <f t="shared" ref="D40:D48" si="3">C40/3770*300</f>
        <v>2.4222811671087534</v>
      </c>
      <c r="E40" s="24">
        <f t="shared" si="2"/>
        <v>1.6148541114058355</v>
      </c>
    </row>
    <row r="41" spans="1:5" ht="15.5" x14ac:dyDescent="0.35">
      <c r="A41" s="23">
        <v>2231</v>
      </c>
      <c r="B41" s="44" t="s">
        <v>59</v>
      </c>
      <c r="C41" s="101">
        <v>8.2200000000000006</v>
      </c>
      <c r="D41" s="24">
        <f t="shared" si="3"/>
        <v>0.65411140583554384</v>
      </c>
      <c r="E41" s="24">
        <f t="shared" si="2"/>
        <v>0.43607427055702924</v>
      </c>
    </row>
    <row r="42" spans="1:5" ht="15.5" x14ac:dyDescent="0.35">
      <c r="A42" s="23">
        <v>2232</v>
      </c>
      <c r="B42" s="44" t="s">
        <v>86</v>
      </c>
      <c r="C42" s="101">
        <v>114.96</v>
      </c>
      <c r="D42" s="24">
        <f t="shared" si="3"/>
        <v>9.1480106100795755</v>
      </c>
      <c r="E42" s="24">
        <f t="shared" si="2"/>
        <v>6.0986737400530506</v>
      </c>
    </row>
    <row r="43" spans="1:5" ht="15.5" x14ac:dyDescent="0.35">
      <c r="A43" s="23">
        <v>2235</v>
      </c>
      <c r="B43" s="54" t="s">
        <v>60</v>
      </c>
      <c r="C43" s="101">
        <v>12.21</v>
      </c>
      <c r="D43" s="24">
        <f t="shared" si="3"/>
        <v>0.97161803713527861</v>
      </c>
      <c r="E43" s="24">
        <f t="shared" si="2"/>
        <v>0.64774535809018574</v>
      </c>
    </row>
    <row r="44" spans="1:5" ht="15.5" x14ac:dyDescent="0.35">
      <c r="A44" s="23">
        <v>2239</v>
      </c>
      <c r="B44" s="44" t="s">
        <v>61</v>
      </c>
      <c r="C44" s="101">
        <v>7.2</v>
      </c>
      <c r="D44" s="24">
        <f t="shared" si="3"/>
        <v>0.57294429708222805</v>
      </c>
      <c r="E44" s="24">
        <f t="shared" si="2"/>
        <v>0.38196286472148538</v>
      </c>
    </row>
    <row r="45" spans="1:5" ht="15.5" x14ac:dyDescent="0.35">
      <c r="A45" s="23">
        <v>2241</v>
      </c>
      <c r="B45" s="44" t="s">
        <v>62</v>
      </c>
      <c r="C45" s="101">
        <v>47.58</v>
      </c>
      <c r="D45" s="24">
        <f t="shared" si="3"/>
        <v>3.7862068965517239</v>
      </c>
      <c r="E45" s="24">
        <f t="shared" si="2"/>
        <v>2.5241379310344829</v>
      </c>
    </row>
    <row r="46" spans="1:5" ht="15.5" x14ac:dyDescent="0.35">
      <c r="A46" s="23">
        <v>2242</v>
      </c>
      <c r="B46" s="53" t="s">
        <v>63</v>
      </c>
      <c r="C46" s="101">
        <v>16.899999999999999</v>
      </c>
      <c r="D46" s="24">
        <f t="shared" si="3"/>
        <v>1.3448275862068966</v>
      </c>
      <c r="E46" s="24">
        <f t="shared" si="2"/>
        <v>0.89655172413793094</v>
      </c>
    </row>
    <row r="47" spans="1:5" ht="15.5" x14ac:dyDescent="0.35">
      <c r="A47" s="23">
        <v>2243</v>
      </c>
      <c r="B47" s="44" t="s">
        <v>13</v>
      </c>
      <c r="C47" s="101">
        <v>127.95</v>
      </c>
      <c r="D47" s="24">
        <f t="shared" si="3"/>
        <v>10.181697612732094</v>
      </c>
      <c r="E47" s="24">
        <f t="shared" si="2"/>
        <v>6.7877984084880634</v>
      </c>
    </row>
    <row r="48" spans="1:5" ht="15.5" x14ac:dyDescent="0.35">
      <c r="A48" s="23">
        <v>2244</v>
      </c>
      <c r="B48" s="44" t="s">
        <v>64</v>
      </c>
      <c r="C48" s="101">
        <v>898.33</v>
      </c>
      <c r="D48" s="24">
        <f t="shared" si="3"/>
        <v>71.485145888594161</v>
      </c>
      <c r="E48" s="24">
        <f t="shared" si="2"/>
        <v>47.656763925729436</v>
      </c>
    </row>
    <row r="49" spans="1:5" ht="15.5" x14ac:dyDescent="0.35">
      <c r="A49" s="23">
        <v>2247</v>
      </c>
      <c r="B49" s="44" t="s">
        <v>10</v>
      </c>
      <c r="C49" s="101">
        <v>1.64</v>
      </c>
      <c r="D49" s="24">
        <v>0</v>
      </c>
      <c r="E49" s="24">
        <f t="shared" si="2"/>
        <v>0</v>
      </c>
    </row>
    <row r="50" spans="1:5" ht="15.5" x14ac:dyDescent="0.35">
      <c r="A50" s="23">
        <v>2249</v>
      </c>
      <c r="B50" s="44" t="s">
        <v>87</v>
      </c>
      <c r="C50" s="101">
        <v>1.33</v>
      </c>
      <c r="D50" s="24">
        <f t="shared" ref="D50:D68" si="4">C50/3770*300</f>
        <v>0.10583554376657825</v>
      </c>
      <c r="E50" s="24">
        <f t="shared" si="2"/>
        <v>7.0557029177718833E-2</v>
      </c>
    </row>
    <row r="51" spans="1:5" ht="16.5" customHeight="1" x14ac:dyDescent="0.35">
      <c r="A51" s="23">
        <v>2250</v>
      </c>
      <c r="B51" s="44" t="s">
        <v>66</v>
      </c>
      <c r="C51" s="101">
        <v>213.65</v>
      </c>
      <c r="D51" s="24">
        <f t="shared" si="4"/>
        <v>17.00132625994695</v>
      </c>
      <c r="E51" s="24">
        <f t="shared" si="2"/>
        <v>11.334217506631299</v>
      </c>
    </row>
    <row r="52" spans="1:5" ht="15.5" x14ac:dyDescent="0.35">
      <c r="A52" s="23">
        <v>2262</v>
      </c>
      <c r="B52" s="53" t="s">
        <v>50</v>
      </c>
      <c r="C52" s="101">
        <v>66.13</v>
      </c>
      <c r="D52" s="24">
        <f t="shared" si="4"/>
        <v>5.2623342175066306</v>
      </c>
      <c r="E52" s="24">
        <f t="shared" si="2"/>
        <v>3.5082228116710872</v>
      </c>
    </row>
    <row r="53" spans="1:5" ht="15.5" x14ac:dyDescent="0.35">
      <c r="A53" s="23">
        <v>2263</v>
      </c>
      <c r="B53" s="53" t="s">
        <v>68</v>
      </c>
      <c r="C53" s="101">
        <v>15.96</v>
      </c>
      <c r="D53" s="24">
        <f t="shared" si="4"/>
        <v>1.2700265251989391</v>
      </c>
      <c r="E53" s="24">
        <f t="shared" si="2"/>
        <v>0.846684350132626</v>
      </c>
    </row>
    <row r="54" spans="1:5" ht="15.5" x14ac:dyDescent="0.35">
      <c r="A54" s="23">
        <v>2264</v>
      </c>
      <c r="B54" s="44" t="s">
        <v>69</v>
      </c>
      <c r="C54" s="101">
        <v>1.72</v>
      </c>
      <c r="D54" s="24">
        <f t="shared" si="4"/>
        <v>0.13687002652519892</v>
      </c>
      <c r="E54" s="24">
        <f t="shared" si="2"/>
        <v>9.1246684350132612E-2</v>
      </c>
    </row>
    <row r="55" spans="1:5" ht="15" customHeight="1" x14ac:dyDescent="0.35">
      <c r="A55" s="23">
        <v>2311</v>
      </c>
      <c r="B55" s="53" t="s">
        <v>70</v>
      </c>
      <c r="C55" s="101">
        <v>27.63</v>
      </c>
      <c r="D55" s="24">
        <f t="shared" si="4"/>
        <v>2.1986737400530503</v>
      </c>
      <c r="E55" s="24">
        <f t="shared" si="2"/>
        <v>1.4657824933687003</v>
      </c>
    </row>
    <row r="56" spans="1:5" ht="15.5" x14ac:dyDescent="0.35">
      <c r="A56" s="23">
        <v>2313</v>
      </c>
      <c r="B56" s="53" t="s">
        <v>88</v>
      </c>
      <c r="C56" s="101">
        <v>20.97</v>
      </c>
      <c r="D56" s="24">
        <f t="shared" si="4"/>
        <v>1.6687002652519893</v>
      </c>
      <c r="E56" s="24">
        <f t="shared" si="2"/>
        <v>1.1124668435013263</v>
      </c>
    </row>
    <row r="57" spans="1:5" ht="15.5" x14ac:dyDescent="0.35">
      <c r="A57" s="23">
        <v>2312</v>
      </c>
      <c r="B57" s="53" t="s">
        <v>71</v>
      </c>
      <c r="C57" s="101">
        <v>1.72</v>
      </c>
      <c r="D57" s="24">
        <f t="shared" si="4"/>
        <v>0.13687002652519892</v>
      </c>
      <c r="E57" s="24">
        <f t="shared" si="2"/>
        <v>9.1246684350132612E-2</v>
      </c>
    </row>
    <row r="58" spans="1:5" ht="15.5" x14ac:dyDescent="0.35">
      <c r="A58" s="23">
        <v>2314</v>
      </c>
      <c r="B58" s="54" t="s">
        <v>72</v>
      </c>
      <c r="C58" s="101">
        <v>4.93</v>
      </c>
      <c r="D58" s="24">
        <f t="shared" si="4"/>
        <v>0.3923076923076923</v>
      </c>
      <c r="E58" s="24">
        <f t="shared" si="2"/>
        <v>0.26153846153846155</v>
      </c>
    </row>
    <row r="59" spans="1:5" ht="15.5" x14ac:dyDescent="0.35">
      <c r="A59" s="23">
        <v>2321</v>
      </c>
      <c r="B59" s="53" t="s">
        <v>51</v>
      </c>
      <c r="C59" s="101">
        <v>565.5</v>
      </c>
      <c r="D59" s="24">
        <f t="shared" si="4"/>
        <v>45</v>
      </c>
      <c r="E59" s="24">
        <f t="shared" si="2"/>
        <v>30</v>
      </c>
    </row>
    <row r="60" spans="1:5" ht="15.5" x14ac:dyDescent="0.35">
      <c r="A60" s="23">
        <v>2322</v>
      </c>
      <c r="B60" s="53" t="s">
        <v>73</v>
      </c>
      <c r="C60" s="101">
        <v>17.690000000000001</v>
      </c>
      <c r="D60" s="24">
        <f t="shared" si="4"/>
        <v>1.4076923076923078</v>
      </c>
      <c r="E60" s="24">
        <f t="shared" si="2"/>
        <v>0.93846153846153857</v>
      </c>
    </row>
    <row r="61" spans="1:5" ht="15.5" x14ac:dyDescent="0.35">
      <c r="A61" s="23">
        <v>2350</v>
      </c>
      <c r="B61" s="50" t="s">
        <v>75</v>
      </c>
      <c r="C61" s="101">
        <v>139.07</v>
      </c>
      <c r="D61" s="24">
        <f t="shared" si="4"/>
        <v>11.066578249336869</v>
      </c>
      <c r="E61" s="24">
        <f t="shared" si="2"/>
        <v>7.3777188328912464</v>
      </c>
    </row>
    <row r="62" spans="1:5" ht="15.5" x14ac:dyDescent="0.35">
      <c r="A62" s="23">
        <v>2400</v>
      </c>
      <c r="B62" s="53" t="s">
        <v>77</v>
      </c>
      <c r="C62" s="101">
        <v>3.05</v>
      </c>
      <c r="D62" s="24">
        <f t="shared" si="4"/>
        <v>0.24270557029177717</v>
      </c>
      <c r="E62" s="24">
        <f t="shared" si="2"/>
        <v>0.16180371352785144</v>
      </c>
    </row>
    <row r="63" spans="1:5" ht="15.5" x14ac:dyDescent="0.35">
      <c r="A63" s="23">
        <v>2513</v>
      </c>
      <c r="B63" s="50" t="s">
        <v>79</v>
      </c>
      <c r="C63" s="101">
        <v>39.68</v>
      </c>
      <c r="D63" s="24">
        <f t="shared" si="4"/>
        <v>3.1575596816976126</v>
      </c>
      <c r="E63" s="24">
        <f t="shared" si="2"/>
        <v>2.1050397877984084</v>
      </c>
    </row>
    <row r="64" spans="1:5" ht="15.5" x14ac:dyDescent="0.35">
      <c r="A64" s="23">
        <v>2515</v>
      </c>
      <c r="B64" s="53" t="s">
        <v>11</v>
      </c>
      <c r="C64" s="101">
        <v>45.39</v>
      </c>
      <c r="D64" s="24">
        <f t="shared" si="4"/>
        <v>3.6119363395225466</v>
      </c>
      <c r="E64" s="24">
        <f t="shared" si="2"/>
        <v>2.4079575596816976</v>
      </c>
    </row>
    <row r="65" spans="1:5" ht="15.5" x14ac:dyDescent="0.35">
      <c r="A65" s="23">
        <v>2519</v>
      </c>
      <c r="B65" s="53" t="s">
        <v>49</v>
      </c>
      <c r="C65" s="101">
        <v>4.54</v>
      </c>
      <c r="D65" s="24">
        <f t="shared" si="4"/>
        <v>0.36127320954907161</v>
      </c>
      <c r="E65" s="24">
        <f t="shared" si="2"/>
        <v>0.24084880636604775</v>
      </c>
    </row>
    <row r="66" spans="1:5" ht="15.5" x14ac:dyDescent="0.35">
      <c r="A66" s="23">
        <v>5238</v>
      </c>
      <c r="B66" s="50" t="s">
        <v>81</v>
      </c>
      <c r="C66" s="101">
        <v>18.63</v>
      </c>
      <c r="D66" s="24">
        <f t="shared" si="4"/>
        <v>1.4824933687002653</v>
      </c>
      <c r="E66" s="24">
        <f t="shared" si="2"/>
        <v>0.98832891246684351</v>
      </c>
    </row>
    <row r="67" spans="1:5" ht="15.5" x14ac:dyDescent="0.35">
      <c r="A67" s="23">
        <v>5239</v>
      </c>
      <c r="B67" s="50" t="s">
        <v>82</v>
      </c>
      <c r="C67" s="101">
        <v>88.26</v>
      </c>
      <c r="D67" s="24">
        <f t="shared" si="4"/>
        <v>7.0233421750663139</v>
      </c>
      <c r="E67" s="24">
        <f t="shared" si="2"/>
        <v>4.6822281167108759</v>
      </c>
    </row>
    <row r="68" spans="1:5" ht="15.5" x14ac:dyDescent="0.35">
      <c r="A68" s="23">
        <v>5250</v>
      </c>
      <c r="B68" s="53" t="s">
        <v>14</v>
      </c>
      <c r="C68" s="101">
        <v>176.55</v>
      </c>
      <c r="D68" s="24">
        <f t="shared" si="4"/>
        <v>14.049071618037138</v>
      </c>
      <c r="E68" s="24">
        <f t="shared" si="2"/>
        <v>9.3660477453580917</v>
      </c>
    </row>
    <row r="69" spans="1:5" ht="15.75" customHeight="1" x14ac:dyDescent="0.3">
      <c r="A69" s="27"/>
      <c r="B69" s="34" t="s">
        <v>8</v>
      </c>
      <c r="C69" s="26">
        <f>SUM(C34:C68)</f>
        <v>7825.8900000000012</v>
      </c>
      <c r="D69" s="26">
        <f>SUM(D34:D68)</f>
        <v>622.75379310344829</v>
      </c>
      <c r="E69" s="26">
        <f>SUM(E34:E68)</f>
        <v>415.1691954022989</v>
      </c>
    </row>
    <row r="70" spans="1:5" ht="15.5" x14ac:dyDescent="0.3">
      <c r="A70" s="27"/>
      <c r="B70" s="34" t="s">
        <v>12</v>
      </c>
      <c r="C70" s="26">
        <f>C32+C69</f>
        <v>29594.5</v>
      </c>
      <c r="D70" s="26">
        <f>D32+D69</f>
        <v>2355.0039257294429</v>
      </c>
      <c r="E70" s="26">
        <f>E32+E69</f>
        <v>1570.0026171529621</v>
      </c>
    </row>
    <row r="71" spans="1:5" ht="15.75" customHeight="1" x14ac:dyDescent="0.3">
      <c r="A71" s="35"/>
      <c r="C71" s="36"/>
      <c r="D71" s="36"/>
      <c r="E71" s="36"/>
    </row>
    <row r="72" spans="1:5" ht="15.75" customHeight="1" x14ac:dyDescent="0.3">
      <c r="A72" s="143" t="s">
        <v>22</v>
      </c>
      <c r="B72" s="143"/>
      <c r="C72" s="46">
        <v>3770</v>
      </c>
      <c r="D72" s="46">
        <v>300</v>
      </c>
      <c r="E72" s="46">
        <v>200</v>
      </c>
    </row>
    <row r="73" spans="1:5" ht="15.5" x14ac:dyDescent="0.3">
      <c r="A73" s="143" t="s">
        <v>38</v>
      </c>
      <c r="B73" s="143"/>
      <c r="C73" s="47">
        <f>C70/C72</f>
        <v>7.85</v>
      </c>
      <c r="D73" s="47">
        <f>D70/D72</f>
        <v>7.8500130857648101</v>
      </c>
      <c r="E73" s="47">
        <f>E70/E72</f>
        <v>7.8500130857648109</v>
      </c>
    </row>
    <row r="74" spans="1:5" ht="15.75" customHeight="1" x14ac:dyDescent="0.3">
      <c r="A74" s="36"/>
      <c r="B74" s="37"/>
      <c r="C74" s="98"/>
      <c r="D74" s="98"/>
      <c r="E74" s="98"/>
    </row>
    <row r="75" spans="1:5" s="3" customFormat="1" ht="19.5" customHeight="1" x14ac:dyDescent="0.3">
      <c r="A75" s="147" t="s">
        <v>23</v>
      </c>
      <c r="B75" s="143"/>
      <c r="C75" s="38"/>
      <c r="D75" s="38"/>
      <c r="E75" s="38"/>
    </row>
    <row r="76" spans="1:5" s="3" customFormat="1" ht="15.5" x14ac:dyDescent="0.3">
      <c r="A76" s="143" t="s">
        <v>36</v>
      </c>
      <c r="B76" s="143"/>
      <c r="C76" s="105"/>
      <c r="D76" s="105"/>
      <c r="E76" s="105"/>
    </row>
    <row r="77" spans="1:5" ht="13.5" customHeight="1" x14ac:dyDescent="0.35">
      <c r="A77" s="28"/>
      <c r="B77" s="17"/>
      <c r="C77" s="17"/>
      <c r="D77" s="17"/>
      <c r="E77" s="17"/>
    </row>
    <row r="78" spans="1:5" s="3" customFormat="1" ht="17.25" customHeight="1" x14ac:dyDescent="0.35">
      <c r="A78" s="29" t="s">
        <v>24</v>
      </c>
      <c r="B78" s="29"/>
      <c r="C78" s="49"/>
      <c r="D78" s="49"/>
      <c r="E78" s="49"/>
    </row>
    <row r="79" spans="1:5" s="3" customFormat="1" ht="12.75" customHeight="1" x14ac:dyDescent="0.35">
      <c r="A79" s="29"/>
      <c r="B79" s="29"/>
      <c r="C79" s="29"/>
      <c r="D79" s="29"/>
      <c r="E79" s="29"/>
    </row>
    <row r="80" spans="1:5" s="3" customFormat="1" ht="15" customHeight="1" x14ac:dyDescent="0.35">
      <c r="A80" s="29" t="s">
        <v>147</v>
      </c>
      <c r="B80" s="30"/>
      <c r="C80" s="99"/>
      <c r="D80" s="99"/>
      <c r="E80" s="99"/>
    </row>
    <row r="81" spans="1:5" s="3" customFormat="1" ht="14.25" customHeight="1" x14ac:dyDescent="0.35">
      <c r="A81" s="29"/>
      <c r="B81" s="31"/>
      <c r="C81" s="31"/>
      <c r="D81" s="31"/>
      <c r="E81" s="31"/>
    </row>
  </sheetData>
  <mergeCells count="11">
    <mergeCell ref="B12:C12"/>
    <mergeCell ref="B13:C13"/>
    <mergeCell ref="A72:B72"/>
    <mergeCell ref="A73:B73"/>
    <mergeCell ref="A75:B75"/>
    <mergeCell ref="A76:B76"/>
    <mergeCell ref="A7:C7"/>
    <mergeCell ref="B8:C8"/>
    <mergeCell ref="A9:C9"/>
    <mergeCell ref="A10:C10"/>
    <mergeCell ref="B11:C11"/>
  </mergeCells>
  <pageMargins left="0.94488188976377963" right="0.55118110236220474" top="0.70866141732283472" bottom="0.78740157480314965" header="0.51181102362204722" footer="0.51181102362204722"/>
  <pageSetup paperSize="9" scale="53" firstPageNumber="12" orientation="portrait" useFirstPageNumber="1" r:id="rId1"/>
  <headerFooter alignWithMargins="0"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3.7265625" style="4" customWidth="1"/>
    <col min="3" max="3" width="30.81640625" style="4" hidden="1" customWidth="1"/>
    <col min="4" max="4" width="30.8164062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143</v>
      </c>
      <c r="C12" s="138"/>
      <c r="D12" s="56"/>
    </row>
    <row r="13" spans="1:4" s="5" customFormat="1" ht="15.5" x14ac:dyDescent="0.3">
      <c r="A13" s="10"/>
      <c r="B13" s="146" t="s">
        <v>144</v>
      </c>
      <c r="C13" s="146"/>
      <c r="D13" s="10"/>
    </row>
    <row r="14" spans="1:4" s="5" customFormat="1" ht="15.5" x14ac:dyDescent="0.3">
      <c r="A14" s="10"/>
      <c r="B14" s="10" t="s">
        <v>148</v>
      </c>
      <c r="C14" s="10"/>
      <c r="D14" s="10"/>
    </row>
    <row r="15" spans="1:4" s="5" customFormat="1" ht="15.5" x14ac:dyDescent="0.3">
      <c r="A15" s="10" t="s">
        <v>2</v>
      </c>
      <c r="B15" s="10" t="s">
        <v>52</v>
      </c>
      <c r="C15" s="10"/>
      <c r="D15" s="10"/>
    </row>
    <row r="16" spans="1:4" s="5" customFormat="1" ht="15.5" hidden="1" x14ac:dyDescent="0.35">
      <c r="A16" s="8"/>
      <c r="B16" s="19"/>
      <c r="C16" s="19"/>
      <c r="D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  <c r="D18" s="21">
        <v>3</v>
      </c>
    </row>
    <row r="19" spans="1:4" s="5" customFormat="1" ht="15.5" x14ac:dyDescent="0.3">
      <c r="A19" s="22"/>
      <c r="B19" s="32" t="s">
        <v>5</v>
      </c>
      <c r="C19" s="32"/>
      <c r="D19" s="32"/>
    </row>
    <row r="20" spans="1:4" s="5" customFormat="1" ht="15.5" x14ac:dyDescent="0.3">
      <c r="A20" s="23">
        <v>1100</v>
      </c>
      <c r="B20" s="23" t="s">
        <v>47</v>
      </c>
      <c r="C20" s="24">
        <v>582.79</v>
      </c>
      <c r="D20" s="24">
        <f>C20/300*50</f>
        <v>97.131666666666661</v>
      </c>
    </row>
    <row r="21" spans="1:4" s="5" customFormat="1" ht="15.5" x14ac:dyDescent="0.3">
      <c r="A21" s="23">
        <v>1200</v>
      </c>
      <c r="B21" s="25" t="s">
        <v>53</v>
      </c>
      <c r="C21" s="24">
        <v>137.47999999999999</v>
      </c>
      <c r="D21" s="24">
        <f t="shared" ref="D21:D31" si="0">C21/300*50</f>
        <v>22.913333333333334</v>
      </c>
    </row>
    <row r="22" spans="1:4" s="5" customFormat="1" ht="15.5" x14ac:dyDescent="0.35">
      <c r="A22" s="23">
        <v>2222</v>
      </c>
      <c r="B22" s="53" t="s">
        <v>56</v>
      </c>
      <c r="C22" s="24">
        <v>11.11</v>
      </c>
      <c r="D22" s="24">
        <f t="shared" si="0"/>
        <v>1.8516666666666668</v>
      </c>
    </row>
    <row r="23" spans="1:4" ht="15.75" customHeight="1" x14ac:dyDescent="0.35">
      <c r="A23" s="23">
        <v>2223</v>
      </c>
      <c r="B23" s="53" t="s">
        <v>57</v>
      </c>
      <c r="C23" s="24">
        <v>10.06</v>
      </c>
      <c r="D23" s="24">
        <f t="shared" si="0"/>
        <v>1.6766666666666665</v>
      </c>
    </row>
    <row r="24" spans="1:4" ht="15.5" x14ac:dyDescent="0.35">
      <c r="A24" s="23">
        <v>2243</v>
      </c>
      <c r="B24" s="44" t="s">
        <v>13</v>
      </c>
      <c r="C24" s="24">
        <v>2.82</v>
      </c>
      <c r="D24" s="24">
        <f t="shared" si="0"/>
        <v>0.46999999999999992</v>
      </c>
    </row>
    <row r="25" spans="1:4" ht="15.5" x14ac:dyDescent="0.35">
      <c r="A25" s="23">
        <v>2244</v>
      </c>
      <c r="B25" s="44" t="s">
        <v>64</v>
      </c>
      <c r="C25" s="24">
        <v>14.34</v>
      </c>
      <c r="D25" s="24">
        <f t="shared" si="0"/>
        <v>2.39</v>
      </c>
    </row>
    <row r="26" spans="1:4" ht="15.5" x14ac:dyDescent="0.35">
      <c r="A26" s="23">
        <v>2312</v>
      </c>
      <c r="B26" s="53" t="s">
        <v>71</v>
      </c>
      <c r="C26" s="24">
        <v>18.739999999999998</v>
      </c>
      <c r="D26" s="24">
        <f t="shared" si="0"/>
        <v>3.1233333333333331</v>
      </c>
    </row>
    <row r="27" spans="1:4" ht="15.5" x14ac:dyDescent="0.3">
      <c r="A27" s="23">
        <v>2321</v>
      </c>
      <c r="B27" s="25" t="s">
        <v>51</v>
      </c>
      <c r="C27" s="24">
        <v>8.66</v>
      </c>
      <c r="D27" s="24">
        <f t="shared" si="0"/>
        <v>1.4433333333333334</v>
      </c>
    </row>
    <row r="28" spans="1:4" ht="15.5" x14ac:dyDescent="0.35">
      <c r="A28" s="23">
        <v>2350</v>
      </c>
      <c r="B28" s="50" t="s">
        <v>75</v>
      </c>
      <c r="C28" s="24">
        <v>7.7</v>
      </c>
      <c r="D28" s="24">
        <f t="shared" si="0"/>
        <v>1.2833333333333334</v>
      </c>
    </row>
    <row r="29" spans="1:4" ht="16.5" customHeight="1" x14ac:dyDescent="0.3">
      <c r="A29" s="23">
        <v>2362</v>
      </c>
      <c r="B29" s="25" t="s">
        <v>17</v>
      </c>
      <c r="C29" s="24">
        <v>4.1399999999999997</v>
      </c>
      <c r="D29" s="24">
        <f t="shared" si="0"/>
        <v>0.69</v>
      </c>
    </row>
    <row r="30" spans="1:4" ht="15.5" x14ac:dyDescent="0.3">
      <c r="A30" s="23">
        <v>2363</v>
      </c>
      <c r="B30" s="25" t="s">
        <v>15</v>
      </c>
      <c r="C30" s="24">
        <f>2.82*300</f>
        <v>846</v>
      </c>
      <c r="D30" s="24">
        <f t="shared" si="0"/>
        <v>141</v>
      </c>
    </row>
    <row r="31" spans="1:4" ht="15.5" x14ac:dyDescent="0.35">
      <c r="A31" s="23">
        <v>5239</v>
      </c>
      <c r="B31" s="50" t="s">
        <v>82</v>
      </c>
      <c r="C31" s="24">
        <v>16.5</v>
      </c>
      <c r="D31" s="24">
        <f t="shared" si="0"/>
        <v>2.75</v>
      </c>
    </row>
    <row r="32" spans="1:4" ht="15.5" x14ac:dyDescent="0.3">
      <c r="A32" s="23"/>
      <c r="B32" s="33" t="s">
        <v>6</v>
      </c>
      <c r="C32" s="26">
        <f>SUM(C20:C31)</f>
        <v>1660.3400000000001</v>
      </c>
      <c r="D32" s="26">
        <f>SUM(D20:D31)</f>
        <v>276.7233333333333</v>
      </c>
    </row>
    <row r="33" spans="1:4" ht="15.5" x14ac:dyDescent="0.3">
      <c r="A33" s="27"/>
      <c r="B33" s="23" t="s">
        <v>7</v>
      </c>
      <c r="C33" s="23"/>
      <c r="D33" s="23"/>
    </row>
    <row r="34" spans="1:4" ht="15.5" x14ac:dyDescent="0.35">
      <c r="A34" s="23">
        <v>1100</v>
      </c>
      <c r="B34" s="44" t="s">
        <v>21</v>
      </c>
      <c r="C34" s="101">
        <v>273.57</v>
      </c>
      <c r="D34" s="24">
        <f t="shared" ref="D34:D68" si="1">C34/300*50</f>
        <v>45.594999999999999</v>
      </c>
    </row>
    <row r="35" spans="1:4" ht="15.5" x14ac:dyDescent="0.35">
      <c r="A35" s="23">
        <v>1200</v>
      </c>
      <c r="B35" s="44" t="s">
        <v>53</v>
      </c>
      <c r="C35" s="101">
        <v>64.540000000000006</v>
      </c>
      <c r="D35" s="24">
        <f t="shared" si="1"/>
        <v>10.756666666666668</v>
      </c>
    </row>
    <row r="36" spans="1:4" ht="15.5" x14ac:dyDescent="0.35">
      <c r="A36" s="23">
        <v>2100</v>
      </c>
      <c r="B36" s="51" t="s">
        <v>54</v>
      </c>
      <c r="C36" s="101">
        <v>0.93</v>
      </c>
      <c r="D36" s="24">
        <f t="shared" si="1"/>
        <v>0.15500000000000003</v>
      </c>
    </row>
    <row r="37" spans="1:4" ht="15.5" x14ac:dyDescent="0.35">
      <c r="A37" s="52">
        <v>2210</v>
      </c>
      <c r="B37" s="53" t="s">
        <v>55</v>
      </c>
      <c r="C37" s="101">
        <v>4.88</v>
      </c>
      <c r="D37" s="24">
        <f t="shared" si="1"/>
        <v>0.81333333333333324</v>
      </c>
    </row>
    <row r="38" spans="1:4" ht="15.5" x14ac:dyDescent="0.35">
      <c r="A38" s="23">
        <v>2222</v>
      </c>
      <c r="B38" s="53" t="s">
        <v>56</v>
      </c>
      <c r="C38" s="101">
        <v>4.9800000000000004</v>
      </c>
      <c r="D38" s="24">
        <f t="shared" si="1"/>
        <v>0.83</v>
      </c>
    </row>
    <row r="39" spans="1:4" ht="15.5" x14ac:dyDescent="0.35">
      <c r="A39" s="23">
        <v>2223</v>
      </c>
      <c r="B39" s="53" t="s">
        <v>57</v>
      </c>
      <c r="C39" s="101">
        <v>40.020000000000003</v>
      </c>
      <c r="D39" s="24">
        <f t="shared" si="1"/>
        <v>6.6700000000000008</v>
      </c>
    </row>
    <row r="40" spans="1:4" ht="31" x14ac:dyDescent="0.35">
      <c r="A40" s="23">
        <v>2224</v>
      </c>
      <c r="B40" s="53" t="s">
        <v>58</v>
      </c>
      <c r="C40" s="101">
        <v>2.3199999999999998</v>
      </c>
      <c r="D40" s="24">
        <f t="shared" si="1"/>
        <v>0.3866666666666666</v>
      </c>
    </row>
    <row r="41" spans="1:4" ht="15.5" x14ac:dyDescent="0.35">
      <c r="A41" s="23">
        <v>2231</v>
      </c>
      <c r="B41" s="44" t="s">
        <v>59</v>
      </c>
      <c r="C41" s="101">
        <v>0.63</v>
      </c>
      <c r="D41" s="24">
        <f t="shared" si="1"/>
        <v>0.105</v>
      </c>
    </row>
    <row r="42" spans="1:4" ht="15.5" x14ac:dyDescent="0.35">
      <c r="A42" s="23">
        <v>2232</v>
      </c>
      <c r="B42" s="44" t="s">
        <v>86</v>
      </c>
      <c r="C42" s="101">
        <v>8.75</v>
      </c>
      <c r="D42" s="24">
        <f t="shared" si="1"/>
        <v>1.4583333333333333</v>
      </c>
    </row>
    <row r="43" spans="1:4" ht="15.5" x14ac:dyDescent="0.35">
      <c r="A43" s="23">
        <v>2235</v>
      </c>
      <c r="B43" s="54" t="s">
        <v>60</v>
      </c>
      <c r="C43" s="101">
        <v>0.93</v>
      </c>
      <c r="D43" s="24">
        <f t="shared" si="1"/>
        <v>0.15500000000000003</v>
      </c>
    </row>
    <row r="44" spans="1:4" ht="15.5" x14ac:dyDescent="0.35">
      <c r="A44" s="23">
        <v>2239</v>
      </c>
      <c r="B44" s="44" t="s">
        <v>61</v>
      </c>
      <c r="C44" s="101">
        <v>0.55000000000000004</v>
      </c>
      <c r="D44" s="24">
        <f t="shared" si="1"/>
        <v>9.1666666666666674E-2</v>
      </c>
    </row>
    <row r="45" spans="1:4" ht="15.5" x14ac:dyDescent="0.35">
      <c r="A45" s="23">
        <v>2241</v>
      </c>
      <c r="B45" s="44" t="s">
        <v>62</v>
      </c>
      <c r="C45" s="101">
        <v>3.62</v>
      </c>
      <c r="D45" s="24">
        <f t="shared" si="1"/>
        <v>0.60333333333333328</v>
      </c>
    </row>
    <row r="46" spans="1:4" ht="15.5" x14ac:dyDescent="0.35">
      <c r="A46" s="23">
        <v>2242</v>
      </c>
      <c r="B46" s="53" t="s">
        <v>63</v>
      </c>
      <c r="C46" s="101">
        <v>1.29</v>
      </c>
      <c r="D46" s="24">
        <f t="shared" si="1"/>
        <v>0.215</v>
      </c>
    </row>
    <row r="47" spans="1:4" ht="15.5" x14ac:dyDescent="0.35">
      <c r="A47" s="23">
        <v>2243</v>
      </c>
      <c r="B47" s="44" t="s">
        <v>13</v>
      </c>
      <c r="C47" s="101">
        <v>9.74</v>
      </c>
      <c r="D47" s="24">
        <f t="shared" si="1"/>
        <v>1.6233333333333333</v>
      </c>
    </row>
    <row r="48" spans="1:4" ht="15.5" x14ac:dyDescent="0.35">
      <c r="A48" s="23">
        <v>2244</v>
      </c>
      <c r="B48" s="44" t="s">
        <v>64</v>
      </c>
      <c r="C48" s="101">
        <v>68.38</v>
      </c>
      <c r="D48" s="24">
        <f t="shared" si="1"/>
        <v>11.396666666666667</v>
      </c>
    </row>
    <row r="49" spans="1:4" ht="15.5" hidden="1" x14ac:dyDescent="0.35">
      <c r="A49" s="23">
        <v>2247</v>
      </c>
      <c r="B49" s="44" t="s">
        <v>10</v>
      </c>
      <c r="C49" s="101">
        <v>0</v>
      </c>
      <c r="D49" s="24">
        <f t="shared" si="1"/>
        <v>0</v>
      </c>
    </row>
    <row r="50" spans="1:4" ht="15.5" x14ac:dyDescent="0.35">
      <c r="A50" s="23">
        <v>2249</v>
      </c>
      <c r="B50" s="44" t="s">
        <v>87</v>
      </c>
      <c r="C50" s="101">
        <v>0.1</v>
      </c>
      <c r="D50" s="24">
        <f t="shared" si="1"/>
        <v>1.666666666666667E-2</v>
      </c>
    </row>
    <row r="51" spans="1:4" ht="16.5" customHeight="1" x14ac:dyDescent="0.35">
      <c r="A51" s="23">
        <v>2250</v>
      </c>
      <c r="B51" s="44" t="s">
        <v>66</v>
      </c>
      <c r="C51" s="101">
        <v>16.260000000000002</v>
      </c>
      <c r="D51" s="24">
        <f t="shared" si="1"/>
        <v>2.7100000000000004</v>
      </c>
    </row>
    <row r="52" spans="1:4" ht="15.5" x14ac:dyDescent="0.35">
      <c r="A52" s="23">
        <v>2262</v>
      </c>
      <c r="B52" s="53" t="s">
        <v>50</v>
      </c>
      <c r="C52" s="101">
        <v>5.03</v>
      </c>
      <c r="D52" s="24">
        <f t="shared" si="1"/>
        <v>0.83833333333333326</v>
      </c>
    </row>
    <row r="53" spans="1:4" ht="15.5" x14ac:dyDescent="0.35">
      <c r="A53" s="23">
        <v>2263</v>
      </c>
      <c r="B53" s="53" t="s">
        <v>68</v>
      </c>
      <c r="C53" s="101">
        <v>1.22</v>
      </c>
      <c r="D53" s="24">
        <f t="shared" si="1"/>
        <v>0.20333333333333331</v>
      </c>
    </row>
    <row r="54" spans="1:4" ht="15.5" x14ac:dyDescent="0.35">
      <c r="A54" s="23">
        <v>2264</v>
      </c>
      <c r="B54" s="44" t="s">
        <v>69</v>
      </c>
      <c r="C54" s="101">
        <v>0.13</v>
      </c>
      <c r="D54" s="24">
        <f t="shared" si="1"/>
        <v>2.1666666666666667E-2</v>
      </c>
    </row>
    <row r="55" spans="1:4" ht="15" customHeight="1" x14ac:dyDescent="0.35">
      <c r="A55" s="23">
        <v>2311</v>
      </c>
      <c r="B55" s="53" t="s">
        <v>70</v>
      </c>
      <c r="C55" s="101">
        <v>2.1</v>
      </c>
      <c r="D55" s="24">
        <f t="shared" si="1"/>
        <v>0.35000000000000003</v>
      </c>
    </row>
    <row r="56" spans="1:4" ht="15.5" x14ac:dyDescent="0.35">
      <c r="A56" s="23">
        <v>2313</v>
      </c>
      <c r="B56" s="53" t="s">
        <v>88</v>
      </c>
      <c r="C56" s="101">
        <v>1.6</v>
      </c>
      <c r="D56" s="24">
        <f t="shared" si="1"/>
        <v>0.26666666666666672</v>
      </c>
    </row>
    <row r="57" spans="1:4" ht="15.5" x14ac:dyDescent="0.35">
      <c r="A57" s="23">
        <v>2312</v>
      </c>
      <c r="B57" s="53" t="s">
        <v>71</v>
      </c>
      <c r="C57" s="101">
        <v>0.13</v>
      </c>
      <c r="D57" s="24">
        <f t="shared" si="1"/>
        <v>2.1666666666666667E-2</v>
      </c>
    </row>
    <row r="58" spans="1:4" ht="15.5" x14ac:dyDescent="0.35">
      <c r="A58" s="23">
        <v>2314</v>
      </c>
      <c r="B58" s="54" t="s">
        <v>72</v>
      </c>
      <c r="C58" s="101">
        <v>0.38</v>
      </c>
      <c r="D58" s="24">
        <f t="shared" si="1"/>
        <v>6.3333333333333325E-2</v>
      </c>
    </row>
    <row r="59" spans="1:4" ht="15.5" x14ac:dyDescent="0.35">
      <c r="A59" s="23">
        <v>2321</v>
      </c>
      <c r="B59" s="53" t="s">
        <v>51</v>
      </c>
      <c r="C59" s="101">
        <v>43.04</v>
      </c>
      <c r="D59" s="24">
        <f t="shared" si="1"/>
        <v>7.1733333333333329</v>
      </c>
    </row>
    <row r="60" spans="1:4" ht="15.5" x14ac:dyDescent="0.35">
      <c r="A60" s="23">
        <v>2322</v>
      </c>
      <c r="B60" s="53" t="s">
        <v>73</v>
      </c>
      <c r="C60" s="101">
        <v>1.35</v>
      </c>
      <c r="D60" s="24">
        <f t="shared" si="1"/>
        <v>0.22500000000000003</v>
      </c>
    </row>
    <row r="61" spans="1:4" ht="15.5" x14ac:dyDescent="0.35">
      <c r="A61" s="23">
        <v>2350</v>
      </c>
      <c r="B61" s="50" t="s">
        <v>75</v>
      </c>
      <c r="C61" s="101">
        <v>10.58</v>
      </c>
      <c r="D61" s="24">
        <f t="shared" si="1"/>
        <v>1.7633333333333334</v>
      </c>
    </row>
    <row r="62" spans="1:4" ht="15.5" x14ac:dyDescent="0.35">
      <c r="A62" s="23">
        <v>2400</v>
      </c>
      <c r="B62" s="53" t="s">
        <v>77</v>
      </c>
      <c r="C62" s="101">
        <v>0.23</v>
      </c>
      <c r="D62" s="24">
        <f t="shared" si="1"/>
        <v>3.8333333333333337E-2</v>
      </c>
    </row>
    <row r="63" spans="1:4" ht="15.5" x14ac:dyDescent="0.35">
      <c r="A63" s="23">
        <v>2513</v>
      </c>
      <c r="B63" s="50" t="s">
        <v>79</v>
      </c>
      <c r="C63" s="101">
        <v>3.02</v>
      </c>
      <c r="D63" s="24">
        <f t="shared" si="1"/>
        <v>0.5033333333333333</v>
      </c>
    </row>
    <row r="64" spans="1:4" ht="15.5" x14ac:dyDescent="0.35">
      <c r="A64" s="23">
        <v>2515</v>
      </c>
      <c r="B64" s="53" t="s">
        <v>11</v>
      </c>
      <c r="C64" s="101">
        <v>3.45</v>
      </c>
      <c r="D64" s="24">
        <f t="shared" si="1"/>
        <v>0.57499999999999996</v>
      </c>
    </row>
    <row r="65" spans="1:4" ht="15.5" x14ac:dyDescent="0.35">
      <c r="A65" s="23">
        <v>2519</v>
      </c>
      <c r="B65" s="53" t="s">
        <v>49</v>
      </c>
      <c r="C65" s="101">
        <v>0.35</v>
      </c>
      <c r="D65" s="24">
        <f t="shared" si="1"/>
        <v>5.8333333333333327E-2</v>
      </c>
    </row>
    <row r="66" spans="1:4" ht="15.5" x14ac:dyDescent="0.35">
      <c r="A66" s="23">
        <v>5238</v>
      </c>
      <c r="B66" s="50" t="s">
        <v>81</v>
      </c>
      <c r="C66" s="101">
        <v>1.42</v>
      </c>
      <c r="D66" s="24">
        <f t="shared" si="1"/>
        <v>0.23666666666666666</v>
      </c>
    </row>
    <row r="67" spans="1:4" ht="15.5" x14ac:dyDescent="0.35">
      <c r="A67" s="23">
        <v>5239</v>
      </c>
      <c r="B67" s="50" t="s">
        <v>82</v>
      </c>
      <c r="C67" s="101">
        <v>6.7</v>
      </c>
      <c r="D67" s="24">
        <f t="shared" si="1"/>
        <v>1.1166666666666667</v>
      </c>
    </row>
    <row r="68" spans="1:4" ht="15.5" x14ac:dyDescent="0.35">
      <c r="A68" s="23">
        <v>5250</v>
      </c>
      <c r="B68" s="53" t="s">
        <v>14</v>
      </c>
      <c r="C68" s="101">
        <v>13.44</v>
      </c>
      <c r="D68" s="24">
        <f t="shared" si="1"/>
        <v>2.2399999999999998</v>
      </c>
    </row>
    <row r="69" spans="1:4" ht="15.75" customHeight="1" x14ac:dyDescent="0.3">
      <c r="A69" s="27"/>
      <c r="B69" s="34" t="s">
        <v>8</v>
      </c>
      <c r="C69" s="26">
        <f>SUM(C34:C68)</f>
        <v>595.66000000000031</v>
      </c>
      <c r="D69" s="26">
        <f>SUM(D34:D68)</f>
        <v>99.276666666666628</v>
      </c>
    </row>
    <row r="70" spans="1:4" ht="15.5" x14ac:dyDescent="0.3">
      <c r="A70" s="27"/>
      <c r="B70" s="34" t="s">
        <v>12</v>
      </c>
      <c r="C70" s="26">
        <f>C32+C69</f>
        <v>2256.0000000000005</v>
      </c>
      <c r="D70" s="26">
        <f>D32+D69</f>
        <v>375.99999999999994</v>
      </c>
    </row>
    <row r="71" spans="1:4" ht="15.75" customHeight="1" x14ac:dyDescent="0.3">
      <c r="A71" s="35"/>
      <c r="C71" s="36"/>
      <c r="D71" s="36"/>
    </row>
    <row r="72" spans="1:4" ht="15.75" customHeight="1" x14ac:dyDescent="0.3">
      <c r="A72" s="143" t="s">
        <v>22</v>
      </c>
      <c r="B72" s="143"/>
      <c r="C72" s="46">
        <v>300</v>
      </c>
      <c r="D72" s="46">
        <v>50</v>
      </c>
    </row>
    <row r="73" spans="1:4" ht="15.5" x14ac:dyDescent="0.3">
      <c r="A73" s="143" t="s">
        <v>38</v>
      </c>
      <c r="B73" s="143"/>
      <c r="C73" s="47">
        <f>C70/C72</f>
        <v>7.5200000000000014</v>
      </c>
      <c r="D73" s="47">
        <f>D70/D72</f>
        <v>7.5199999999999987</v>
      </c>
    </row>
    <row r="74" spans="1:4" ht="15.75" customHeight="1" x14ac:dyDescent="0.3">
      <c r="A74" s="36"/>
      <c r="B74" s="37"/>
      <c r="C74" s="98"/>
      <c r="D74" s="98"/>
    </row>
    <row r="75" spans="1:4" s="3" customFormat="1" ht="19.5" customHeight="1" x14ac:dyDescent="0.3">
      <c r="A75" s="147" t="s">
        <v>23</v>
      </c>
      <c r="B75" s="143"/>
      <c r="C75" s="38"/>
      <c r="D75" s="38"/>
    </row>
    <row r="76" spans="1:4" s="3" customFormat="1" ht="15.5" x14ac:dyDescent="0.3">
      <c r="A76" s="143" t="s">
        <v>36</v>
      </c>
      <c r="B76" s="143"/>
      <c r="C76" s="38"/>
      <c r="D76" s="38"/>
    </row>
    <row r="77" spans="1:4" ht="13.5" customHeight="1" x14ac:dyDescent="0.35">
      <c r="A77" s="28"/>
      <c r="B77" s="17"/>
      <c r="C77" s="126"/>
      <c r="D77" s="126"/>
    </row>
    <row r="78" spans="1:4" s="3" customFormat="1" ht="17.25" customHeight="1" x14ac:dyDescent="0.35">
      <c r="A78" s="29" t="s">
        <v>24</v>
      </c>
      <c r="B78" s="29"/>
      <c r="C78" s="49"/>
      <c r="D78" s="49"/>
    </row>
    <row r="79" spans="1:4" s="3" customFormat="1" ht="12.75" customHeight="1" x14ac:dyDescent="0.35">
      <c r="A79" s="29"/>
      <c r="B79" s="29"/>
      <c r="C79" s="29"/>
      <c r="D79" s="29"/>
    </row>
    <row r="80" spans="1:4" s="3" customFormat="1" ht="15" customHeight="1" x14ac:dyDescent="0.35">
      <c r="A80" s="29" t="s">
        <v>147</v>
      </c>
      <c r="B80" s="30"/>
      <c r="C80" s="30"/>
      <c r="D80" s="30"/>
    </row>
    <row r="81" spans="1:4" s="3" customFormat="1" ht="14.25" customHeight="1" x14ac:dyDescent="0.35">
      <c r="A81" s="29"/>
      <c r="B81" s="31"/>
      <c r="C81" s="31"/>
      <c r="D81" s="31"/>
    </row>
  </sheetData>
  <mergeCells count="11">
    <mergeCell ref="B12:C12"/>
    <mergeCell ref="A73:B73"/>
    <mergeCell ref="A76:B76"/>
    <mergeCell ref="B13:C13"/>
    <mergeCell ref="A72:B72"/>
    <mergeCell ref="A75:B75"/>
    <mergeCell ref="A7:C7"/>
    <mergeCell ref="B8:C8"/>
    <mergeCell ref="A9:C9"/>
    <mergeCell ref="A10:C10"/>
    <mergeCell ref="B11:C11"/>
  </mergeCells>
  <pageMargins left="0.94488188976377963" right="0.55118110236220474" top="0.6692913385826772" bottom="0.82677165354330717" header="0.51181102362204722" footer="0.51181102362204722"/>
  <pageSetup paperSize="9" scale="58" firstPageNumber="13" orientation="portrait" useFirstPageNumber="1" r:id="rId1"/>
  <headerFooter alignWithMargins="0">
    <oddFooter>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0.8164062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15.5" x14ac:dyDescent="0.3">
      <c r="A12" s="10"/>
      <c r="B12" s="138" t="s">
        <v>143</v>
      </c>
      <c r="C12" s="138"/>
    </row>
    <row r="13" spans="1:3" s="5" customFormat="1" ht="15.5" x14ac:dyDescent="0.3">
      <c r="A13" s="10"/>
      <c r="B13" s="146" t="s">
        <v>149</v>
      </c>
      <c r="C13" s="146"/>
    </row>
    <row r="14" spans="1:3" s="5" customFormat="1" ht="15.5" x14ac:dyDescent="0.3">
      <c r="A14" s="10"/>
      <c r="B14" s="10" t="s">
        <v>150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28.14</v>
      </c>
    </row>
    <row r="21" spans="1:4" s="5" customFormat="1" ht="15.5" x14ac:dyDescent="0.3">
      <c r="A21" s="23">
        <v>1200</v>
      </c>
      <c r="B21" s="25" t="s">
        <v>53</v>
      </c>
      <c r="C21" s="24">
        <v>6.64</v>
      </c>
    </row>
    <row r="22" spans="1:4" s="5" customFormat="1" ht="15.5" x14ac:dyDescent="0.35">
      <c r="A22" s="23">
        <v>2222</v>
      </c>
      <c r="B22" s="53" t="s">
        <v>56</v>
      </c>
      <c r="C22" s="24">
        <v>0.53</v>
      </c>
    </row>
    <row r="23" spans="1:4" ht="15.75" customHeight="1" x14ac:dyDescent="0.35">
      <c r="A23" s="23">
        <v>2223</v>
      </c>
      <c r="B23" s="53" t="s">
        <v>57</v>
      </c>
      <c r="C23" s="24">
        <v>0.48</v>
      </c>
    </row>
    <row r="24" spans="1:4" ht="15.5" x14ac:dyDescent="0.35">
      <c r="A24" s="23">
        <v>2243</v>
      </c>
      <c r="B24" s="44" t="s">
        <v>13</v>
      </c>
      <c r="C24" s="24">
        <v>0.14000000000000001</v>
      </c>
    </row>
    <row r="25" spans="1:4" ht="15.5" x14ac:dyDescent="0.35">
      <c r="A25" s="23">
        <v>2244</v>
      </c>
      <c r="B25" s="44" t="s">
        <v>64</v>
      </c>
      <c r="C25" s="24">
        <v>0.69</v>
      </c>
    </row>
    <row r="26" spans="1:4" ht="15.5" x14ac:dyDescent="0.35">
      <c r="A26" s="23">
        <v>2312</v>
      </c>
      <c r="B26" s="53" t="s">
        <v>71</v>
      </c>
      <c r="C26" s="24">
        <v>0.9</v>
      </c>
    </row>
    <row r="27" spans="1:4" ht="15.5" x14ac:dyDescent="0.3">
      <c r="A27" s="23">
        <v>2321</v>
      </c>
      <c r="B27" s="25" t="s">
        <v>51</v>
      </c>
      <c r="C27" s="24">
        <v>0.44</v>
      </c>
    </row>
    <row r="28" spans="1:4" ht="15.5" x14ac:dyDescent="0.35">
      <c r="A28" s="23">
        <v>2350</v>
      </c>
      <c r="B28" s="50" t="s">
        <v>75</v>
      </c>
      <c r="C28" s="24">
        <v>0.37</v>
      </c>
    </row>
    <row r="29" spans="1:4" ht="16.5" customHeight="1" x14ac:dyDescent="0.3">
      <c r="A29" s="23">
        <v>2362</v>
      </c>
      <c r="B29" s="25" t="s">
        <v>17</v>
      </c>
      <c r="C29" s="24">
        <v>0.2</v>
      </c>
    </row>
    <row r="30" spans="1:4" ht="15.5" x14ac:dyDescent="0.3">
      <c r="A30" s="23">
        <v>2363</v>
      </c>
      <c r="B30" s="25" t="s">
        <v>15</v>
      </c>
      <c r="C30" s="24">
        <f>2.09*15</f>
        <v>31.349999999999998</v>
      </c>
    </row>
    <row r="31" spans="1:4" ht="15.5" x14ac:dyDescent="0.35">
      <c r="A31" s="23">
        <v>5239</v>
      </c>
      <c r="B31" s="8" t="s">
        <v>82</v>
      </c>
      <c r="C31" s="24">
        <v>0.79</v>
      </c>
    </row>
    <row r="32" spans="1:4" ht="15.5" x14ac:dyDescent="0.3">
      <c r="A32" s="23"/>
      <c r="B32" s="33" t="s">
        <v>6</v>
      </c>
      <c r="C32" s="26">
        <f>SUM(C20:C31)</f>
        <v>70.67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11.36</v>
      </c>
    </row>
    <row r="35" spans="1:3" ht="15.5" x14ac:dyDescent="0.35">
      <c r="A35" s="23">
        <v>1200</v>
      </c>
      <c r="B35" s="44" t="s">
        <v>53</v>
      </c>
      <c r="C35" s="24">
        <v>2.68</v>
      </c>
    </row>
    <row r="36" spans="1:3" ht="15.5" x14ac:dyDescent="0.3">
      <c r="A36" s="23">
        <v>2100</v>
      </c>
      <c r="B36" s="51" t="s">
        <v>54</v>
      </c>
      <c r="C36" s="24">
        <v>0.04</v>
      </c>
    </row>
    <row r="37" spans="1:3" ht="15.5" x14ac:dyDescent="0.35">
      <c r="A37" s="52">
        <v>2210</v>
      </c>
      <c r="B37" s="53" t="s">
        <v>55</v>
      </c>
      <c r="C37" s="24">
        <v>0.2</v>
      </c>
    </row>
    <row r="38" spans="1:3" ht="15.5" x14ac:dyDescent="0.35">
      <c r="A38" s="23">
        <v>2222</v>
      </c>
      <c r="B38" s="53" t="s">
        <v>56</v>
      </c>
      <c r="C38" s="24">
        <v>0.21</v>
      </c>
    </row>
    <row r="39" spans="1:3" ht="15.5" x14ac:dyDescent="0.35">
      <c r="A39" s="23">
        <v>2223</v>
      </c>
      <c r="B39" s="53" t="s">
        <v>57</v>
      </c>
      <c r="C39" s="24">
        <v>1.66</v>
      </c>
    </row>
    <row r="40" spans="1:3" ht="31" x14ac:dyDescent="0.35">
      <c r="A40" s="23">
        <v>2224</v>
      </c>
      <c r="B40" s="53" t="s">
        <v>58</v>
      </c>
      <c r="C40" s="24">
        <v>0.1</v>
      </c>
    </row>
    <row r="41" spans="1:3" ht="15.5" x14ac:dyDescent="0.35">
      <c r="A41" s="23">
        <v>2231</v>
      </c>
      <c r="B41" s="44" t="s">
        <v>59</v>
      </c>
      <c r="C41" s="24">
        <v>0.03</v>
      </c>
    </row>
    <row r="42" spans="1:3" ht="15.5" x14ac:dyDescent="0.35">
      <c r="A42" s="23">
        <v>2232</v>
      </c>
      <c r="B42" s="44" t="s">
        <v>86</v>
      </c>
      <c r="C42" s="24">
        <v>0.36</v>
      </c>
    </row>
    <row r="43" spans="1:3" ht="15.5" x14ac:dyDescent="0.3">
      <c r="A43" s="23">
        <v>2235</v>
      </c>
      <c r="B43" s="54" t="s">
        <v>60</v>
      </c>
      <c r="C43" s="24">
        <v>0.04</v>
      </c>
    </row>
    <row r="44" spans="1:3" ht="15.5" x14ac:dyDescent="0.35">
      <c r="A44" s="23">
        <v>2239</v>
      </c>
      <c r="B44" s="44" t="s">
        <v>61</v>
      </c>
      <c r="C44" s="24">
        <v>0.02</v>
      </c>
    </row>
    <row r="45" spans="1:3" ht="15.5" x14ac:dyDescent="0.35">
      <c r="A45" s="23">
        <v>2241</v>
      </c>
      <c r="B45" s="44" t="s">
        <v>62</v>
      </c>
      <c r="C45" s="24">
        <v>0.15</v>
      </c>
    </row>
    <row r="46" spans="1:3" ht="15.5" x14ac:dyDescent="0.35">
      <c r="A46" s="23">
        <v>2242</v>
      </c>
      <c r="B46" s="53" t="s">
        <v>63</v>
      </c>
      <c r="C46" s="24">
        <v>0.05</v>
      </c>
    </row>
    <row r="47" spans="1:3" ht="15.5" x14ac:dyDescent="0.35">
      <c r="A47" s="23">
        <v>2243</v>
      </c>
      <c r="B47" s="44" t="s">
        <v>13</v>
      </c>
      <c r="C47" s="24">
        <v>0.4</v>
      </c>
    </row>
    <row r="48" spans="1:3" ht="15.5" x14ac:dyDescent="0.35">
      <c r="A48" s="23">
        <v>2244</v>
      </c>
      <c r="B48" s="44" t="s">
        <v>64</v>
      </c>
      <c r="C48" s="24">
        <v>2.84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hidden="1" x14ac:dyDescent="0.35">
      <c r="A50" s="23">
        <v>2249</v>
      </c>
      <c r="B50" s="44" t="s">
        <v>87</v>
      </c>
      <c r="C50" s="24">
        <v>0</v>
      </c>
    </row>
    <row r="51" spans="1:3" ht="16.5" customHeight="1" x14ac:dyDescent="0.35">
      <c r="A51" s="23">
        <v>2250</v>
      </c>
      <c r="B51" s="44" t="s">
        <v>66</v>
      </c>
      <c r="C51" s="24">
        <v>0.68</v>
      </c>
    </row>
    <row r="52" spans="1:3" ht="15.5" x14ac:dyDescent="0.35">
      <c r="A52" s="23">
        <v>2262</v>
      </c>
      <c r="B52" s="53" t="s">
        <v>50</v>
      </c>
      <c r="C52" s="24">
        <v>0.21</v>
      </c>
    </row>
    <row r="53" spans="1:3" ht="15.5" x14ac:dyDescent="0.35">
      <c r="A53" s="23">
        <v>2263</v>
      </c>
      <c r="B53" s="53" t="s">
        <v>68</v>
      </c>
      <c r="C53" s="24">
        <v>0.05</v>
      </c>
    </row>
    <row r="54" spans="1:3" ht="15.5" x14ac:dyDescent="0.35">
      <c r="A54" s="23">
        <v>2264</v>
      </c>
      <c r="B54" s="44" t="s">
        <v>69</v>
      </c>
      <c r="C54" s="24">
        <v>0.01</v>
      </c>
    </row>
    <row r="55" spans="1:3" ht="15" customHeight="1" x14ac:dyDescent="0.35">
      <c r="A55" s="23">
        <v>2311</v>
      </c>
      <c r="B55" s="53" t="s">
        <v>70</v>
      </c>
      <c r="C55" s="24">
        <v>0.09</v>
      </c>
    </row>
    <row r="56" spans="1:3" ht="15.5" x14ac:dyDescent="0.35">
      <c r="A56" s="23">
        <v>2313</v>
      </c>
      <c r="B56" s="53" t="s">
        <v>88</v>
      </c>
      <c r="C56" s="24">
        <v>7.0000000000000007E-2</v>
      </c>
    </row>
    <row r="57" spans="1:3" ht="15.5" x14ac:dyDescent="0.35">
      <c r="A57" s="23">
        <v>2312</v>
      </c>
      <c r="B57" s="53" t="s">
        <v>71</v>
      </c>
      <c r="C57" s="24">
        <v>0.01</v>
      </c>
    </row>
    <row r="58" spans="1:3" ht="15.5" x14ac:dyDescent="0.3">
      <c r="A58" s="23">
        <v>2314</v>
      </c>
      <c r="B58" s="54" t="s">
        <v>72</v>
      </c>
      <c r="C58" s="24">
        <v>0.02</v>
      </c>
    </row>
    <row r="59" spans="1:3" ht="15.5" x14ac:dyDescent="0.35">
      <c r="A59" s="23">
        <v>2321</v>
      </c>
      <c r="B59" s="53" t="s">
        <v>51</v>
      </c>
      <c r="C59" s="24">
        <v>1.79</v>
      </c>
    </row>
    <row r="60" spans="1:3" ht="15.5" x14ac:dyDescent="0.35">
      <c r="A60" s="23">
        <v>2322</v>
      </c>
      <c r="B60" s="53" t="s">
        <v>73</v>
      </c>
      <c r="C60" s="24">
        <v>0.06</v>
      </c>
    </row>
    <row r="61" spans="1:3" ht="15.5" x14ac:dyDescent="0.35">
      <c r="A61" s="23">
        <v>2350</v>
      </c>
      <c r="B61" s="50" t="s">
        <v>75</v>
      </c>
      <c r="C61" s="24">
        <v>0.44</v>
      </c>
    </row>
    <row r="62" spans="1:3" ht="15.5" x14ac:dyDescent="0.35">
      <c r="A62" s="23">
        <v>2400</v>
      </c>
      <c r="B62" s="53" t="s">
        <v>77</v>
      </c>
      <c r="C62" s="24">
        <v>0.01</v>
      </c>
    </row>
    <row r="63" spans="1:3" ht="15.5" x14ac:dyDescent="0.35">
      <c r="A63" s="23">
        <v>2513</v>
      </c>
      <c r="B63" s="50" t="s">
        <v>79</v>
      </c>
      <c r="C63" s="24">
        <v>0.13</v>
      </c>
    </row>
    <row r="64" spans="1:3" ht="15.5" x14ac:dyDescent="0.35">
      <c r="A64" s="23">
        <v>2515</v>
      </c>
      <c r="B64" s="53" t="s">
        <v>11</v>
      </c>
      <c r="C64" s="24">
        <v>0.14000000000000001</v>
      </c>
    </row>
    <row r="65" spans="1:3" ht="15.5" x14ac:dyDescent="0.35">
      <c r="A65" s="23">
        <v>2519</v>
      </c>
      <c r="B65" s="53" t="s">
        <v>49</v>
      </c>
      <c r="C65" s="24">
        <v>0.01</v>
      </c>
    </row>
    <row r="66" spans="1:3" ht="15.5" x14ac:dyDescent="0.35">
      <c r="A66" s="23">
        <v>5238</v>
      </c>
      <c r="B66" s="50" t="s">
        <v>81</v>
      </c>
      <c r="C66" s="24">
        <v>0.06</v>
      </c>
    </row>
    <row r="67" spans="1:3" ht="15.5" x14ac:dyDescent="0.35">
      <c r="A67" s="23">
        <v>5239</v>
      </c>
      <c r="B67" s="50" t="s">
        <v>82</v>
      </c>
      <c r="C67" s="24">
        <v>0.25</v>
      </c>
    </row>
    <row r="68" spans="1:3" ht="15.5" x14ac:dyDescent="0.35">
      <c r="A68" s="23">
        <v>5250</v>
      </c>
      <c r="B68" s="53" t="s">
        <v>14</v>
      </c>
      <c r="C68" s="24">
        <v>0.56000000000000005</v>
      </c>
    </row>
    <row r="69" spans="1:3" ht="15.75" customHeight="1" x14ac:dyDescent="0.3">
      <c r="A69" s="27"/>
      <c r="B69" s="34" t="s">
        <v>8</v>
      </c>
      <c r="C69" s="26">
        <f>SUM(C34:C68)</f>
        <v>24.73</v>
      </c>
    </row>
    <row r="70" spans="1:3" ht="15.5" x14ac:dyDescent="0.3">
      <c r="A70" s="27"/>
      <c r="B70" s="34" t="s">
        <v>12</v>
      </c>
      <c r="C70" s="26">
        <f>C69+C32</f>
        <v>95.4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15</v>
      </c>
    </row>
    <row r="73" spans="1:3" ht="15.65" customHeight="1" x14ac:dyDescent="0.3">
      <c r="A73" s="143" t="s">
        <v>38</v>
      </c>
      <c r="B73" s="143"/>
      <c r="C73" s="47">
        <f>C70/C72</f>
        <v>6.36</v>
      </c>
    </row>
    <row r="74" spans="1:3" ht="15.75" customHeight="1" x14ac:dyDescent="0.3">
      <c r="A74" s="36"/>
      <c r="B74" s="37"/>
      <c r="C74" s="98"/>
    </row>
    <row r="75" spans="1:3" s="3" customFormat="1" ht="15.5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105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4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B12:C12"/>
    <mergeCell ref="B13:C13"/>
    <mergeCell ref="A72:B72"/>
    <mergeCell ref="A73:B73"/>
    <mergeCell ref="A75:B75"/>
    <mergeCell ref="A76:B76"/>
    <mergeCell ref="A7:C7"/>
    <mergeCell ref="B8:C8"/>
    <mergeCell ref="A9:C9"/>
    <mergeCell ref="A10:C10"/>
    <mergeCell ref="B11:C11"/>
  </mergeCells>
  <pageMargins left="0.7" right="0.7" top="0.75" bottom="0.75" header="0.3" footer="0.3"/>
  <pageSetup paperSize="9" scale="59" orientation="portrait" r:id="rId1"/>
  <headerFooter>
    <oddFooter>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1" style="4" hidden="1" customWidth="1"/>
    <col min="4" max="4" width="31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143</v>
      </c>
      <c r="C12" s="138"/>
      <c r="D12" s="56"/>
    </row>
    <row r="13" spans="1:4" s="5" customFormat="1" ht="15.5" x14ac:dyDescent="0.3">
      <c r="A13" s="10"/>
      <c r="B13" s="146" t="s">
        <v>149</v>
      </c>
      <c r="C13" s="146"/>
      <c r="D13" s="10"/>
    </row>
    <row r="14" spans="1:4" s="5" customFormat="1" ht="15.5" x14ac:dyDescent="0.3">
      <c r="A14" s="10"/>
      <c r="B14" s="10" t="s">
        <v>151</v>
      </c>
      <c r="C14" s="10"/>
      <c r="D14" s="10"/>
    </row>
    <row r="15" spans="1:4" s="5" customFormat="1" ht="15.5" x14ac:dyDescent="0.3">
      <c r="A15" s="10" t="s">
        <v>2</v>
      </c>
      <c r="B15" s="10" t="s">
        <v>52</v>
      </c>
      <c r="C15" s="10"/>
      <c r="D15" s="10"/>
    </row>
    <row r="16" spans="1:4" s="5" customFormat="1" ht="15.5" hidden="1" x14ac:dyDescent="0.35">
      <c r="A16" s="8"/>
      <c r="B16" s="19"/>
      <c r="C16" s="19"/>
      <c r="D16" s="19"/>
    </row>
    <row r="17" spans="1:6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</row>
    <row r="18" spans="1:6" s="5" customFormat="1" ht="15" x14ac:dyDescent="0.3">
      <c r="A18" s="20">
        <v>1</v>
      </c>
      <c r="B18" s="21">
        <v>2</v>
      </c>
      <c r="C18" s="21">
        <v>3</v>
      </c>
      <c r="D18" s="21">
        <v>3</v>
      </c>
    </row>
    <row r="19" spans="1:6" s="5" customFormat="1" ht="15.5" x14ac:dyDescent="0.3">
      <c r="A19" s="22"/>
      <c r="B19" s="32" t="s">
        <v>5</v>
      </c>
      <c r="C19" s="32"/>
      <c r="D19" s="32"/>
    </row>
    <row r="20" spans="1:6" s="5" customFormat="1" ht="15.5" x14ac:dyDescent="0.3">
      <c r="A20" s="23">
        <v>1100</v>
      </c>
      <c r="B20" s="23" t="s">
        <v>47</v>
      </c>
      <c r="C20" s="24">
        <v>19.18</v>
      </c>
      <c r="D20" s="24">
        <f>C20/15*1000</f>
        <v>1278.6666666666665</v>
      </c>
    </row>
    <row r="21" spans="1:6" s="5" customFormat="1" ht="15.5" x14ac:dyDescent="0.3">
      <c r="A21" s="23">
        <v>1200</v>
      </c>
      <c r="B21" s="25" t="s">
        <v>53</v>
      </c>
      <c r="C21" s="24">
        <v>4.5199999999999996</v>
      </c>
      <c r="D21" s="24">
        <f t="shared" ref="D21:D31" si="0">C21/15*1000</f>
        <v>301.33333333333331</v>
      </c>
    </row>
    <row r="22" spans="1:6" s="5" customFormat="1" ht="15.5" x14ac:dyDescent="0.35">
      <c r="A22" s="23">
        <v>2222</v>
      </c>
      <c r="B22" s="53" t="s">
        <v>56</v>
      </c>
      <c r="C22" s="24">
        <v>0.46</v>
      </c>
      <c r="D22" s="24">
        <f t="shared" si="0"/>
        <v>30.666666666666668</v>
      </c>
    </row>
    <row r="23" spans="1:6" ht="15.75" customHeight="1" x14ac:dyDescent="0.35">
      <c r="A23" s="23">
        <v>2223</v>
      </c>
      <c r="B23" s="53" t="s">
        <v>57</v>
      </c>
      <c r="C23" s="24">
        <v>0.53</v>
      </c>
      <c r="D23" s="24">
        <f t="shared" si="0"/>
        <v>35.333333333333336</v>
      </c>
    </row>
    <row r="24" spans="1:6" ht="15.5" x14ac:dyDescent="0.35">
      <c r="A24" s="23">
        <v>2243</v>
      </c>
      <c r="B24" s="44" t="s">
        <v>13</v>
      </c>
      <c r="C24" s="24">
        <v>0.1</v>
      </c>
      <c r="D24" s="24">
        <f t="shared" si="0"/>
        <v>6.666666666666667</v>
      </c>
    </row>
    <row r="25" spans="1:6" ht="15.5" x14ac:dyDescent="0.35">
      <c r="A25" s="23">
        <v>2244</v>
      </c>
      <c r="B25" s="44" t="s">
        <v>64</v>
      </c>
      <c r="C25" s="24">
        <v>0.47</v>
      </c>
      <c r="D25" s="24">
        <f t="shared" si="0"/>
        <v>31.333333333333332</v>
      </c>
    </row>
    <row r="26" spans="1:6" ht="15.5" x14ac:dyDescent="0.35">
      <c r="A26" s="23">
        <v>2312</v>
      </c>
      <c r="B26" s="53" t="s">
        <v>71</v>
      </c>
      <c r="C26" s="24">
        <v>0.61</v>
      </c>
      <c r="D26" s="24">
        <f t="shared" si="0"/>
        <v>40.666666666666664</v>
      </c>
    </row>
    <row r="27" spans="1:6" ht="15.5" x14ac:dyDescent="0.3">
      <c r="A27" s="23">
        <v>2321</v>
      </c>
      <c r="B27" s="25" t="s">
        <v>51</v>
      </c>
      <c r="C27" s="24">
        <v>0.49</v>
      </c>
      <c r="D27" s="24">
        <f t="shared" si="0"/>
        <v>32.666666666666664</v>
      </c>
    </row>
    <row r="28" spans="1:6" ht="15.5" x14ac:dyDescent="0.35">
      <c r="A28" s="23">
        <v>2350</v>
      </c>
      <c r="B28" s="50" t="s">
        <v>75</v>
      </c>
      <c r="C28" s="24">
        <v>0.25</v>
      </c>
      <c r="D28" s="24">
        <f t="shared" si="0"/>
        <v>16.666666666666668</v>
      </c>
    </row>
    <row r="29" spans="1:6" ht="16.5" customHeight="1" x14ac:dyDescent="0.3">
      <c r="A29" s="23">
        <v>2362</v>
      </c>
      <c r="B29" s="25" t="s">
        <v>17</v>
      </c>
      <c r="C29" s="24">
        <v>0.14000000000000001</v>
      </c>
      <c r="D29" s="24">
        <f t="shared" si="0"/>
        <v>9.3333333333333339</v>
      </c>
    </row>
    <row r="30" spans="1:6" ht="15.5" x14ac:dyDescent="0.3">
      <c r="A30" s="23">
        <v>2363</v>
      </c>
      <c r="B30" s="25" t="s">
        <v>15</v>
      </c>
      <c r="C30" s="24">
        <f>1.72*15</f>
        <v>25.8</v>
      </c>
      <c r="D30" s="24">
        <f t="shared" si="0"/>
        <v>1720</v>
      </c>
    </row>
    <row r="31" spans="1:6" ht="15.5" x14ac:dyDescent="0.35">
      <c r="A31" s="23">
        <v>5239</v>
      </c>
      <c r="B31" s="8" t="s">
        <v>82</v>
      </c>
      <c r="C31" s="24">
        <v>0.54</v>
      </c>
      <c r="D31" s="24">
        <f t="shared" si="0"/>
        <v>36.000000000000007</v>
      </c>
    </row>
    <row r="32" spans="1:6" ht="15.5" x14ac:dyDescent="0.3">
      <c r="A32" s="23"/>
      <c r="B32" s="33" t="s">
        <v>6</v>
      </c>
      <c r="C32" s="26">
        <f>SUM(C20:C31)</f>
        <v>53.089999999999996</v>
      </c>
      <c r="D32" s="26">
        <f>SUM(D20:D31)</f>
        <v>3539.333333333333</v>
      </c>
      <c r="E32" s="55"/>
      <c r="F32" s="55"/>
    </row>
    <row r="33" spans="1:4" ht="15.5" x14ac:dyDescent="0.3">
      <c r="A33" s="27"/>
      <c r="B33" s="23" t="s">
        <v>7</v>
      </c>
      <c r="C33" s="23"/>
      <c r="D33" s="23"/>
    </row>
    <row r="34" spans="1:4" ht="15.5" x14ac:dyDescent="0.35">
      <c r="A34" s="23">
        <v>1100</v>
      </c>
      <c r="B34" s="44" t="s">
        <v>21</v>
      </c>
      <c r="C34" s="24">
        <v>8.6199999999999992</v>
      </c>
      <c r="D34" s="24">
        <f t="shared" ref="D34:D68" si="1">C34/15*1000</f>
        <v>574.66666666666663</v>
      </c>
    </row>
    <row r="35" spans="1:4" ht="15.5" x14ac:dyDescent="0.35">
      <c r="A35" s="23">
        <v>1200</v>
      </c>
      <c r="B35" s="44" t="s">
        <v>53</v>
      </c>
      <c r="C35" s="24">
        <v>2.0299999999999998</v>
      </c>
      <c r="D35" s="24">
        <f t="shared" si="1"/>
        <v>135.33333333333334</v>
      </c>
    </row>
    <row r="36" spans="1:4" ht="15.5" x14ac:dyDescent="0.3">
      <c r="A36" s="23">
        <v>2100</v>
      </c>
      <c r="B36" s="51" t="s">
        <v>54</v>
      </c>
      <c r="C36" s="24">
        <v>0.03</v>
      </c>
      <c r="D36" s="24">
        <f t="shared" si="1"/>
        <v>2</v>
      </c>
    </row>
    <row r="37" spans="1:4" ht="15.5" x14ac:dyDescent="0.35">
      <c r="A37" s="52">
        <v>2210</v>
      </c>
      <c r="B37" s="53" t="s">
        <v>55</v>
      </c>
      <c r="C37" s="24">
        <v>0.15</v>
      </c>
      <c r="D37" s="24">
        <f t="shared" si="1"/>
        <v>10</v>
      </c>
    </row>
    <row r="38" spans="1:4" ht="15.5" x14ac:dyDescent="0.35">
      <c r="A38" s="23">
        <v>2222</v>
      </c>
      <c r="B38" s="53" t="s">
        <v>56</v>
      </c>
      <c r="C38" s="24">
        <v>0.16</v>
      </c>
      <c r="D38" s="24">
        <f t="shared" si="1"/>
        <v>10.666666666666666</v>
      </c>
    </row>
    <row r="39" spans="1:4" ht="15.5" x14ac:dyDescent="0.35">
      <c r="A39" s="23">
        <v>2223</v>
      </c>
      <c r="B39" s="53" t="s">
        <v>57</v>
      </c>
      <c r="C39" s="24">
        <v>1.26</v>
      </c>
      <c r="D39" s="24">
        <f t="shared" si="1"/>
        <v>84</v>
      </c>
    </row>
    <row r="40" spans="1:4" ht="31" x14ac:dyDescent="0.35">
      <c r="A40" s="23">
        <v>2224</v>
      </c>
      <c r="B40" s="53" t="s">
        <v>58</v>
      </c>
      <c r="C40" s="24">
        <v>7.0000000000000007E-2</v>
      </c>
      <c r="D40" s="24">
        <f t="shared" si="1"/>
        <v>4.666666666666667</v>
      </c>
    </row>
    <row r="41" spans="1:4" ht="15.5" x14ac:dyDescent="0.35">
      <c r="A41" s="23">
        <v>2231</v>
      </c>
      <c r="B41" s="44" t="s">
        <v>59</v>
      </c>
      <c r="C41" s="24">
        <v>0.02</v>
      </c>
      <c r="D41" s="24">
        <f t="shared" si="1"/>
        <v>1.3333333333333333</v>
      </c>
    </row>
    <row r="42" spans="1:4" ht="15.5" x14ac:dyDescent="0.35">
      <c r="A42" s="23">
        <v>2232</v>
      </c>
      <c r="B42" s="44" t="s">
        <v>86</v>
      </c>
      <c r="C42" s="24">
        <v>0.28000000000000003</v>
      </c>
      <c r="D42" s="24">
        <f t="shared" si="1"/>
        <v>18.666666666666668</v>
      </c>
    </row>
    <row r="43" spans="1:4" ht="15.5" x14ac:dyDescent="0.3">
      <c r="A43" s="23">
        <v>2235</v>
      </c>
      <c r="B43" s="54" t="s">
        <v>60</v>
      </c>
      <c r="C43" s="24">
        <v>0.03</v>
      </c>
      <c r="D43" s="24">
        <f t="shared" si="1"/>
        <v>2</v>
      </c>
    </row>
    <row r="44" spans="1:4" ht="15.5" x14ac:dyDescent="0.35">
      <c r="A44" s="23">
        <v>2239</v>
      </c>
      <c r="B44" s="44" t="s">
        <v>61</v>
      </c>
      <c r="C44" s="24">
        <v>0.02</v>
      </c>
      <c r="D44" s="24">
        <f t="shared" si="1"/>
        <v>1.3333333333333333</v>
      </c>
    </row>
    <row r="45" spans="1:4" ht="15.5" x14ac:dyDescent="0.35">
      <c r="A45" s="23">
        <v>2241</v>
      </c>
      <c r="B45" s="44" t="s">
        <v>62</v>
      </c>
      <c r="C45" s="24">
        <v>0.11</v>
      </c>
      <c r="D45" s="24">
        <f t="shared" si="1"/>
        <v>7.333333333333333</v>
      </c>
    </row>
    <row r="46" spans="1:4" ht="15.5" x14ac:dyDescent="0.35">
      <c r="A46" s="23">
        <v>2242</v>
      </c>
      <c r="B46" s="53" t="s">
        <v>63</v>
      </c>
      <c r="C46" s="24">
        <v>0.04</v>
      </c>
      <c r="D46" s="24">
        <f t="shared" si="1"/>
        <v>2.6666666666666665</v>
      </c>
    </row>
    <row r="47" spans="1:4" ht="15.5" x14ac:dyDescent="0.35">
      <c r="A47" s="23">
        <v>2243</v>
      </c>
      <c r="B47" s="44" t="s">
        <v>13</v>
      </c>
      <c r="C47" s="24">
        <v>0.31</v>
      </c>
      <c r="D47" s="24">
        <f t="shared" si="1"/>
        <v>20.666666666666668</v>
      </c>
    </row>
    <row r="48" spans="1:4" ht="15.5" x14ac:dyDescent="0.35">
      <c r="A48" s="23">
        <v>2244</v>
      </c>
      <c r="B48" s="44" t="s">
        <v>64</v>
      </c>
      <c r="C48" s="24">
        <v>2.15</v>
      </c>
      <c r="D48" s="24">
        <f t="shared" si="1"/>
        <v>143.33333333333334</v>
      </c>
    </row>
    <row r="49" spans="1:4" ht="15.5" hidden="1" x14ac:dyDescent="0.35">
      <c r="A49" s="23">
        <v>2247</v>
      </c>
      <c r="B49" s="44" t="s">
        <v>10</v>
      </c>
      <c r="C49" s="24">
        <v>0</v>
      </c>
      <c r="D49" s="24">
        <f t="shared" si="1"/>
        <v>0</v>
      </c>
    </row>
    <row r="50" spans="1:4" ht="15.5" hidden="1" x14ac:dyDescent="0.35">
      <c r="A50" s="23">
        <v>2249</v>
      </c>
      <c r="B50" s="44" t="s">
        <v>87</v>
      </c>
      <c r="C50" s="24">
        <v>0</v>
      </c>
      <c r="D50" s="24">
        <f t="shared" si="1"/>
        <v>0</v>
      </c>
    </row>
    <row r="51" spans="1:4" ht="16.5" customHeight="1" x14ac:dyDescent="0.35">
      <c r="A51" s="23">
        <v>2250</v>
      </c>
      <c r="B51" s="44" t="s">
        <v>66</v>
      </c>
      <c r="C51" s="24">
        <v>0.51</v>
      </c>
      <c r="D51" s="24">
        <f t="shared" si="1"/>
        <v>34</v>
      </c>
    </row>
    <row r="52" spans="1:4" ht="15.5" x14ac:dyDescent="0.35">
      <c r="A52" s="23">
        <v>2262</v>
      </c>
      <c r="B52" s="53" t="s">
        <v>50</v>
      </c>
      <c r="C52" s="24">
        <v>0.16</v>
      </c>
      <c r="D52" s="24">
        <f t="shared" si="1"/>
        <v>10.666666666666666</v>
      </c>
    </row>
    <row r="53" spans="1:4" ht="15.5" x14ac:dyDescent="0.35">
      <c r="A53" s="23">
        <v>2263</v>
      </c>
      <c r="B53" s="53" t="s">
        <v>68</v>
      </c>
      <c r="C53" s="24">
        <v>0.04</v>
      </c>
      <c r="D53" s="24">
        <f t="shared" si="1"/>
        <v>2.6666666666666665</v>
      </c>
    </row>
    <row r="54" spans="1:4" ht="15.5" hidden="1" x14ac:dyDescent="0.35">
      <c r="A54" s="23">
        <v>2264</v>
      </c>
      <c r="B54" s="44" t="s">
        <v>69</v>
      </c>
      <c r="C54" s="24">
        <v>0</v>
      </c>
      <c r="D54" s="24">
        <f t="shared" si="1"/>
        <v>0</v>
      </c>
    </row>
    <row r="55" spans="1:4" ht="15" customHeight="1" x14ac:dyDescent="0.35">
      <c r="A55" s="23">
        <v>2311</v>
      </c>
      <c r="B55" s="53" t="s">
        <v>70</v>
      </c>
      <c r="C55" s="24">
        <v>7.0000000000000007E-2</v>
      </c>
      <c r="D55" s="24">
        <f t="shared" si="1"/>
        <v>4.666666666666667</v>
      </c>
    </row>
    <row r="56" spans="1:4" ht="15.5" x14ac:dyDescent="0.35">
      <c r="A56" s="23">
        <v>2313</v>
      </c>
      <c r="B56" s="53" t="s">
        <v>88</v>
      </c>
      <c r="C56" s="24">
        <v>0.05</v>
      </c>
      <c r="D56" s="24">
        <f t="shared" si="1"/>
        <v>3.3333333333333335</v>
      </c>
    </row>
    <row r="57" spans="1:4" ht="15.5" x14ac:dyDescent="0.35">
      <c r="A57" s="23">
        <v>2312</v>
      </c>
      <c r="B57" s="53" t="s">
        <v>71</v>
      </c>
      <c r="C57" s="24">
        <v>0.01</v>
      </c>
      <c r="D57" s="24">
        <f t="shared" si="1"/>
        <v>0.66666666666666663</v>
      </c>
    </row>
    <row r="58" spans="1:4" ht="15.5" x14ac:dyDescent="0.3">
      <c r="A58" s="23">
        <v>2314</v>
      </c>
      <c r="B58" s="54" t="s">
        <v>72</v>
      </c>
      <c r="C58" s="24">
        <v>0.01</v>
      </c>
      <c r="D58" s="24">
        <f t="shared" si="1"/>
        <v>0.66666666666666663</v>
      </c>
    </row>
    <row r="59" spans="1:4" ht="15.5" x14ac:dyDescent="0.35">
      <c r="A59" s="23">
        <v>2321</v>
      </c>
      <c r="B59" s="53" t="s">
        <v>51</v>
      </c>
      <c r="C59" s="24">
        <v>1.36</v>
      </c>
      <c r="D59" s="24">
        <f t="shared" si="1"/>
        <v>90.666666666666671</v>
      </c>
    </row>
    <row r="60" spans="1:4" ht="15.5" x14ac:dyDescent="0.35">
      <c r="A60" s="23">
        <v>2322</v>
      </c>
      <c r="B60" s="53" t="s">
        <v>73</v>
      </c>
      <c r="C60" s="24">
        <v>0.04</v>
      </c>
      <c r="D60" s="24">
        <f t="shared" si="1"/>
        <v>2.6666666666666665</v>
      </c>
    </row>
    <row r="61" spans="1:4" ht="15.5" x14ac:dyDescent="0.35">
      <c r="A61" s="23">
        <v>2350</v>
      </c>
      <c r="B61" s="50" t="s">
        <v>75</v>
      </c>
      <c r="C61" s="24">
        <v>0.33</v>
      </c>
      <c r="D61" s="24">
        <f t="shared" si="1"/>
        <v>22.000000000000004</v>
      </c>
    </row>
    <row r="62" spans="1:4" ht="15.5" x14ac:dyDescent="0.35">
      <c r="A62" s="23">
        <v>2400</v>
      </c>
      <c r="B62" s="53" t="s">
        <v>77</v>
      </c>
      <c r="C62" s="24">
        <v>0.01</v>
      </c>
      <c r="D62" s="24">
        <f t="shared" si="1"/>
        <v>0.66666666666666663</v>
      </c>
    </row>
    <row r="63" spans="1:4" ht="15.5" x14ac:dyDescent="0.35">
      <c r="A63" s="23">
        <v>2513</v>
      </c>
      <c r="B63" s="50" t="s">
        <v>79</v>
      </c>
      <c r="C63" s="24">
        <v>0.1</v>
      </c>
      <c r="D63" s="24">
        <f t="shared" si="1"/>
        <v>6.666666666666667</v>
      </c>
    </row>
    <row r="64" spans="1:4" ht="15.5" x14ac:dyDescent="0.35">
      <c r="A64" s="23">
        <v>2515</v>
      </c>
      <c r="B64" s="53" t="s">
        <v>11</v>
      </c>
      <c r="C64" s="24">
        <v>0.11</v>
      </c>
      <c r="D64" s="24">
        <f t="shared" si="1"/>
        <v>7.333333333333333</v>
      </c>
    </row>
    <row r="65" spans="1:5" ht="15.5" x14ac:dyDescent="0.35">
      <c r="A65" s="23">
        <v>2519</v>
      </c>
      <c r="B65" s="53" t="s">
        <v>49</v>
      </c>
      <c r="C65" s="24">
        <v>0.01</v>
      </c>
      <c r="D65" s="24">
        <f t="shared" si="1"/>
        <v>0.66666666666666663</v>
      </c>
    </row>
    <row r="66" spans="1:5" ht="15.5" x14ac:dyDescent="0.35">
      <c r="A66" s="23">
        <v>5238</v>
      </c>
      <c r="B66" s="50" t="s">
        <v>81</v>
      </c>
      <c r="C66" s="24">
        <v>0.04</v>
      </c>
      <c r="D66" s="24">
        <f t="shared" si="1"/>
        <v>2.6666666666666665</v>
      </c>
    </row>
    <row r="67" spans="1:5" ht="15.5" x14ac:dyDescent="0.35">
      <c r="A67" s="23">
        <v>5239</v>
      </c>
      <c r="B67" s="50" t="s">
        <v>82</v>
      </c>
      <c r="C67" s="24">
        <v>0.21</v>
      </c>
      <c r="D67" s="24">
        <f t="shared" si="1"/>
        <v>14</v>
      </c>
    </row>
    <row r="68" spans="1:5" ht="15.5" x14ac:dyDescent="0.35">
      <c r="A68" s="23">
        <v>5250</v>
      </c>
      <c r="B68" s="53" t="s">
        <v>14</v>
      </c>
      <c r="C68" s="24">
        <v>0.42</v>
      </c>
      <c r="D68" s="24">
        <f t="shared" si="1"/>
        <v>28</v>
      </c>
    </row>
    <row r="69" spans="1:5" ht="15.75" customHeight="1" x14ac:dyDescent="0.3">
      <c r="A69" s="27"/>
      <c r="B69" s="34" t="s">
        <v>8</v>
      </c>
      <c r="C69" s="26">
        <f>SUM(C34:C68)</f>
        <v>18.760000000000002</v>
      </c>
      <c r="D69" s="26">
        <f>SUM(D34:D68)</f>
        <v>1250.6666666666672</v>
      </c>
      <c r="E69" s="6"/>
    </row>
    <row r="70" spans="1:5" ht="15.5" x14ac:dyDescent="0.3">
      <c r="A70" s="27"/>
      <c r="B70" s="34" t="s">
        <v>12</v>
      </c>
      <c r="C70" s="26">
        <f>C69+C32</f>
        <v>71.849999999999994</v>
      </c>
      <c r="D70" s="26">
        <f>D69+D32</f>
        <v>4790</v>
      </c>
    </row>
    <row r="71" spans="1:5" ht="15.75" customHeight="1" x14ac:dyDescent="0.3">
      <c r="A71" s="35"/>
      <c r="C71" s="36"/>
      <c r="D71" s="36"/>
    </row>
    <row r="72" spans="1:5" ht="15.75" customHeight="1" x14ac:dyDescent="0.3">
      <c r="A72" s="143" t="s">
        <v>22</v>
      </c>
      <c r="B72" s="143"/>
      <c r="C72" s="46">
        <v>15</v>
      </c>
      <c r="D72" s="46">
        <v>1000</v>
      </c>
    </row>
    <row r="73" spans="1:5" ht="15.5" x14ac:dyDescent="0.3">
      <c r="A73" s="143" t="s">
        <v>38</v>
      </c>
      <c r="B73" s="143"/>
      <c r="C73" s="47">
        <f>C70/C72</f>
        <v>4.79</v>
      </c>
      <c r="D73" s="47">
        <f>D70/D72</f>
        <v>4.79</v>
      </c>
    </row>
    <row r="74" spans="1:5" ht="15.75" customHeight="1" x14ac:dyDescent="0.3">
      <c r="A74" s="36"/>
      <c r="B74" s="37"/>
      <c r="C74" s="98"/>
      <c r="D74" s="98"/>
    </row>
    <row r="75" spans="1:5" s="3" customFormat="1" ht="19.5" customHeight="1" x14ac:dyDescent="0.3">
      <c r="A75" s="147" t="s">
        <v>23</v>
      </c>
      <c r="B75" s="143"/>
      <c r="C75" s="38"/>
      <c r="D75" s="38"/>
    </row>
    <row r="76" spans="1:5" s="3" customFormat="1" ht="15.5" x14ac:dyDescent="0.3">
      <c r="A76" s="143" t="s">
        <v>36</v>
      </c>
      <c r="B76" s="143"/>
      <c r="C76" s="38"/>
      <c r="D76" s="38"/>
    </row>
    <row r="77" spans="1:5" ht="13.5" customHeight="1" x14ac:dyDescent="0.35">
      <c r="A77" s="28"/>
      <c r="B77" s="17"/>
      <c r="C77" s="17"/>
      <c r="D77" s="17"/>
    </row>
    <row r="78" spans="1:5" s="3" customFormat="1" ht="17.25" customHeight="1" x14ac:dyDescent="0.35">
      <c r="A78" s="29" t="s">
        <v>24</v>
      </c>
      <c r="B78" s="29"/>
      <c r="C78" s="49"/>
      <c r="D78" s="49"/>
    </row>
    <row r="79" spans="1:5" s="3" customFormat="1" ht="12.75" customHeight="1" x14ac:dyDescent="0.35">
      <c r="A79" s="29"/>
      <c r="B79" s="29"/>
      <c r="C79" s="49"/>
      <c r="D79" s="49"/>
    </row>
    <row r="80" spans="1:5" s="3" customFormat="1" ht="15" customHeight="1" x14ac:dyDescent="0.35">
      <c r="A80" s="29" t="s">
        <v>147</v>
      </c>
      <c r="B80" s="30"/>
      <c r="C80" s="30"/>
      <c r="D80" s="30"/>
    </row>
    <row r="81" spans="1:4" s="3" customFormat="1" ht="14.25" customHeight="1" x14ac:dyDescent="0.35">
      <c r="A81" s="29"/>
      <c r="B81" s="31"/>
      <c r="C81" s="31"/>
      <c r="D81" s="31"/>
    </row>
  </sheetData>
  <mergeCells count="11">
    <mergeCell ref="B12:C12"/>
    <mergeCell ref="B13:C13"/>
    <mergeCell ref="A72:B72"/>
    <mergeCell ref="A73:B73"/>
    <mergeCell ref="A75:B75"/>
    <mergeCell ref="A76:B76"/>
    <mergeCell ref="A7:C7"/>
    <mergeCell ref="B8:C8"/>
    <mergeCell ref="A9:C9"/>
    <mergeCell ref="A10:C10"/>
    <mergeCell ref="B11:C11"/>
  </mergeCells>
  <pageMargins left="0.7" right="0.7" top="0.328125" bottom="0.75" header="0.3" footer="0.3"/>
  <pageSetup paperSize="9" scale="62" fitToHeight="0" orientation="portrait" r:id="rId1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4.26953125" style="4" customWidth="1"/>
    <col min="3" max="3" width="28.726562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15.5" x14ac:dyDescent="0.3">
      <c r="A12" s="10"/>
      <c r="B12" s="138" t="s">
        <v>143</v>
      </c>
      <c r="C12" s="138"/>
    </row>
    <row r="13" spans="1:3" s="5" customFormat="1" ht="15.5" x14ac:dyDescent="0.3">
      <c r="A13" s="10"/>
      <c r="B13" s="146" t="s">
        <v>149</v>
      </c>
      <c r="C13" s="146"/>
    </row>
    <row r="14" spans="1:3" s="5" customFormat="1" ht="15.5" x14ac:dyDescent="0.3">
      <c r="A14" s="10"/>
      <c r="B14" s="10" t="s">
        <v>152</v>
      </c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19.18</v>
      </c>
    </row>
    <row r="21" spans="1:4" s="5" customFormat="1" ht="15.5" x14ac:dyDescent="0.3">
      <c r="A21" s="23">
        <v>1200</v>
      </c>
      <c r="B21" s="25" t="s">
        <v>53</v>
      </c>
      <c r="C21" s="24">
        <v>4.5199999999999996</v>
      </c>
    </row>
    <row r="22" spans="1:4" s="5" customFormat="1" ht="15.5" x14ac:dyDescent="0.35">
      <c r="A22" s="23">
        <v>2222</v>
      </c>
      <c r="B22" s="53" t="s">
        <v>56</v>
      </c>
      <c r="C22" s="24">
        <v>0.36</v>
      </c>
    </row>
    <row r="23" spans="1:4" ht="15.75" customHeight="1" x14ac:dyDescent="0.35">
      <c r="A23" s="23">
        <v>2223</v>
      </c>
      <c r="B23" s="53" t="s">
        <v>57</v>
      </c>
      <c r="C23" s="24">
        <v>0.35</v>
      </c>
    </row>
    <row r="24" spans="1:4" ht="15.5" x14ac:dyDescent="0.35">
      <c r="A24" s="23">
        <v>2243</v>
      </c>
      <c r="B24" s="44" t="s">
        <v>13</v>
      </c>
      <c r="C24" s="24">
        <v>0.09</v>
      </c>
    </row>
    <row r="25" spans="1:4" ht="15.5" x14ac:dyDescent="0.35">
      <c r="A25" s="23">
        <v>2244</v>
      </c>
      <c r="B25" s="44" t="s">
        <v>64</v>
      </c>
      <c r="C25" s="24">
        <v>0.47</v>
      </c>
    </row>
    <row r="26" spans="1:4" ht="15.5" x14ac:dyDescent="0.35">
      <c r="A26" s="23">
        <v>2312</v>
      </c>
      <c r="B26" s="53" t="s">
        <v>71</v>
      </c>
      <c r="C26" s="24">
        <v>0.61</v>
      </c>
    </row>
    <row r="27" spans="1:4" ht="15.5" x14ac:dyDescent="0.3">
      <c r="A27" s="23">
        <v>2321</v>
      </c>
      <c r="B27" s="25" t="s">
        <v>51</v>
      </c>
      <c r="C27" s="24">
        <v>0.3</v>
      </c>
    </row>
    <row r="28" spans="1:4" ht="15.5" x14ac:dyDescent="0.35">
      <c r="A28" s="23">
        <v>2350</v>
      </c>
      <c r="B28" s="50" t="s">
        <v>75</v>
      </c>
      <c r="C28" s="24">
        <v>0.25</v>
      </c>
    </row>
    <row r="29" spans="1:4" ht="16.5" customHeight="1" x14ac:dyDescent="0.3">
      <c r="A29" s="23">
        <v>2362</v>
      </c>
      <c r="B29" s="25" t="s">
        <v>17</v>
      </c>
      <c r="C29" s="24">
        <v>0.14000000000000001</v>
      </c>
    </row>
    <row r="30" spans="1:4" ht="15.5" x14ac:dyDescent="0.3">
      <c r="A30" s="23">
        <v>2363</v>
      </c>
      <c r="B30" s="25" t="s">
        <v>15</v>
      </c>
      <c r="C30" s="24">
        <f>1.56*15</f>
        <v>23.400000000000002</v>
      </c>
    </row>
    <row r="31" spans="1:4" ht="15.5" x14ac:dyDescent="0.35">
      <c r="A31" s="23">
        <v>5239</v>
      </c>
      <c r="B31" s="8" t="s">
        <v>82</v>
      </c>
      <c r="C31" s="24">
        <v>0.54</v>
      </c>
    </row>
    <row r="32" spans="1:4" ht="15.5" x14ac:dyDescent="0.3">
      <c r="A32" s="23"/>
      <c r="B32" s="33" t="s">
        <v>6</v>
      </c>
      <c r="C32" s="26">
        <f>SUM(C20:C31)</f>
        <v>50.21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8.56</v>
      </c>
    </row>
    <row r="35" spans="1:3" ht="15.5" x14ac:dyDescent="0.35">
      <c r="A35" s="23">
        <v>1200</v>
      </c>
      <c r="B35" s="44" t="s">
        <v>53</v>
      </c>
      <c r="C35" s="24">
        <v>2.02</v>
      </c>
    </row>
    <row r="36" spans="1:3" ht="15.5" x14ac:dyDescent="0.3">
      <c r="A36" s="23">
        <v>2100</v>
      </c>
      <c r="B36" s="51" t="s">
        <v>54</v>
      </c>
      <c r="C36" s="24">
        <v>0.03</v>
      </c>
    </row>
    <row r="37" spans="1:3" ht="15.5" x14ac:dyDescent="0.35">
      <c r="A37" s="52">
        <v>2210</v>
      </c>
      <c r="B37" s="53" t="s">
        <v>55</v>
      </c>
      <c r="C37" s="24">
        <v>0.15</v>
      </c>
    </row>
    <row r="38" spans="1:3" ht="15.5" x14ac:dyDescent="0.35">
      <c r="A38" s="23">
        <v>2222</v>
      </c>
      <c r="B38" s="53" t="s">
        <v>56</v>
      </c>
      <c r="C38" s="24">
        <v>0.16</v>
      </c>
    </row>
    <row r="39" spans="1:3" ht="15.5" x14ac:dyDescent="0.35">
      <c r="A39" s="23">
        <v>2223</v>
      </c>
      <c r="B39" s="53" t="s">
        <v>57</v>
      </c>
      <c r="C39" s="24">
        <v>1.25</v>
      </c>
    </row>
    <row r="40" spans="1:3" ht="31" x14ac:dyDescent="0.35">
      <c r="A40" s="23">
        <v>2224</v>
      </c>
      <c r="B40" s="53" t="s">
        <v>58</v>
      </c>
      <c r="C40" s="24">
        <v>7.0000000000000007E-2</v>
      </c>
    </row>
    <row r="41" spans="1:3" ht="15.5" x14ac:dyDescent="0.35">
      <c r="A41" s="23">
        <v>2231</v>
      </c>
      <c r="B41" s="44" t="s">
        <v>59</v>
      </c>
      <c r="C41" s="24">
        <v>0.02</v>
      </c>
    </row>
    <row r="42" spans="1:3" ht="15.5" x14ac:dyDescent="0.35">
      <c r="A42" s="23">
        <v>2232</v>
      </c>
      <c r="B42" s="44" t="s">
        <v>86</v>
      </c>
      <c r="C42" s="24">
        <v>0.27</v>
      </c>
    </row>
    <row r="43" spans="1:3" ht="15.5" x14ac:dyDescent="0.3">
      <c r="A43" s="23">
        <v>2235</v>
      </c>
      <c r="B43" s="54" t="s">
        <v>60</v>
      </c>
      <c r="C43" s="24">
        <v>0.03</v>
      </c>
    </row>
    <row r="44" spans="1:3" ht="15.5" x14ac:dyDescent="0.35">
      <c r="A44" s="23">
        <v>2239</v>
      </c>
      <c r="B44" s="44" t="s">
        <v>61</v>
      </c>
      <c r="C44" s="24">
        <v>0.02</v>
      </c>
    </row>
    <row r="45" spans="1:3" ht="15.5" x14ac:dyDescent="0.35">
      <c r="A45" s="23">
        <v>2241</v>
      </c>
      <c r="B45" s="44" t="s">
        <v>62</v>
      </c>
      <c r="C45" s="24">
        <v>0.11</v>
      </c>
    </row>
    <row r="46" spans="1:3" ht="15.5" x14ac:dyDescent="0.35">
      <c r="A46" s="23">
        <v>2242</v>
      </c>
      <c r="B46" s="53" t="s">
        <v>63</v>
      </c>
      <c r="C46" s="24">
        <v>0.04</v>
      </c>
    </row>
    <row r="47" spans="1:3" ht="15.5" x14ac:dyDescent="0.35">
      <c r="A47" s="23">
        <v>2243</v>
      </c>
      <c r="B47" s="44" t="s">
        <v>13</v>
      </c>
      <c r="C47" s="24">
        <v>0.3</v>
      </c>
    </row>
    <row r="48" spans="1:3" ht="15.5" x14ac:dyDescent="0.35">
      <c r="A48" s="23">
        <v>2244</v>
      </c>
      <c r="B48" s="44" t="s">
        <v>64</v>
      </c>
      <c r="C48" s="24">
        <v>2.14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hidden="1" x14ac:dyDescent="0.35">
      <c r="A50" s="23">
        <v>2249</v>
      </c>
      <c r="B50" s="44" t="s">
        <v>87</v>
      </c>
      <c r="C50" s="24">
        <v>0</v>
      </c>
    </row>
    <row r="51" spans="1:3" ht="16.5" customHeight="1" x14ac:dyDescent="0.35">
      <c r="A51" s="23">
        <v>2250</v>
      </c>
      <c r="B51" s="44" t="s">
        <v>66</v>
      </c>
      <c r="C51" s="24">
        <v>0.51</v>
      </c>
    </row>
    <row r="52" spans="1:3" ht="15.5" x14ac:dyDescent="0.35">
      <c r="A52" s="23">
        <v>2262</v>
      </c>
      <c r="B52" s="53" t="s">
        <v>50</v>
      </c>
      <c r="C52" s="24">
        <v>0.16</v>
      </c>
    </row>
    <row r="53" spans="1:3" ht="15.5" x14ac:dyDescent="0.35">
      <c r="A53" s="23">
        <v>2263</v>
      </c>
      <c r="B53" s="53" t="s">
        <v>68</v>
      </c>
      <c r="C53" s="24">
        <v>0.04</v>
      </c>
    </row>
    <row r="54" spans="1:3" ht="15.5" hidden="1" x14ac:dyDescent="0.35">
      <c r="A54" s="23">
        <v>2264</v>
      </c>
      <c r="B54" s="44" t="s">
        <v>69</v>
      </c>
      <c r="C54" s="24">
        <v>0</v>
      </c>
    </row>
    <row r="55" spans="1:3" ht="15" customHeight="1" x14ac:dyDescent="0.35">
      <c r="A55" s="23">
        <v>2311</v>
      </c>
      <c r="B55" s="53" t="s">
        <v>70</v>
      </c>
      <c r="C55" s="24">
        <v>7.0000000000000007E-2</v>
      </c>
    </row>
    <row r="56" spans="1:3" ht="15.5" x14ac:dyDescent="0.35">
      <c r="A56" s="23">
        <v>2313</v>
      </c>
      <c r="B56" s="53" t="s">
        <v>88</v>
      </c>
      <c r="C56" s="24">
        <v>0.05</v>
      </c>
    </row>
    <row r="57" spans="1:3" ht="15.5" x14ac:dyDescent="0.35">
      <c r="A57" s="23">
        <v>2312</v>
      </c>
      <c r="B57" s="53" t="s">
        <v>71</v>
      </c>
      <c r="C57" s="24">
        <v>0.01</v>
      </c>
    </row>
    <row r="58" spans="1:3" ht="15.5" x14ac:dyDescent="0.3">
      <c r="A58" s="23">
        <v>2314</v>
      </c>
      <c r="B58" s="54" t="s">
        <v>72</v>
      </c>
      <c r="C58" s="24">
        <v>0.01</v>
      </c>
    </row>
    <row r="59" spans="1:3" ht="15.5" x14ac:dyDescent="0.35">
      <c r="A59" s="23">
        <v>2321</v>
      </c>
      <c r="B59" s="53" t="s">
        <v>51</v>
      </c>
      <c r="C59" s="24">
        <v>1.35</v>
      </c>
    </row>
    <row r="60" spans="1:3" ht="15.5" x14ac:dyDescent="0.35">
      <c r="A60" s="23">
        <v>2322</v>
      </c>
      <c r="B60" s="53" t="s">
        <v>73</v>
      </c>
      <c r="C60" s="24">
        <v>0.04</v>
      </c>
    </row>
    <row r="61" spans="1:3" ht="15.5" x14ac:dyDescent="0.35">
      <c r="A61" s="23">
        <v>2350</v>
      </c>
      <c r="B61" s="50" t="s">
        <v>75</v>
      </c>
      <c r="C61" s="24">
        <v>0.33</v>
      </c>
    </row>
    <row r="62" spans="1:3" ht="15.5" x14ac:dyDescent="0.35">
      <c r="A62" s="23">
        <v>2400</v>
      </c>
      <c r="B62" s="53" t="s">
        <v>77</v>
      </c>
      <c r="C62" s="24">
        <v>0.01</v>
      </c>
    </row>
    <row r="63" spans="1:3" ht="15.5" x14ac:dyDescent="0.35">
      <c r="A63" s="23">
        <v>2513</v>
      </c>
      <c r="B63" s="50" t="s">
        <v>79</v>
      </c>
      <c r="C63" s="24">
        <v>0.09</v>
      </c>
    </row>
    <row r="64" spans="1:3" ht="15.5" x14ac:dyDescent="0.35">
      <c r="A64" s="23">
        <v>2515</v>
      </c>
      <c r="B64" s="53" t="s">
        <v>11</v>
      </c>
      <c r="C64" s="24">
        <v>0.11</v>
      </c>
    </row>
    <row r="65" spans="1:3" ht="15.5" x14ac:dyDescent="0.35">
      <c r="A65" s="23">
        <v>2519</v>
      </c>
      <c r="B65" s="53" t="s">
        <v>49</v>
      </c>
      <c r="C65" s="24">
        <v>0.01</v>
      </c>
    </row>
    <row r="66" spans="1:3" ht="15.5" x14ac:dyDescent="0.35">
      <c r="A66" s="23">
        <v>5238</v>
      </c>
      <c r="B66" s="50" t="s">
        <v>81</v>
      </c>
      <c r="C66" s="24">
        <v>0.04</v>
      </c>
    </row>
    <row r="67" spans="1:3" ht="15.5" x14ac:dyDescent="0.35">
      <c r="A67" s="23">
        <v>5239</v>
      </c>
      <c r="B67" s="50" t="s">
        <v>82</v>
      </c>
      <c r="C67" s="24">
        <v>0.21</v>
      </c>
    </row>
    <row r="68" spans="1:3" ht="15.5" x14ac:dyDescent="0.35">
      <c r="A68" s="23">
        <v>5250</v>
      </c>
      <c r="B68" s="53" t="s">
        <v>14</v>
      </c>
      <c r="C68" s="24">
        <v>0.43</v>
      </c>
    </row>
    <row r="69" spans="1:3" ht="15.75" customHeight="1" x14ac:dyDescent="0.3">
      <c r="A69" s="27"/>
      <c r="B69" s="34" t="s">
        <v>8</v>
      </c>
      <c r="C69" s="26">
        <f>SUM(C34:C68)</f>
        <v>18.64</v>
      </c>
    </row>
    <row r="70" spans="1:3" ht="15.5" x14ac:dyDescent="0.3">
      <c r="A70" s="27"/>
      <c r="B70" s="34" t="s">
        <v>12</v>
      </c>
      <c r="C70" s="26">
        <f>C69+C32</f>
        <v>68.849999999999994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15</v>
      </c>
    </row>
    <row r="73" spans="1:3" ht="15.5" x14ac:dyDescent="0.3">
      <c r="A73" s="143" t="s">
        <v>38</v>
      </c>
      <c r="B73" s="143"/>
      <c r="C73" s="47">
        <f>C70/C72</f>
        <v>4.59</v>
      </c>
    </row>
    <row r="74" spans="1:3" ht="15.75" customHeight="1" x14ac:dyDescent="0.3">
      <c r="A74" s="36"/>
      <c r="B74" s="37"/>
      <c r="C74" s="98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38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4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</sheetData>
  <mergeCells count="11">
    <mergeCell ref="B12:C12"/>
    <mergeCell ref="B13:C13"/>
    <mergeCell ref="A72:B72"/>
    <mergeCell ref="A75:B75"/>
    <mergeCell ref="A73:B73"/>
    <mergeCell ref="A76:B76"/>
    <mergeCell ref="A7:C7"/>
    <mergeCell ref="B8:C8"/>
    <mergeCell ref="A9:C9"/>
    <mergeCell ref="A10:C10"/>
    <mergeCell ref="B11:C11"/>
  </mergeCells>
  <pageMargins left="0.7" right="0.7" top="0.16443452380952381" bottom="0.51264880952380953" header="0.3" footer="0.3"/>
  <pageSetup paperSize="9" scale="64" orientation="portrait" r:id="rId1"/>
  <headerFooter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15.5" x14ac:dyDescent="0.3">
      <c r="A12" s="10"/>
      <c r="B12" s="138" t="s">
        <v>153</v>
      </c>
      <c r="C12" s="138"/>
    </row>
    <row r="13" spans="1:3" s="5" customFormat="1" ht="15.5" hidden="1" x14ac:dyDescent="0.3">
      <c r="A13" s="10"/>
      <c r="B13" s="146"/>
      <c r="C13" s="146"/>
    </row>
    <row r="14" spans="1:3" s="5" customFormat="1" ht="15.5" hidden="1" x14ac:dyDescent="0.3">
      <c r="A14" s="10"/>
      <c r="B14" s="10"/>
      <c r="C14" s="10"/>
    </row>
    <row r="15" spans="1:3" s="5" customFormat="1" ht="15.5" x14ac:dyDescent="0.3">
      <c r="A15" s="10" t="s">
        <v>2</v>
      </c>
      <c r="B15" s="10" t="s">
        <v>52</v>
      </c>
      <c r="C15" s="10"/>
    </row>
    <row r="16" spans="1:3" s="5" customFormat="1" ht="15.5" hidden="1" x14ac:dyDescent="0.35">
      <c r="A16" s="8"/>
      <c r="B16" s="19"/>
      <c r="C16" s="19"/>
    </row>
    <row r="17" spans="1:4" s="5" customFormat="1" ht="67.5" customHeight="1" x14ac:dyDescent="0.3">
      <c r="A17" s="42" t="s">
        <v>3</v>
      </c>
      <c r="B17" s="42" t="s">
        <v>4</v>
      </c>
      <c r="C17" s="42" t="s">
        <v>37</v>
      </c>
    </row>
    <row r="18" spans="1:4" s="5" customFormat="1" ht="15" x14ac:dyDescent="0.3">
      <c r="A18" s="20">
        <v>1</v>
      </c>
      <c r="B18" s="21">
        <v>2</v>
      </c>
      <c r="C18" s="21">
        <v>3</v>
      </c>
    </row>
    <row r="19" spans="1:4" s="5" customFormat="1" ht="15.5" x14ac:dyDescent="0.3">
      <c r="A19" s="22"/>
      <c r="B19" s="32" t="s">
        <v>5</v>
      </c>
      <c r="C19" s="32"/>
    </row>
    <row r="20" spans="1:4" s="5" customFormat="1" ht="15.5" x14ac:dyDescent="0.3">
      <c r="A20" s="23">
        <v>1100</v>
      </c>
      <c r="B20" s="23" t="s">
        <v>47</v>
      </c>
      <c r="C20" s="24">
        <v>208.8</v>
      </c>
    </row>
    <row r="21" spans="1:4" s="5" customFormat="1" ht="15.5" x14ac:dyDescent="0.3">
      <c r="A21" s="23">
        <v>1200</v>
      </c>
      <c r="B21" s="25" t="s">
        <v>53</v>
      </c>
      <c r="C21" s="24">
        <v>49.26</v>
      </c>
    </row>
    <row r="22" spans="1:4" s="5" customFormat="1" ht="15.5" x14ac:dyDescent="0.35">
      <c r="A22" s="23">
        <v>2222</v>
      </c>
      <c r="B22" s="53" t="s">
        <v>56</v>
      </c>
      <c r="C22" s="24">
        <v>5.27</v>
      </c>
    </row>
    <row r="23" spans="1:4" ht="15.75" customHeight="1" x14ac:dyDescent="0.35">
      <c r="A23" s="23">
        <v>2223</v>
      </c>
      <c r="B23" s="53" t="s">
        <v>57</v>
      </c>
      <c r="C23" s="24">
        <v>4.7699999999999996</v>
      </c>
    </row>
    <row r="24" spans="1:4" ht="15.5" x14ac:dyDescent="0.35">
      <c r="A24" s="23">
        <v>2243</v>
      </c>
      <c r="B24" s="44" t="s">
        <v>13</v>
      </c>
      <c r="C24" s="24">
        <v>1.34</v>
      </c>
    </row>
    <row r="25" spans="1:4" ht="15.5" x14ac:dyDescent="0.35">
      <c r="A25" s="23">
        <v>2244</v>
      </c>
      <c r="B25" s="44" t="s">
        <v>64</v>
      </c>
      <c r="C25" s="24">
        <v>6.8</v>
      </c>
    </row>
    <row r="26" spans="1:4" ht="15.5" x14ac:dyDescent="0.35">
      <c r="A26" s="23">
        <v>2312</v>
      </c>
      <c r="B26" s="53" t="s">
        <v>71</v>
      </c>
      <c r="C26" s="24">
        <v>8.89</v>
      </c>
    </row>
    <row r="27" spans="1:4" ht="15.5" x14ac:dyDescent="0.3">
      <c r="A27" s="23">
        <v>2321</v>
      </c>
      <c r="B27" s="25" t="s">
        <v>51</v>
      </c>
      <c r="C27" s="24">
        <v>3.66</v>
      </c>
    </row>
    <row r="28" spans="1:4" ht="15.5" x14ac:dyDescent="0.35">
      <c r="A28" s="23">
        <v>2350</v>
      </c>
      <c r="B28" s="50" t="s">
        <v>75</v>
      </c>
      <c r="C28" s="24">
        <v>24.47</v>
      </c>
    </row>
    <row r="29" spans="1:4" ht="16.5" customHeight="1" x14ac:dyDescent="0.3">
      <c r="A29" s="23">
        <v>2362</v>
      </c>
      <c r="B29" s="25" t="s">
        <v>17</v>
      </c>
      <c r="C29" s="24">
        <v>4.3</v>
      </c>
    </row>
    <row r="30" spans="1:4" ht="15.5" x14ac:dyDescent="0.3">
      <c r="A30" s="23">
        <v>2363</v>
      </c>
      <c r="B30" s="25" t="s">
        <v>15</v>
      </c>
      <c r="C30" s="24">
        <f>1.64*150</f>
        <v>245.99999999999997</v>
      </c>
    </row>
    <row r="31" spans="1:4" ht="15.5" x14ac:dyDescent="0.35">
      <c r="A31" s="23">
        <v>5239</v>
      </c>
      <c r="B31" s="8" t="s">
        <v>82</v>
      </c>
      <c r="C31" s="24">
        <v>7.83</v>
      </c>
    </row>
    <row r="32" spans="1:4" ht="15.5" x14ac:dyDescent="0.3">
      <c r="A32" s="23"/>
      <c r="B32" s="33" t="s">
        <v>6</v>
      </c>
      <c r="C32" s="26">
        <f>SUM(C20:C31)</f>
        <v>571.39</v>
      </c>
      <c r="D32" s="55"/>
    </row>
    <row r="33" spans="1:3" ht="15.5" x14ac:dyDescent="0.3">
      <c r="A33" s="27"/>
      <c r="B33" s="23" t="s">
        <v>7</v>
      </c>
      <c r="C33" s="23"/>
    </row>
    <row r="34" spans="1:3" ht="15.5" x14ac:dyDescent="0.35">
      <c r="A34" s="23">
        <v>1100</v>
      </c>
      <c r="B34" s="44" t="s">
        <v>21</v>
      </c>
      <c r="C34" s="24">
        <v>96.5</v>
      </c>
    </row>
    <row r="35" spans="1:3" ht="15.5" x14ac:dyDescent="0.35">
      <c r="A35" s="23">
        <v>1200</v>
      </c>
      <c r="B35" s="44" t="s">
        <v>53</v>
      </c>
      <c r="C35" s="24">
        <v>22.76</v>
      </c>
    </row>
    <row r="36" spans="1:3" ht="15.5" x14ac:dyDescent="0.3">
      <c r="A36" s="23">
        <v>2100</v>
      </c>
      <c r="B36" s="51" t="s">
        <v>54</v>
      </c>
      <c r="C36" s="24">
        <v>0.33</v>
      </c>
    </row>
    <row r="37" spans="1:3" ht="15.5" x14ac:dyDescent="0.35">
      <c r="A37" s="52">
        <v>2210</v>
      </c>
      <c r="B37" s="53" t="s">
        <v>55</v>
      </c>
      <c r="C37" s="24">
        <v>1.72</v>
      </c>
    </row>
    <row r="38" spans="1:3" ht="15.5" x14ac:dyDescent="0.35">
      <c r="A38" s="23">
        <v>2222</v>
      </c>
      <c r="B38" s="53" t="s">
        <v>56</v>
      </c>
      <c r="C38" s="24">
        <v>1.76</v>
      </c>
    </row>
    <row r="39" spans="1:3" ht="15.5" x14ac:dyDescent="0.35">
      <c r="A39" s="23">
        <v>2223</v>
      </c>
      <c r="B39" s="53" t="s">
        <v>57</v>
      </c>
      <c r="C39" s="24">
        <v>14.11</v>
      </c>
    </row>
    <row r="40" spans="1:3" ht="31" x14ac:dyDescent="0.35">
      <c r="A40" s="23">
        <v>2224</v>
      </c>
      <c r="B40" s="53" t="s">
        <v>58</v>
      </c>
      <c r="C40" s="24">
        <v>0.82</v>
      </c>
    </row>
    <row r="41" spans="1:3" ht="15.5" x14ac:dyDescent="0.35">
      <c r="A41" s="23">
        <v>2231</v>
      </c>
      <c r="B41" s="44" t="s">
        <v>59</v>
      </c>
      <c r="C41" s="24">
        <v>0.22</v>
      </c>
    </row>
    <row r="42" spans="1:3" ht="15.5" x14ac:dyDescent="0.35">
      <c r="A42" s="23">
        <v>2232</v>
      </c>
      <c r="B42" s="44" t="s">
        <v>86</v>
      </c>
      <c r="C42" s="24">
        <v>3.09</v>
      </c>
    </row>
    <row r="43" spans="1:3" ht="15.5" x14ac:dyDescent="0.3">
      <c r="A43" s="23">
        <v>2235</v>
      </c>
      <c r="B43" s="54" t="s">
        <v>60</v>
      </c>
      <c r="C43" s="24">
        <v>0.33</v>
      </c>
    </row>
    <row r="44" spans="1:3" ht="15.5" x14ac:dyDescent="0.35">
      <c r="A44" s="23">
        <v>2239</v>
      </c>
      <c r="B44" s="44" t="s">
        <v>61</v>
      </c>
      <c r="C44" s="24">
        <v>0.19</v>
      </c>
    </row>
    <row r="45" spans="1:3" ht="15.5" x14ac:dyDescent="0.35">
      <c r="A45" s="23">
        <v>2241</v>
      </c>
      <c r="B45" s="44" t="s">
        <v>62</v>
      </c>
      <c r="C45" s="24">
        <v>1.28</v>
      </c>
    </row>
    <row r="46" spans="1:3" ht="15.5" x14ac:dyDescent="0.35">
      <c r="A46" s="23">
        <v>2242</v>
      </c>
      <c r="B46" s="53" t="s">
        <v>63</v>
      </c>
      <c r="C46" s="24">
        <v>0.45</v>
      </c>
    </row>
    <row r="47" spans="1:3" ht="15.5" x14ac:dyDescent="0.35">
      <c r="A47" s="23">
        <v>2243</v>
      </c>
      <c r="B47" s="44" t="s">
        <v>13</v>
      </c>
      <c r="C47" s="24">
        <v>3.44</v>
      </c>
    </row>
    <row r="48" spans="1:3" ht="15.5" x14ac:dyDescent="0.35">
      <c r="A48" s="23">
        <v>2244</v>
      </c>
      <c r="B48" s="44" t="s">
        <v>64</v>
      </c>
      <c r="C48" s="24">
        <v>24.12</v>
      </c>
    </row>
    <row r="49" spans="1:3" ht="15.5" hidden="1" x14ac:dyDescent="0.35">
      <c r="A49" s="23">
        <v>2247</v>
      </c>
      <c r="B49" s="44" t="s">
        <v>10</v>
      </c>
      <c r="C49" s="24">
        <v>0</v>
      </c>
    </row>
    <row r="50" spans="1:3" ht="15.5" x14ac:dyDescent="0.35">
      <c r="A50" s="23">
        <v>2249</v>
      </c>
      <c r="B50" s="44" t="s">
        <v>87</v>
      </c>
      <c r="C50" s="24">
        <v>0.04</v>
      </c>
    </row>
    <row r="51" spans="1:3" ht="16.5" customHeight="1" x14ac:dyDescent="0.35">
      <c r="A51" s="23">
        <v>2250</v>
      </c>
      <c r="B51" s="44" t="s">
        <v>66</v>
      </c>
      <c r="C51" s="24">
        <v>5.74</v>
      </c>
    </row>
    <row r="52" spans="1:3" ht="15.5" x14ac:dyDescent="0.35">
      <c r="A52" s="23">
        <v>2262</v>
      </c>
      <c r="B52" s="53" t="s">
        <v>50</v>
      </c>
      <c r="C52" s="24">
        <v>1.78</v>
      </c>
    </row>
    <row r="53" spans="1:3" ht="15.5" x14ac:dyDescent="0.35">
      <c r="A53" s="23">
        <v>2263</v>
      </c>
      <c r="B53" s="53" t="s">
        <v>68</v>
      </c>
      <c r="C53" s="24">
        <v>0.43</v>
      </c>
    </row>
    <row r="54" spans="1:3" ht="15.5" x14ac:dyDescent="0.35">
      <c r="A54" s="23">
        <v>2264</v>
      </c>
      <c r="B54" s="44" t="s">
        <v>69</v>
      </c>
      <c r="C54" s="24">
        <v>0.05</v>
      </c>
    </row>
    <row r="55" spans="1:3" ht="15" customHeight="1" x14ac:dyDescent="0.35">
      <c r="A55" s="23">
        <v>2311</v>
      </c>
      <c r="B55" s="53" t="s">
        <v>70</v>
      </c>
      <c r="C55" s="24">
        <v>0.74</v>
      </c>
    </row>
    <row r="56" spans="1:3" ht="15.5" x14ac:dyDescent="0.35">
      <c r="A56" s="23">
        <v>2313</v>
      </c>
      <c r="B56" s="53" t="s">
        <v>88</v>
      </c>
      <c r="C56" s="24">
        <v>0.56000000000000005</v>
      </c>
    </row>
    <row r="57" spans="1:3" ht="15.5" x14ac:dyDescent="0.35">
      <c r="A57" s="23">
        <v>2312</v>
      </c>
      <c r="B57" s="53" t="s">
        <v>71</v>
      </c>
      <c r="C57" s="24">
        <v>0.05</v>
      </c>
    </row>
    <row r="58" spans="1:3" ht="15.5" x14ac:dyDescent="0.3">
      <c r="A58" s="23">
        <v>2314</v>
      </c>
      <c r="B58" s="54" t="s">
        <v>72</v>
      </c>
      <c r="C58" s="24">
        <v>0.13</v>
      </c>
    </row>
    <row r="59" spans="1:3" ht="15.5" x14ac:dyDescent="0.35">
      <c r="A59" s="23">
        <v>2321</v>
      </c>
      <c r="B59" s="53" t="s">
        <v>51</v>
      </c>
      <c r="C59" s="24">
        <v>15.18</v>
      </c>
    </row>
    <row r="60" spans="1:3" ht="15.5" x14ac:dyDescent="0.35">
      <c r="A60" s="23">
        <v>2322</v>
      </c>
      <c r="B60" s="53" t="s">
        <v>73</v>
      </c>
      <c r="C60" s="24">
        <v>0.47</v>
      </c>
    </row>
    <row r="61" spans="1:3" ht="15.5" x14ac:dyDescent="0.35">
      <c r="A61" s="23">
        <v>2350</v>
      </c>
      <c r="B61" s="50" t="s">
        <v>75</v>
      </c>
      <c r="C61" s="24">
        <v>3.73</v>
      </c>
    </row>
    <row r="62" spans="1:3" ht="15.5" x14ac:dyDescent="0.35">
      <c r="A62" s="23">
        <v>2400</v>
      </c>
      <c r="B62" s="53" t="s">
        <v>77</v>
      </c>
      <c r="C62" s="24">
        <v>0.08</v>
      </c>
    </row>
    <row r="63" spans="1:3" ht="15.5" x14ac:dyDescent="0.35">
      <c r="A63" s="23">
        <v>2513</v>
      </c>
      <c r="B63" s="50" t="s">
        <v>79</v>
      </c>
      <c r="C63" s="24">
        <v>1.07</v>
      </c>
    </row>
    <row r="64" spans="1:3" ht="15.5" x14ac:dyDescent="0.35">
      <c r="A64" s="23">
        <v>2515</v>
      </c>
      <c r="B64" s="53" t="s">
        <v>11</v>
      </c>
      <c r="C64" s="24">
        <v>1.22</v>
      </c>
    </row>
    <row r="65" spans="1:3" ht="15.5" x14ac:dyDescent="0.35">
      <c r="A65" s="23">
        <v>2519</v>
      </c>
      <c r="B65" s="53" t="s">
        <v>49</v>
      </c>
      <c r="C65" s="24">
        <v>0.12</v>
      </c>
    </row>
    <row r="66" spans="1:3" ht="15.5" x14ac:dyDescent="0.35">
      <c r="A66" s="23">
        <v>5238</v>
      </c>
      <c r="B66" s="50" t="s">
        <v>81</v>
      </c>
      <c r="C66" s="24">
        <v>0.5</v>
      </c>
    </row>
    <row r="67" spans="1:3" ht="15.5" x14ac:dyDescent="0.35">
      <c r="A67" s="23">
        <v>5239</v>
      </c>
      <c r="B67" s="50" t="s">
        <v>82</v>
      </c>
      <c r="C67" s="24">
        <v>2.37</v>
      </c>
    </row>
    <row r="68" spans="1:3" ht="15.5" x14ac:dyDescent="0.35">
      <c r="A68" s="23">
        <v>5250</v>
      </c>
      <c r="B68" s="53" t="s">
        <v>14</v>
      </c>
      <c r="C68" s="24">
        <v>4.7300000000000004</v>
      </c>
    </row>
    <row r="69" spans="1:3" ht="15.75" customHeight="1" x14ac:dyDescent="0.3">
      <c r="A69" s="27"/>
      <c r="B69" s="34" t="s">
        <v>8</v>
      </c>
      <c r="C69" s="26">
        <f>SUM(C34:C68)</f>
        <v>210.11000000000004</v>
      </c>
    </row>
    <row r="70" spans="1:3" ht="15.5" x14ac:dyDescent="0.3">
      <c r="A70" s="27"/>
      <c r="B70" s="34" t="s">
        <v>12</v>
      </c>
      <c r="C70" s="26">
        <f>C69+C32</f>
        <v>781.5</v>
      </c>
    </row>
    <row r="71" spans="1:3" ht="15.75" customHeight="1" x14ac:dyDescent="0.3">
      <c r="A71" s="35"/>
      <c r="C71" s="36"/>
    </row>
    <row r="72" spans="1:3" ht="15.75" customHeight="1" x14ac:dyDescent="0.3">
      <c r="A72" s="143" t="s">
        <v>22</v>
      </c>
      <c r="B72" s="143"/>
      <c r="C72" s="46">
        <v>150</v>
      </c>
    </row>
    <row r="73" spans="1:3" ht="15.5" x14ac:dyDescent="0.3">
      <c r="A73" s="143" t="s">
        <v>38</v>
      </c>
      <c r="B73" s="143"/>
      <c r="C73" s="47">
        <f>C70/C72</f>
        <v>5.21</v>
      </c>
    </row>
    <row r="74" spans="1:3" ht="15.75" customHeight="1" x14ac:dyDescent="0.3">
      <c r="A74" s="36"/>
      <c r="B74" s="37"/>
      <c r="C74" s="98"/>
    </row>
    <row r="75" spans="1:3" s="3" customFormat="1" ht="19.5" customHeight="1" x14ac:dyDescent="0.3">
      <c r="A75" s="147" t="s">
        <v>23</v>
      </c>
      <c r="B75" s="143"/>
      <c r="C75" s="38"/>
    </row>
    <row r="76" spans="1:3" s="3" customFormat="1" ht="15.5" x14ac:dyDescent="0.3">
      <c r="A76" s="143" t="s">
        <v>36</v>
      </c>
      <c r="B76" s="143"/>
      <c r="C76" s="38"/>
    </row>
    <row r="77" spans="1:3" ht="13.5" customHeight="1" x14ac:dyDescent="0.35">
      <c r="A77" s="28"/>
      <c r="B77" s="17"/>
      <c r="C77" s="17"/>
    </row>
    <row r="78" spans="1:3" s="3" customFormat="1" ht="17.25" customHeight="1" x14ac:dyDescent="0.35">
      <c r="A78" s="29" t="s">
        <v>24</v>
      </c>
      <c r="B78" s="29"/>
      <c r="C78" s="49"/>
    </row>
    <row r="79" spans="1:3" s="3" customFormat="1" ht="12.75" customHeight="1" x14ac:dyDescent="0.35">
      <c r="A79" s="29"/>
      <c r="B79" s="29"/>
      <c r="C79" s="49"/>
    </row>
    <row r="80" spans="1:3" s="3" customFormat="1" ht="15" customHeight="1" x14ac:dyDescent="0.35">
      <c r="A80" s="29" t="s">
        <v>147</v>
      </c>
      <c r="B80" s="30"/>
      <c r="C80" s="30"/>
    </row>
    <row r="81" spans="1:3" s="3" customFormat="1" ht="14.25" customHeight="1" x14ac:dyDescent="0.35">
      <c r="A81" s="29"/>
      <c r="B81" s="31"/>
      <c r="C81" s="31"/>
    </row>
    <row r="82" spans="1:3" x14ac:dyDescent="0.3">
      <c r="C82" s="127"/>
    </row>
    <row r="83" spans="1:3" x14ac:dyDescent="0.3">
      <c r="C83" s="55"/>
    </row>
  </sheetData>
  <mergeCells count="11">
    <mergeCell ref="B13:C13"/>
    <mergeCell ref="A7:C7"/>
    <mergeCell ref="A72:B72"/>
    <mergeCell ref="A73:B73"/>
    <mergeCell ref="A75:B75"/>
    <mergeCell ref="A76:B76"/>
    <mergeCell ref="B8:C8"/>
    <mergeCell ref="A9:C9"/>
    <mergeCell ref="A10:C10"/>
    <mergeCell ref="B11:C11"/>
    <mergeCell ref="B12:C12"/>
  </mergeCells>
  <pageMargins left="0.7" right="0.7" top="0.75" bottom="0.75" header="0.3" footer="0.3"/>
  <pageSetup paperSize="9" scale="59" orientation="portrait" r:id="rId1"/>
  <headerFooter>
    <oddFooter>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view="pageLayout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hidden="1" customWidth="1"/>
    <col min="4" max="4" width="32.179687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154</v>
      </c>
      <c r="C12" s="138"/>
      <c r="D12" s="56"/>
    </row>
    <row r="13" spans="1:4" s="5" customFormat="1" ht="32.25" customHeight="1" x14ac:dyDescent="0.3">
      <c r="A13" s="10"/>
      <c r="B13" s="146" t="s">
        <v>155</v>
      </c>
      <c r="C13" s="146"/>
      <c r="D13" s="10"/>
    </row>
    <row r="14" spans="1:4" s="5" customFormat="1" ht="15.5" x14ac:dyDescent="0.3">
      <c r="A14" s="10" t="s">
        <v>2</v>
      </c>
      <c r="B14" s="10" t="s">
        <v>52</v>
      </c>
      <c r="C14" s="10"/>
      <c r="D14" s="10"/>
    </row>
    <row r="15" spans="1:4" s="5" customFormat="1" ht="15.5" hidden="1" x14ac:dyDescent="0.35">
      <c r="A15" s="8"/>
      <c r="B15" s="19"/>
      <c r="C15" s="19"/>
      <c r="D15" s="19"/>
    </row>
    <row r="16" spans="1:4" s="5" customFormat="1" ht="67.5" customHeight="1" x14ac:dyDescent="0.3">
      <c r="A16" s="42" t="s">
        <v>3</v>
      </c>
      <c r="B16" s="42" t="s">
        <v>4</v>
      </c>
      <c r="C16" s="42" t="s">
        <v>37</v>
      </c>
      <c r="D16" s="42" t="s">
        <v>37</v>
      </c>
    </row>
    <row r="17" spans="1:5" s="5" customFormat="1" ht="15" x14ac:dyDescent="0.3">
      <c r="A17" s="20">
        <v>1</v>
      </c>
      <c r="B17" s="21">
        <v>2</v>
      </c>
      <c r="C17" s="21">
        <v>3</v>
      </c>
      <c r="D17" s="21">
        <v>3</v>
      </c>
    </row>
    <row r="18" spans="1:5" s="5" customFormat="1" ht="15.5" x14ac:dyDescent="0.3">
      <c r="A18" s="22"/>
      <c r="B18" s="32" t="s">
        <v>5</v>
      </c>
      <c r="C18" s="32"/>
      <c r="D18" s="32"/>
    </row>
    <row r="19" spans="1:5" s="5" customFormat="1" ht="15.5" x14ac:dyDescent="0.3">
      <c r="A19" s="23">
        <v>1100</v>
      </c>
      <c r="B19" s="23" t="s">
        <v>47</v>
      </c>
      <c r="C19" s="24">
        <v>73.06</v>
      </c>
      <c r="D19" s="24">
        <f>C19/250*2200</f>
        <v>642.928</v>
      </c>
    </row>
    <row r="20" spans="1:5" s="5" customFormat="1" ht="15.5" x14ac:dyDescent="0.3">
      <c r="A20" s="23">
        <v>1200</v>
      </c>
      <c r="B20" s="25" t="s">
        <v>53</v>
      </c>
      <c r="C20" s="24">
        <v>17.23</v>
      </c>
      <c r="D20" s="24">
        <f t="shared" ref="D20:D30" si="0">C20/250*2200</f>
        <v>151.624</v>
      </c>
    </row>
    <row r="21" spans="1:5" s="5" customFormat="1" ht="15.5" x14ac:dyDescent="0.35">
      <c r="A21" s="23">
        <v>2222</v>
      </c>
      <c r="B21" s="53" t="s">
        <v>56</v>
      </c>
      <c r="C21" s="24">
        <v>1.26</v>
      </c>
      <c r="D21" s="24">
        <f t="shared" si="0"/>
        <v>11.088000000000001</v>
      </c>
    </row>
    <row r="22" spans="1:5" ht="15.75" customHeight="1" x14ac:dyDescent="0.35">
      <c r="A22" s="23">
        <v>2223</v>
      </c>
      <c r="B22" s="53" t="s">
        <v>57</v>
      </c>
      <c r="C22" s="24">
        <v>1.1399999999999999</v>
      </c>
      <c r="D22" s="24">
        <f t="shared" si="0"/>
        <v>10.032</v>
      </c>
    </row>
    <row r="23" spans="1:5" ht="15.5" x14ac:dyDescent="0.35">
      <c r="A23" s="23">
        <v>2243</v>
      </c>
      <c r="B23" s="44" t="s">
        <v>13</v>
      </c>
      <c r="C23" s="24">
        <v>0.32</v>
      </c>
      <c r="D23" s="24">
        <f t="shared" si="0"/>
        <v>2.8160000000000003</v>
      </c>
    </row>
    <row r="24" spans="1:5" ht="15.5" x14ac:dyDescent="0.35">
      <c r="A24" s="23">
        <v>2244</v>
      </c>
      <c r="B24" s="44" t="s">
        <v>64</v>
      </c>
      <c r="C24" s="24">
        <v>1.63</v>
      </c>
      <c r="D24" s="24">
        <f t="shared" si="0"/>
        <v>14.343999999999999</v>
      </c>
    </row>
    <row r="25" spans="1:5" ht="15.5" x14ac:dyDescent="0.35">
      <c r="A25" s="23">
        <v>2312</v>
      </c>
      <c r="B25" s="53" t="s">
        <v>71</v>
      </c>
      <c r="C25" s="24">
        <v>2.13</v>
      </c>
      <c r="D25" s="24">
        <f t="shared" si="0"/>
        <v>18.744</v>
      </c>
    </row>
    <row r="26" spans="1:5" ht="15.5" x14ac:dyDescent="0.3">
      <c r="A26" s="23">
        <v>2321</v>
      </c>
      <c r="B26" s="25" t="s">
        <v>51</v>
      </c>
      <c r="C26" s="24">
        <v>1.03</v>
      </c>
      <c r="D26" s="24">
        <f t="shared" si="0"/>
        <v>9.0640000000000001</v>
      </c>
    </row>
    <row r="27" spans="1:5" ht="15.5" x14ac:dyDescent="0.35">
      <c r="A27" s="23">
        <v>2350</v>
      </c>
      <c r="B27" s="50" t="s">
        <v>75</v>
      </c>
      <c r="C27" s="24">
        <v>0.87</v>
      </c>
      <c r="D27" s="24">
        <f t="shared" si="0"/>
        <v>7.6559999999999997</v>
      </c>
    </row>
    <row r="28" spans="1:5" ht="16.5" customHeight="1" x14ac:dyDescent="0.3">
      <c r="A28" s="23">
        <v>2362</v>
      </c>
      <c r="B28" s="25" t="s">
        <v>17</v>
      </c>
      <c r="C28" s="24">
        <v>0.47</v>
      </c>
      <c r="D28" s="24">
        <f t="shared" si="0"/>
        <v>4.1360000000000001</v>
      </c>
    </row>
    <row r="29" spans="1:5" ht="15.5" x14ac:dyDescent="0.3">
      <c r="A29" s="23">
        <v>2363</v>
      </c>
      <c r="B29" s="25" t="s">
        <v>15</v>
      </c>
      <c r="C29" s="24">
        <f>0.33*250</f>
        <v>82.5</v>
      </c>
      <c r="D29" s="24">
        <f>0.33*2200</f>
        <v>726</v>
      </c>
    </row>
    <row r="30" spans="1:5" ht="15.5" x14ac:dyDescent="0.35">
      <c r="A30" s="23">
        <v>5239</v>
      </c>
      <c r="B30" s="8" t="s">
        <v>82</v>
      </c>
      <c r="C30" s="24">
        <v>1.87</v>
      </c>
      <c r="D30" s="24">
        <f t="shared" si="0"/>
        <v>16.456</v>
      </c>
    </row>
    <row r="31" spans="1:5" ht="15.5" x14ac:dyDescent="0.3">
      <c r="A31" s="23"/>
      <c r="B31" s="33" t="s">
        <v>6</v>
      </c>
      <c r="C31" s="26">
        <f>SUM(C19:C30)</f>
        <v>183.51</v>
      </c>
      <c r="D31" s="26">
        <f>SUM(D19:D30)</f>
        <v>1614.8879999999999</v>
      </c>
      <c r="E31" s="55"/>
    </row>
    <row r="32" spans="1:5" ht="15.5" x14ac:dyDescent="0.3">
      <c r="A32" s="27"/>
      <c r="B32" s="23" t="s">
        <v>7</v>
      </c>
      <c r="C32" s="23"/>
      <c r="D32" s="23"/>
    </row>
    <row r="33" spans="1:4" ht="15.5" x14ac:dyDescent="0.35">
      <c r="A33" s="23">
        <v>1100</v>
      </c>
      <c r="B33" s="44" t="s">
        <v>21</v>
      </c>
      <c r="C33" s="24">
        <v>29.39</v>
      </c>
      <c r="D33" s="24">
        <f t="shared" ref="D33:D67" si="1">C33/250*2200</f>
        <v>258.63200000000001</v>
      </c>
    </row>
    <row r="34" spans="1:4" ht="15.5" x14ac:dyDescent="0.35">
      <c r="A34" s="23">
        <v>1200</v>
      </c>
      <c r="B34" s="44" t="s">
        <v>53</v>
      </c>
      <c r="C34" s="24">
        <v>6.93</v>
      </c>
      <c r="D34" s="24">
        <f t="shared" si="1"/>
        <v>60.983999999999995</v>
      </c>
    </row>
    <row r="35" spans="1:4" ht="15.5" x14ac:dyDescent="0.3">
      <c r="A35" s="23">
        <v>2100</v>
      </c>
      <c r="B35" s="51" t="s">
        <v>54</v>
      </c>
      <c r="C35" s="24">
        <v>0.1</v>
      </c>
      <c r="D35" s="24">
        <f t="shared" si="1"/>
        <v>0.88</v>
      </c>
    </row>
    <row r="36" spans="1:4" ht="15.5" x14ac:dyDescent="0.35">
      <c r="A36" s="52">
        <v>2210</v>
      </c>
      <c r="B36" s="53" t="s">
        <v>55</v>
      </c>
      <c r="C36" s="24">
        <v>0.52</v>
      </c>
      <c r="D36" s="24">
        <f t="shared" si="1"/>
        <v>4.5760000000000005</v>
      </c>
    </row>
    <row r="37" spans="1:4" ht="15.5" x14ac:dyDescent="0.35">
      <c r="A37" s="23">
        <v>2222</v>
      </c>
      <c r="B37" s="53" t="s">
        <v>56</v>
      </c>
      <c r="C37" s="24">
        <v>0.53</v>
      </c>
      <c r="D37" s="24">
        <f t="shared" si="1"/>
        <v>4.6639999999999997</v>
      </c>
    </row>
    <row r="38" spans="1:4" ht="15.5" x14ac:dyDescent="0.35">
      <c r="A38" s="23">
        <v>2223</v>
      </c>
      <c r="B38" s="53" t="s">
        <v>57</v>
      </c>
      <c r="C38" s="24">
        <v>4.32</v>
      </c>
      <c r="D38" s="24">
        <f t="shared" si="1"/>
        <v>38.015999999999998</v>
      </c>
    </row>
    <row r="39" spans="1:4" ht="31" x14ac:dyDescent="0.35">
      <c r="A39" s="23">
        <v>2224</v>
      </c>
      <c r="B39" s="53" t="s">
        <v>58</v>
      </c>
      <c r="C39" s="24">
        <v>0.25</v>
      </c>
      <c r="D39" s="24">
        <f t="shared" si="1"/>
        <v>2.2000000000000002</v>
      </c>
    </row>
    <row r="40" spans="1:4" ht="15.5" x14ac:dyDescent="0.35">
      <c r="A40" s="23">
        <v>2231</v>
      </c>
      <c r="B40" s="44" t="s">
        <v>59</v>
      </c>
      <c r="C40" s="24">
        <v>7.0000000000000007E-2</v>
      </c>
      <c r="D40" s="24">
        <f t="shared" si="1"/>
        <v>0.6160000000000001</v>
      </c>
    </row>
    <row r="41" spans="1:4" ht="15.5" x14ac:dyDescent="0.35">
      <c r="A41" s="23">
        <v>2232</v>
      </c>
      <c r="B41" s="44" t="s">
        <v>86</v>
      </c>
      <c r="C41" s="24">
        <v>0.94</v>
      </c>
      <c r="D41" s="24">
        <f t="shared" si="1"/>
        <v>8.2720000000000002</v>
      </c>
    </row>
    <row r="42" spans="1:4" ht="15.5" x14ac:dyDescent="0.3">
      <c r="A42" s="23">
        <v>2235</v>
      </c>
      <c r="B42" s="54" t="s">
        <v>60</v>
      </c>
      <c r="C42" s="24">
        <v>0.1</v>
      </c>
      <c r="D42" s="24">
        <f t="shared" si="1"/>
        <v>0.88</v>
      </c>
    </row>
    <row r="43" spans="1:4" ht="15.5" x14ac:dyDescent="0.35">
      <c r="A43" s="23">
        <v>2239</v>
      </c>
      <c r="B43" s="44" t="s">
        <v>61</v>
      </c>
      <c r="C43" s="24">
        <v>0.06</v>
      </c>
      <c r="D43" s="24">
        <f t="shared" si="1"/>
        <v>0.52799999999999991</v>
      </c>
    </row>
    <row r="44" spans="1:4" ht="15.5" x14ac:dyDescent="0.35">
      <c r="A44" s="23">
        <v>2241</v>
      </c>
      <c r="B44" s="44" t="s">
        <v>62</v>
      </c>
      <c r="C44" s="24">
        <v>0.39</v>
      </c>
      <c r="D44" s="24">
        <f t="shared" si="1"/>
        <v>3.4319999999999999</v>
      </c>
    </row>
    <row r="45" spans="1:4" ht="15.5" x14ac:dyDescent="0.35">
      <c r="A45" s="23">
        <v>2242</v>
      </c>
      <c r="B45" s="53" t="s">
        <v>63</v>
      </c>
      <c r="C45" s="24">
        <v>0.14000000000000001</v>
      </c>
      <c r="D45" s="24">
        <f t="shared" si="1"/>
        <v>1.2320000000000002</v>
      </c>
    </row>
    <row r="46" spans="1:4" ht="15.5" x14ac:dyDescent="0.35">
      <c r="A46" s="23">
        <v>2243</v>
      </c>
      <c r="B46" s="44" t="s">
        <v>13</v>
      </c>
      <c r="C46" s="24">
        <v>1.05</v>
      </c>
      <c r="D46" s="24">
        <f t="shared" si="1"/>
        <v>9.240000000000002</v>
      </c>
    </row>
    <row r="47" spans="1:4" ht="15.5" x14ac:dyDescent="0.35">
      <c r="A47" s="23">
        <v>2244</v>
      </c>
      <c r="B47" s="44" t="s">
        <v>64</v>
      </c>
      <c r="C47" s="24">
        <v>7.35</v>
      </c>
      <c r="D47" s="24">
        <f t="shared" si="1"/>
        <v>64.679999999999993</v>
      </c>
    </row>
    <row r="48" spans="1:4" ht="15.5" hidden="1" x14ac:dyDescent="0.35">
      <c r="A48" s="23">
        <v>2247</v>
      </c>
      <c r="B48" s="44" t="s">
        <v>10</v>
      </c>
      <c r="C48" s="24">
        <v>0</v>
      </c>
      <c r="D48" s="24">
        <f t="shared" si="1"/>
        <v>0</v>
      </c>
    </row>
    <row r="49" spans="1:4" ht="15.5" x14ac:dyDescent="0.35">
      <c r="A49" s="23">
        <v>2249</v>
      </c>
      <c r="B49" s="44" t="s">
        <v>87</v>
      </c>
      <c r="C49" s="24">
        <v>0.01</v>
      </c>
      <c r="D49" s="24">
        <f t="shared" si="1"/>
        <v>8.8000000000000009E-2</v>
      </c>
    </row>
    <row r="50" spans="1:4" ht="16.5" customHeight="1" x14ac:dyDescent="0.35">
      <c r="A50" s="23">
        <v>2250</v>
      </c>
      <c r="B50" s="44" t="s">
        <v>66</v>
      </c>
      <c r="C50" s="24">
        <v>1.75</v>
      </c>
      <c r="D50" s="24">
        <f t="shared" si="1"/>
        <v>15.4</v>
      </c>
    </row>
    <row r="51" spans="1:4" ht="15.5" x14ac:dyDescent="0.35">
      <c r="A51" s="23">
        <v>2262</v>
      </c>
      <c r="B51" s="53" t="s">
        <v>50</v>
      </c>
      <c r="C51" s="24">
        <v>0.54</v>
      </c>
      <c r="D51" s="24">
        <f t="shared" si="1"/>
        <v>4.7519999999999998</v>
      </c>
    </row>
    <row r="52" spans="1:4" ht="15.5" x14ac:dyDescent="0.35">
      <c r="A52" s="23">
        <v>2263</v>
      </c>
      <c r="B52" s="53" t="s">
        <v>68</v>
      </c>
      <c r="C52" s="24">
        <v>0.13</v>
      </c>
      <c r="D52" s="24">
        <f t="shared" si="1"/>
        <v>1.1440000000000001</v>
      </c>
    </row>
    <row r="53" spans="1:4" ht="15.5" x14ac:dyDescent="0.35">
      <c r="A53" s="23">
        <v>2264</v>
      </c>
      <c r="B53" s="44" t="s">
        <v>69</v>
      </c>
      <c r="C53" s="24">
        <v>0.01</v>
      </c>
      <c r="D53" s="24">
        <f t="shared" si="1"/>
        <v>8.8000000000000009E-2</v>
      </c>
    </row>
    <row r="54" spans="1:4" ht="15" customHeight="1" x14ac:dyDescent="0.35">
      <c r="A54" s="23">
        <v>2311</v>
      </c>
      <c r="B54" s="53" t="s">
        <v>70</v>
      </c>
      <c r="C54" s="24">
        <v>0.23</v>
      </c>
      <c r="D54" s="24">
        <f t="shared" si="1"/>
        <v>2.024</v>
      </c>
    </row>
    <row r="55" spans="1:4" ht="15.5" x14ac:dyDescent="0.35">
      <c r="A55" s="23">
        <v>2313</v>
      </c>
      <c r="B55" s="53" t="s">
        <v>88</v>
      </c>
      <c r="C55" s="24">
        <v>0.17</v>
      </c>
      <c r="D55" s="24">
        <f t="shared" si="1"/>
        <v>1.496</v>
      </c>
    </row>
    <row r="56" spans="1:4" ht="15.5" x14ac:dyDescent="0.35">
      <c r="A56" s="23">
        <v>2312</v>
      </c>
      <c r="B56" s="53" t="s">
        <v>71</v>
      </c>
      <c r="C56" s="24">
        <v>0.01</v>
      </c>
      <c r="D56" s="24">
        <f t="shared" si="1"/>
        <v>8.8000000000000009E-2</v>
      </c>
    </row>
    <row r="57" spans="1:4" ht="15.5" x14ac:dyDescent="0.3">
      <c r="A57" s="23">
        <v>2314</v>
      </c>
      <c r="B57" s="54" t="s">
        <v>72</v>
      </c>
      <c r="C57" s="24">
        <v>0.04</v>
      </c>
      <c r="D57" s="24">
        <f t="shared" si="1"/>
        <v>0.35200000000000004</v>
      </c>
    </row>
    <row r="58" spans="1:4" ht="15.5" x14ac:dyDescent="0.35">
      <c r="A58" s="23">
        <v>2321</v>
      </c>
      <c r="B58" s="53" t="s">
        <v>51</v>
      </c>
      <c r="C58" s="24">
        <v>4.62</v>
      </c>
      <c r="D58" s="24">
        <f t="shared" si="1"/>
        <v>40.655999999999999</v>
      </c>
    </row>
    <row r="59" spans="1:4" ht="15.5" x14ac:dyDescent="0.35">
      <c r="A59" s="23">
        <v>2322</v>
      </c>
      <c r="B59" s="53" t="s">
        <v>73</v>
      </c>
      <c r="C59" s="24">
        <v>0.14000000000000001</v>
      </c>
      <c r="D59" s="24">
        <f t="shared" si="1"/>
        <v>1.2320000000000002</v>
      </c>
    </row>
    <row r="60" spans="1:4" ht="15.5" x14ac:dyDescent="0.35">
      <c r="A60" s="23">
        <v>2350</v>
      </c>
      <c r="B60" s="50" t="s">
        <v>75</v>
      </c>
      <c r="C60" s="24">
        <v>1.1399999999999999</v>
      </c>
      <c r="D60" s="24">
        <f t="shared" si="1"/>
        <v>10.032</v>
      </c>
    </row>
    <row r="61" spans="1:4" ht="15.5" x14ac:dyDescent="0.35">
      <c r="A61" s="23">
        <v>2400</v>
      </c>
      <c r="B61" s="53" t="s">
        <v>77</v>
      </c>
      <c r="C61" s="24">
        <v>0.02</v>
      </c>
      <c r="D61" s="24">
        <f t="shared" si="1"/>
        <v>0.17600000000000002</v>
      </c>
    </row>
    <row r="62" spans="1:4" ht="15.5" x14ac:dyDescent="0.35">
      <c r="A62" s="23">
        <v>2513</v>
      </c>
      <c r="B62" s="50" t="s">
        <v>79</v>
      </c>
      <c r="C62" s="24">
        <v>0.32</v>
      </c>
      <c r="D62" s="24">
        <f t="shared" si="1"/>
        <v>2.8160000000000003</v>
      </c>
    </row>
    <row r="63" spans="1:4" ht="15.5" x14ac:dyDescent="0.35">
      <c r="A63" s="23">
        <v>2515</v>
      </c>
      <c r="B63" s="53" t="s">
        <v>11</v>
      </c>
      <c r="C63" s="24">
        <v>0.37</v>
      </c>
      <c r="D63" s="24">
        <f t="shared" si="1"/>
        <v>3.2559999999999998</v>
      </c>
    </row>
    <row r="64" spans="1:4" ht="15.5" x14ac:dyDescent="0.35">
      <c r="A64" s="23">
        <v>2519</v>
      </c>
      <c r="B64" s="53" t="s">
        <v>49</v>
      </c>
      <c r="C64" s="24">
        <v>0.04</v>
      </c>
      <c r="D64" s="24">
        <f t="shared" si="1"/>
        <v>0.35200000000000004</v>
      </c>
    </row>
    <row r="65" spans="1:4" ht="15.5" x14ac:dyDescent="0.35">
      <c r="A65" s="23">
        <v>5238</v>
      </c>
      <c r="B65" s="50" t="s">
        <v>81</v>
      </c>
      <c r="C65" s="24">
        <v>0.15</v>
      </c>
      <c r="D65" s="24">
        <f t="shared" si="1"/>
        <v>1.3199999999999998</v>
      </c>
    </row>
    <row r="66" spans="1:4" ht="15.5" x14ac:dyDescent="0.35">
      <c r="A66" s="23">
        <v>5239</v>
      </c>
      <c r="B66" s="50" t="s">
        <v>82</v>
      </c>
      <c r="C66" s="24">
        <v>0.72</v>
      </c>
      <c r="D66" s="24">
        <f t="shared" si="1"/>
        <v>6.3359999999999994</v>
      </c>
    </row>
    <row r="67" spans="1:4" ht="15.5" x14ac:dyDescent="0.35">
      <c r="A67" s="23">
        <v>5250</v>
      </c>
      <c r="B67" s="53" t="s">
        <v>14</v>
      </c>
      <c r="C67" s="24">
        <v>1.44</v>
      </c>
      <c r="D67" s="24">
        <f t="shared" si="1"/>
        <v>12.671999999999999</v>
      </c>
    </row>
    <row r="68" spans="1:4" ht="15.75" customHeight="1" x14ac:dyDescent="0.3">
      <c r="A68" s="27"/>
      <c r="B68" s="34" t="s">
        <v>8</v>
      </c>
      <c r="C68" s="26">
        <f>SUM(C33:C67)</f>
        <v>63.989999999999995</v>
      </c>
      <c r="D68" s="26">
        <f>SUM(D33:D67)</f>
        <v>563.11200000000019</v>
      </c>
    </row>
    <row r="69" spans="1:4" ht="15.5" x14ac:dyDescent="0.3">
      <c r="A69" s="27"/>
      <c r="B69" s="34" t="s">
        <v>12</v>
      </c>
      <c r="C69" s="26">
        <f>C68+C31</f>
        <v>247.5</v>
      </c>
      <c r="D69" s="26">
        <f>D68+D31</f>
        <v>2178</v>
      </c>
    </row>
    <row r="70" spans="1:4" ht="15.75" customHeight="1" x14ac:dyDescent="0.3">
      <c r="A70" s="35"/>
      <c r="C70" s="36"/>
      <c r="D70" s="36"/>
    </row>
    <row r="71" spans="1:4" ht="15.75" customHeight="1" x14ac:dyDescent="0.3">
      <c r="A71" s="143" t="s">
        <v>22</v>
      </c>
      <c r="B71" s="143"/>
      <c r="C71" s="46">
        <v>250</v>
      </c>
      <c r="D71" s="46">
        <v>2200</v>
      </c>
    </row>
    <row r="72" spans="1:4" ht="15.5" x14ac:dyDescent="0.3">
      <c r="A72" s="143" t="s">
        <v>38</v>
      </c>
      <c r="B72" s="143"/>
      <c r="C72" s="47">
        <f>C69/C71</f>
        <v>0.99</v>
      </c>
      <c r="D72" s="47">
        <f>D69/D71</f>
        <v>0.99</v>
      </c>
    </row>
    <row r="73" spans="1:4" ht="15.75" customHeight="1" x14ac:dyDescent="0.3">
      <c r="A73" s="36"/>
      <c r="B73" s="37"/>
      <c r="C73" s="98"/>
      <c r="D73" s="98"/>
    </row>
    <row r="74" spans="1:4" s="3" customFormat="1" ht="19.5" customHeight="1" x14ac:dyDescent="0.3">
      <c r="A74" s="147" t="s">
        <v>23</v>
      </c>
      <c r="B74" s="143"/>
      <c r="C74" s="38"/>
      <c r="D74" s="38"/>
    </row>
    <row r="75" spans="1:4" s="3" customFormat="1" ht="15.5" x14ac:dyDescent="0.3">
      <c r="A75" s="143" t="s">
        <v>36</v>
      </c>
      <c r="B75" s="143"/>
      <c r="C75" s="38"/>
      <c r="D75" s="38"/>
    </row>
    <row r="76" spans="1:4" ht="13.5" customHeight="1" x14ac:dyDescent="0.35">
      <c r="A76" s="28"/>
      <c r="B76" s="17"/>
      <c r="C76" s="17"/>
      <c r="D76" s="17"/>
    </row>
    <row r="77" spans="1:4" s="3" customFormat="1" ht="17.25" customHeight="1" x14ac:dyDescent="0.35">
      <c r="A77" s="29" t="s">
        <v>24</v>
      </c>
      <c r="B77" s="29"/>
      <c r="C77" s="29"/>
      <c r="D77" s="29"/>
    </row>
    <row r="78" spans="1:4" s="3" customFormat="1" ht="12.75" customHeight="1" x14ac:dyDescent="0.35">
      <c r="A78" s="29"/>
      <c r="B78" s="29"/>
      <c r="C78" s="49"/>
      <c r="D78" s="49"/>
    </row>
    <row r="79" spans="1:4" s="3" customFormat="1" ht="15" customHeight="1" x14ac:dyDescent="0.35">
      <c r="A79" s="29" t="s">
        <v>147</v>
      </c>
      <c r="B79" s="30"/>
      <c r="C79" s="99"/>
      <c r="D79" s="99"/>
    </row>
    <row r="80" spans="1:4" s="3" customFormat="1" ht="14.25" customHeight="1" x14ac:dyDescent="0.35">
      <c r="A80" s="29"/>
      <c r="B80" s="31"/>
      <c r="C80" s="31"/>
      <c r="D80" s="31"/>
    </row>
  </sheetData>
  <mergeCells count="11">
    <mergeCell ref="A7:C7"/>
    <mergeCell ref="B8:C8"/>
    <mergeCell ref="A9:C9"/>
    <mergeCell ref="A10:C10"/>
    <mergeCell ref="B11:C11"/>
    <mergeCell ref="B12:C12"/>
    <mergeCell ref="A72:B72"/>
    <mergeCell ref="A74:B74"/>
    <mergeCell ref="A75:B75"/>
    <mergeCell ref="B13:C13"/>
    <mergeCell ref="A71:B71"/>
  </mergeCells>
  <pageMargins left="0.7" right="0.7" top="0.75" bottom="0.75" header="0.3" footer="0.3"/>
  <pageSetup paperSize="9" scale="57" orientation="portrait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0"/>
  <sheetViews>
    <sheetView view="pageLayout" topLeftCell="A7" zoomScale="80" zoomScaleNormal="10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customWidth="1"/>
    <col min="4" max="16384" width="9.1796875" style="4"/>
  </cols>
  <sheetData>
    <row r="1" spans="1:3" s="5" customFormat="1" ht="15.75" customHeight="1" x14ac:dyDescent="0.35">
      <c r="A1" s="4"/>
      <c r="B1" s="2"/>
      <c r="C1" s="16" t="s">
        <v>19</v>
      </c>
    </row>
    <row r="2" spans="1:3" s="5" customFormat="1" ht="15.5" x14ac:dyDescent="0.35">
      <c r="A2" s="4"/>
      <c r="B2" s="2"/>
      <c r="C2" s="16" t="s">
        <v>20</v>
      </c>
    </row>
    <row r="3" spans="1:3" s="5" customFormat="1" ht="15.5" x14ac:dyDescent="0.35">
      <c r="A3" s="4"/>
      <c r="B3" s="2"/>
      <c r="C3" s="16" t="s">
        <v>40</v>
      </c>
    </row>
    <row r="4" spans="1:3" s="5" customFormat="1" ht="15.5" x14ac:dyDescent="0.35">
      <c r="A4" s="4"/>
      <c r="B4" s="2"/>
      <c r="C4" s="16"/>
    </row>
    <row r="5" spans="1:3" s="5" customFormat="1" ht="15.5" x14ac:dyDescent="0.35">
      <c r="A5" s="4"/>
      <c r="B5" s="1"/>
      <c r="C5" s="16" t="s">
        <v>178</v>
      </c>
    </row>
    <row r="6" spans="1:3" s="5" customFormat="1" x14ac:dyDescent="0.3">
      <c r="A6" s="4"/>
      <c r="B6" s="1"/>
      <c r="C6" s="1"/>
    </row>
    <row r="7" spans="1:3" s="5" customFormat="1" ht="17.5" x14ac:dyDescent="0.35">
      <c r="A7" s="148" t="s">
        <v>9</v>
      </c>
      <c r="B7" s="148"/>
      <c r="C7" s="148"/>
    </row>
    <row r="8" spans="1:3" s="5" customFormat="1" x14ac:dyDescent="0.3">
      <c r="A8" s="4"/>
      <c r="B8" s="149"/>
      <c r="C8" s="149"/>
    </row>
    <row r="9" spans="1:3" s="5" customFormat="1" ht="15.75" customHeight="1" x14ac:dyDescent="0.3">
      <c r="A9" s="146" t="s">
        <v>1</v>
      </c>
      <c r="B9" s="146"/>
      <c r="C9" s="146"/>
    </row>
    <row r="10" spans="1:3" s="5" customFormat="1" ht="15.75" customHeight="1" x14ac:dyDescent="0.3">
      <c r="A10" s="146" t="s">
        <v>0</v>
      </c>
      <c r="B10" s="146"/>
      <c r="C10" s="146"/>
    </row>
    <row r="11" spans="1:3" s="5" customFormat="1" ht="15.75" customHeight="1" x14ac:dyDescent="0.3">
      <c r="A11" s="10"/>
      <c r="B11" s="146" t="s">
        <v>123</v>
      </c>
      <c r="C11" s="146"/>
    </row>
    <row r="12" spans="1:3" s="5" customFormat="1" ht="15.5" x14ac:dyDescent="0.3">
      <c r="A12" s="10"/>
      <c r="B12" s="138" t="s">
        <v>154</v>
      </c>
      <c r="C12" s="138"/>
    </row>
    <row r="13" spans="1:3" s="5" customFormat="1" ht="15.5" x14ac:dyDescent="0.3">
      <c r="A13" s="10"/>
      <c r="B13" s="146" t="s">
        <v>156</v>
      </c>
      <c r="C13" s="146"/>
    </row>
    <row r="14" spans="1:3" s="5" customFormat="1" ht="15.5" x14ac:dyDescent="0.3">
      <c r="A14" s="10" t="s">
        <v>2</v>
      </c>
      <c r="B14" s="10" t="s">
        <v>52</v>
      </c>
      <c r="C14" s="10"/>
    </row>
    <row r="15" spans="1:3" s="5" customFormat="1" ht="15.5" hidden="1" x14ac:dyDescent="0.35">
      <c r="A15" s="8"/>
      <c r="B15" s="19"/>
      <c r="C15" s="19"/>
    </row>
    <row r="16" spans="1:3" s="5" customFormat="1" ht="67.5" customHeight="1" x14ac:dyDescent="0.3">
      <c r="A16" s="42" t="s">
        <v>3</v>
      </c>
      <c r="B16" s="42" t="s">
        <v>4</v>
      </c>
      <c r="C16" s="42" t="s">
        <v>37</v>
      </c>
    </row>
    <row r="17" spans="1:3" s="5" customFormat="1" ht="15" x14ac:dyDescent="0.3">
      <c r="A17" s="20">
        <v>1</v>
      </c>
      <c r="B17" s="21">
        <v>2</v>
      </c>
      <c r="C17" s="21">
        <v>3</v>
      </c>
    </row>
    <row r="18" spans="1:3" s="5" customFormat="1" ht="15.5" x14ac:dyDescent="0.3">
      <c r="A18" s="22"/>
      <c r="B18" s="32" t="s">
        <v>5</v>
      </c>
      <c r="C18" s="32"/>
    </row>
    <row r="19" spans="1:3" s="5" customFormat="1" ht="15.5" x14ac:dyDescent="0.3">
      <c r="A19" s="23">
        <v>1100</v>
      </c>
      <c r="B19" s="23" t="s">
        <v>47</v>
      </c>
      <c r="C19" s="24">
        <v>249.05</v>
      </c>
    </row>
    <row r="20" spans="1:3" s="5" customFormat="1" ht="15.5" x14ac:dyDescent="0.3">
      <c r="A20" s="23">
        <v>1200</v>
      </c>
      <c r="B20" s="25" t="s">
        <v>53</v>
      </c>
      <c r="C20" s="24">
        <v>58.75</v>
      </c>
    </row>
    <row r="21" spans="1:3" s="5" customFormat="1" ht="15.5" x14ac:dyDescent="0.35">
      <c r="A21" s="23">
        <v>2222</v>
      </c>
      <c r="B21" s="53" t="s">
        <v>56</v>
      </c>
      <c r="C21" s="24">
        <v>4.7300000000000004</v>
      </c>
    </row>
    <row r="22" spans="1:3" ht="15.75" customHeight="1" x14ac:dyDescent="0.35">
      <c r="A22" s="23">
        <v>2223</v>
      </c>
      <c r="B22" s="53" t="s">
        <v>57</v>
      </c>
      <c r="C22" s="24">
        <v>4.28</v>
      </c>
    </row>
    <row r="23" spans="1:3" ht="15.5" x14ac:dyDescent="0.35">
      <c r="A23" s="23">
        <v>2243</v>
      </c>
      <c r="B23" s="44" t="s">
        <v>13</v>
      </c>
      <c r="C23" s="24">
        <v>1.2</v>
      </c>
    </row>
    <row r="24" spans="1:3" ht="15.5" x14ac:dyDescent="0.35">
      <c r="A24" s="23">
        <v>2244</v>
      </c>
      <c r="B24" s="44" t="s">
        <v>64</v>
      </c>
      <c r="C24" s="24">
        <v>6.09</v>
      </c>
    </row>
    <row r="25" spans="1:3" ht="15.5" x14ac:dyDescent="0.35">
      <c r="A25" s="23">
        <v>2312</v>
      </c>
      <c r="B25" s="53" t="s">
        <v>71</v>
      </c>
      <c r="C25" s="24">
        <v>7.97</v>
      </c>
    </row>
    <row r="26" spans="1:3" ht="15.5" x14ac:dyDescent="0.3">
      <c r="A26" s="23">
        <v>2321</v>
      </c>
      <c r="B26" s="25" t="s">
        <v>51</v>
      </c>
      <c r="C26" s="24">
        <v>3.86</v>
      </c>
    </row>
    <row r="27" spans="1:3" ht="15.5" x14ac:dyDescent="0.35">
      <c r="A27" s="23">
        <v>2350</v>
      </c>
      <c r="B27" s="50" t="s">
        <v>75</v>
      </c>
      <c r="C27" s="24">
        <v>3.27</v>
      </c>
    </row>
    <row r="28" spans="1:3" ht="16.5" customHeight="1" x14ac:dyDescent="0.3">
      <c r="A28" s="23">
        <v>2362</v>
      </c>
      <c r="B28" s="25" t="s">
        <v>17</v>
      </c>
      <c r="C28" s="24">
        <v>1.76</v>
      </c>
    </row>
    <row r="29" spans="1:3" ht="15.5" x14ac:dyDescent="0.3">
      <c r="A29" s="23">
        <v>2363</v>
      </c>
      <c r="B29" s="25" t="s">
        <v>15</v>
      </c>
      <c r="C29" s="24">
        <f>0.5*750</f>
        <v>375</v>
      </c>
    </row>
    <row r="30" spans="1:3" ht="15.5" x14ac:dyDescent="0.35">
      <c r="A30" s="23">
        <v>5239</v>
      </c>
      <c r="B30" s="8" t="s">
        <v>82</v>
      </c>
      <c r="C30" s="24">
        <v>7.02</v>
      </c>
    </row>
    <row r="31" spans="1:3" ht="15.5" x14ac:dyDescent="0.3">
      <c r="A31" s="23"/>
      <c r="B31" s="33" t="s">
        <v>6</v>
      </c>
      <c r="C31" s="26">
        <f>SUM(C19:C30)</f>
        <v>722.98</v>
      </c>
    </row>
    <row r="32" spans="1:3" ht="15.5" x14ac:dyDescent="0.3">
      <c r="A32" s="27"/>
      <c r="B32" s="23" t="s">
        <v>7</v>
      </c>
      <c r="C32" s="23"/>
    </row>
    <row r="33" spans="1:3" ht="15.5" x14ac:dyDescent="0.35">
      <c r="A33" s="23">
        <v>1100</v>
      </c>
      <c r="B33" s="44" t="s">
        <v>21</v>
      </c>
      <c r="C33" s="24">
        <v>122.64</v>
      </c>
    </row>
    <row r="34" spans="1:3" ht="15.5" x14ac:dyDescent="0.35">
      <c r="A34" s="23">
        <v>1200</v>
      </c>
      <c r="B34" s="44" t="s">
        <v>53</v>
      </c>
      <c r="C34" s="24">
        <v>28.93</v>
      </c>
    </row>
    <row r="35" spans="1:3" ht="15.5" x14ac:dyDescent="0.3">
      <c r="A35" s="23">
        <v>2100</v>
      </c>
      <c r="B35" s="51" t="s">
        <v>54</v>
      </c>
      <c r="C35" s="24">
        <v>0.42</v>
      </c>
    </row>
    <row r="36" spans="1:3" ht="15.5" x14ac:dyDescent="0.35">
      <c r="A36" s="52">
        <v>2210</v>
      </c>
      <c r="B36" s="53" t="s">
        <v>55</v>
      </c>
      <c r="C36" s="24">
        <v>2.19</v>
      </c>
    </row>
    <row r="37" spans="1:3" ht="15.5" x14ac:dyDescent="0.35">
      <c r="A37" s="23">
        <v>2222</v>
      </c>
      <c r="B37" s="53" t="s">
        <v>56</v>
      </c>
      <c r="C37" s="24">
        <v>2.23</v>
      </c>
    </row>
    <row r="38" spans="1:3" ht="15.5" x14ac:dyDescent="0.35">
      <c r="A38" s="23">
        <v>2223</v>
      </c>
      <c r="B38" s="53" t="s">
        <v>57</v>
      </c>
      <c r="C38" s="24">
        <v>17.940000000000001</v>
      </c>
    </row>
    <row r="39" spans="1:3" ht="31" x14ac:dyDescent="0.35">
      <c r="A39" s="23">
        <v>2224</v>
      </c>
      <c r="B39" s="53" t="s">
        <v>58</v>
      </c>
      <c r="C39" s="24">
        <v>1.04</v>
      </c>
    </row>
    <row r="40" spans="1:3" ht="15.5" x14ac:dyDescent="0.35">
      <c r="A40" s="23">
        <v>2231</v>
      </c>
      <c r="B40" s="44" t="s">
        <v>59</v>
      </c>
      <c r="C40" s="24">
        <v>0.28000000000000003</v>
      </c>
    </row>
    <row r="41" spans="1:3" ht="15.5" x14ac:dyDescent="0.35">
      <c r="A41" s="23">
        <v>2232</v>
      </c>
      <c r="B41" s="44" t="s">
        <v>86</v>
      </c>
      <c r="C41" s="24">
        <v>3.92</v>
      </c>
    </row>
    <row r="42" spans="1:3" ht="15.5" x14ac:dyDescent="0.3">
      <c r="A42" s="23">
        <v>2235</v>
      </c>
      <c r="B42" s="54" t="s">
        <v>60</v>
      </c>
      <c r="C42" s="24">
        <v>0.42</v>
      </c>
    </row>
    <row r="43" spans="1:3" ht="15.5" x14ac:dyDescent="0.35">
      <c r="A43" s="23">
        <v>2239</v>
      </c>
      <c r="B43" s="44" t="s">
        <v>61</v>
      </c>
      <c r="C43" s="24">
        <v>0.25</v>
      </c>
    </row>
    <row r="44" spans="1:3" ht="15.5" x14ac:dyDescent="0.35">
      <c r="A44" s="23">
        <v>2241</v>
      </c>
      <c r="B44" s="44" t="s">
        <v>62</v>
      </c>
      <c r="C44" s="24">
        <v>1.62</v>
      </c>
    </row>
    <row r="45" spans="1:3" ht="15.5" x14ac:dyDescent="0.35">
      <c r="A45" s="23">
        <v>2242</v>
      </c>
      <c r="B45" s="53" t="s">
        <v>63</v>
      </c>
      <c r="C45" s="24">
        <v>0.57999999999999996</v>
      </c>
    </row>
    <row r="46" spans="1:3" ht="15.5" x14ac:dyDescent="0.35">
      <c r="A46" s="23">
        <v>2243</v>
      </c>
      <c r="B46" s="44" t="s">
        <v>13</v>
      </c>
      <c r="C46" s="24">
        <v>4.37</v>
      </c>
    </row>
    <row r="47" spans="1:3" ht="15.5" x14ac:dyDescent="0.35">
      <c r="A47" s="23">
        <v>2244</v>
      </c>
      <c r="B47" s="44" t="s">
        <v>64</v>
      </c>
      <c r="C47" s="24">
        <v>30.65</v>
      </c>
    </row>
    <row r="48" spans="1:3" ht="15.5" hidden="1" x14ac:dyDescent="0.35">
      <c r="A48" s="23">
        <v>2247</v>
      </c>
      <c r="B48" s="44" t="s">
        <v>10</v>
      </c>
      <c r="C48" s="24">
        <v>0</v>
      </c>
    </row>
    <row r="49" spans="1:3" ht="15.5" x14ac:dyDescent="0.35">
      <c r="A49" s="23">
        <v>2249</v>
      </c>
      <c r="B49" s="44" t="s">
        <v>87</v>
      </c>
      <c r="C49" s="24">
        <v>0.05</v>
      </c>
    </row>
    <row r="50" spans="1:3" ht="16.5" customHeight="1" x14ac:dyDescent="0.35">
      <c r="A50" s="23">
        <v>2250</v>
      </c>
      <c r="B50" s="44" t="s">
        <v>66</v>
      </c>
      <c r="C50" s="24">
        <v>7.29</v>
      </c>
    </row>
    <row r="51" spans="1:3" ht="15.5" x14ac:dyDescent="0.35">
      <c r="A51" s="23">
        <v>2262</v>
      </c>
      <c r="B51" s="53" t="s">
        <v>50</v>
      </c>
      <c r="C51" s="24">
        <v>2.2599999999999998</v>
      </c>
    </row>
    <row r="52" spans="1:3" ht="15.5" x14ac:dyDescent="0.35">
      <c r="A52" s="23">
        <v>2263</v>
      </c>
      <c r="B52" s="53" t="s">
        <v>68</v>
      </c>
      <c r="C52" s="24">
        <v>0.54</v>
      </c>
    </row>
    <row r="53" spans="1:3" ht="15.5" x14ac:dyDescent="0.35">
      <c r="A53" s="23">
        <v>2264</v>
      </c>
      <c r="B53" s="44" t="s">
        <v>69</v>
      </c>
      <c r="C53" s="24">
        <v>0.06</v>
      </c>
    </row>
    <row r="54" spans="1:3" ht="15" customHeight="1" x14ac:dyDescent="0.35">
      <c r="A54" s="23">
        <v>2311</v>
      </c>
      <c r="B54" s="53" t="s">
        <v>70</v>
      </c>
      <c r="C54" s="24">
        <v>0.94</v>
      </c>
    </row>
    <row r="55" spans="1:3" ht="15.5" x14ac:dyDescent="0.35">
      <c r="A55" s="23">
        <v>2313</v>
      </c>
      <c r="B55" s="53" t="s">
        <v>88</v>
      </c>
      <c r="C55" s="24">
        <v>0.72</v>
      </c>
    </row>
    <row r="56" spans="1:3" ht="15.5" x14ac:dyDescent="0.35">
      <c r="A56" s="23">
        <v>2312</v>
      </c>
      <c r="B56" s="53" t="s">
        <v>71</v>
      </c>
      <c r="C56" s="24">
        <v>0.06</v>
      </c>
    </row>
    <row r="57" spans="1:3" ht="15.5" x14ac:dyDescent="0.3">
      <c r="A57" s="23">
        <v>2314</v>
      </c>
      <c r="B57" s="54" t="s">
        <v>72</v>
      </c>
      <c r="C57" s="24">
        <v>0.17</v>
      </c>
    </row>
    <row r="58" spans="1:3" ht="15.5" x14ac:dyDescent="0.35">
      <c r="A58" s="23">
        <v>2321</v>
      </c>
      <c r="B58" s="53" t="s">
        <v>51</v>
      </c>
      <c r="C58" s="24">
        <v>19.29</v>
      </c>
    </row>
    <row r="59" spans="1:3" ht="15.5" x14ac:dyDescent="0.35">
      <c r="A59" s="23">
        <v>2322</v>
      </c>
      <c r="B59" s="53" t="s">
        <v>73</v>
      </c>
      <c r="C59" s="24">
        <v>0.6</v>
      </c>
    </row>
    <row r="60" spans="1:3" ht="15.5" x14ac:dyDescent="0.35">
      <c r="A60" s="23">
        <v>2350</v>
      </c>
      <c r="B60" s="50" t="s">
        <v>75</v>
      </c>
      <c r="C60" s="24">
        <v>4.74</v>
      </c>
    </row>
    <row r="61" spans="1:3" ht="15.5" x14ac:dyDescent="0.35">
      <c r="A61" s="23">
        <v>2400</v>
      </c>
      <c r="B61" s="53" t="s">
        <v>77</v>
      </c>
      <c r="C61" s="24">
        <v>0.1</v>
      </c>
    </row>
    <row r="62" spans="1:3" ht="15.5" x14ac:dyDescent="0.35">
      <c r="A62" s="23">
        <v>2513</v>
      </c>
      <c r="B62" s="50" t="s">
        <v>79</v>
      </c>
      <c r="C62" s="24">
        <v>1.35</v>
      </c>
    </row>
    <row r="63" spans="1:3" ht="15.5" x14ac:dyDescent="0.35">
      <c r="A63" s="23">
        <v>2515</v>
      </c>
      <c r="B63" s="53" t="s">
        <v>11</v>
      </c>
      <c r="C63" s="24">
        <v>1.55</v>
      </c>
    </row>
    <row r="64" spans="1:3" ht="15.5" x14ac:dyDescent="0.35">
      <c r="A64" s="23">
        <v>2519</v>
      </c>
      <c r="B64" s="53" t="s">
        <v>49</v>
      </c>
      <c r="C64" s="24">
        <v>0.15</v>
      </c>
    </row>
    <row r="65" spans="1:3" ht="15.5" x14ac:dyDescent="0.35">
      <c r="A65" s="23">
        <v>5238</v>
      </c>
      <c r="B65" s="50" t="s">
        <v>81</v>
      </c>
      <c r="C65" s="24">
        <v>0.64</v>
      </c>
    </row>
    <row r="66" spans="1:3" ht="15.5" x14ac:dyDescent="0.35">
      <c r="A66" s="23">
        <v>5239</v>
      </c>
      <c r="B66" s="50" t="s">
        <v>82</v>
      </c>
      <c r="C66" s="24">
        <v>3.01</v>
      </c>
    </row>
    <row r="67" spans="1:3" ht="15.5" x14ac:dyDescent="0.35">
      <c r="A67" s="23">
        <v>5250</v>
      </c>
      <c r="B67" s="53" t="s">
        <v>14</v>
      </c>
      <c r="C67" s="24">
        <v>6.02</v>
      </c>
    </row>
    <row r="68" spans="1:3" ht="15.75" customHeight="1" x14ac:dyDescent="0.3">
      <c r="A68" s="27"/>
      <c r="B68" s="34" t="s">
        <v>8</v>
      </c>
      <c r="C68" s="26">
        <f>SUM(C33:C67)</f>
        <v>267.01999999999987</v>
      </c>
    </row>
    <row r="69" spans="1:3" ht="15.5" x14ac:dyDescent="0.3">
      <c r="A69" s="27"/>
      <c r="B69" s="34" t="s">
        <v>12</v>
      </c>
      <c r="C69" s="26">
        <f>C68+C31</f>
        <v>989.99999999999989</v>
      </c>
    </row>
    <row r="70" spans="1:3" ht="15.75" customHeight="1" x14ac:dyDescent="0.3">
      <c r="A70" s="35"/>
      <c r="C70" s="36"/>
    </row>
    <row r="71" spans="1:3" ht="15.75" customHeight="1" x14ac:dyDescent="0.3">
      <c r="A71" s="143" t="s">
        <v>22</v>
      </c>
      <c r="B71" s="143"/>
      <c r="C71" s="46">
        <v>750</v>
      </c>
    </row>
    <row r="72" spans="1:3" ht="15.5" x14ac:dyDescent="0.3">
      <c r="A72" s="143" t="s">
        <v>38</v>
      </c>
      <c r="B72" s="143"/>
      <c r="C72" s="47">
        <f>C69/C71</f>
        <v>1.3199999999999998</v>
      </c>
    </row>
    <row r="73" spans="1:3" ht="15.75" customHeight="1" x14ac:dyDescent="0.3">
      <c r="A73" s="36"/>
      <c r="B73" s="37"/>
      <c r="C73" s="98"/>
    </row>
    <row r="74" spans="1:3" s="3" customFormat="1" ht="19.5" customHeight="1" x14ac:dyDescent="0.3">
      <c r="A74" s="147" t="s">
        <v>23</v>
      </c>
      <c r="B74" s="143"/>
      <c r="C74" s="38"/>
    </row>
    <row r="75" spans="1:3" s="3" customFormat="1" ht="15.5" x14ac:dyDescent="0.3">
      <c r="A75" s="143" t="s">
        <v>36</v>
      </c>
      <c r="B75" s="143"/>
      <c r="C75" s="38"/>
    </row>
    <row r="76" spans="1:3" ht="13.5" customHeight="1" x14ac:dyDescent="0.35">
      <c r="A76" s="28"/>
      <c r="B76" s="17"/>
      <c r="C76" s="17"/>
    </row>
    <row r="77" spans="1:3" s="3" customFormat="1" ht="17.25" customHeight="1" x14ac:dyDescent="0.35">
      <c r="A77" s="29" t="s">
        <v>24</v>
      </c>
      <c r="B77" s="29"/>
      <c r="C77" s="49"/>
    </row>
    <row r="78" spans="1:3" s="3" customFormat="1" ht="12.75" customHeight="1" x14ac:dyDescent="0.35">
      <c r="A78" s="29"/>
      <c r="B78" s="29"/>
      <c r="C78" s="49"/>
    </row>
    <row r="79" spans="1:3" s="3" customFormat="1" ht="15" customHeight="1" x14ac:dyDescent="0.35">
      <c r="A79" s="29" t="s">
        <v>147</v>
      </c>
      <c r="B79" s="30"/>
      <c r="C79" s="99"/>
    </row>
    <row r="80" spans="1:3" s="3" customFormat="1" ht="14.25" customHeight="1" x14ac:dyDescent="0.35">
      <c r="A80" s="29"/>
      <c r="B80" s="31"/>
      <c r="C80" s="31"/>
    </row>
  </sheetData>
  <mergeCells count="11">
    <mergeCell ref="A7:C7"/>
    <mergeCell ref="B8:C8"/>
    <mergeCell ref="A9:C9"/>
    <mergeCell ref="A10:C10"/>
    <mergeCell ref="B11:C11"/>
    <mergeCell ref="B12:C12"/>
    <mergeCell ref="B13:C13"/>
    <mergeCell ref="A71:B71"/>
    <mergeCell ref="A72:B72"/>
    <mergeCell ref="A74:B74"/>
    <mergeCell ref="A75:B75"/>
  </mergeCells>
  <pageMargins left="0.7" right="0.7" top="0.75" bottom="0.75" header="0.3" footer="0.3"/>
  <pageSetup paperSize="9" scale="58" orientation="portrait" r:id="rId1"/>
  <headerFooter>
    <oddFooter>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view="pageLayout" zoomScale="80" zoomScaleNormal="70" zoomScalePageLayoutView="80" workbookViewId="0">
      <selection activeCell="A79" sqref="A79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hidden="1" customWidth="1"/>
    <col min="4" max="4" width="32.179687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154</v>
      </c>
      <c r="C12" s="138"/>
      <c r="D12" s="56"/>
    </row>
    <row r="13" spans="1:4" s="5" customFormat="1" ht="15.5" x14ac:dyDescent="0.3">
      <c r="A13" s="10"/>
      <c r="B13" s="146" t="s">
        <v>157</v>
      </c>
      <c r="C13" s="146"/>
      <c r="D13" s="10"/>
    </row>
    <row r="14" spans="1:4" s="5" customFormat="1" ht="15.5" x14ac:dyDescent="0.3">
      <c r="A14" s="10" t="s">
        <v>2</v>
      </c>
      <c r="B14" s="10" t="s">
        <v>52</v>
      </c>
      <c r="C14" s="10"/>
      <c r="D14" s="10"/>
    </row>
    <row r="15" spans="1:4" s="5" customFormat="1" ht="15.5" hidden="1" x14ac:dyDescent="0.35">
      <c r="A15" s="8"/>
      <c r="B15" s="19"/>
      <c r="C15" s="19"/>
      <c r="D15" s="19"/>
    </row>
    <row r="16" spans="1:4" s="5" customFormat="1" ht="67.5" customHeight="1" x14ac:dyDescent="0.3">
      <c r="A16" s="42" t="s">
        <v>3</v>
      </c>
      <c r="B16" s="42" t="s">
        <v>4</v>
      </c>
      <c r="C16" s="42" t="s">
        <v>37</v>
      </c>
      <c r="D16" s="42" t="s">
        <v>37</v>
      </c>
    </row>
    <row r="17" spans="1:5" s="5" customFormat="1" ht="15" x14ac:dyDescent="0.3">
      <c r="A17" s="20">
        <v>1</v>
      </c>
      <c r="B17" s="21">
        <v>2</v>
      </c>
      <c r="C17" s="21">
        <v>3</v>
      </c>
      <c r="D17" s="21">
        <v>3</v>
      </c>
    </row>
    <row r="18" spans="1:5" s="5" customFormat="1" ht="15.5" x14ac:dyDescent="0.3">
      <c r="A18" s="22"/>
      <c r="B18" s="32" t="s">
        <v>5</v>
      </c>
      <c r="C18" s="32"/>
      <c r="D18" s="32"/>
    </row>
    <row r="19" spans="1:5" s="5" customFormat="1" ht="15.5" x14ac:dyDescent="0.3">
      <c r="A19" s="23">
        <v>1100</v>
      </c>
      <c r="B19" s="23" t="s">
        <v>47</v>
      </c>
      <c r="C19" s="24">
        <v>58.11</v>
      </c>
      <c r="D19" s="24">
        <f>C19/250*50</f>
        <v>11.622</v>
      </c>
    </row>
    <row r="20" spans="1:5" s="5" customFormat="1" ht="15.5" x14ac:dyDescent="0.3">
      <c r="A20" s="23">
        <v>1200</v>
      </c>
      <c r="B20" s="25" t="s">
        <v>53</v>
      </c>
      <c r="C20" s="24">
        <v>13.71</v>
      </c>
      <c r="D20" s="24">
        <f t="shared" ref="D20:D30" si="0">C20/250*50</f>
        <v>2.7420000000000004</v>
      </c>
    </row>
    <row r="21" spans="1:5" s="5" customFormat="1" ht="15.5" x14ac:dyDescent="0.35">
      <c r="A21" s="23">
        <v>2222</v>
      </c>
      <c r="B21" s="53" t="s">
        <v>56</v>
      </c>
      <c r="C21" s="24">
        <v>1.1000000000000001</v>
      </c>
      <c r="D21" s="24">
        <f t="shared" si="0"/>
        <v>0.22</v>
      </c>
    </row>
    <row r="22" spans="1:5" ht="15.75" customHeight="1" x14ac:dyDescent="0.35">
      <c r="A22" s="23">
        <v>2223</v>
      </c>
      <c r="B22" s="53" t="s">
        <v>57</v>
      </c>
      <c r="C22" s="24">
        <v>1</v>
      </c>
      <c r="D22" s="24">
        <f t="shared" si="0"/>
        <v>0.2</v>
      </c>
    </row>
    <row r="23" spans="1:5" ht="15.5" x14ac:dyDescent="0.35">
      <c r="A23" s="23">
        <v>2243</v>
      </c>
      <c r="B23" s="44" t="s">
        <v>13</v>
      </c>
      <c r="C23" s="24">
        <v>0.28000000000000003</v>
      </c>
      <c r="D23" s="24">
        <f t="shared" si="0"/>
        <v>5.6000000000000008E-2</v>
      </c>
    </row>
    <row r="24" spans="1:5" ht="15.5" x14ac:dyDescent="0.35">
      <c r="A24" s="23">
        <v>2244</v>
      </c>
      <c r="B24" s="44" t="s">
        <v>64</v>
      </c>
      <c r="C24" s="24">
        <v>1.42</v>
      </c>
      <c r="D24" s="24">
        <f t="shared" si="0"/>
        <v>0.28399999999999997</v>
      </c>
    </row>
    <row r="25" spans="1:5" ht="15.5" x14ac:dyDescent="0.35">
      <c r="A25" s="23">
        <v>2312</v>
      </c>
      <c r="B25" s="53" t="s">
        <v>71</v>
      </c>
      <c r="C25" s="24">
        <v>1.86</v>
      </c>
      <c r="D25" s="24">
        <f t="shared" si="0"/>
        <v>0.372</v>
      </c>
    </row>
    <row r="26" spans="1:5" ht="15.5" x14ac:dyDescent="0.3">
      <c r="A26" s="23">
        <v>2321</v>
      </c>
      <c r="B26" s="25" t="s">
        <v>51</v>
      </c>
      <c r="C26" s="24">
        <v>0.9</v>
      </c>
      <c r="D26" s="24">
        <f t="shared" si="0"/>
        <v>0.18</v>
      </c>
    </row>
    <row r="27" spans="1:5" ht="15.5" x14ac:dyDescent="0.35">
      <c r="A27" s="23">
        <v>2350</v>
      </c>
      <c r="B27" s="50" t="s">
        <v>75</v>
      </c>
      <c r="C27" s="24">
        <v>0.76</v>
      </c>
      <c r="D27" s="24">
        <f t="shared" si="0"/>
        <v>0.152</v>
      </c>
    </row>
    <row r="28" spans="1:5" ht="16.5" customHeight="1" x14ac:dyDescent="0.3">
      <c r="A28" s="23">
        <v>2362</v>
      </c>
      <c r="B28" s="25" t="s">
        <v>17</v>
      </c>
      <c r="C28" s="24">
        <v>0.41</v>
      </c>
      <c r="D28" s="24">
        <f t="shared" si="0"/>
        <v>8.2000000000000003E-2</v>
      </c>
    </row>
    <row r="29" spans="1:5" ht="15.5" x14ac:dyDescent="0.3">
      <c r="A29" s="23">
        <v>2363</v>
      </c>
      <c r="B29" s="25" t="s">
        <v>15</v>
      </c>
      <c r="C29" s="24">
        <f>0.27*250</f>
        <v>67.5</v>
      </c>
      <c r="D29" s="24">
        <f t="shared" si="0"/>
        <v>13.5</v>
      </c>
    </row>
    <row r="30" spans="1:5" ht="15.5" x14ac:dyDescent="0.35">
      <c r="A30" s="23">
        <v>5239</v>
      </c>
      <c r="B30" s="8" t="s">
        <v>82</v>
      </c>
      <c r="C30" s="24">
        <v>1.64</v>
      </c>
      <c r="D30" s="24">
        <f t="shared" si="0"/>
        <v>0.32800000000000001</v>
      </c>
    </row>
    <row r="31" spans="1:5" ht="15.5" x14ac:dyDescent="0.3">
      <c r="A31" s="23"/>
      <c r="B31" s="33" t="s">
        <v>6</v>
      </c>
      <c r="C31" s="26">
        <f>SUM(C19:C30)</f>
        <v>148.69</v>
      </c>
      <c r="D31" s="26">
        <f>SUM(D19:D30)</f>
        <v>29.738</v>
      </c>
      <c r="E31" s="55"/>
    </row>
    <row r="32" spans="1:5" ht="15.5" x14ac:dyDescent="0.3">
      <c r="A32" s="27"/>
      <c r="B32" s="23" t="s">
        <v>7</v>
      </c>
      <c r="C32" s="23"/>
      <c r="D32" s="23"/>
    </row>
    <row r="33" spans="1:4" ht="15.5" x14ac:dyDescent="0.35">
      <c r="A33" s="23">
        <v>1100</v>
      </c>
      <c r="B33" s="44" t="s">
        <v>21</v>
      </c>
      <c r="C33" s="24">
        <v>22.42</v>
      </c>
      <c r="D33" s="24">
        <f t="shared" ref="D33:D67" si="1">C33/250*50</f>
        <v>4.4840000000000009</v>
      </c>
    </row>
    <row r="34" spans="1:4" ht="15.5" x14ac:dyDescent="0.35">
      <c r="A34" s="23">
        <v>1200</v>
      </c>
      <c r="B34" s="44" t="s">
        <v>53</v>
      </c>
      <c r="C34" s="24">
        <v>5.29</v>
      </c>
      <c r="D34" s="24">
        <f t="shared" si="1"/>
        <v>1.0580000000000001</v>
      </c>
    </row>
    <row r="35" spans="1:4" ht="15.5" x14ac:dyDescent="0.3">
      <c r="A35" s="23">
        <v>2100</v>
      </c>
      <c r="B35" s="51" t="s">
        <v>54</v>
      </c>
      <c r="C35" s="24">
        <v>0.08</v>
      </c>
      <c r="D35" s="24">
        <f t="shared" si="1"/>
        <v>1.6E-2</v>
      </c>
    </row>
    <row r="36" spans="1:4" ht="15.5" x14ac:dyDescent="0.35">
      <c r="A36" s="52">
        <v>2210</v>
      </c>
      <c r="B36" s="53" t="s">
        <v>55</v>
      </c>
      <c r="C36" s="24">
        <v>0.4</v>
      </c>
      <c r="D36" s="24">
        <f t="shared" si="1"/>
        <v>0.08</v>
      </c>
    </row>
    <row r="37" spans="1:4" ht="15.5" x14ac:dyDescent="0.35">
      <c r="A37" s="23">
        <v>2222</v>
      </c>
      <c r="B37" s="53" t="s">
        <v>56</v>
      </c>
      <c r="C37" s="24">
        <v>0.41</v>
      </c>
      <c r="D37" s="24">
        <f t="shared" si="1"/>
        <v>8.2000000000000003E-2</v>
      </c>
    </row>
    <row r="38" spans="1:4" ht="15.5" x14ac:dyDescent="0.35">
      <c r="A38" s="23">
        <v>2223</v>
      </c>
      <c r="B38" s="53" t="s">
        <v>57</v>
      </c>
      <c r="C38" s="24">
        <v>3.27</v>
      </c>
      <c r="D38" s="24">
        <f t="shared" si="1"/>
        <v>0.65400000000000003</v>
      </c>
    </row>
    <row r="39" spans="1:4" ht="31" x14ac:dyDescent="0.35">
      <c r="A39" s="23">
        <v>2224</v>
      </c>
      <c r="B39" s="53" t="s">
        <v>58</v>
      </c>
      <c r="C39" s="24">
        <v>0.19</v>
      </c>
      <c r="D39" s="24">
        <f t="shared" si="1"/>
        <v>3.7999999999999999E-2</v>
      </c>
    </row>
    <row r="40" spans="1:4" ht="15.5" x14ac:dyDescent="0.35">
      <c r="A40" s="23">
        <v>2231</v>
      </c>
      <c r="B40" s="44" t="s">
        <v>59</v>
      </c>
      <c r="C40" s="24">
        <v>0.05</v>
      </c>
      <c r="D40" s="24">
        <f t="shared" si="1"/>
        <v>0.01</v>
      </c>
    </row>
    <row r="41" spans="1:4" ht="15.5" x14ac:dyDescent="0.35">
      <c r="A41" s="23">
        <v>2232</v>
      </c>
      <c r="B41" s="44" t="s">
        <v>86</v>
      </c>
      <c r="C41" s="24">
        <v>0.72</v>
      </c>
      <c r="D41" s="24">
        <f t="shared" si="1"/>
        <v>0.14399999999999999</v>
      </c>
    </row>
    <row r="42" spans="1:4" ht="15.5" x14ac:dyDescent="0.3">
      <c r="A42" s="23">
        <v>2235</v>
      </c>
      <c r="B42" s="54" t="s">
        <v>60</v>
      </c>
      <c r="C42" s="24">
        <v>0.08</v>
      </c>
      <c r="D42" s="24">
        <f t="shared" si="1"/>
        <v>1.6E-2</v>
      </c>
    </row>
    <row r="43" spans="1:4" ht="15.5" x14ac:dyDescent="0.35">
      <c r="A43" s="23">
        <v>2239</v>
      </c>
      <c r="B43" s="44" t="s">
        <v>61</v>
      </c>
      <c r="C43" s="24">
        <v>0.04</v>
      </c>
      <c r="D43" s="24">
        <f t="shared" si="1"/>
        <v>8.0000000000000002E-3</v>
      </c>
    </row>
    <row r="44" spans="1:4" ht="15.5" x14ac:dyDescent="0.35">
      <c r="A44" s="23">
        <v>2241</v>
      </c>
      <c r="B44" s="44" t="s">
        <v>62</v>
      </c>
      <c r="C44" s="24">
        <v>0.3</v>
      </c>
      <c r="D44" s="24">
        <f t="shared" si="1"/>
        <v>0.06</v>
      </c>
    </row>
    <row r="45" spans="1:4" ht="15.5" x14ac:dyDescent="0.35">
      <c r="A45" s="23">
        <v>2242</v>
      </c>
      <c r="B45" s="53" t="s">
        <v>63</v>
      </c>
      <c r="C45" s="24">
        <v>0.11</v>
      </c>
      <c r="D45" s="24">
        <f t="shared" si="1"/>
        <v>2.2000000000000002E-2</v>
      </c>
    </row>
    <row r="46" spans="1:4" ht="15.5" x14ac:dyDescent="0.35">
      <c r="A46" s="23">
        <v>2243</v>
      </c>
      <c r="B46" s="44" t="s">
        <v>13</v>
      </c>
      <c r="C46" s="24">
        <v>0.8</v>
      </c>
      <c r="D46" s="24">
        <f t="shared" si="1"/>
        <v>0.16</v>
      </c>
    </row>
    <row r="47" spans="1:4" ht="15.5" x14ac:dyDescent="0.35">
      <c r="A47" s="23">
        <v>2244</v>
      </c>
      <c r="B47" s="44" t="s">
        <v>64</v>
      </c>
      <c r="C47" s="24">
        <v>5.6</v>
      </c>
      <c r="D47" s="24">
        <f t="shared" si="1"/>
        <v>1.1199999999999999</v>
      </c>
    </row>
    <row r="48" spans="1:4" ht="15.5" hidden="1" x14ac:dyDescent="0.35">
      <c r="A48" s="23">
        <v>2247</v>
      </c>
      <c r="B48" s="44" t="s">
        <v>10</v>
      </c>
      <c r="C48" s="24">
        <v>0</v>
      </c>
      <c r="D48" s="24">
        <f t="shared" si="1"/>
        <v>0</v>
      </c>
    </row>
    <row r="49" spans="1:4" ht="15.5" x14ac:dyDescent="0.35">
      <c r="A49" s="23">
        <v>2249</v>
      </c>
      <c r="B49" s="44" t="s">
        <v>87</v>
      </c>
      <c r="C49" s="24">
        <v>0.01</v>
      </c>
      <c r="D49" s="24">
        <f t="shared" si="1"/>
        <v>2E-3</v>
      </c>
    </row>
    <row r="50" spans="1:4" ht="16.5" customHeight="1" x14ac:dyDescent="0.35">
      <c r="A50" s="23">
        <v>2250</v>
      </c>
      <c r="B50" s="44" t="s">
        <v>66</v>
      </c>
      <c r="C50" s="24">
        <v>1.33</v>
      </c>
      <c r="D50" s="24">
        <f t="shared" si="1"/>
        <v>0.26600000000000001</v>
      </c>
    </row>
    <row r="51" spans="1:4" ht="15.5" x14ac:dyDescent="0.35">
      <c r="A51" s="23">
        <v>2262</v>
      </c>
      <c r="B51" s="53" t="s">
        <v>50</v>
      </c>
      <c r="C51" s="24">
        <v>0.41</v>
      </c>
      <c r="D51" s="24">
        <f t="shared" si="1"/>
        <v>8.2000000000000003E-2</v>
      </c>
    </row>
    <row r="52" spans="1:4" ht="15.5" x14ac:dyDescent="0.35">
      <c r="A52" s="23">
        <v>2263</v>
      </c>
      <c r="B52" s="53" t="s">
        <v>68</v>
      </c>
      <c r="C52" s="24">
        <v>0.1</v>
      </c>
      <c r="D52" s="24">
        <f t="shared" si="1"/>
        <v>0.02</v>
      </c>
    </row>
    <row r="53" spans="1:4" ht="15.5" x14ac:dyDescent="0.35">
      <c r="A53" s="23">
        <v>2264</v>
      </c>
      <c r="B53" s="44" t="s">
        <v>69</v>
      </c>
      <c r="C53" s="24">
        <v>0.01</v>
      </c>
      <c r="D53" s="24">
        <f t="shared" si="1"/>
        <v>2E-3</v>
      </c>
    </row>
    <row r="54" spans="1:4" ht="15" customHeight="1" x14ac:dyDescent="0.35">
      <c r="A54" s="23">
        <v>2311</v>
      </c>
      <c r="B54" s="53" t="s">
        <v>70</v>
      </c>
      <c r="C54" s="24">
        <v>0.17</v>
      </c>
      <c r="D54" s="24">
        <f t="shared" si="1"/>
        <v>3.4000000000000002E-2</v>
      </c>
    </row>
    <row r="55" spans="1:4" ht="15.5" x14ac:dyDescent="0.35">
      <c r="A55" s="23">
        <v>2313</v>
      </c>
      <c r="B55" s="53" t="s">
        <v>88</v>
      </c>
      <c r="C55" s="24">
        <v>0.13</v>
      </c>
      <c r="D55" s="24">
        <f t="shared" si="1"/>
        <v>2.6000000000000002E-2</v>
      </c>
    </row>
    <row r="56" spans="1:4" ht="15.5" x14ac:dyDescent="0.35">
      <c r="A56" s="23">
        <v>2312</v>
      </c>
      <c r="B56" s="53" t="s">
        <v>71</v>
      </c>
      <c r="C56" s="24">
        <v>0.01</v>
      </c>
      <c r="D56" s="24">
        <f t="shared" si="1"/>
        <v>2E-3</v>
      </c>
    </row>
    <row r="57" spans="1:4" ht="15.5" x14ac:dyDescent="0.3">
      <c r="A57" s="23">
        <v>2314</v>
      </c>
      <c r="B57" s="54" t="s">
        <v>72</v>
      </c>
      <c r="C57" s="24">
        <v>0.03</v>
      </c>
      <c r="D57" s="24">
        <f t="shared" si="1"/>
        <v>5.9999999999999993E-3</v>
      </c>
    </row>
    <row r="58" spans="1:4" ht="15.5" x14ac:dyDescent="0.35">
      <c r="A58" s="23">
        <v>2321</v>
      </c>
      <c r="B58" s="53" t="s">
        <v>51</v>
      </c>
      <c r="C58" s="24">
        <v>3.53</v>
      </c>
      <c r="D58" s="24">
        <f t="shared" si="1"/>
        <v>0.70599999999999996</v>
      </c>
    </row>
    <row r="59" spans="1:4" ht="15.5" x14ac:dyDescent="0.35">
      <c r="A59" s="23">
        <v>2322</v>
      </c>
      <c r="B59" s="53" t="s">
        <v>73</v>
      </c>
      <c r="C59" s="24">
        <v>0.11</v>
      </c>
      <c r="D59" s="24">
        <f t="shared" si="1"/>
        <v>2.2000000000000002E-2</v>
      </c>
    </row>
    <row r="60" spans="1:4" ht="15.5" x14ac:dyDescent="0.35">
      <c r="A60" s="23">
        <v>2350</v>
      </c>
      <c r="B60" s="50" t="s">
        <v>75</v>
      </c>
      <c r="C60" s="24">
        <v>0.87</v>
      </c>
      <c r="D60" s="24">
        <f t="shared" si="1"/>
        <v>0.17399999999999999</v>
      </c>
    </row>
    <row r="61" spans="1:4" ht="15.5" x14ac:dyDescent="0.35">
      <c r="A61" s="23">
        <v>2400</v>
      </c>
      <c r="B61" s="53" t="s">
        <v>77</v>
      </c>
      <c r="C61" s="24">
        <v>0.02</v>
      </c>
      <c r="D61" s="24">
        <f t="shared" si="1"/>
        <v>4.0000000000000001E-3</v>
      </c>
    </row>
    <row r="62" spans="1:4" ht="15.5" x14ac:dyDescent="0.35">
      <c r="A62" s="23">
        <v>2513</v>
      </c>
      <c r="B62" s="50" t="s">
        <v>79</v>
      </c>
      <c r="C62" s="24">
        <v>0.25</v>
      </c>
      <c r="D62" s="24">
        <f t="shared" si="1"/>
        <v>0.05</v>
      </c>
    </row>
    <row r="63" spans="1:4" ht="15.5" x14ac:dyDescent="0.35">
      <c r="A63" s="23">
        <v>2515</v>
      </c>
      <c r="B63" s="53" t="s">
        <v>11</v>
      </c>
      <c r="C63" s="24">
        <v>0.28000000000000003</v>
      </c>
      <c r="D63" s="24">
        <f t="shared" si="1"/>
        <v>5.6000000000000008E-2</v>
      </c>
    </row>
    <row r="64" spans="1:4" ht="15.5" x14ac:dyDescent="0.35">
      <c r="A64" s="23">
        <v>2519</v>
      </c>
      <c r="B64" s="53" t="s">
        <v>49</v>
      </c>
      <c r="C64" s="24">
        <v>0.03</v>
      </c>
      <c r="D64" s="24">
        <f t="shared" si="1"/>
        <v>5.9999999999999993E-3</v>
      </c>
    </row>
    <row r="65" spans="1:4" ht="15.5" x14ac:dyDescent="0.35">
      <c r="A65" s="23">
        <v>5238</v>
      </c>
      <c r="B65" s="50" t="s">
        <v>81</v>
      </c>
      <c r="C65" s="24">
        <v>0.12</v>
      </c>
      <c r="D65" s="24">
        <f t="shared" si="1"/>
        <v>2.3999999999999997E-2</v>
      </c>
    </row>
    <row r="66" spans="1:4" ht="15.5" x14ac:dyDescent="0.35">
      <c r="A66" s="23">
        <v>5239</v>
      </c>
      <c r="B66" s="50" t="s">
        <v>82</v>
      </c>
      <c r="C66" s="24">
        <v>0.54</v>
      </c>
      <c r="D66" s="24">
        <f t="shared" si="1"/>
        <v>0.108</v>
      </c>
    </row>
    <row r="67" spans="1:4" ht="15.5" x14ac:dyDescent="0.35">
      <c r="A67" s="23">
        <v>5250</v>
      </c>
      <c r="B67" s="53" t="s">
        <v>14</v>
      </c>
      <c r="C67" s="24">
        <v>1.1000000000000001</v>
      </c>
      <c r="D67" s="24">
        <f t="shared" si="1"/>
        <v>0.22</v>
      </c>
    </row>
    <row r="68" spans="1:4" ht="15.75" customHeight="1" x14ac:dyDescent="0.3">
      <c r="A68" s="27"/>
      <c r="B68" s="34" t="s">
        <v>8</v>
      </c>
      <c r="C68" s="26">
        <f>SUM(C33:C67)</f>
        <v>48.809999999999981</v>
      </c>
      <c r="D68" s="26">
        <f>SUM(D33:D67)</f>
        <v>9.7620000000000022</v>
      </c>
    </row>
    <row r="69" spans="1:4" ht="15.5" x14ac:dyDescent="0.3">
      <c r="A69" s="27"/>
      <c r="B69" s="34" t="s">
        <v>12</v>
      </c>
      <c r="C69" s="26">
        <f>C68+C31</f>
        <v>197.49999999999997</v>
      </c>
      <c r="D69" s="26">
        <f>D68+D31</f>
        <v>39.5</v>
      </c>
    </row>
    <row r="70" spans="1:4" ht="15.75" customHeight="1" x14ac:dyDescent="0.3">
      <c r="A70" s="35"/>
      <c r="C70" s="36"/>
      <c r="D70" s="36"/>
    </row>
    <row r="71" spans="1:4" ht="15.75" customHeight="1" x14ac:dyDescent="0.3">
      <c r="A71" s="143" t="s">
        <v>22</v>
      </c>
      <c r="B71" s="143"/>
      <c r="C71" s="46">
        <v>250</v>
      </c>
      <c r="D71" s="46">
        <v>50</v>
      </c>
    </row>
    <row r="72" spans="1:4" ht="15.5" x14ac:dyDescent="0.3">
      <c r="A72" s="143" t="s">
        <v>38</v>
      </c>
      <c r="B72" s="143"/>
      <c r="C72" s="47">
        <f>C69/C71</f>
        <v>0.78999999999999992</v>
      </c>
      <c r="D72" s="47">
        <f>D69/D71</f>
        <v>0.79</v>
      </c>
    </row>
    <row r="73" spans="1:4" ht="15.75" customHeight="1" x14ac:dyDescent="0.3">
      <c r="A73" s="36"/>
      <c r="B73" s="37"/>
      <c r="C73" s="98"/>
      <c r="D73" s="98"/>
    </row>
    <row r="74" spans="1:4" s="3" customFormat="1" ht="19.5" customHeight="1" x14ac:dyDescent="0.3">
      <c r="A74" s="147" t="s">
        <v>23</v>
      </c>
      <c r="B74" s="143"/>
      <c r="C74" s="38"/>
      <c r="D74" s="38"/>
    </row>
    <row r="75" spans="1:4" s="3" customFormat="1" ht="15.5" x14ac:dyDescent="0.3">
      <c r="A75" s="143" t="s">
        <v>36</v>
      </c>
      <c r="B75" s="143"/>
      <c r="C75" s="38"/>
      <c r="D75" s="38"/>
    </row>
    <row r="76" spans="1:4" ht="13.5" customHeight="1" x14ac:dyDescent="0.35">
      <c r="A76" s="28"/>
      <c r="B76" s="17"/>
      <c r="C76" s="17"/>
      <c r="D76" s="17"/>
    </row>
    <row r="77" spans="1:4" s="3" customFormat="1" ht="17.25" customHeight="1" x14ac:dyDescent="0.35">
      <c r="A77" s="29" t="s">
        <v>24</v>
      </c>
      <c r="B77" s="29"/>
      <c r="C77" s="29"/>
      <c r="D77" s="29"/>
    </row>
    <row r="78" spans="1:4" s="3" customFormat="1" ht="12.75" customHeight="1" x14ac:dyDescent="0.35">
      <c r="A78" s="29"/>
      <c r="B78" s="29"/>
      <c r="C78" s="49"/>
      <c r="D78" s="49"/>
    </row>
    <row r="79" spans="1:4" s="3" customFormat="1" ht="15" customHeight="1" x14ac:dyDescent="0.35">
      <c r="A79" s="29" t="s">
        <v>147</v>
      </c>
      <c r="B79" s="30"/>
      <c r="C79" s="30"/>
      <c r="D79" s="30"/>
    </row>
    <row r="80" spans="1:4" s="3" customFormat="1" ht="14.25" customHeight="1" x14ac:dyDescent="0.35">
      <c r="A80" s="29"/>
      <c r="B80" s="31"/>
      <c r="C80" s="104"/>
      <c r="D80" s="104"/>
    </row>
  </sheetData>
  <mergeCells count="11">
    <mergeCell ref="A71:B71"/>
    <mergeCell ref="B12:C12"/>
    <mergeCell ref="B13:C13"/>
    <mergeCell ref="A72:B72"/>
    <mergeCell ref="A74:B74"/>
    <mergeCell ref="A75:B75"/>
    <mergeCell ref="A7:C7"/>
    <mergeCell ref="B8:C8"/>
    <mergeCell ref="A9:C9"/>
    <mergeCell ref="A10:C10"/>
    <mergeCell ref="B11:C11"/>
  </mergeCells>
  <pageMargins left="0.7" right="0.7" top="0.41755952380952382" bottom="0.75" header="0.3" footer="0.3"/>
  <pageSetup paperSize="9" scale="61" orientation="portrait" r:id="rId1"/>
  <headerFooter>
    <oddFooter>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view="pageLayout" zoomScale="80" zoomScaleNormal="70" zoomScalePageLayoutView="80" workbookViewId="0">
      <selection activeCell="B18" sqref="B18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hidden="1" customWidth="1"/>
    <col min="4" max="4" width="32.179687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154</v>
      </c>
      <c r="C12" s="138"/>
      <c r="D12" s="56"/>
    </row>
    <row r="13" spans="1:4" s="5" customFormat="1" ht="15.5" x14ac:dyDescent="0.3">
      <c r="A13" s="10"/>
      <c r="B13" s="146" t="s">
        <v>184</v>
      </c>
      <c r="C13" s="146"/>
      <c r="D13" s="10"/>
    </row>
    <row r="14" spans="1:4" s="5" customFormat="1" ht="15.5" x14ac:dyDescent="0.3">
      <c r="A14" s="10" t="s">
        <v>2</v>
      </c>
      <c r="B14" s="10" t="s">
        <v>52</v>
      </c>
      <c r="C14" s="10"/>
      <c r="D14" s="10"/>
    </row>
    <row r="15" spans="1:4" s="5" customFormat="1" ht="15.5" hidden="1" x14ac:dyDescent="0.35">
      <c r="A15" s="8"/>
      <c r="B15" s="19"/>
      <c r="C15" s="19"/>
      <c r="D15" s="19"/>
    </row>
    <row r="16" spans="1:4" s="5" customFormat="1" ht="67.5" customHeight="1" x14ac:dyDescent="0.3">
      <c r="A16" s="42" t="s">
        <v>3</v>
      </c>
      <c r="B16" s="42" t="s">
        <v>4</v>
      </c>
      <c r="C16" s="42" t="s">
        <v>37</v>
      </c>
      <c r="D16" s="42" t="s">
        <v>37</v>
      </c>
    </row>
    <row r="17" spans="1:5" s="5" customFormat="1" ht="15" x14ac:dyDescent="0.3">
      <c r="A17" s="20">
        <v>1</v>
      </c>
      <c r="B17" s="21">
        <v>2</v>
      </c>
      <c r="C17" s="21">
        <v>3</v>
      </c>
      <c r="D17" s="21">
        <v>3</v>
      </c>
    </row>
    <row r="18" spans="1:5" s="5" customFormat="1" ht="15.5" x14ac:dyDescent="0.3">
      <c r="A18" s="22"/>
      <c r="B18" s="32" t="s">
        <v>5</v>
      </c>
      <c r="C18" s="32"/>
      <c r="D18" s="32"/>
    </row>
    <row r="19" spans="1:5" s="5" customFormat="1" ht="15.5" x14ac:dyDescent="0.3">
      <c r="A19" s="23">
        <v>1100</v>
      </c>
      <c r="B19" s="23" t="s">
        <v>47</v>
      </c>
      <c r="C19" s="24">
        <v>29.06</v>
      </c>
      <c r="D19" s="24">
        <f>C19/250*100</f>
        <v>11.623999999999999</v>
      </c>
    </row>
    <row r="20" spans="1:5" s="5" customFormat="1" ht="15.5" x14ac:dyDescent="0.3">
      <c r="A20" s="23">
        <v>1200</v>
      </c>
      <c r="B20" s="25" t="s">
        <v>53</v>
      </c>
      <c r="C20" s="24">
        <v>6.86</v>
      </c>
      <c r="D20" s="24">
        <f t="shared" ref="D20:D30" si="0">C20/250*100</f>
        <v>2.7440000000000002</v>
      </c>
    </row>
    <row r="21" spans="1:5" s="5" customFormat="1" ht="15.5" x14ac:dyDescent="0.35">
      <c r="A21" s="23">
        <v>2222</v>
      </c>
      <c r="B21" s="53" t="s">
        <v>56</v>
      </c>
      <c r="C21" s="24">
        <v>0.55000000000000004</v>
      </c>
      <c r="D21" s="24">
        <f t="shared" si="0"/>
        <v>0.22</v>
      </c>
    </row>
    <row r="22" spans="1:5" ht="15.75" customHeight="1" x14ac:dyDescent="0.35">
      <c r="A22" s="23">
        <v>2223</v>
      </c>
      <c r="B22" s="53" t="s">
        <v>57</v>
      </c>
      <c r="C22" s="24">
        <v>0.5</v>
      </c>
      <c r="D22" s="24">
        <f t="shared" si="0"/>
        <v>0.2</v>
      </c>
    </row>
    <row r="23" spans="1:5" ht="15.5" x14ac:dyDescent="0.35">
      <c r="A23" s="23">
        <v>2243</v>
      </c>
      <c r="B23" s="44" t="s">
        <v>13</v>
      </c>
      <c r="C23" s="24">
        <v>0.14000000000000001</v>
      </c>
      <c r="D23" s="24">
        <f t="shared" si="0"/>
        <v>5.6000000000000008E-2</v>
      </c>
    </row>
    <row r="24" spans="1:5" ht="15.5" x14ac:dyDescent="0.35">
      <c r="A24" s="23">
        <v>2244</v>
      </c>
      <c r="B24" s="44" t="s">
        <v>64</v>
      </c>
      <c r="C24" s="24">
        <v>0.71</v>
      </c>
      <c r="D24" s="24">
        <f t="shared" si="0"/>
        <v>0.28399999999999997</v>
      </c>
    </row>
    <row r="25" spans="1:5" ht="15.5" x14ac:dyDescent="0.35">
      <c r="A25" s="23">
        <v>2312</v>
      </c>
      <c r="B25" s="53" t="s">
        <v>71</v>
      </c>
      <c r="C25" s="24">
        <v>0.93</v>
      </c>
      <c r="D25" s="24">
        <f t="shared" si="0"/>
        <v>0.372</v>
      </c>
    </row>
    <row r="26" spans="1:5" ht="15.5" x14ac:dyDescent="0.3">
      <c r="A26" s="23">
        <v>2321</v>
      </c>
      <c r="B26" s="25" t="s">
        <v>51</v>
      </c>
      <c r="C26" s="24">
        <v>0.45</v>
      </c>
      <c r="D26" s="24">
        <f t="shared" si="0"/>
        <v>0.18</v>
      </c>
    </row>
    <row r="27" spans="1:5" ht="15.5" x14ac:dyDescent="0.35">
      <c r="A27" s="23">
        <v>2350</v>
      </c>
      <c r="B27" s="50" t="s">
        <v>75</v>
      </c>
      <c r="C27" s="24">
        <v>0.38</v>
      </c>
      <c r="D27" s="24">
        <f t="shared" si="0"/>
        <v>0.152</v>
      </c>
    </row>
    <row r="28" spans="1:5" ht="16.5" customHeight="1" x14ac:dyDescent="0.3">
      <c r="A28" s="23">
        <v>2362</v>
      </c>
      <c r="B28" s="25" t="s">
        <v>17</v>
      </c>
      <c r="C28" s="24">
        <v>0.21</v>
      </c>
      <c r="D28" s="24">
        <f t="shared" si="0"/>
        <v>8.3999999999999991E-2</v>
      </c>
    </row>
    <row r="29" spans="1:5" ht="15.5" x14ac:dyDescent="0.3">
      <c r="A29" s="23">
        <v>2363</v>
      </c>
      <c r="B29" s="25" t="s">
        <v>15</v>
      </c>
      <c r="C29" s="24">
        <f>0.22*250</f>
        <v>55</v>
      </c>
      <c r="D29" s="24">
        <f t="shared" si="0"/>
        <v>22</v>
      </c>
    </row>
    <row r="30" spans="1:5" ht="15.5" x14ac:dyDescent="0.35">
      <c r="A30" s="23">
        <v>5239</v>
      </c>
      <c r="B30" s="8" t="s">
        <v>82</v>
      </c>
      <c r="C30" s="24">
        <v>0.82</v>
      </c>
      <c r="D30" s="24">
        <f t="shared" si="0"/>
        <v>0.32800000000000001</v>
      </c>
    </row>
    <row r="31" spans="1:5" ht="15.5" x14ac:dyDescent="0.3">
      <c r="A31" s="23"/>
      <c r="B31" s="33" t="s">
        <v>6</v>
      </c>
      <c r="C31" s="26">
        <f>SUM(C19:C30)</f>
        <v>95.61</v>
      </c>
      <c r="D31" s="26">
        <f>SUM(D19:D30)</f>
        <v>38.244</v>
      </c>
      <c r="E31" s="55"/>
    </row>
    <row r="32" spans="1:5" ht="15.5" x14ac:dyDescent="0.3">
      <c r="A32" s="27"/>
      <c r="B32" s="23" t="s">
        <v>7</v>
      </c>
      <c r="C32" s="23"/>
      <c r="D32" s="23"/>
    </row>
    <row r="33" spans="1:4" ht="15.5" x14ac:dyDescent="0.35">
      <c r="A33" s="23">
        <v>1100</v>
      </c>
      <c r="B33" s="44" t="s">
        <v>21</v>
      </c>
      <c r="C33" s="24">
        <v>8.91</v>
      </c>
      <c r="D33" s="24">
        <f t="shared" ref="D33:D67" si="1">C33/250*100</f>
        <v>3.5639999999999996</v>
      </c>
    </row>
    <row r="34" spans="1:4" ht="15.5" x14ac:dyDescent="0.35">
      <c r="A34" s="23">
        <v>1200</v>
      </c>
      <c r="B34" s="44" t="s">
        <v>53</v>
      </c>
      <c r="C34" s="24">
        <v>2.1</v>
      </c>
      <c r="D34" s="24">
        <f t="shared" si="1"/>
        <v>0.84000000000000008</v>
      </c>
    </row>
    <row r="35" spans="1:4" ht="15.5" x14ac:dyDescent="0.3">
      <c r="A35" s="23">
        <v>2100</v>
      </c>
      <c r="B35" s="51" t="s">
        <v>54</v>
      </c>
      <c r="C35" s="24">
        <v>0.03</v>
      </c>
      <c r="D35" s="24">
        <f t="shared" si="1"/>
        <v>1.1999999999999999E-2</v>
      </c>
    </row>
    <row r="36" spans="1:4" ht="15.5" x14ac:dyDescent="0.35">
      <c r="A36" s="52">
        <v>2210</v>
      </c>
      <c r="B36" s="53" t="s">
        <v>55</v>
      </c>
      <c r="C36" s="24">
        <v>0.16</v>
      </c>
      <c r="D36" s="24">
        <f t="shared" si="1"/>
        <v>6.4000000000000001E-2</v>
      </c>
    </row>
    <row r="37" spans="1:4" ht="15.5" x14ac:dyDescent="0.35">
      <c r="A37" s="23">
        <v>2222</v>
      </c>
      <c r="B37" s="53" t="s">
        <v>56</v>
      </c>
      <c r="C37" s="24">
        <v>0.16</v>
      </c>
      <c r="D37" s="24">
        <f t="shared" si="1"/>
        <v>6.4000000000000001E-2</v>
      </c>
    </row>
    <row r="38" spans="1:4" ht="15.5" x14ac:dyDescent="0.35">
      <c r="A38" s="23">
        <v>2223</v>
      </c>
      <c r="B38" s="53" t="s">
        <v>57</v>
      </c>
      <c r="C38" s="24">
        <v>1.3</v>
      </c>
      <c r="D38" s="24">
        <f t="shared" si="1"/>
        <v>0.52</v>
      </c>
    </row>
    <row r="39" spans="1:4" ht="31" x14ac:dyDescent="0.35">
      <c r="A39" s="23">
        <v>2224</v>
      </c>
      <c r="B39" s="53" t="s">
        <v>58</v>
      </c>
      <c r="C39" s="24">
        <v>0.08</v>
      </c>
      <c r="D39" s="24">
        <f t="shared" si="1"/>
        <v>3.2000000000000001E-2</v>
      </c>
    </row>
    <row r="40" spans="1:4" ht="15.5" x14ac:dyDescent="0.35">
      <c r="A40" s="23">
        <v>2231</v>
      </c>
      <c r="B40" s="44" t="s">
        <v>59</v>
      </c>
      <c r="C40" s="24">
        <v>0.02</v>
      </c>
      <c r="D40" s="24">
        <f t="shared" si="1"/>
        <v>8.0000000000000002E-3</v>
      </c>
    </row>
    <row r="41" spans="1:4" ht="15.5" x14ac:dyDescent="0.35">
      <c r="A41" s="23">
        <v>2232</v>
      </c>
      <c r="B41" s="44" t="s">
        <v>86</v>
      </c>
      <c r="C41" s="24">
        <v>0.28000000000000003</v>
      </c>
      <c r="D41" s="24">
        <f t="shared" si="1"/>
        <v>0.11200000000000002</v>
      </c>
    </row>
    <row r="42" spans="1:4" ht="15.5" x14ac:dyDescent="0.3">
      <c r="A42" s="23">
        <v>2235</v>
      </c>
      <c r="B42" s="54" t="s">
        <v>60</v>
      </c>
      <c r="C42" s="24">
        <v>0.03</v>
      </c>
      <c r="D42" s="24">
        <f t="shared" si="1"/>
        <v>1.1999999999999999E-2</v>
      </c>
    </row>
    <row r="43" spans="1:4" ht="15.5" x14ac:dyDescent="0.35">
      <c r="A43" s="23">
        <v>2239</v>
      </c>
      <c r="B43" s="44" t="s">
        <v>61</v>
      </c>
      <c r="C43" s="24">
        <v>0.02</v>
      </c>
      <c r="D43" s="24">
        <f t="shared" si="1"/>
        <v>8.0000000000000002E-3</v>
      </c>
    </row>
    <row r="44" spans="1:4" ht="15.5" x14ac:dyDescent="0.35">
      <c r="A44" s="23">
        <v>2241</v>
      </c>
      <c r="B44" s="44" t="s">
        <v>62</v>
      </c>
      <c r="C44" s="24">
        <v>0.12</v>
      </c>
      <c r="D44" s="24">
        <f t="shared" si="1"/>
        <v>4.7999999999999994E-2</v>
      </c>
    </row>
    <row r="45" spans="1:4" ht="15.5" x14ac:dyDescent="0.35">
      <c r="A45" s="23">
        <v>2242</v>
      </c>
      <c r="B45" s="53" t="s">
        <v>63</v>
      </c>
      <c r="C45" s="24">
        <v>0.04</v>
      </c>
      <c r="D45" s="24">
        <f t="shared" si="1"/>
        <v>1.6E-2</v>
      </c>
    </row>
    <row r="46" spans="1:4" ht="15.5" x14ac:dyDescent="0.35">
      <c r="A46" s="23">
        <v>2243</v>
      </c>
      <c r="B46" s="44" t="s">
        <v>13</v>
      </c>
      <c r="C46" s="24">
        <v>0.32</v>
      </c>
      <c r="D46" s="24">
        <f t="shared" si="1"/>
        <v>0.128</v>
      </c>
    </row>
    <row r="47" spans="1:4" ht="15.5" x14ac:dyDescent="0.35">
      <c r="A47" s="23">
        <v>2244</v>
      </c>
      <c r="B47" s="44" t="s">
        <v>64</v>
      </c>
      <c r="C47" s="24">
        <v>2.23</v>
      </c>
      <c r="D47" s="24">
        <f t="shared" si="1"/>
        <v>0.8919999999999999</v>
      </c>
    </row>
    <row r="48" spans="1:4" ht="15.5" hidden="1" x14ac:dyDescent="0.35">
      <c r="A48" s="23">
        <v>2247</v>
      </c>
      <c r="B48" s="44" t="s">
        <v>10</v>
      </c>
      <c r="C48" s="24">
        <v>0</v>
      </c>
      <c r="D48" s="24">
        <f t="shared" si="1"/>
        <v>0</v>
      </c>
    </row>
    <row r="49" spans="1:4" ht="15.5" x14ac:dyDescent="0.35">
      <c r="A49" s="23">
        <v>2249</v>
      </c>
      <c r="B49" s="44" t="s">
        <v>87</v>
      </c>
      <c r="C49" s="24">
        <v>0.01</v>
      </c>
      <c r="D49" s="24">
        <f t="shared" si="1"/>
        <v>4.0000000000000001E-3</v>
      </c>
    </row>
    <row r="50" spans="1:4" ht="16.5" customHeight="1" x14ac:dyDescent="0.35">
      <c r="A50" s="23">
        <v>2250</v>
      </c>
      <c r="B50" s="44" t="s">
        <v>66</v>
      </c>
      <c r="C50" s="24">
        <v>0.53</v>
      </c>
      <c r="D50" s="24">
        <f t="shared" si="1"/>
        <v>0.21199999999999999</v>
      </c>
    </row>
    <row r="51" spans="1:4" ht="15.5" x14ac:dyDescent="0.35">
      <c r="A51" s="23">
        <v>2262</v>
      </c>
      <c r="B51" s="53" t="s">
        <v>50</v>
      </c>
      <c r="C51" s="24">
        <v>0.16</v>
      </c>
      <c r="D51" s="24">
        <f t="shared" si="1"/>
        <v>6.4000000000000001E-2</v>
      </c>
    </row>
    <row r="52" spans="1:4" ht="15.5" x14ac:dyDescent="0.35">
      <c r="A52" s="23">
        <v>2263</v>
      </c>
      <c r="B52" s="53" t="s">
        <v>68</v>
      </c>
      <c r="C52" s="24">
        <v>0.04</v>
      </c>
      <c r="D52" s="24">
        <f t="shared" si="1"/>
        <v>1.6E-2</v>
      </c>
    </row>
    <row r="53" spans="1:4" ht="15.5" hidden="1" x14ac:dyDescent="0.35">
      <c r="A53" s="23">
        <v>2264</v>
      </c>
      <c r="B53" s="44" t="s">
        <v>69</v>
      </c>
      <c r="C53" s="24">
        <v>0</v>
      </c>
      <c r="D53" s="24">
        <f t="shared" si="1"/>
        <v>0</v>
      </c>
    </row>
    <row r="54" spans="1:4" ht="15" customHeight="1" x14ac:dyDescent="0.35">
      <c r="A54" s="23">
        <v>2311</v>
      </c>
      <c r="B54" s="53" t="s">
        <v>70</v>
      </c>
      <c r="C54" s="24">
        <v>7.0000000000000007E-2</v>
      </c>
      <c r="D54" s="24">
        <f t="shared" si="1"/>
        <v>2.8000000000000004E-2</v>
      </c>
    </row>
    <row r="55" spans="1:4" ht="15.5" x14ac:dyDescent="0.35">
      <c r="A55" s="23">
        <v>2313</v>
      </c>
      <c r="B55" s="53" t="s">
        <v>88</v>
      </c>
      <c r="C55" s="24">
        <v>0.05</v>
      </c>
      <c r="D55" s="24">
        <f t="shared" si="1"/>
        <v>0.02</v>
      </c>
    </row>
    <row r="56" spans="1:4" ht="15.5" x14ac:dyDescent="0.35">
      <c r="A56" s="23">
        <v>2312</v>
      </c>
      <c r="B56" s="53" t="s">
        <v>71</v>
      </c>
      <c r="C56" s="24">
        <v>0.01</v>
      </c>
      <c r="D56" s="24">
        <f t="shared" si="1"/>
        <v>4.0000000000000001E-3</v>
      </c>
    </row>
    <row r="57" spans="1:4" ht="15.5" x14ac:dyDescent="0.3">
      <c r="A57" s="23">
        <v>2314</v>
      </c>
      <c r="B57" s="54" t="s">
        <v>72</v>
      </c>
      <c r="C57" s="24">
        <v>0.01</v>
      </c>
      <c r="D57" s="24">
        <f t="shared" si="1"/>
        <v>4.0000000000000001E-3</v>
      </c>
    </row>
    <row r="58" spans="1:4" ht="15.5" x14ac:dyDescent="0.35">
      <c r="A58" s="23">
        <v>2321</v>
      </c>
      <c r="B58" s="53" t="s">
        <v>51</v>
      </c>
      <c r="C58" s="24">
        <v>1.4</v>
      </c>
      <c r="D58" s="24">
        <f t="shared" si="1"/>
        <v>0.55999999999999994</v>
      </c>
    </row>
    <row r="59" spans="1:4" ht="15.5" x14ac:dyDescent="0.35">
      <c r="A59" s="23">
        <v>2322</v>
      </c>
      <c r="B59" s="53" t="s">
        <v>73</v>
      </c>
      <c r="C59" s="24">
        <v>0.04</v>
      </c>
      <c r="D59" s="24">
        <f t="shared" si="1"/>
        <v>1.6E-2</v>
      </c>
    </row>
    <row r="60" spans="1:4" ht="15.5" x14ac:dyDescent="0.35">
      <c r="A60" s="23">
        <v>2350</v>
      </c>
      <c r="B60" s="50" t="s">
        <v>75</v>
      </c>
      <c r="C60" s="24">
        <v>0.34</v>
      </c>
      <c r="D60" s="24">
        <f t="shared" si="1"/>
        <v>0.13600000000000001</v>
      </c>
    </row>
    <row r="61" spans="1:4" ht="15.5" x14ac:dyDescent="0.35">
      <c r="A61" s="23">
        <v>2400</v>
      </c>
      <c r="B61" s="53" t="s">
        <v>77</v>
      </c>
      <c r="C61" s="24">
        <v>0.01</v>
      </c>
      <c r="D61" s="24">
        <f t="shared" si="1"/>
        <v>4.0000000000000001E-3</v>
      </c>
    </row>
    <row r="62" spans="1:4" ht="15.5" x14ac:dyDescent="0.35">
      <c r="A62" s="23">
        <v>2513</v>
      </c>
      <c r="B62" s="50" t="s">
        <v>79</v>
      </c>
      <c r="C62" s="24">
        <v>0.1</v>
      </c>
      <c r="D62" s="24">
        <f t="shared" si="1"/>
        <v>0.04</v>
      </c>
    </row>
    <row r="63" spans="1:4" ht="15.5" x14ac:dyDescent="0.35">
      <c r="A63" s="23">
        <v>2515</v>
      </c>
      <c r="B63" s="53" t="s">
        <v>11</v>
      </c>
      <c r="C63" s="24">
        <v>0.11</v>
      </c>
      <c r="D63" s="24">
        <f t="shared" si="1"/>
        <v>4.4000000000000004E-2</v>
      </c>
    </row>
    <row r="64" spans="1:4" ht="15.5" x14ac:dyDescent="0.35">
      <c r="A64" s="23">
        <v>2519</v>
      </c>
      <c r="B64" s="53" t="s">
        <v>49</v>
      </c>
      <c r="C64" s="24">
        <v>0.01</v>
      </c>
      <c r="D64" s="24">
        <f t="shared" si="1"/>
        <v>4.0000000000000001E-3</v>
      </c>
    </row>
    <row r="65" spans="1:4" ht="15.5" x14ac:dyDescent="0.35">
      <c r="A65" s="23">
        <v>5238</v>
      </c>
      <c r="B65" s="50" t="s">
        <v>81</v>
      </c>
      <c r="C65" s="24">
        <v>0.05</v>
      </c>
      <c r="D65" s="24">
        <f t="shared" si="1"/>
        <v>0.02</v>
      </c>
    </row>
    <row r="66" spans="1:4" ht="15.5" x14ac:dyDescent="0.35">
      <c r="A66" s="23">
        <v>5239</v>
      </c>
      <c r="B66" s="50" t="s">
        <v>82</v>
      </c>
      <c r="C66" s="24">
        <v>0.21</v>
      </c>
      <c r="D66" s="24">
        <f t="shared" si="1"/>
        <v>8.3999999999999991E-2</v>
      </c>
    </row>
    <row r="67" spans="1:4" ht="15.5" x14ac:dyDescent="0.35">
      <c r="A67" s="23">
        <v>5250</v>
      </c>
      <c r="B67" s="53" t="s">
        <v>14</v>
      </c>
      <c r="C67" s="24">
        <v>0.44</v>
      </c>
      <c r="D67" s="24">
        <f t="shared" si="1"/>
        <v>0.17600000000000002</v>
      </c>
    </row>
    <row r="68" spans="1:4" ht="15.75" customHeight="1" x14ac:dyDescent="0.3">
      <c r="A68" s="27"/>
      <c r="B68" s="34" t="s">
        <v>8</v>
      </c>
      <c r="C68" s="26">
        <f>SUM(C33:C67)</f>
        <v>19.390000000000004</v>
      </c>
      <c r="D68" s="26">
        <f>SUM(D33:D67)</f>
        <v>7.7559999999999958</v>
      </c>
    </row>
    <row r="69" spans="1:4" ht="15.5" x14ac:dyDescent="0.3">
      <c r="A69" s="27"/>
      <c r="B69" s="34" t="s">
        <v>12</v>
      </c>
      <c r="C69" s="26">
        <f>C68+C31</f>
        <v>115</v>
      </c>
      <c r="D69" s="26">
        <f>D68+D31</f>
        <v>45.999999999999993</v>
      </c>
    </row>
    <row r="70" spans="1:4" ht="15.75" customHeight="1" x14ac:dyDescent="0.3">
      <c r="A70" s="35"/>
      <c r="C70" s="36"/>
      <c r="D70" s="36"/>
    </row>
    <row r="71" spans="1:4" ht="15.75" customHeight="1" x14ac:dyDescent="0.3">
      <c r="A71" s="143" t="s">
        <v>22</v>
      </c>
      <c r="B71" s="143"/>
      <c r="C71" s="46">
        <v>250</v>
      </c>
      <c r="D71" s="46">
        <v>100</v>
      </c>
    </row>
    <row r="72" spans="1:4" ht="15.5" x14ac:dyDescent="0.3">
      <c r="A72" s="143" t="s">
        <v>38</v>
      </c>
      <c r="B72" s="143"/>
      <c r="C72" s="47">
        <f>C69/C71</f>
        <v>0.46</v>
      </c>
      <c r="D72" s="47">
        <f>D69/D71</f>
        <v>0.45999999999999991</v>
      </c>
    </row>
    <row r="73" spans="1:4" ht="15.75" customHeight="1" x14ac:dyDescent="0.3">
      <c r="A73" s="36"/>
      <c r="B73" s="37"/>
      <c r="C73" s="98"/>
      <c r="D73" s="98"/>
    </row>
    <row r="74" spans="1:4" s="3" customFormat="1" ht="19.5" customHeight="1" x14ac:dyDescent="0.3">
      <c r="A74" s="147" t="s">
        <v>23</v>
      </c>
      <c r="B74" s="143"/>
      <c r="C74" s="38"/>
      <c r="D74" s="38"/>
    </row>
    <row r="75" spans="1:4" s="3" customFormat="1" ht="15.5" x14ac:dyDescent="0.3">
      <c r="A75" s="143" t="s">
        <v>36</v>
      </c>
      <c r="B75" s="143"/>
      <c r="C75" s="38"/>
      <c r="D75" s="38"/>
    </row>
    <row r="76" spans="1:4" ht="13.5" customHeight="1" x14ac:dyDescent="0.35">
      <c r="A76" s="28"/>
      <c r="B76" s="17"/>
      <c r="C76" s="17"/>
      <c r="D76" s="17"/>
    </row>
    <row r="77" spans="1:4" s="3" customFormat="1" ht="17.25" customHeight="1" x14ac:dyDescent="0.35">
      <c r="A77" s="29" t="s">
        <v>24</v>
      </c>
      <c r="B77" s="29"/>
      <c r="C77" s="29"/>
      <c r="D77" s="29"/>
    </row>
    <row r="78" spans="1:4" s="3" customFormat="1" ht="12.75" customHeight="1" x14ac:dyDescent="0.35">
      <c r="A78" s="29"/>
      <c r="B78" s="29"/>
      <c r="C78" s="49"/>
      <c r="D78" s="49"/>
    </row>
    <row r="79" spans="1:4" s="3" customFormat="1" ht="15" customHeight="1" x14ac:dyDescent="0.35">
      <c r="A79" s="29" t="s">
        <v>147</v>
      </c>
      <c r="B79" s="30"/>
      <c r="C79" s="30"/>
      <c r="D79" s="30"/>
    </row>
    <row r="80" spans="1:4" s="3" customFormat="1" ht="14.25" customHeight="1" x14ac:dyDescent="0.35">
      <c r="A80" s="29"/>
      <c r="B80" s="31"/>
      <c r="C80" s="31"/>
      <c r="D80" s="31"/>
    </row>
    <row r="81" spans="3:4" x14ac:dyDescent="0.3">
      <c r="C81" s="6"/>
      <c r="D81" s="6"/>
    </row>
  </sheetData>
  <mergeCells count="11">
    <mergeCell ref="A71:B71"/>
    <mergeCell ref="B12:C12"/>
    <mergeCell ref="B13:C13"/>
    <mergeCell ref="A72:B72"/>
    <mergeCell ref="A74:B74"/>
    <mergeCell ref="A75:B75"/>
    <mergeCell ref="A7:C7"/>
    <mergeCell ref="B8:C8"/>
    <mergeCell ref="A9:C9"/>
    <mergeCell ref="A10:C10"/>
    <mergeCell ref="B11:C11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headerFooter>
    <oddFooter>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32.1796875" style="4" hidden="1" customWidth="1"/>
    <col min="4" max="4" width="32.179687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16" t="s">
        <v>19</v>
      </c>
      <c r="D1" s="16" t="s">
        <v>19</v>
      </c>
    </row>
    <row r="2" spans="1:4" s="5" customFormat="1" ht="15.5" x14ac:dyDescent="0.35">
      <c r="A2" s="4"/>
      <c r="B2" s="2"/>
      <c r="C2" s="16" t="s">
        <v>20</v>
      </c>
      <c r="D2" s="16" t="s">
        <v>20</v>
      </c>
    </row>
    <row r="3" spans="1:4" s="5" customFormat="1" ht="15.5" x14ac:dyDescent="0.35">
      <c r="A3" s="4"/>
      <c r="B3" s="2"/>
      <c r="C3" s="18" t="s">
        <v>40</v>
      </c>
      <c r="D3" s="16" t="s">
        <v>40</v>
      </c>
    </row>
    <row r="4" spans="1:4" s="5" customFormat="1" ht="15.5" x14ac:dyDescent="0.35">
      <c r="A4" s="4"/>
      <c r="B4" s="2"/>
      <c r="C4" s="16"/>
      <c r="D4" s="16"/>
    </row>
    <row r="5" spans="1:4" s="5" customFormat="1" ht="15.5" x14ac:dyDescent="0.35">
      <c r="A5" s="4"/>
      <c r="B5" s="1"/>
      <c r="C5" s="16" t="s">
        <v>83</v>
      </c>
      <c r="D5" s="16" t="s">
        <v>178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28"/>
    </row>
    <row r="8" spans="1:4" s="5" customFormat="1" x14ac:dyDescent="0.3">
      <c r="A8" s="4"/>
      <c r="B8" s="149"/>
      <c r="C8" s="149"/>
      <c r="D8" s="129"/>
    </row>
    <row r="9" spans="1:4" s="5" customFormat="1" ht="15.75" customHeight="1" x14ac:dyDescent="0.3">
      <c r="A9" s="146" t="s">
        <v>1</v>
      </c>
      <c r="B9" s="146"/>
      <c r="C9" s="146"/>
      <c r="D9" s="10"/>
    </row>
    <row r="10" spans="1:4" s="5" customFormat="1" ht="15.75" customHeight="1" x14ac:dyDescent="0.3">
      <c r="A10" s="146" t="s">
        <v>0</v>
      </c>
      <c r="B10" s="146"/>
      <c r="C10" s="146"/>
      <c r="D10" s="10"/>
    </row>
    <row r="11" spans="1:4" s="5" customFormat="1" ht="15.75" customHeight="1" x14ac:dyDescent="0.3">
      <c r="A11" s="10"/>
      <c r="B11" s="146" t="s">
        <v>123</v>
      </c>
      <c r="C11" s="146"/>
      <c r="D11" s="10"/>
    </row>
    <row r="12" spans="1:4" s="5" customFormat="1" ht="15.5" x14ac:dyDescent="0.3">
      <c r="A12" s="10"/>
      <c r="B12" s="138" t="s">
        <v>158</v>
      </c>
      <c r="C12" s="138"/>
      <c r="D12" s="56"/>
    </row>
    <row r="13" spans="1:4" s="5" customFormat="1" ht="15.5" hidden="1" x14ac:dyDescent="0.3">
      <c r="A13" s="10"/>
      <c r="B13" s="146"/>
      <c r="C13" s="146"/>
      <c r="D13" s="10"/>
    </row>
    <row r="14" spans="1:4" s="5" customFormat="1" ht="15.5" hidden="1" x14ac:dyDescent="0.3">
      <c r="A14" s="10"/>
      <c r="B14" s="10"/>
      <c r="C14" s="10"/>
      <c r="D14" s="10"/>
    </row>
    <row r="15" spans="1:4" s="5" customFormat="1" ht="15.5" x14ac:dyDescent="0.3">
      <c r="A15" s="10" t="s">
        <v>2</v>
      </c>
      <c r="B15" s="10" t="s">
        <v>52</v>
      </c>
      <c r="C15" s="10"/>
      <c r="D15" s="10"/>
    </row>
    <row r="16" spans="1:4" s="5" customFormat="1" ht="15.5" hidden="1" x14ac:dyDescent="0.35">
      <c r="A16" s="8"/>
      <c r="B16" s="19"/>
      <c r="C16" s="19"/>
      <c r="D16" s="19"/>
    </row>
    <row r="17" spans="1:5" s="5" customFormat="1" ht="67.5" customHeight="1" x14ac:dyDescent="0.3">
      <c r="A17" s="42" t="s">
        <v>3</v>
      </c>
      <c r="B17" s="42" t="s">
        <v>4</v>
      </c>
      <c r="C17" s="42" t="s">
        <v>37</v>
      </c>
      <c r="D17" s="42" t="s">
        <v>37</v>
      </c>
    </row>
    <row r="18" spans="1:5" s="5" customFormat="1" ht="15" x14ac:dyDescent="0.3">
      <c r="A18" s="20">
        <v>1</v>
      </c>
      <c r="B18" s="21">
        <v>2</v>
      </c>
      <c r="C18" s="21">
        <v>3</v>
      </c>
      <c r="D18" s="21">
        <v>3</v>
      </c>
    </row>
    <row r="19" spans="1:5" s="5" customFormat="1" ht="15.5" x14ac:dyDescent="0.3">
      <c r="A19" s="22"/>
      <c r="B19" s="32" t="s">
        <v>5</v>
      </c>
      <c r="C19" s="32"/>
      <c r="D19" s="32"/>
    </row>
    <row r="20" spans="1:5" s="5" customFormat="1" ht="15.5" x14ac:dyDescent="0.3">
      <c r="A20" s="23">
        <v>1100</v>
      </c>
      <c r="B20" s="23" t="s">
        <v>47</v>
      </c>
      <c r="C20" s="24">
        <v>13.29</v>
      </c>
      <c r="D20" s="24">
        <f>C20/100*20</f>
        <v>2.6579999999999999</v>
      </c>
    </row>
    <row r="21" spans="1:5" s="5" customFormat="1" ht="15.5" x14ac:dyDescent="0.3">
      <c r="A21" s="23">
        <v>1200</v>
      </c>
      <c r="B21" s="25" t="s">
        <v>53</v>
      </c>
      <c r="C21" s="24">
        <v>3.14</v>
      </c>
      <c r="D21" s="24">
        <f t="shared" ref="D21:D31" si="0">C21/100*20</f>
        <v>0.62800000000000011</v>
      </c>
    </row>
    <row r="22" spans="1:5" s="5" customFormat="1" ht="15.5" x14ac:dyDescent="0.35">
      <c r="A22" s="23">
        <v>2222</v>
      </c>
      <c r="B22" s="53" t="s">
        <v>56</v>
      </c>
      <c r="C22" s="24">
        <v>0.25</v>
      </c>
      <c r="D22" s="24">
        <f t="shared" si="0"/>
        <v>0.05</v>
      </c>
    </row>
    <row r="23" spans="1:5" ht="15.75" customHeight="1" x14ac:dyDescent="0.35">
      <c r="A23" s="23">
        <v>2223</v>
      </c>
      <c r="B23" s="53" t="s">
        <v>57</v>
      </c>
      <c r="C23" s="24">
        <v>0.23</v>
      </c>
      <c r="D23" s="24">
        <f t="shared" si="0"/>
        <v>4.5999999999999999E-2</v>
      </c>
    </row>
    <row r="24" spans="1:5" ht="15.5" x14ac:dyDescent="0.35">
      <c r="A24" s="23">
        <v>2243</v>
      </c>
      <c r="B24" s="44" t="s">
        <v>13</v>
      </c>
      <c r="C24" s="24">
        <v>0.06</v>
      </c>
      <c r="D24" s="24">
        <f t="shared" si="0"/>
        <v>1.1999999999999999E-2</v>
      </c>
    </row>
    <row r="25" spans="1:5" ht="15.5" x14ac:dyDescent="0.35">
      <c r="A25" s="23">
        <v>2244</v>
      </c>
      <c r="B25" s="44" t="s">
        <v>64</v>
      </c>
      <c r="C25" s="24">
        <v>0.33</v>
      </c>
      <c r="D25" s="24">
        <f t="shared" si="0"/>
        <v>6.6000000000000003E-2</v>
      </c>
    </row>
    <row r="26" spans="1:5" ht="15.5" x14ac:dyDescent="0.35">
      <c r="A26" s="23">
        <v>2312</v>
      </c>
      <c r="B26" s="53" t="s">
        <v>71</v>
      </c>
      <c r="C26" s="24">
        <v>0.43</v>
      </c>
      <c r="D26" s="24">
        <f t="shared" si="0"/>
        <v>8.5999999999999993E-2</v>
      </c>
    </row>
    <row r="27" spans="1:5" ht="15.5" x14ac:dyDescent="0.3">
      <c r="A27" s="23">
        <v>2321</v>
      </c>
      <c r="B27" s="25" t="s">
        <v>51</v>
      </c>
      <c r="C27" s="24">
        <v>0.21</v>
      </c>
      <c r="D27" s="24">
        <f t="shared" si="0"/>
        <v>4.1999999999999996E-2</v>
      </c>
    </row>
    <row r="28" spans="1:5" ht="15.5" x14ac:dyDescent="0.35">
      <c r="A28" s="23">
        <v>2350</v>
      </c>
      <c r="B28" s="50" t="s">
        <v>75</v>
      </c>
      <c r="C28" s="24">
        <v>0.18</v>
      </c>
      <c r="D28" s="24">
        <f t="shared" si="0"/>
        <v>3.5999999999999997E-2</v>
      </c>
    </row>
    <row r="29" spans="1:5" ht="16.5" customHeight="1" x14ac:dyDescent="0.3">
      <c r="A29" s="23">
        <v>2362</v>
      </c>
      <c r="B29" s="25" t="s">
        <v>17</v>
      </c>
      <c r="C29" s="24">
        <v>0.09</v>
      </c>
      <c r="D29" s="24">
        <f t="shared" si="0"/>
        <v>1.7999999999999999E-2</v>
      </c>
    </row>
    <row r="30" spans="1:5" ht="15.5" x14ac:dyDescent="0.3">
      <c r="A30" s="23">
        <v>2363</v>
      </c>
      <c r="B30" s="25" t="s">
        <v>15</v>
      </c>
      <c r="C30" s="24">
        <v>31</v>
      </c>
      <c r="D30" s="24">
        <f t="shared" si="0"/>
        <v>6.2</v>
      </c>
    </row>
    <row r="31" spans="1:5" ht="15.5" x14ac:dyDescent="0.35">
      <c r="A31" s="23">
        <v>5239</v>
      </c>
      <c r="B31" s="8" t="s">
        <v>82</v>
      </c>
      <c r="C31" s="24">
        <v>0.37</v>
      </c>
      <c r="D31" s="24">
        <f t="shared" si="0"/>
        <v>7.400000000000001E-2</v>
      </c>
    </row>
    <row r="32" spans="1:5" ht="15.5" x14ac:dyDescent="0.3">
      <c r="A32" s="23"/>
      <c r="B32" s="33" t="s">
        <v>6</v>
      </c>
      <c r="C32" s="26">
        <f>SUM(C20:C31)</f>
        <v>49.579999999999991</v>
      </c>
      <c r="D32" s="26">
        <f>SUM(D20:D31)</f>
        <v>9.9159999999999986</v>
      </c>
      <c r="E32" s="55"/>
    </row>
    <row r="33" spans="1:4" ht="15.5" x14ac:dyDescent="0.3">
      <c r="A33" s="27"/>
      <c r="B33" s="23" t="s">
        <v>7</v>
      </c>
      <c r="C33" s="23"/>
      <c r="D33" s="23"/>
    </row>
    <row r="34" spans="1:4" ht="15.5" x14ac:dyDescent="0.35">
      <c r="A34" s="23">
        <v>1100</v>
      </c>
      <c r="B34" s="44" t="s">
        <v>21</v>
      </c>
      <c r="C34" s="24">
        <v>5.7</v>
      </c>
      <c r="D34" s="24">
        <f t="shared" ref="D34:D68" si="1">C34/100*20</f>
        <v>1.1400000000000001</v>
      </c>
    </row>
    <row r="35" spans="1:4" ht="15.5" x14ac:dyDescent="0.35">
      <c r="A35" s="23">
        <v>1200</v>
      </c>
      <c r="B35" s="44" t="s">
        <v>53</v>
      </c>
      <c r="C35" s="24">
        <v>1.35</v>
      </c>
      <c r="D35" s="24">
        <f t="shared" si="1"/>
        <v>0.27</v>
      </c>
    </row>
    <row r="36" spans="1:4" ht="15.5" x14ac:dyDescent="0.3">
      <c r="A36" s="23">
        <v>2100</v>
      </c>
      <c r="B36" s="51" t="s">
        <v>54</v>
      </c>
      <c r="C36" s="24">
        <v>0.02</v>
      </c>
      <c r="D36" s="24">
        <f t="shared" si="1"/>
        <v>4.0000000000000001E-3</v>
      </c>
    </row>
    <row r="37" spans="1:4" ht="15.5" x14ac:dyDescent="0.35">
      <c r="A37" s="52">
        <v>2210</v>
      </c>
      <c r="B37" s="53" t="s">
        <v>55</v>
      </c>
      <c r="C37" s="24">
        <v>0.1</v>
      </c>
      <c r="D37" s="24">
        <f t="shared" si="1"/>
        <v>0.02</v>
      </c>
    </row>
    <row r="38" spans="1:4" ht="15.5" x14ac:dyDescent="0.35">
      <c r="A38" s="23">
        <v>2222</v>
      </c>
      <c r="B38" s="53" t="s">
        <v>56</v>
      </c>
      <c r="C38" s="24">
        <v>0.1</v>
      </c>
      <c r="D38" s="24">
        <f t="shared" si="1"/>
        <v>0.02</v>
      </c>
    </row>
    <row r="39" spans="1:4" ht="15.5" x14ac:dyDescent="0.35">
      <c r="A39" s="23">
        <v>2223</v>
      </c>
      <c r="B39" s="53" t="s">
        <v>57</v>
      </c>
      <c r="C39" s="24">
        <v>0.83</v>
      </c>
      <c r="D39" s="24">
        <f t="shared" si="1"/>
        <v>0.16600000000000001</v>
      </c>
    </row>
    <row r="40" spans="1:4" ht="31" x14ac:dyDescent="0.35">
      <c r="A40" s="23">
        <v>2224</v>
      </c>
      <c r="B40" s="53" t="s">
        <v>58</v>
      </c>
      <c r="C40" s="24">
        <v>0.05</v>
      </c>
      <c r="D40" s="24">
        <f t="shared" si="1"/>
        <v>0.01</v>
      </c>
    </row>
    <row r="41" spans="1:4" ht="15.5" x14ac:dyDescent="0.35">
      <c r="A41" s="23">
        <v>2231</v>
      </c>
      <c r="B41" s="44" t="s">
        <v>59</v>
      </c>
      <c r="C41" s="24">
        <v>0.01</v>
      </c>
      <c r="D41" s="24">
        <f t="shared" si="1"/>
        <v>2E-3</v>
      </c>
    </row>
    <row r="42" spans="1:4" ht="15.5" x14ac:dyDescent="0.35">
      <c r="A42" s="23">
        <v>2232</v>
      </c>
      <c r="B42" s="44" t="s">
        <v>86</v>
      </c>
      <c r="C42" s="24">
        <v>0.18</v>
      </c>
      <c r="D42" s="24">
        <f t="shared" si="1"/>
        <v>3.5999999999999997E-2</v>
      </c>
    </row>
    <row r="43" spans="1:4" ht="15.5" x14ac:dyDescent="0.3">
      <c r="A43" s="23">
        <v>2235</v>
      </c>
      <c r="B43" s="54" t="s">
        <v>60</v>
      </c>
      <c r="C43" s="24">
        <v>0.02</v>
      </c>
      <c r="D43" s="24">
        <f t="shared" si="1"/>
        <v>4.0000000000000001E-3</v>
      </c>
    </row>
    <row r="44" spans="1:4" ht="15.5" x14ac:dyDescent="0.35">
      <c r="A44" s="23">
        <v>2239</v>
      </c>
      <c r="B44" s="44" t="s">
        <v>61</v>
      </c>
      <c r="C44" s="24">
        <v>0.01</v>
      </c>
      <c r="D44" s="24">
        <f t="shared" si="1"/>
        <v>2E-3</v>
      </c>
    </row>
    <row r="45" spans="1:4" ht="15.5" x14ac:dyDescent="0.35">
      <c r="A45" s="23">
        <v>2241</v>
      </c>
      <c r="B45" s="44" t="s">
        <v>62</v>
      </c>
      <c r="C45" s="24">
        <v>0.08</v>
      </c>
      <c r="D45" s="24">
        <f t="shared" si="1"/>
        <v>1.6E-2</v>
      </c>
    </row>
    <row r="46" spans="1:4" ht="15.5" x14ac:dyDescent="0.35">
      <c r="A46" s="23">
        <v>2242</v>
      </c>
      <c r="B46" s="53" t="s">
        <v>63</v>
      </c>
      <c r="C46" s="24">
        <v>0.03</v>
      </c>
      <c r="D46" s="24">
        <f t="shared" si="1"/>
        <v>5.9999999999999993E-3</v>
      </c>
    </row>
    <row r="47" spans="1:4" ht="15.5" x14ac:dyDescent="0.35">
      <c r="A47" s="23">
        <v>2243</v>
      </c>
      <c r="B47" s="44" t="s">
        <v>13</v>
      </c>
      <c r="C47" s="24">
        <v>0.2</v>
      </c>
      <c r="D47" s="24">
        <f t="shared" si="1"/>
        <v>0.04</v>
      </c>
    </row>
    <row r="48" spans="1:4" ht="15.5" x14ac:dyDescent="0.35">
      <c r="A48" s="23">
        <v>2244</v>
      </c>
      <c r="B48" s="44" t="s">
        <v>64</v>
      </c>
      <c r="C48" s="24">
        <v>1.43</v>
      </c>
      <c r="D48" s="24">
        <f t="shared" si="1"/>
        <v>0.28600000000000003</v>
      </c>
    </row>
    <row r="49" spans="1:4" ht="15.5" hidden="1" x14ac:dyDescent="0.35">
      <c r="A49" s="23">
        <v>2247</v>
      </c>
      <c r="B49" s="44" t="s">
        <v>10</v>
      </c>
      <c r="C49" s="24">
        <v>0</v>
      </c>
      <c r="D49" s="24">
        <f t="shared" si="1"/>
        <v>0</v>
      </c>
    </row>
    <row r="50" spans="1:4" ht="15.5" x14ac:dyDescent="0.35">
      <c r="A50" s="23">
        <v>2249</v>
      </c>
      <c r="B50" s="44" t="s">
        <v>87</v>
      </c>
      <c r="C50" s="24">
        <v>0.01</v>
      </c>
      <c r="D50" s="24">
        <f t="shared" si="1"/>
        <v>2E-3</v>
      </c>
    </row>
    <row r="51" spans="1:4" ht="16.5" customHeight="1" x14ac:dyDescent="0.35">
      <c r="A51" s="23">
        <v>2250</v>
      </c>
      <c r="B51" s="44" t="s">
        <v>66</v>
      </c>
      <c r="C51" s="24">
        <v>0.34</v>
      </c>
      <c r="D51" s="24">
        <f t="shared" si="1"/>
        <v>6.8000000000000005E-2</v>
      </c>
    </row>
    <row r="52" spans="1:4" ht="15.5" x14ac:dyDescent="0.35">
      <c r="A52" s="23">
        <v>2262</v>
      </c>
      <c r="B52" s="53" t="s">
        <v>50</v>
      </c>
      <c r="C52" s="24">
        <v>0.1</v>
      </c>
      <c r="D52" s="24">
        <f t="shared" si="1"/>
        <v>0.02</v>
      </c>
    </row>
    <row r="53" spans="1:4" ht="15.5" x14ac:dyDescent="0.35">
      <c r="A53" s="23">
        <v>2263</v>
      </c>
      <c r="B53" s="53" t="s">
        <v>68</v>
      </c>
      <c r="C53" s="24">
        <v>0.03</v>
      </c>
      <c r="D53" s="24">
        <f t="shared" si="1"/>
        <v>5.9999999999999993E-3</v>
      </c>
    </row>
    <row r="54" spans="1:4" ht="15.5" hidden="1" x14ac:dyDescent="0.35">
      <c r="A54" s="23">
        <v>2264</v>
      </c>
      <c r="B54" s="44" t="s">
        <v>69</v>
      </c>
      <c r="C54" s="24">
        <v>0</v>
      </c>
      <c r="D54" s="24">
        <f t="shared" si="1"/>
        <v>0</v>
      </c>
    </row>
    <row r="55" spans="1:4" ht="15" customHeight="1" x14ac:dyDescent="0.35">
      <c r="A55" s="23">
        <v>2311</v>
      </c>
      <c r="B55" s="53" t="s">
        <v>70</v>
      </c>
      <c r="C55" s="24">
        <v>0.04</v>
      </c>
      <c r="D55" s="24">
        <f t="shared" si="1"/>
        <v>8.0000000000000002E-3</v>
      </c>
    </row>
    <row r="56" spans="1:4" ht="15.5" x14ac:dyDescent="0.35">
      <c r="A56" s="23">
        <v>2313</v>
      </c>
      <c r="B56" s="53" t="s">
        <v>88</v>
      </c>
      <c r="C56" s="24">
        <v>0.03</v>
      </c>
      <c r="D56" s="24">
        <f t="shared" si="1"/>
        <v>5.9999999999999993E-3</v>
      </c>
    </row>
    <row r="57" spans="1:4" ht="15.5" x14ac:dyDescent="0.35">
      <c r="A57" s="23">
        <v>2312</v>
      </c>
      <c r="B57" s="53" t="s">
        <v>71</v>
      </c>
      <c r="C57" s="24">
        <v>0.01</v>
      </c>
      <c r="D57" s="24">
        <f t="shared" si="1"/>
        <v>2E-3</v>
      </c>
    </row>
    <row r="58" spans="1:4" ht="15.5" x14ac:dyDescent="0.3">
      <c r="A58" s="23">
        <v>2314</v>
      </c>
      <c r="B58" s="54" t="s">
        <v>72</v>
      </c>
      <c r="C58" s="24">
        <v>0.01</v>
      </c>
      <c r="D58" s="24">
        <f t="shared" si="1"/>
        <v>2E-3</v>
      </c>
    </row>
    <row r="59" spans="1:4" ht="15.5" x14ac:dyDescent="0.35">
      <c r="A59" s="23">
        <v>2321</v>
      </c>
      <c r="B59" s="53" t="s">
        <v>51</v>
      </c>
      <c r="C59" s="24">
        <v>0.9</v>
      </c>
      <c r="D59" s="24">
        <f t="shared" si="1"/>
        <v>0.18000000000000002</v>
      </c>
    </row>
    <row r="60" spans="1:4" ht="15.5" x14ac:dyDescent="0.35">
      <c r="A60" s="23">
        <v>2322</v>
      </c>
      <c r="B60" s="53" t="s">
        <v>73</v>
      </c>
      <c r="C60" s="24">
        <v>0.03</v>
      </c>
      <c r="D60" s="24">
        <f t="shared" si="1"/>
        <v>5.9999999999999993E-3</v>
      </c>
    </row>
    <row r="61" spans="1:4" ht="15.5" x14ac:dyDescent="0.35">
      <c r="A61" s="23">
        <v>2350</v>
      </c>
      <c r="B61" s="50" t="s">
        <v>75</v>
      </c>
      <c r="C61" s="24">
        <v>0.22</v>
      </c>
      <c r="D61" s="24">
        <f t="shared" si="1"/>
        <v>4.4000000000000004E-2</v>
      </c>
    </row>
    <row r="62" spans="1:4" ht="15.5" x14ac:dyDescent="0.35">
      <c r="A62" s="23">
        <v>2400</v>
      </c>
      <c r="B62" s="53" t="s">
        <v>77</v>
      </c>
      <c r="C62" s="24">
        <v>0</v>
      </c>
      <c r="D62" s="24">
        <f t="shared" si="1"/>
        <v>0</v>
      </c>
    </row>
    <row r="63" spans="1:4" ht="15.5" x14ac:dyDescent="0.35">
      <c r="A63" s="23">
        <v>2513</v>
      </c>
      <c r="B63" s="50" t="s">
        <v>79</v>
      </c>
      <c r="C63" s="24">
        <v>0.06</v>
      </c>
      <c r="D63" s="24">
        <f t="shared" si="1"/>
        <v>1.1999999999999999E-2</v>
      </c>
    </row>
    <row r="64" spans="1:4" ht="15.5" x14ac:dyDescent="0.35">
      <c r="A64" s="23">
        <v>2515</v>
      </c>
      <c r="B64" s="53" t="s">
        <v>11</v>
      </c>
      <c r="C64" s="24">
        <v>7.0000000000000007E-2</v>
      </c>
      <c r="D64" s="24">
        <f t="shared" si="1"/>
        <v>1.4000000000000002E-2</v>
      </c>
    </row>
    <row r="65" spans="1:4" ht="15.5" x14ac:dyDescent="0.35">
      <c r="A65" s="23">
        <v>2519</v>
      </c>
      <c r="B65" s="53" t="s">
        <v>49</v>
      </c>
      <c r="C65" s="24">
        <v>0.01</v>
      </c>
      <c r="D65" s="24">
        <f t="shared" si="1"/>
        <v>2E-3</v>
      </c>
    </row>
    <row r="66" spans="1:4" ht="15.5" x14ac:dyDescent="0.35">
      <c r="A66" s="23">
        <v>5238</v>
      </c>
      <c r="B66" s="50" t="s">
        <v>81</v>
      </c>
      <c r="C66" s="24">
        <v>0.03</v>
      </c>
      <c r="D66" s="24">
        <f t="shared" si="1"/>
        <v>5.9999999999999993E-3</v>
      </c>
    </row>
    <row r="67" spans="1:4" ht="15.5" x14ac:dyDescent="0.35">
      <c r="A67" s="23">
        <v>5239</v>
      </c>
      <c r="B67" s="50" t="s">
        <v>82</v>
      </c>
      <c r="C67" s="24">
        <v>0.14000000000000001</v>
      </c>
      <c r="D67" s="24">
        <f t="shared" si="1"/>
        <v>2.8000000000000004E-2</v>
      </c>
    </row>
    <row r="68" spans="1:4" ht="15.5" x14ac:dyDescent="0.35">
      <c r="A68" s="23">
        <v>5250</v>
      </c>
      <c r="B68" s="53" t="s">
        <v>14</v>
      </c>
      <c r="C68" s="24">
        <v>0.28000000000000003</v>
      </c>
      <c r="D68" s="24">
        <f t="shared" si="1"/>
        <v>5.6000000000000008E-2</v>
      </c>
    </row>
    <row r="69" spans="1:4" ht="15.75" customHeight="1" x14ac:dyDescent="0.3">
      <c r="A69" s="27"/>
      <c r="B69" s="34" t="s">
        <v>8</v>
      </c>
      <c r="C69" s="26">
        <f>SUM(C34:C68)</f>
        <v>12.419999999999995</v>
      </c>
      <c r="D69" s="26">
        <f>SUM(D34:D68)</f>
        <v>2.4839999999999987</v>
      </c>
    </row>
    <row r="70" spans="1:4" ht="15.5" x14ac:dyDescent="0.3">
      <c r="A70" s="27"/>
      <c r="B70" s="34" t="s">
        <v>12</v>
      </c>
      <c r="C70" s="26">
        <f>C69+C32</f>
        <v>61.999999999999986</v>
      </c>
      <c r="D70" s="26">
        <f>D69+D32</f>
        <v>12.399999999999997</v>
      </c>
    </row>
    <row r="71" spans="1:4" ht="15.75" customHeight="1" x14ac:dyDescent="0.3">
      <c r="A71" s="35"/>
      <c r="C71" s="36"/>
      <c r="D71" s="36"/>
    </row>
    <row r="72" spans="1:4" ht="15.75" customHeight="1" x14ac:dyDescent="0.3">
      <c r="A72" s="143" t="s">
        <v>22</v>
      </c>
      <c r="B72" s="143"/>
      <c r="C72" s="46">
        <v>100</v>
      </c>
      <c r="D72" s="46">
        <v>20</v>
      </c>
    </row>
    <row r="73" spans="1:4" ht="15.5" x14ac:dyDescent="0.3">
      <c r="A73" s="143" t="s">
        <v>38</v>
      </c>
      <c r="B73" s="143"/>
      <c r="C73" s="47">
        <f>C70/C72</f>
        <v>0.61999999999999988</v>
      </c>
      <c r="D73" s="47">
        <f>D70/D72</f>
        <v>0.61999999999999988</v>
      </c>
    </row>
    <row r="74" spans="1:4" ht="15.75" customHeight="1" x14ac:dyDescent="0.3">
      <c r="A74" s="36"/>
      <c r="B74" s="37"/>
      <c r="C74" s="48"/>
      <c r="D74" s="48"/>
    </row>
    <row r="75" spans="1:4" s="3" customFormat="1" ht="19.5" customHeight="1" x14ac:dyDescent="0.3">
      <c r="A75" s="147" t="s">
        <v>23</v>
      </c>
      <c r="B75" s="143"/>
      <c r="C75" s="38"/>
      <c r="D75" s="38"/>
    </row>
    <row r="76" spans="1:4" s="3" customFormat="1" ht="15.5" x14ac:dyDescent="0.3">
      <c r="A76" s="143" t="s">
        <v>36</v>
      </c>
      <c r="B76" s="143"/>
      <c r="C76" s="38"/>
      <c r="D76" s="38"/>
    </row>
    <row r="77" spans="1:4" ht="13.5" customHeight="1" x14ac:dyDescent="0.35">
      <c r="A77" s="28"/>
      <c r="B77" s="17"/>
      <c r="C77" s="17"/>
      <c r="D77" s="17"/>
    </row>
    <row r="78" spans="1:4" s="3" customFormat="1" ht="17.25" customHeight="1" x14ac:dyDescent="0.35">
      <c r="A78" s="29" t="s">
        <v>24</v>
      </c>
      <c r="B78" s="29"/>
      <c r="C78" s="29"/>
      <c r="D78" s="29"/>
    </row>
    <row r="79" spans="1:4" s="3" customFormat="1" ht="12.75" customHeight="1" x14ac:dyDescent="0.35">
      <c r="A79" s="29"/>
      <c r="B79" s="29"/>
      <c r="C79" s="49"/>
      <c r="D79" s="49"/>
    </row>
    <row r="80" spans="1:4" s="3" customFormat="1" ht="15" customHeight="1" x14ac:dyDescent="0.35">
      <c r="A80" s="29" t="s">
        <v>147</v>
      </c>
      <c r="B80" s="30"/>
      <c r="C80" s="30"/>
      <c r="D80" s="30"/>
    </row>
    <row r="81" spans="1:4" s="3" customFormat="1" ht="14.25" customHeight="1" x14ac:dyDescent="0.35">
      <c r="A81" s="29"/>
      <c r="B81" s="31"/>
      <c r="C81" s="31"/>
      <c r="D81" s="31"/>
    </row>
  </sheetData>
  <mergeCells count="11">
    <mergeCell ref="A7:C7"/>
    <mergeCell ref="B8:C8"/>
    <mergeCell ref="A9:C9"/>
    <mergeCell ref="A10:C10"/>
    <mergeCell ref="B11:C11"/>
    <mergeCell ref="B12:C12"/>
    <mergeCell ref="B13:C13"/>
    <mergeCell ref="A72:B72"/>
    <mergeCell ref="A73:B73"/>
    <mergeCell ref="A75:B75"/>
    <mergeCell ref="A76:B76"/>
  </mergeCells>
  <pageMargins left="0.7" right="0.7" top="0.75" bottom="0.75" header="0.3" footer="0.3"/>
  <pageSetup paperSize="9" scale="60" orientation="portrait" r:id="rId1"/>
  <headerFooter>
    <oddFooter>&amp;C&amp;F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view="pageLayout" zoomScale="80" zoomScaleNormal="100" zoomScalePageLayoutView="80" workbookViewId="0">
      <selection activeCell="A80" sqref="A80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8" style="116" hidden="1" customWidth="1"/>
    <col min="4" max="4" width="32.1796875" style="4" hidden="1" customWidth="1"/>
    <col min="5" max="5" width="32.1796875" style="4" customWidth="1"/>
    <col min="6" max="16384" width="9.1796875" style="4"/>
  </cols>
  <sheetData>
    <row r="1" spans="1:5" s="5" customFormat="1" ht="15.75" customHeight="1" x14ac:dyDescent="0.35">
      <c r="A1" s="4"/>
      <c r="B1" s="2"/>
      <c r="C1" s="106"/>
      <c r="D1" s="16" t="s">
        <v>19</v>
      </c>
      <c r="E1" s="16" t="s">
        <v>19</v>
      </c>
    </row>
    <row r="2" spans="1:5" s="5" customFormat="1" ht="15.5" x14ac:dyDescent="0.35">
      <c r="A2" s="4"/>
      <c r="B2" s="2"/>
      <c r="C2" s="106"/>
      <c r="D2" s="16" t="s">
        <v>20</v>
      </c>
      <c r="E2" s="16" t="s">
        <v>20</v>
      </c>
    </row>
    <row r="3" spans="1:5" s="5" customFormat="1" ht="15.5" x14ac:dyDescent="0.35">
      <c r="A3" s="4"/>
      <c r="B3" s="2"/>
      <c r="C3" s="106"/>
      <c r="D3" s="18" t="s">
        <v>40</v>
      </c>
      <c r="E3" s="16" t="s">
        <v>40</v>
      </c>
    </row>
    <row r="4" spans="1:5" s="5" customFormat="1" ht="15.5" x14ac:dyDescent="0.35">
      <c r="A4" s="4"/>
      <c r="B4" s="2"/>
      <c r="C4" s="106"/>
      <c r="D4" s="16"/>
      <c r="E4" s="16"/>
    </row>
    <row r="5" spans="1:5" s="5" customFormat="1" ht="15.5" x14ac:dyDescent="0.35">
      <c r="A5" s="4"/>
      <c r="B5" s="1"/>
      <c r="C5" s="107"/>
      <c r="D5" s="16" t="s">
        <v>83</v>
      </c>
      <c r="E5" s="16" t="s">
        <v>178</v>
      </c>
    </row>
    <row r="6" spans="1:5" s="5" customFormat="1" x14ac:dyDescent="0.3">
      <c r="A6" s="4"/>
      <c r="B6" s="1"/>
      <c r="C6" s="107"/>
      <c r="D6" s="1"/>
      <c r="E6" s="1"/>
    </row>
    <row r="7" spans="1:5" s="5" customFormat="1" ht="17.5" x14ac:dyDescent="0.35">
      <c r="A7" s="148" t="s">
        <v>9</v>
      </c>
      <c r="B7" s="148"/>
      <c r="C7" s="148"/>
      <c r="D7" s="148"/>
      <c r="E7" s="128"/>
    </row>
    <row r="8" spans="1:5" s="5" customFormat="1" x14ac:dyDescent="0.3">
      <c r="A8" s="4"/>
      <c r="B8" s="149"/>
      <c r="C8" s="149"/>
      <c r="D8" s="149"/>
      <c r="E8" s="129"/>
    </row>
    <row r="9" spans="1:5" s="5" customFormat="1" ht="15.75" customHeight="1" x14ac:dyDescent="0.3">
      <c r="A9" s="146" t="s">
        <v>1</v>
      </c>
      <c r="B9" s="146"/>
      <c r="C9" s="146"/>
      <c r="D9" s="146"/>
      <c r="E9" s="10"/>
    </row>
    <row r="10" spans="1:5" s="5" customFormat="1" ht="15.75" customHeight="1" x14ac:dyDescent="0.3">
      <c r="A10" s="146" t="s">
        <v>0</v>
      </c>
      <c r="B10" s="146"/>
      <c r="C10" s="146"/>
      <c r="D10" s="146"/>
      <c r="E10" s="10"/>
    </row>
    <row r="11" spans="1:5" s="5" customFormat="1" ht="15.75" customHeight="1" x14ac:dyDescent="0.3">
      <c r="A11" s="10"/>
      <c r="B11" s="146" t="s">
        <v>123</v>
      </c>
      <c r="C11" s="146"/>
      <c r="D11" s="146"/>
      <c r="E11" s="10"/>
    </row>
    <row r="12" spans="1:5" s="5" customFormat="1" ht="15.5" x14ac:dyDescent="0.3">
      <c r="A12" s="10"/>
      <c r="B12" s="138" t="s">
        <v>180</v>
      </c>
      <c r="C12" s="138"/>
      <c r="D12" s="138"/>
      <c r="E12" s="56"/>
    </row>
    <row r="13" spans="1:5" s="5" customFormat="1" ht="15.5" hidden="1" x14ac:dyDescent="0.3">
      <c r="A13" s="10"/>
      <c r="B13" s="146"/>
      <c r="C13" s="146"/>
      <c r="D13" s="146"/>
      <c r="E13" s="10"/>
    </row>
    <row r="14" spans="1:5" s="5" customFormat="1" ht="15.5" hidden="1" x14ac:dyDescent="0.3">
      <c r="A14" s="10"/>
      <c r="B14" s="10"/>
      <c r="C14" s="108"/>
      <c r="D14" s="10"/>
      <c r="E14" s="10"/>
    </row>
    <row r="15" spans="1:5" s="5" customFormat="1" ht="15.5" x14ac:dyDescent="0.3">
      <c r="A15" s="10" t="s">
        <v>2</v>
      </c>
      <c r="B15" s="10" t="s">
        <v>52</v>
      </c>
      <c r="C15" s="108"/>
      <c r="D15" s="10"/>
      <c r="E15" s="10"/>
    </row>
    <row r="16" spans="1:5" s="5" customFormat="1" ht="15.5" hidden="1" x14ac:dyDescent="0.35">
      <c r="A16" s="8"/>
      <c r="B16" s="19"/>
      <c r="C16" s="109"/>
      <c r="D16" s="19"/>
      <c r="E16" s="19"/>
    </row>
    <row r="17" spans="1:6" s="5" customFormat="1" ht="67.5" customHeight="1" x14ac:dyDescent="0.3">
      <c r="A17" s="42" t="s">
        <v>3</v>
      </c>
      <c r="B17" s="42" t="s">
        <v>4</v>
      </c>
      <c r="C17" s="110"/>
      <c r="D17" s="42" t="s">
        <v>37</v>
      </c>
      <c r="E17" s="42" t="s">
        <v>37</v>
      </c>
    </row>
    <row r="18" spans="1:6" s="5" customFormat="1" ht="15" x14ac:dyDescent="0.3">
      <c r="A18" s="20">
        <v>1</v>
      </c>
      <c r="B18" s="21">
        <v>2</v>
      </c>
      <c r="C18" s="111"/>
      <c r="D18" s="21">
        <v>3</v>
      </c>
      <c r="E18" s="21">
        <v>3</v>
      </c>
    </row>
    <row r="19" spans="1:6" s="5" customFormat="1" ht="15.5" x14ac:dyDescent="0.3">
      <c r="A19" s="22"/>
      <c r="B19" s="32" t="s">
        <v>5</v>
      </c>
      <c r="C19" s="112"/>
      <c r="D19" s="32"/>
      <c r="E19" s="32"/>
    </row>
    <row r="20" spans="1:6" s="5" customFormat="1" ht="15.5" x14ac:dyDescent="0.3">
      <c r="A20" s="23">
        <v>1100</v>
      </c>
      <c r="B20" s="23" t="s">
        <v>47</v>
      </c>
      <c r="C20" s="113"/>
      <c r="D20" s="24">
        <v>6.65</v>
      </c>
      <c r="E20" s="24">
        <f>D20/100*20</f>
        <v>1.33</v>
      </c>
    </row>
    <row r="21" spans="1:6" s="5" customFormat="1" ht="15.5" x14ac:dyDescent="0.3">
      <c r="A21" s="23">
        <v>1200</v>
      </c>
      <c r="B21" s="25" t="s">
        <v>53</v>
      </c>
      <c r="C21" s="113"/>
      <c r="D21" s="24">
        <v>1.57</v>
      </c>
      <c r="E21" s="24">
        <f t="shared" ref="E21:E31" si="0">D21/100*20</f>
        <v>0.31400000000000006</v>
      </c>
    </row>
    <row r="22" spans="1:6" s="5" customFormat="1" ht="15.5" x14ac:dyDescent="0.35">
      <c r="A22" s="23">
        <v>2222</v>
      </c>
      <c r="B22" s="53" t="s">
        <v>56</v>
      </c>
      <c r="C22" s="113"/>
      <c r="D22" s="24">
        <v>0.13</v>
      </c>
      <c r="E22" s="24">
        <f t="shared" si="0"/>
        <v>2.5999999999999999E-2</v>
      </c>
    </row>
    <row r="23" spans="1:6" ht="15.75" customHeight="1" x14ac:dyDescent="0.35">
      <c r="A23" s="23">
        <v>2223</v>
      </c>
      <c r="B23" s="53" t="s">
        <v>57</v>
      </c>
      <c r="C23" s="113"/>
      <c r="D23" s="24">
        <v>0.11</v>
      </c>
      <c r="E23" s="24">
        <f t="shared" si="0"/>
        <v>2.2000000000000002E-2</v>
      </c>
    </row>
    <row r="24" spans="1:6" ht="15.5" x14ac:dyDescent="0.35">
      <c r="A24" s="23">
        <v>2243</v>
      </c>
      <c r="B24" s="44" t="s">
        <v>13</v>
      </c>
      <c r="C24" s="113"/>
      <c r="D24" s="24">
        <v>0.03</v>
      </c>
      <c r="E24" s="24">
        <f t="shared" si="0"/>
        <v>5.9999999999999993E-3</v>
      </c>
    </row>
    <row r="25" spans="1:6" ht="15.5" x14ac:dyDescent="0.35">
      <c r="A25" s="23">
        <v>2244</v>
      </c>
      <c r="B25" s="44" t="s">
        <v>64</v>
      </c>
      <c r="C25" s="113"/>
      <c r="D25" s="24">
        <v>0.16</v>
      </c>
      <c r="E25" s="24">
        <f t="shared" si="0"/>
        <v>3.2000000000000001E-2</v>
      </c>
    </row>
    <row r="26" spans="1:6" ht="15.5" x14ac:dyDescent="0.35">
      <c r="A26" s="23">
        <v>2312</v>
      </c>
      <c r="B26" s="53" t="s">
        <v>71</v>
      </c>
      <c r="C26" s="113"/>
      <c r="D26" s="24">
        <v>0.21</v>
      </c>
      <c r="E26" s="24">
        <f t="shared" si="0"/>
        <v>4.1999999999999996E-2</v>
      </c>
    </row>
    <row r="27" spans="1:6" ht="15.5" x14ac:dyDescent="0.3">
      <c r="A27" s="23">
        <v>2321</v>
      </c>
      <c r="B27" s="25" t="s">
        <v>51</v>
      </c>
      <c r="C27" s="113"/>
      <c r="D27" s="24">
        <v>0.1</v>
      </c>
      <c r="E27" s="24">
        <f t="shared" si="0"/>
        <v>0.02</v>
      </c>
    </row>
    <row r="28" spans="1:6" ht="15.5" x14ac:dyDescent="0.35">
      <c r="A28" s="23">
        <v>2350</v>
      </c>
      <c r="B28" s="50" t="s">
        <v>75</v>
      </c>
      <c r="C28" s="113"/>
      <c r="D28" s="24">
        <v>0.09</v>
      </c>
      <c r="E28" s="24">
        <f t="shared" si="0"/>
        <v>1.7999999999999999E-2</v>
      </c>
    </row>
    <row r="29" spans="1:6" ht="16.5" customHeight="1" x14ac:dyDescent="0.3">
      <c r="A29" s="23">
        <v>2362</v>
      </c>
      <c r="B29" s="25" t="s">
        <v>17</v>
      </c>
      <c r="C29" s="113"/>
      <c r="D29" s="24">
        <v>0.05</v>
      </c>
      <c r="E29" s="24">
        <f t="shared" si="0"/>
        <v>0.01</v>
      </c>
    </row>
    <row r="30" spans="1:6" ht="15.5" x14ac:dyDescent="0.3">
      <c r="A30" s="23">
        <v>2363</v>
      </c>
      <c r="B30" s="25" t="s">
        <v>15</v>
      </c>
      <c r="C30" s="113"/>
      <c r="D30" s="24">
        <v>17</v>
      </c>
      <c r="E30" s="24">
        <f t="shared" si="0"/>
        <v>3.4000000000000004</v>
      </c>
    </row>
    <row r="31" spans="1:6" ht="15.5" x14ac:dyDescent="0.35">
      <c r="A31" s="23">
        <v>5239</v>
      </c>
      <c r="B31" s="8" t="s">
        <v>82</v>
      </c>
      <c r="C31" s="113"/>
      <c r="D31" s="24">
        <v>0.19</v>
      </c>
      <c r="E31" s="24">
        <f t="shared" si="0"/>
        <v>3.7999999999999999E-2</v>
      </c>
    </row>
    <row r="32" spans="1:6" ht="15.5" x14ac:dyDescent="0.3">
      <c r="A32" s="23"/>
      <c r="B32" s="33" t="s">
        <v>6</v>
      </c>
      <c r="C32" s="114"/>
      <c r="D32" s="26">
        <f>SUM(D20:D31)</f>
        <v>26.290000000000003</v>
      </c>
      <c r="E32" s="26">
        <f>SUM(E20:E31)</f>
        <v>5.2580000000000009</v>
      </c>
      <c r="F32" s="55"/>
    </row>
    <row r="33" spans="1:5" ht="15.5" x14ac:dyDescent="0.3">
      <c r="A33" s="27"/>
      <c r="B33" s="23" t="s">
        <v>7</v>
      </c>
      <c r="C33" s="115"/>
      <c r="D33" s="23"/>
      <c r="E33" s="23"/>
    </row>
    <row r="34" spans="1:5" ht="15.5" x14ac:dyDescent="0.35">
      <c r="A34" s="23">
        <v>1100</v>
      </c>
      <c r="B34" s="44" t="s">
        <v>21</v>
      </c>
      <c r="C34" s="130">
        <v>0.45928000000000002</v>
      </c>
      <c r="D34" s="24">
        <v>6.76</v>
      </c>
      <c r="E34" s="24">
        <f t="shared" ref="E34:E68" si="1">D34/100*20</f>
        <v>1.3519999999999999</v>
      </c>
    </row>
    <row r="35" spans="1:5" ht="15.5" x14ac:dyDescent="0.35">
      <c r="A35" s="23">
        <v>1200</v>
      </c>
      <c r="B35" s="44" t="s">
        <v>53</v>
      </c>
      <c r="C35" s="130">
        <f>C34*0.2359</f>
        <v>0.108344152</v>
      </c>
      <c r="D35" s="24">
        <v>1.59</v>
      </c>
      <c r="E35" s="24">
        <f t="shared" si="1"/>
        <v>0.318</v>
      </c>
    </row>
    <row r="36" spans="1:5" ht="15.5" x14ac:dyDescent="0.35">
      <c r="A36" s="23">
        <v>2100</v>
      </c>
      <c r="B36" s="51" t="s">
        <v>54</v>
      </c>
      <c r="C36" s="130">
        <v>1.56E-3</v>
      </c>
      <c r="D36" s="24">
        <v>0.02</v>
      </c>
      <c r="E36" s="24">
        <f t="shared" si="1"/>
        <v>4.0000000000000001E-3</v>
      </c>
    </row>
    <row r="37" spans="1:5" ht="15.5" x14ac:dyDescent="0.35">
      <c r="A37" s="52">
        <v>2210</v>
      </c>
      <c r="B37" s="53" t="s">
        <v>55</v>
      </c>
      <c r="C37" s="130">
        <v>8.2000000000000007E-3</v>
      </c>
      <c r="D37" s="24">
        <v>0.12</v>
      </c>
      <c r="E37" s="24">
        <f t="shared" si="1"/>
        <v>2.3999999999999997E-2</v>
      </c>
    </row>
    <row r="38" spans="1:5" ht="15.5" x14ac:dyDescent="0.35">
      <c r="A38" s="23">
        <v>2222</v>
      </c>
      <c r="B38" s="53" t="s">
        <v>56</v>
      </c>
      <c r="C38" s="130">
        <v>8.3599999999999994E-3</v>
      </c>
      <c r="D38" s="24">
        <v>0.12</v>
      </c>
      <c r="E38" s="24">
        <f t="shared" si="1"/>
        <v>2.3999999999999997E-2</v>
      </c>
    </row>
    <row r="39" spans="1:5" ht="15.5" x14ac:dyDescent="0.35">
      <c r="A39" s="23">
        <v>2223</v>
      </c>
      <c r="B39" s="53" t="s">
        <v>57</v>
      </c>
      <c r="C39" s="130">
        <v>6.6970000000000002E-2</v>
      </c>
      <c r="D39" s="24">
        <v>0.99</v>
      </c>
      <c r="E39" s="24">
        <f t="shared" si="1"/>
        <v>0.19799999999999998</v>
      </c>
    </row>
    <row r="40" spans="1:5" ht="31" x14ac:dyDescent="0.35">
      <c r="A40" s="23">
        <v>2224</v>
      </c>
      <c r="B40" s="53" t="s">
        <v>58</v>
      </c>
      <c r="C40" s="130">
        <v>3.8899999999999998E-3</v>
      </c>
      <c r="D40" s="24">
        <v>0.06</v>
      </c>
      <c r="E40" s="24">
        <f t="shared" si="1"/>
        <v>1.1999999999999999E-2</v>
      </c>
    </row>
    <row r="41" spans="1:5" ht="15.5" x14ac:dyDescent="0.35">
      <c r="A41" s="23">
        <v>2231</v>
      </c>
      <c r="B41" s="44" t="s">
        <v>59</v>
      </c>
      <c r="C41" s="130">
        <v>1.0499999999999999E-3</v>
      </c>
      <c r="D41" s="24">
        <v>0.02</v>
      </c>
      <c r="E41" s="24">
        <f t="shared" si="1"/>
        <v>4.0000000000000001E-3</v>
      </c>
    </row>
    <row r="42" spans="1:5" ht="15.5" x14ac:dyDescent="0.35">
      <c r="A42" s="23">
        <v>2232</v>
      </c>
      <c r="B42" s="44" t="s">
        <v>86</v>
      </c>
      <c r="C42" s="130">
        <v>1.469E-2</v>
      </c>
      <c r="D42" s="24">
        <v>0.22</v>
      </c>
      <c r="E42" s="24">
        <f t="shared" si="1"/>
        <v>4.4000000000000004E-2</v>
      </c>
    </row>
    <row r="43" spans="1:5" ht="15.5" x14ac:dyDescent="0.35">
      <c r="A43" s="23">
        <v>2235</v>
      </c>
      <c r="B43" s="54" t="s">
        <v>60</v>
      </c>
      <c r="C43" s="130">
        <v>1.56E-3</v>
      </c>
      <c r="D43" s="24">
        <v>0.02</v>
      </c>
      <c r="E43" s="24">
        <f t="shared" si="1"/>
        <v>4.0000000000000001E-3</v>
      </c>
    </row>
    <row r="44" spans="1:5" ht="15.5" x14ac:dyDescent="0.35">
      <c r="A44" s="23">
        <v>2239</v>
      </c>
      <c r="B44" s="44" t="s">
        <v>61</v>
      </c>
      <c r="C44" s="130">
        <v>9.2000000000000003E-4</v>
      </c>
      <c r="D44" s="24">
        <v>0.01</v>
      </c>
      <c r="E44" s="24">
        <f t="shared" si="1"/>
        <v>2E-3</v>
      </c>
    </row>
    <row r="45" spans="1:5" ht="15.5" x14ac:dyDescent="0.35">
      <c r="A45" s="23">
        <v>2241</v>
      </c>
      <c r="B45" s="44" t="s">
        <v>62</v>
      </c>
      <c r="C45" s="130">
        <v>6.0800000000000003E-3</v>
      </c>
      <c r="D45" s="24">
        <v>0.09</v>
      </c>
      <c r="E45" s="24">
        <f t="shared" si="1"/>
        <v>1.7999999999999999E-2</v>
      </c>
    </row>
    <row r="46" spans="1:5" ht="15.5" x14ac:dyDescent="0.35">
      <c r="A46" s="23">
        <v>2242</v>
      </c>
      <c r="B46" s="53" t="s">
        <v>63</v>
      </c>
      <c r="C46" s="130">
        <v>2.16E-3</v>
      </c>
      <c r="D46" s="24">
        <v>0.03</v>
      </c>
      <c r="E46" s="24">
        <f t="shared" si="1"/>
        <v>5.9999999999999993E-3</v>
      </c>
    </row>
    <row r="47" spans="1:5" ht="15.5" x14ac:dyDescent="0.35">
      <c r="A47" s="23">
        <v>2243</v>
      </c>
      <c r="B47" s="44" t="s">
        <v>13</v>
      </c>
      <c r="C47" s="130">
        <v>1.635E-2</v>
      </c>
      <c r="D47" s="24">
        <v>0.24</v>
      </c>
      <c r="E47" s="24">
        <f t="shared" si="1"/>
        <v>4.7999999999999994E-2</v>
      </c>
    </row>
    <row r="48" spans="1:5" ht="15.5" x14ac:dyDescent="0.35">
      <c r="A48" s="23">
        <v>2244</v>
      </c>
      <c r="B48" s="44" t="s">
        <v>64</v>
      </c>
      <c r="C48" s="130">
        <v>0.11479</v>
      </c>
      <c r="D48" s="24">
        <v>1.69</v>
      </c>
      <c r="E48" s="24">
        <f t="shared" si="1"/>
        <v>0.33799999999999997</v>
      </c>
    </row>
    <row r="49" spans="1:5" ht="15.5" hidden="1" x14ac:dyDescent="0.35">
      <c r="A49" s="23">
        <v>2247</v>
      </c>
      <c r="B49" s="44" t="s">
        <v>10</v>
      </c>
      <c r="C49" s="130">
        <v>2.1000000000000001E-4</v>
      </c>
      <c r="D49" s="24">
        <v>0</v>
      </c>
      <c r="E49" s="24">
        <f t="shared" si="1"/>
        <v>0</v>
      </c>
    </row>
    <row r="50" spans="1:5" ht="15.5" x14ac:dyDescent="0.35">
      <c r="A50" s="23">
        <v>2249</v>
      </c>
      <c r="B50" s="44" t="s">
        <v>87</v>
      </c>
      <c r="C50" s="130">
        <v>1.7000000000000001E-4</v>
      </c>
      <c r="D50" s="24">
        <v>0.01</v>
      </c>
      <c r="E50" s="24">
        <f t="shared" si="1"/>
        <v>2E-3</v>
      </c>
    </row>
    <row r="51" spans="1:5" ht="16.5" customHeight="1" x14ac:dyDescent="0.35">
      <c r="A51" s="23">
        <v>2250</v>
      </c>
      <c r="B51" s="44" t="s">
        <v>66</v>
      </c>
      <c r="C51" s="130">
        <v>2.7300000000000001E-2</v>
      </c>
      <c r="D51" s="24">
        <v>0.4</v>
      </c>
      <c r="E51" s="24">
        <f t="shared" si="1"/>
        <v>0.08</v>
      </c>
    </row>
    <row r="52" spans="1:5" ht="15.5" x14ac:dyDescent="0.35">
      <c r="A52" s="23">
        <v>2262</v>
      </c>
      <c r="B52" s="53" t="s">
        <v>50</v>
      </c>
      <c r="C52" s="130">
        <v>8.4499999999999992E-3</v>
      </c>
      <c r="D52" s="24">
        <v>0.12</v>
      </c>
      <c r="E52" s="24">
        <f t="shared" si="1"/>
        <v>2.3999999999999997E-2</v>
      </c>
    </row>
    <row r="53" spans="1:5" ht="15.5" x14ac:dyDescent="0.35">
      <c r="A53" s="23">
        <v>2263</v>
      </c>
      <c r="B53" s="53" t="s">
        <v>68</v>
      </c>
      <c r="C53" s="130">
        <v>2.0400000000000001E-3</v>
      </c>
      <c r="D53" s="24">
        <v>0.03</v>
      </c>
      <c r="E53" s="24">
        <f t="shared" si="1"/>
        <v>5.9999999999999993E-3</v>
      </c>
    </row>
    <row r="54" spans="1:5" ht="15.5" hidden="1" x14ac:dyDescent="0.35">
      <c r="A54" s="23">
        <v>2264</v>
      </c>
      <c r="B54" s="44" t="s">
        <v>69</v>
      </c>
      <c r="C54" s="130">
        <v>2.2000000000000001E-4</v>
      </c>
      <c r="D54" s="24">
        <v>0</v>
      </c>
      <c r="E54" s="24">
        <f t="shared" si="1"/>
        <v>0</v>
      </c>
    </row>
    <row r="55" spans="1:5" ht="15" customHeight="1" x14ac:dyDescent="0.35">
      <c r="A55" s="23">
        <v>2311</v>
      </c>
      <c r="B55" s="53" t="s">
        <v>70</v>
      </c>
      <c r="C55" s="130">
        <v>3.5300000000000002E-3</v>
      </c>
      <c r="D55" s="24">
        <v>0.05</v>
      </c>
      <c r="E55" s="24">
        <f t="shared" si="1"/>
        <v>0.01</v>
      </c>
    </row>
    <row r="56" spans="1:5" ht="15.5" x14ac:dyDescent="0.35">
      <c r="A56" s="23">
        <v>2313</v>
      </c>
      <c r="B56" s="53" t="s">
        <v>88</v>
      </c>
      <c r="C56" s="130">
        <v>2.6800000000000001E-3</v>
      </c>
      <c r="D56" s="24">
        <v>0.04</v>
      </c>
      <c r="E56" s="24">
        <f t="shared" si="1"/>
        <v>8.0000000000000002E-3</v>
      </c>
    </row>
    <row r="57" spans="1:5" ht="15.5" x14ac:dyDescent="0.35">
      <c r="A57" s="23">
        <v>2312</v>
      </c>
      <c r="B57" s="53" t="s">
        <v>71</v>
      </c>
      <c r="C57" s="130">
        <v>2.2000000000000001E-4</v>
      </c>
      <c r="D57" s="24">
        <v>0.01</v>
      </c>
      <c r="E57" s="24">
        <f t="shared" si="1"/>
        <v>2E-3</v>
      </c>
    </row>
    <row r="58" spans="1:5" ht="15.5" x14ac:dyDescent="0.35">
      <c r="A58" s="23">
        <v>2314</v>
      </c>
      <c r="B58" s="54" t="s">
        <v>72</v>
      </c>
      <c r="C58" s="130">
        <v>6.3000000000000003E-4</v>
      </c>
      <c r="D58" s="24">
        <v>0.01</v>
      </c>
      <c r="E58" s="24">
        <f t="shared" si="1"/>
        <v>2E-3</v>
      </c>
    </row>
    <row r="59" spans="1:5" ht="15.5" x14ac:dyDescent="0.35">
      <c r="A59" s="23">
        <v>2321</v>
      </c>
      <c r="B59" s="53" t="s">
        <v>51</v>
      </c>
      <c r="C59" s="130">
        <v>7.2260000000000005E-2</v>
      </c>
      <c r="D59" s="24">
        <v>1.06</v>
      </c>
      <c r="E59" s="24">
        <f t="shared" si="1"/>
        <v>0.21199999999999999</v>
      </c>
    </row>
    <row r="60" spans="1:5" ht="15.5" x14ac:dyDescent="0.35">
      <c r="A60" s="23">
        <v>2322</v>
      </c>
      <c r="B60" s="53" t="s">
        <v>73</v>
      </c>
      <c r="C60" s="130">
        <v>2.2599999999999999E-3</v>
      </c>
      <c r="D60" s="24">
        <v>0.03</v>
      </c>
      <c r="E60" s="24">
        <f t="shared" si="1"/>
        <v>5.9999999999999993E-3</v>
      </c>
    </row>
    <row r="61" spans="1:5" ht="15.5" x14ac:dyDescent="0.35">
      <c r="A61" s="23">
        <v>2350</v>
      </c>
      <c r="B61" s="50" t="s">
        <v>75</v>
      </c>
      <c r="C61" s="130">
        <v>1.7770000000000001E-2</v>
      </c>
      <c r="D61" s="24">
        <v>0.26</v>
      </c>
      <c r="E61" s="24">
        <f t="shared" si="1"/>
        <v>5.1999999999999998E-2</v>
      </c>
    </row>
    <row r="62" spans="1:5" ht="15.5" x14ac:dyDescent="0.35">
      <c r="A62" s="23">
        <v>2400</v>
      </c>
      <c r="B62" s="53" t="s">
        <v>77</v>
      </c>
      <c r="C62" s="130">
        <v>3.8999999999999999E-4</v>
      </c>
      <c r="D62" s="24">
        <v>0.01</v>
      </c>
      <c r="E62" s="24">
        <f t="shared" si="1"/>
        <v>2E-3</v>
      </c>
    </row>
    <row r="63" spans="1:5" ht="15.5" x14ac:dyDescent="0.35">
      <c r="A63" s="23">
        <v>2513</v>
      </c>
      <c r="B63" s="50" t="s">
        <v>79</v>
      </c>
      <c r="C63" s="130">
        <v>5.0699999999999999E-3</v>
      </c>
      <c r="D63" s="24">
        <v>7.0000000000000007E-2</v>
      </c>
      <c r="E63" s="24">
        <f t="shared" si="1"/>
        <v>1.4000000000000002E-2</v>
      </c>
    </row>
    <row r="64" spans="1:5" ht="15.5" x14ac:dyDescent="0.35">
      <c r="A64" s="23">
        <v>2515</v>
      </c>
      <c r="B64" s="53" t="s">
        <v>11</v>
      </c>
      <c r="C64" s="130">
        <v>5.7999999999999996E-3</v>
      </c>
      <c r="D64" s="24">
        <v>0.09</v>
      </c>
      <c r="E64" s="24">
        <f t="shared" si="1"/>
        <v>1.7999999999999999E-2</v>
      </c>
    </row>
    <row r="65" spans="1:5" ht="15.5" x14ac:dyDescent="0.35">
      <c r="A65" s="23">
        <v>2519</v>
      </c>
      <c r="B65" s="53" t="s">
        <v>49</v>
      </c>
      <c r="C65" s="130">
        <v>5.8E-4</v>
      </c>
      <c r="D65" s="24">
        <v>0.01</v>
      </c>
      <c r="E65" s="24">
        <f t="shared" si="1"/>
        <v>2E-3</v>
      </c>
    </row>
    <row r="66" spans="1:5" ht="15.5" x14ac:dyDescent="0.35">
      <c r="A66" s="23">
        <v>5238</v>
      </c>
      <c r="B66" s="50" t="s">
        <v>81</v>
      </c>
      <c r="C66" s="130">
        <v>2.3800000000000002E-3</v>
      </c>
      <c r="D66" s="24">
        <v>0.04</v>
      </c>
      <c r="E66" s="24">
        <f t="shared" si="1"/>
        <v>8.0000000000000002E-3</v>
      </c>
    </row>
    <row r="67" spans="1:5" ht="15.5" x14ac:dyDescent="0.35">
      <c r="A67" s="23">
        <v>5239</v>
      </c>
      <c r="B67" s="50" t="s">
        <v>82</v>
      </c>
      <c r="C67" s="130">
        <v>1.128E-2</v>
      </c>
      <c r="D67" s="24">
        <v>0.16</v>
      </c>
      <c r="E67" s="24">
        <f t="shared" si="1"/>
        <v>3.2000000000000001E-2</v>
      </c>
    </row>
    <row r="68" spans="1:5" ht="15.5" x14ac:dyDescent="0.35">
      <c r="A68" s="23">
        <v>5250</v>
      </c>
      <c r="B68" s="53" t="s">
        <v>14</v>
      </c>
      <c r="C68" s="130">
        <v>2.256E-2</v>
      </c>
      <c r="D68" s="24">
        <v>0.33</v>
      </c>
      <c r="E68" s="24">
        <f t="shared" si="1"/>
        <v>6.6000000000000003E-2</v>
      </c>
    </row>
    <row r="69" spans="1:5" ht="15.75" customHeight="1" x14ac:dyDescent="0.3">
      <c r="A69" s="27"/>
      <c r="B69" s="34" t="s">
        <v>8</v>
      </c>
      <c r="C69" s="116">
        <f>SUM(C34:C68)</f>
        <v>1.0000041520000003</v>
      </c>
      <c r="D69" s="26">
        <f>SUM(D34:D68)</f>
        <v>14.709999999999994</v>
      </c>
      <c r="E69" s="26">
        <f>SUM(E34:E68)</f>
        <v>2.941999999999998</v>
      </c>
    </row>
    <row r="70" spans="1:5" ht="15.5" x14ac:dyDescent="0.3">
      <c r="A70" s="27"/>
      <c r="B70" s="34" t="s">
        <v>12</v>
      </c>
      <c r="C70" s="114"/>
      <c r="D70" s="26">
        <f>D69+D32</f>
        <v>41</v>
      </c>
      <c r="E70" s="26">
        <f>E69+E32</f>
        <v>8.1999999999999993</v>
      </c>
    </row>
    <row r="71" spans="1:5" ht="15.75" customHeight="1" x14ac:dyDescent="0.3">
      <c r="A71" s="35"/>
      <c r="C71" s="117"/>
      <c r="D71" s="36"/>
      <c r="E71" s="36"/>
    </row>
    <row r="72" spans="1:5" ht="15.75" customHeight="1" x14ac:dyDescent="0.3">
      <c r="A72" s="143" t="s">
        <v>22</v>
      </c>
      <c r="B72" s="143"/>
      <c r="C72" s="118"/>
      <c r="D72" s="46">
        <v>100</v>
      </c>
      <c r="E72" s="46">
        <v>20</v>
      </c>
    </row>
    <row r="73" spans="1:5" ht="15.5" x14ac:dyDescent="0.3">
      <c r="A73" s="143" t="s">
        <v>38</v>
      </c>
      <c r="B73" s="143"/>
      <c r="C73" s="119"/>
      <c r="D73" s="47">
        <f>D70/D72</f>
        <v>0.41</v>
      </c>
      <c r="E73" s="47">
        <f>E70/E72</f>
        <v>0.41</v>
      </c>
    </row>
    <row r="74" spans="1:5" ht="15.75" customHeight="1" x14ac:dyDescent="0.3">
      <c r="A74" s="36"/>
      <c r="B74" s="37"/>
      <c r="C74" s="120"/>
      <c r="D74" s="98"/>
      <c r="E74" s="98"/>
    </row>
    <row r="75" spans="1:5" s="3" customFormat="1" ht="19.5" customHeight="1" x14ac:dyDescent="0.3">
      <c r="A75" s="147" t="s">
        <v>23</v>
      </c>
      <c r="B75" s="143"/>
      <c r="C75" s="121"/>
      <c r="D75" s="105"/>
      <c r="E75" s="105"/>
    </row>
    <row r="76" spans="1:5" s="3" customFormat="1" ht="15.5" x14ac:dyDescent="0.3">
      <c r="A76" s="143" t="s">
        <v>36</v>
      </c>
      <c r="B76" s="143"/>
      <c r="C76" s="121"/>
      <c r="D76" s="38"/>
      <c r="E76" s="38"/>
    </row>
    <row r="77" spans="1:5" ht="13.5" customHeight="1" x14ac:dyDescent="0.35">
      <c r="A77" s="28"/>
      <c r="B77" s="17"/>
      <c r="C77" s="122"/>
      <c r="D77" s="17"/>
      <c r="E77" s="17"/>
    </row>
    <row r="78" spans="1:5" s="3" customFormat="1" ht="17.25" customHeight="1" x14ac:dyDescent="0.35">
      <c r="A78" s="29" t="s">
        <v>24</v>
      </c>
      <c r="B78" s="29"/>
      <c r="C78" s="123"/>
      <c r="D78" s="29"/>
      <c r="E78" s="29"/>
    </row>
    <row r="79" spans="1:5" s="3" customFormat="1" ht="12.75" customHeight="1" x14ac:dyDescent="0.35">
      <c r="A79" s="29"/>
      <c r="B79" s="29"/>
      <c r="C79" s="123"/>
      <c r="D79" s="49"/>
      <c r="E79" s="49"/>
    </row>
    <row r="80" spans="1:5" s="3" customFormat="1" ht="15" customHeight="1" x14ac:dyDescent="0.35">
      <c r="A80" s="29" t="s">
        <v>147</v>
      </c>
      <c r="B80" s="30"/>
      <c r="C80" s="124"/>
      <c r="D80" s="30"/>
      <c r="E80" s="30"/>
    </row>
    <row r="81" spans="1:5" s="3" customFormat="1" ht="14.25" customHeight="1" x14ac:dyDescent="0.35">
      <c r="A81" s="29"/>
      <c r="B81" s="31"/>
      <c r="C81" s="125"/>
      <c r="D81" s="31"/>
      <c r="E81" s="31"/>
    </row>
  </sheetData>
  <mergeCells count="11">
    <mergeCell ref="A7:D7"/>
    <mergeCell ref="B8:D8"/>
    <mergeCell ref="A9:D9"/>
    <mergeCell ref="A10:D10"/>
    <mergeCell ref="B11:D11"/>
    <mergeCell ref="B12:D12"/>
    <mergeCell ref="B13:D13"/>
    <mergeCell ref="A72:B72"/>
    <mergeCell ref="A73:B73"/>
    <mergeCell ref="A75:B75"/>
    <mergeCell ref="A76:B76"/>
  </mergeCells>
  <pageMargins left="0.7" right="0.7" top="0.75" bottom="0.75" header="0.3" footer="0.3"/>
  <pageSetup paperSize="9" scale="60" orientation="portrait" r:id="rId1"/>
  <headerFooter>
    <oddFooter>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topLeftCell="A18" zoomScale="70" zoomScaleNormal="100" zoomScalePageLayoutView="70" workbookViewId="0">
      <selection activeCell="D73" sqref="D73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10.7265625" style="4" hidden="1" customWidth="1"/>
    <col min="4" max="4" width="32.1796875" style="4" customWidth="1"/>
    <col min="5" max="16384" width="9.1796875" style="4"/>
  </cols>
  <sheetData>
    <row r="1" spans="1:4" s="5" customFormat="1" ht="15.75" customHeight="1" x14ac:dyDescent="0.35">
      <c r="A1" s="4"/>
      <c r="B1" s="2"/>
      <c r="C1" s="2"/>
      <c r="D1" s="16" t="s">
        <v>19</v>
      </c>
    </row>
    <row r="2" spans="1:4" s="5" customFormat="1" ht="15.5" x14ac:dyDescent="0.35">
      <c r="A2" s="4"/>
      <c r="B2" s="2"/>
      <c r="C2" s="2"/>
      <c r="D2" s="16" t="s">
        <v>20</v>
      </c>
    </row>
    <row r="3" spans="1:4" s="5" customFormat="1" ht="15.5" x14ac:dyDescent="0.35">
      <c r="A3" s="4"/>
      <c r="B3" s="2"/>
      <c r="C3" s="2"/>
      <c r="D3" s="18" t="s">
        <v>40</v>
      </c>
    </row>
    <row r="4" spans="1:4" s="5" customFormat="1" ht="15.5" x14ac:dyDescent="0.35">
      <c r="A4" s="4"/>
      <c r="B4" s="2"/>
      <c r="C4" s="2"/>
      <c r="D4" s="16"/>
    </row>
    <row r="5" spans="1:4" s="5" customFormat="1" ht="15.5" x14ac:dyDescent="0.35">
      <c r="A5" s="4"/>
      <c r="B5" s="1"/>
      <c r="C5" s="1"/>
      <c r="D5" s="16" t="s">
        <v>83</v>
      </c>
    </row>
    <row r="6" spans="1:4" s="5" customFormat="1" x14ac:dyDescent="0.3">
      <c r="A6" s="4"/>
      <c r="B6" s="1"/>
      <c r="C6" s="1"/>
      <c r="D6" s="1"/>
    </row>
    <row r="7" spans="1:4" s="5" customFormat="1" ht="17.5" x14ac:dyDescent="0.35">
      <c r="A7" s="148" t="s">
        <v>9</v>
      </c>
      <c r="B7" s="148"/>
      <c r="C7" s="148"/>
      <c r="D7" s="148"/>
    </row>
    <row r="8" spans="1:4" s="5" customFormat="1" x14ac:dyDescent="0.3">
      <c r="A8" s="4"/>
      <c r="B8" s="149"/>
      <c r="C8" s="149"/>
      <c r="D8" s="149"/>
    </row>
    <row r="9" spans="1:4" s="5" customFormat="1" ht="15.75" customHeight="1" x14ac:dyDescent="0.3">
      <c r="A9" s="146" t="s">
        <v>1</v>
      </c>
      <c r="B9" s="146"/>
      <c r="C9" s="146"/>
      <c r="D9" s="146"/>
    </row>
    <row r="10" spans="1:4" s="5" customFormat="1" ht="15.75" customHeight="1" x14ac:dyDescent="0.3">
      <c r="A10" s="146" t="s">
        <v>0</v>
      </c>
      <c r="B10" s="146"/>
      <c r="C10" s="146"/>
      <c r="D10" s="146"/>
    </row>
    <row r="11" spans="1:4" s="5" customFormat="1" ht="15.75" customHeight="1" x14ac:dyDescent="0.3">
      <c r="A11" s="10"/>
      <c r="B11" s="146" t="s">
        <v>16</v>
      </c>
      <c r="C11" s="146"/>
      <c r="D11" s="146"/>
    </row>
    <row r="12" spans="1:4" s="5" customFormat="1" ht="15.5" x14ac:dyDescent="0.3">
      <c r="A12" s="10"/>
      <c r="B12" s="138" t="s">
        <v>85</v>
      </c>
      <c r="C12" s="138"/>
      <c r="D12" s="138"/>
    </row>
    <row r="13" spans="1:4" s="5" customFormat="1" ht="15.5" hidden="1" x14ac:dyDescent="0.3">
      <c r="A13" s="10"/>
      <c r="B13" s="146"/>
      <c r="C13" s="146"/>
      <c r="D13" s="146"/>
    </row>
    <row r="14" spans="1:4" s="5" customFormat="1" ht="15.5" hidden="1" x14ac:dyDescent="0.3">
      <c r="A14" s="10"/>
      <c r="B14" s="10"/>
      <c r="C14" s="10"/>
      <c r="D14" s="10"/>
    </row>
    <row r="15" spans="1:4" s="5" customFormat="1" ht="15.5" x14ac:dyDescent="0.3">
      <c r="A15" s="10" t="s">
        <v>2</v>
      </c>
      <c r="B15" s="10" t="s">
        <v>52</v>
      </c>
      <c r="C15" s="10"/>
      <c r="D15" s="10"/>
    </row>
    <row r="16" spans="1:4" s="5" customFormat="1" ht="15.5" hidden="1" x14ac:dyDescent="0.35">
      <c r="A16" s="8"/>
      <c r="B16" s="19"/>
      <c r="C16" s="19"/>
      <c r="D16" s="19"/>
    </row>
    <row r="17" spans="1:5" s="5" customFormat="1" ht="67.5" customHeight="1" x14ac:dyDescent="0.3">
      <c r="A17" s="42" t="s">
        <v>3</v>
      </c>
      <c r="B17" s="42" t="s">
        <v>4</v>
      </c>
      <c r="C17" s="42"/>
      <c r="D17" s="42" t="s">
        <v>37</v>
      </c>
    </row>
    <row r="18" spans="1:5" s="5" customFormat="1" ht="15" x14ac:dyDescent="0.3">
      <c r="A18" s="20">
        <v>1</v>
      </c>
      <c r="B18" s="21">
        <v>2</v>
      </c>
      <c r="C18" s="21"/>
      <c r="D18" s="21">
        <v>3</v>
      </c>
    </row>
    <row r="19" spans="1:5" s="5" customFormat="1" ht="15.5" x14ac:dyDescent="0.3">
      <c r="A19" s="22"/>
      <c r="B19" s="32" t="s">
        <v>5</v>
      </c>
      <c r="C19" s="32"/>
      <c r="D19" s="32"/>
    </row>
    <row r="20" spans="1:5" s="5" customFormat="1" ht="15.5" x14ac:dyDescent="0.3">
      <c r="A20" s="23">
        <v>1100</v>
      </c>
      <c r="B20" s="23" t="s">
        <v>47</v>
      </c>
      <c r="C20" s="24"/>
      <c r="D20" s="24">
        <f>9.16/1.2359</f>
        <v>7.4116028804919489</v>
      </c>
    </row>
    <row r="21" spans="1:5" s="5" customFormat="1" ht="15.5" x14ac:dyDescent="0.3">
      <c r="A21" s="23">
        <v>1200</v>
      </c>
      <c r="B21" s="25" t="s">
        <v>53</v>
      </c>
      <c r="C21" s="24"/>
      <c r="D21" s="24">
        <f>D20*0.2359</f>
        <v>1.7483971195080508</v>
      </c>
    </row>
    <row r="22" spans="1:5" s="5" customFormat="1" ht="15.5" hidden="1" x14ac:dyDescent="0.35">
      <c r="A22" s="23">
        <v>2222</v>
      </c>
      <c r="B22" s="53" t="s">
        <v>56</v>
      </c>
      <c r="C22" s="24"/>
      <c r="D22" s="24">
        <v>0</v>
      </c>
    </row>
    <row r="23" spans="1:5" ht="15.75" customHeight="1" x14ac:dyDescent="0.35">
      <c r="A23" s="23">
        <v>2223</v>
      </c>
      <c r="B23" s="53" t="s">
        <v>57</v>
      </c>
      <c r="C23" s="24"/>
      <c r="D23" s="24">
        <v>0.16</v>
      </c>
    </row>
    <row r="24" spans="1:5" ht="15.5" hidden="1" x14ac:dyDescent="0.35">
      <c r="A24" s="23">
        <v>2243</v>
      </c>
      <c r="B24" s="44" t="s">
        <v>13</v>
      </c>
      <c r="C24" s="24"/>
      <c r="D24" s="24">
        <v>0</v>
      </c>
    </row>
    <row r="25" spans="1:5" ht="15.5" hidden="1" x14ac:dyDescent="0.35">
      <c r="A25" s="23">
        <v>2244</v>
      </c>
      <c r="B25" s="44" t="s">
        <v>64</v>
      </c>
      <c r="C25" s="24"/>
      <c r="D25" s="24">
        <v>0</v>
      </c>
    </row>
    <row r="26" spans="1:5" ht="15.5" hidden="1" x14ac:dyDescent="0.35">
      <c r="A26" s="23">
        <v>2312</v>
      </c>
      <c r="B26" s="53" t="s">
        <v>71</v>
      </c>
      <c r="C26" s="24"/>
      <c r="D26" s="24">
        <v>0</v>
      </c>
    </row>
    <row r="27" spans="1:5" ht="15.5" x14ac:dyDescent="0.3">
      <c r="A27" s="23">
        <v>2321</v>
      </c>
      <c r="B27" s="25" t="s">
        <v>51</v>
      </c>
      <c r="C27" s="24"/>
      <c r="D27" s="24">
        <v>0.14000000000000001</v>
      </c>
    </row>
    <row r="28" spans="1:5" ht="15.5" hidden="1" x14ac:dyDescent="0.35">
      <c r="A28" s="23">
        <v>2350</v>
      </c>
      <c r="B28" s="50" t="s">
        <v>75</v>
      </c>
      <c r="C28" s="24"/>
      <c r="D28" s="24">
        <v>0</v>
      </c>
    </row>
    <row r="29" spans="1:5" ht="16.5" customHeight="1" x14ac:dyDescent="0.3">
      <c r="A29" s="23">
        <v>2362</v>
      </c>
      <c r="B29" s="25" t="s">
        <v>17</v>
      </c>
      <c r="C29" s="24"/>
      <c r="D29" s="24">
        <v>7.0000000000000007E-2</v>
      </c>
    </row>
    <row r="30" spans="1:5" ht="15.5" x14ac:dyDescent="0.3">
      <c r="A30" s="23">
        <v>2363</v>
      </c>
      <c r="B30" s="25" t="s">
        <v>15</v>
      </c>
      <c r="C30" s="24"/>
      <c r="D30" s="24">
        <v>36.49</v>
      </c>
    </row>
    <row r="31" spans="1:5" ht="15.5" hidden="1" x14ac:dyDescent="0.35">
      <c r="A31" s="23">
        <v>5239</v>
      </c>
      <c r="B31" s="8" t="s">
        <v>82</v>
      </c>
      <c r="C31" s="24"/>
      <c r="D31" s="24">
        <v>0</v>
      </c>
    </row>
    <row r="32" spans="1:5" ht="15.5" x14ac:dyDescent="0.3">
      <c r="A32" s="23"/>
      <c r="B32" s="33" t="s">
        <v>6</v>
      </c>
      <c r="C32" s="26"/>
      <c r="D32" s="26">
        <f>SUM(D20:D31)</f>
        <v>46.02</v>
      </c>
      <c r="E32" s="55"/>
    </row>
    <row r="33" spans="1:4" ht="15.5" x14ac:dyDescent="0.3">
      <c r="A33" s="27"/>
      <c r="B33" s="23" t="s">
        <v>7</v>
      </c>
      <c r="C33" s="23"/>
      <c r="D33" s="23"/>
    </row>
    <row r="34" spans="1:4" ht="15.5" x14ac:dyDescent="0.35">
      <c r="A34" s="23">
        <v>1100</v>
      </c>
      <c r="B34" s="23" t="s">
        <v>21</v>
      </c>
      <c r="C34" s="50">
        <f>0.388+0.024</f>
        <v>0.41200000000000003</v>
      </c>
      <c r="D34" s="24">
        <f>C34*3.28</f>
        <v>1.3513600000000001</v>
      </c>
    </row>
    <row r="35" spans="1:4" ht="14.25" customHeight="1" x14ac:dyDescent="0.35">
      <c r="A35" s="23">
        <v>1200</v>
      </c>
      <c r="B35" s="25" t="s">
        <v>53</v>
      </c>
      <c r="C35" s="50">
        <f>C34*0.2359</f>
        <v>9.7190800000000008E-2</v>
      </c>
      <c r="D35" s="24">
        <f t="shared" ref="D35:D74" si="0">C35*3.28</f>
        <v>0.318785824</v>
      </c>
    </row>
    <row r="36" spans="1:4" ht="15.5" x14ac:dyDescent="0.35">
      <c r="A36" s="23">
        <v>2100</v>
      </c>
      <c r="B36" s="51" t="s">
        <v>54</v>
      </c>
      <c r="C36" s="50">
        <v>1.1659999999999999E-3</v>
      </c>
      <c r="D36" s="24">
        <f t="shared" si="0"/>
        <v>3.8244799999999995E-3</v>
      </c>
    </row>
    <row r="37" spans="1:4" ht="15.5" x14ac:dyDescent="0.35">
      <c r="A37" s="52">
        <v>2210</v>
      </c>
      <c r="B37" s="25" t="s">
        <v>55</v>
      </c>
      <c r="C37" s="50">
        <v>7.6E-3</v>
      </c>
      <c r="D37" s="24">
        <f t="shared" si="0"/>
        <v>2.4927999999999999E-2</v>
      </c>
    </row>
    <row r="38" spans="1:4" ht="15.5" x14ac:dyDescent="0.35">
      <c r="A38" s="23">
        <v>2222</v>
      </c>
      <c r="B38" s="53" t="s">
        <v>56</v>
      </c>
      <c r="C38" s="50">
        <v>9.4999999999999998E-3</v>
      </c>
      <c r="D38" s="24">
        <f>C38*3.28+0.17</f>
        <v>0.20116000000000001</v>
      </c>
    </row>
    <row r="39" spans="1:4" ht="15.5" x14ac:dyDescent="0.35">
      <c r="A39" s="23">
        <v>2223</v>
      </c>
      <c r="B39" s="53" t="s">
        <v>57</v>
      </c>
      <c r="C39" s="50">
        <v>1.9019999999999999E-2</v>
      </c>
      <c r="D39" s="24">
        <f t="shared" si="0"/>
        <v>6.2385599999999992E-2</v>
      </c>
    </row>
    <row r="40" spans="1:4" ht="31" x14ac:dyDescent="0.35">
      <c r="A40" s="23">
        <v>2224</v>
      </c>
      <c r="B40" s="53" t="s">
        <v>58</v>
      </c>
      <c r="C40" s="50">
        <v>4.9500000000000004E-3</v>
      </c>
      <c r="D40" s="24">
        <f t="shared" si="0"/>
        <v>1.6236E-2</v>
      </c>
    </row>
    <row r="41" spans="1:4" ht="15.5" x14ac:dyDescent="0.35">
      <c r="A41" s="23">
        <v>2231</v>
      </c>
      <c r="B41" s="44" t="s">
        <v>59</v>
      </c>
      <c r="C41" s="50">
        <v>1.5499999999999999E-3</v>
      </c>
      <c r="D41" s="24">
        <f t="shared" si="0"/>
        <v>5.0839999999999991E-3</v>
      </c>
    </row>
    <row r="42" spans="1:4" ht="15.5" x14ac:dyDescent="0.35">
      <c r="A42" s="23">
        <v>2235</v>
      </c>
      <c r="B42" s="54" t="s">
        <v>60</v>
      </c>
      <c r="C42" s="50">
        <v>1.65E-3</v>
      </c>
      <c r="D42" s="24">
        <f t="shared" si="0"/>
        <v>5.4119999999999993E-3</v>
      </c>
    </row>
    <row r="43" spans="1:4" ht="15.5" x14ac:dyDescent="0.35">
      <c r="A43" s="23">
        <v>2239</v>
      </c>
      <c r="B43" s="44" t="s">
        <v>61</v>
      </c>
      <c r="C43" s="50">
        <v>4.4099999999999999E-3</v>
      </c>
      <c r="D43" s="24">
        <f t="shared" si="0"/>
        <v>1.4464799999999998E-2</v>
      </c>
    </row>
    <row r="44" spans="1:4" ht="15.5" x14ac:dyDescent="0.35">
      <c r="A44" s="23">
        <v>2241</v>
      </c>
      <c r="B44" s="44" t="s">
        <v>62</v>
      </c>
      <c r="C44" s="50">
        <v>1.6500000000000001E-2</v>
      </c>
      <c r="D44" s="24">
        <f t="shared" si="0"/>
        <v>5.4120000000000001E-2</v>
      </c>
    </row>
    <row r="45" spans="1:4" ht="15.5" hidden="1" x14ac:dyDescent="0.35">
      <c r="A45" s="23">
        <v>2242</v>
      </c>
      <c r="B45" s="53" t="s">
        <v>63</v>
      </c>
      <c r="C45" s="50">
        <v>2.2599999999999999E-3</v>
      </c>
      <c r="D45" s="24">
        <f t="shared" si="0"/>
        <v>7.4127999999999989E-3</v>
      </c>
    </row>
    <row r="46" spans="1:4" ht="15.5" x14ac:dyDescent="0.35">
      <c r="A46" s="23">
        <v>2243</v>
      </c>
      <c r="B46" s="44" t="s">
        <v>13</v>
      </c>
      <c r="C46" s="50">
        <v>3.2599999999999997E-2</v>
      </c>
      <c r="D46" s="24">
        <f>C46*3.28+0.04</f>
        <v>0.14692799999999998</v>
      </c>
    </row>
    <row r="47" spans="1:4" ht="15.5" x14ac:dyDescent="0.35">
      <c r="A47" s="23">
        <v>2244</v>
      </c>
      <c r="B47" s="44" t="s">
        <v>64</v>
      </c>
      <c r="C47" s="50">
        <v>0.20397000000000001</v>
      </c>
      <c r="D47" s="24">
        <f>C47*3.28+0.22</f>
        <v>0.88902159999999997</v>
      </c>
    </row>
    <row r="48" spans="1:4" ht="15.5" x14ac:dyDescent="0.35">
      <c r="A48" s="50">
        <v>2247</v>
      </c>
      <c r="B48" s="44" t="s">
        <v>10</v>
      </c>
      <c r="C48" s="50">
        <v>7.1900000000000002E-4</v>
      </c>
      <c r="D48" s="24">
        <f t="shared" si="0"/>
        <v>2.3583200000000001E-3</v>
      </c>
    </row>
    <row r="49" spans="1:4" ht="15.5" x14ac:dyDescent="0.35">
      <c r="A49" s="50">
        <v>2249</v>
      </c>
      <c r="B49" s="53" t="s">
        <v>65</v>
      </c>
      <c r="C49" s="50">
        <v>2.32E-4</v>
      </c>
      <c r="D49" s="24">
        <f t="shared" si="0"/>
        <v>7.6095999999999998E-4</v>
      </c>
    </row>
    <row r="50" spans="1:4" ht="15.5" x14ac:dyDescent="0.35">
      <c r="A50" s="23">
        <v>2250</v>
      </c>
      <c r="B50" s="44" t="s">
        <v>66</v>
      </c>
      <c r="C50" s="50">
        <v>2.4025999999999999E-2</v>
      </c>
      <c r="D50" s="24">
        <f t="shared" si="0"/>
        <v>7.8805279999999991E-2</v>
      </c>
    </row>
    <row r="51" spans="1:4" ht="16.5" hidden="1" customHeight="1" x14ac:dyDescent="0.35">
      <c r="A51" s="23">
        <v>2261</v>
      </c>
      <c r="B51" s="53" t="s">
        <v>67</v>
      </c>
      <c r="C51" s="50">
        <v>0</v>
      </c>
      <c r="D51" s="24">
        <f t="shared" si="0"/>
        <v>0</v>
      </c>
    </row>
    <row r="52" spans="1:4" ht="15.5" x14ac:dyDescent="0.35">
      <c r="A52" s="23">
        <v>2262</v>
      </c>
      <c r="B52" s="53" t="s">
        <v>50</v>
      </c>
      <c r="C52" s="50">
        <v>6.2599999999999999E-3</v>
      </c>
      <c r="D52" s="24">
        <f t="shared" si="0"/>
        <v>2.0532799999999997E-2</v>
      </c>
    </row>
    <row r="53" spans="1:4" ht="15.5" x14ac:dyDescent="0.35">
      <c r="A53" s="23">
        <v>2263</v>
      </c>
      <c r="B53" s="53" t="s">
        <v>68</v>
      </c>
      <c r="C53" s="50">
        <v>4.58E-2</v>
      </c>
      <c r="D53" s="24">
        <f t="shared" si="0"/>
        <v>0.150224</v>
      </c>
    </row>
    <row r="54" spans="1:4" ht="15.5" x14ac:dyDescent="0.35">
      <c r="A54" s="23">
        <v>2264</v>
      </c>
      <c r="B54" s="44" t="s">
        <v>69</v>
      </c>
      <c r="C54" s="50">
        <v>1.49E-3</v>
      </c>
      <c r="D54" s="24">
        <f t="shared" si="0"/>
        <v>4.8871999999999995E-3</v>
      </c>
    </row>
    <row r="55" spans="1:4" ht="15" customHeight="1" x14ac:dyDescent="0.35">
      <c r="A55" s="23">
        <v>2311</v>
      </c>
      <c r="B55" s="53" t="s">
        <v>70</v>
      </c>
      <c r="C55" s="50">
        <v>4.7699999999999999E-3</v>
      </c>
      <c r="D55" s="24">
        <f t="shared" si="0"/>
        <v>1.5645599999999999E-2</v>
      </c>
    </row>
    <row r="56" spans="1:4" ht="15.5" x14ac:dyDescent="0.35">
      <c r="A56" s="23">
        <v>2312</v>
      </c>
      <c r="B56" s="53" t="s">
        <v>71</v>
      </c>
      <c r="C56" s="50">
        <v>5.79E-3</v>
      </c>
      <c r="D56" s="24">
        <f>C56*3.28+0.29</f>
        <v>0.30899119999999997</v>
      </c>
    </row>
    <row r="57" spans="1:4" ht="15.5" hidden="1" x14ac:dyDescent="0.35">
      <c r="A57" s="23">
        <v>2314</v>
      </c>
      <c r="B57" s="54" t="s">
        <v>72</v>
      </c>
      <c r="C57" s="50">
        <v>2.2200000000000002E-3</v>
      </c>
      <c r="D57" s="24">
        <f t="shared" si="0"/>
        <v>7.2816000000000001E-3</v>
      </c>
    </row>
    <row r="58" spans="1:4" ht="15.5" x14ac:dyDescent="0.35">
      <c r="A58" s="23">
        <v>2321</v>
      </c>
      <c r="B58" s="53" t="s">
        <v>51</v>
      </c>
      <c r="C58" s="50">
        <v>1.9800000000000002E-2</v>
      </c>
      <c r="D58" s="24">
        <f t="shared" si="0"/>
        <v>6.4944000000000002E-2</v>
      </c>
    </row>
    <row r="59" spans="1:4" ht="15.5" x14ac:dyDescent="0.35">
      <c r="A59" s="23">
        <v>2322</v>
      </c>
      <c r="B59" s="53" t="s">
        <v>73</v>
      </c>
      <c r="C59" s="50">
        <v>3.5000000000000001E-3</v>
      </c>
      <c r="D59" s="24">
        <f t="shared" si="0"/>
        <v>1.1479999999999999E-2</v>
      </c>
    </row>
    <row r="60" spans="1:4" ht="15.5" hidden="1" x14ac:dyDescent="0.35">
      <c r="A60" s="23">
        <v>2341</v>
      </c>
      <c r="B60" s="53" t="s">
        <v>74</v>
      </c>
      <c r="C60" s="50"/>
      <c r="D60" s="24">
        <f t="shared" si="0"/>
        <v>0</v>
      </c>
    </row>
    <row r="61" spans="1:4" ht="15.5" x14ac:dyDescent="0.35">
      <c r="A61" s="23">
        <v>2350</v>
      </c>
      <c r="B61" s="50" t="s">
        <v>75</v>
      </c>
      <c r="C61" s="50">
        <v>8.5000000000000006E-3</v>
      </c>
      <c r="D61" s="24">
        <f>C61*3.28+0.12</f>
        <v>0.14788000000000001</v>
      </c>
    </row>
    <row r="62" spans="1:4" ht="15.5" hidden="1" x14ac:dyDescent="0.35">
      <c r="A62" s="23">
        <v>2361</v>
      </c>
      <c r="B62" s="53" t="s">
        <v>76</v>
      </c>
      <c r="C62" s="50">
        <v>0</v>
      </c>
      <c r="D62" s="24">
        <f t="shared" si="0"/>
        <v>0</v>
      </c>
    </row>
    <row r="63" spans="1:4" ht="15.5" hidden="1" x14ac:dyDescent="0.35">
      <c r="A63" s="23">
        <v>2362</v>
      </c>
      <c r="B63" s="53" t="s">
        <v>17</v>
      </c>
      <c r="C63" s="50">
        <v>0</v>
      </c>
      <c r="D63" s="24">
        <f t="shared" si="0"/>
        <v>0</v>
      </c>
    </row>
    <row r="64" spans="1:4" ht="15.5" hidden="1" x14ac:dyDescent="0.35">
      <c r="A64" s="23">
        <v>2363</v>
      </c>
      <c r="B64" s="53" t="s">
        <v>15</v>
      </c>
      <c r="C64" s="50">
        <v>0</v>
      </c>
      <c r="D64" s="24">
        <f t="shared" si="0"/>
        <v>0</v>
      </c>
    </row>
    <row r="65" spans="1:4" ht="15.5" hidden="1" x14ac:dyDescent="0.35">
      <c r="A65" s="50">
        <v>2370</v>
      </c>
      <c r="B65" s="53" t="s">
        <v>18</v>
      </c>
      <c r="C65" s="50">
        <v>0</v>
      </c>
      <c r="D65" s="24">
        <f t="shared" si="0"/>
        <v>0</v>
      </c>
    </row>
    <row r="66" spans="1:4" ht="15.5" hidden="1" x14ac:dyDescent="0.35">
      <c r="A66" s="50">
        <v>2400</v>
      </c>
      <c r="B66" s="53" t="s">
        <v>77</v>
      </c>
      <c r="C66" s="50">
        <v>0</v>
      </c>
      <c r="D66" s="24">
        <f t="shared" si="0"/>
        <v>0</v>
      </c>
    </row>
    <row r="67" spans="1:4" ht="15.5" hidden="1" x14ac:dyDescent="0.35">
      <c r="A67" s="23">
        <v>2512</v>
      </c>
      <c r="B67" s="53" t="s">
        <v>78</v>
      </c>
      <c r="C67" s="50">
        <v>0</v>
      </c>
      <c r="D67" s="24">
        <f t="shared" si="0"/>
        <v>0</v>
      </c>
    </row>
    <row r="68" spans="1:4" ht="15.5" hidden="1" x14ac:dyDescent="0.35">
      <c r="A68" s="23">
        <v>2513</v>
      </c>
      <c r="B68" s="50" t="s">
        <v>79</v>
      </c>
      <c r="C68" s="50">
        <v>1.4599999999999999E-3</v>
      </c>
      <c r="D68" s="24">
        <f t="shared" si="0"/>
        <v>4.7887999999999993E-3</v>
      </c>
    </row>
    <row r="69" spans="1:4" ht="15.5" x14ac:dyDescent="0.35">
      <c r="A69" s="23">
        <v>2515</v>
      </c>
      <c r="B69" s="53" t="s">
        <v>11</v>
      </c>
      <c r="C69" s="50">
        <v>1.9E-3</v>
      </c>
      <c r="D69" s="24">
        <f t="shared" si="0"/>
        <v>6.2319999999999997E-3</v>
      </c>
    </row>
    <row r="70" spans="1:4" ht="15.5" x14ac:dyDescent="0.35">
      <c r="A70" s="23">
        <v>2519</v>
      </c>
      <c r="B70" s="53" t="s">
        <v>49</v>
      </c>
      <c r="C70" s="50">
        <v>2E-3</v>
      </c>
      <c r="D70" s="24">
        <f t="shared" si="0"/>
        <v>6.5599999999999999E-3</v>
      </c>
    </row>
    <row r="71" spans="1:4" ht="15.5" x14ac:dyDescent="0.35">
      <c r="A71" s="23">
        <v>5220</v>
      </c>
      <c r="B71" s="53" t="s">
        <v>80</v>
      </c>
      <c r="C71" s="50">
        <v>1.06E-2</v>
      </c>
      <c r="D71" s="24">
        <f t="shared" si="0"/>
        <v>3.4768E-2</v>
      </c>
    </row>
    <row r="72" spans="1:4" ht="16.5" customHeight="1" x14ac:dyDescent="0.35">
      <c r="A72" s="23">
        <v>5238</v>
      </c>
      <c r="B72" s="50" t="s">
        <v>81</v>
      </c>
      <c r="C72" s="50">
        <v>1.65E-3</v>
      </c>
      <c r="D72" s="24">
        <f t="shared" si="0"/>
        <v>5.4119999999999993E-3</v>
      </c>
    </row>
    <row r="73" spans="1:4" ht="15.5" x14ac:dyDescent="0.35">
      <c r="A73" s="23">
        <v>5239</v>
      </c>
      <c r="B73" s="8" t="s">
        <v>82</v>
      </c>
      <c r="C73" s="50">
        <v>1.9800000000000002E-2</v>
      </c>
      <c r="D73" s="24">
        <f>C73*3.28+0.26</f>
        <v>0.32494400000000001</v>
      </c>
    </row>
    <row r="74" spans="1:4" ht="15.5" x14ac:dyDescent="0.35">
      <c r="A74" s="23">
        <v>5250</v>
      </c>
      <c r="B74" s="53" t="s">
        <v>14</v>
      </c>
      <c r="C74" s="50">
        <v>2.5000000000000001E-2</v>
      </c>
      <c r="D74" s="24">
        <f t="shared" si="0"/>
        <v>8.2000000000000003E-2</v>
      </c>
    </row>
    <row r="75" spans="1:4" ht="15.75" customHeight="1" x14ac:dyDescent="0.3">
      <c r="A75" s="27"/>
      <c r="B75" s="34" t="s">
        <v>8</v>
      </c>
      <c r="C75" s="26"/>
      <c r="D75" s="26">
        <f>SUM(D34:D74)</f>
        <v>4.3796188640000002</v>
      </c>
    </row>
    <row r="76" spans="1:4" ht="15.5" x14ac:dyDescent="0.3">
      <c r="A76" s="27"/>
      <c r="B76" s="34" t="s">
        <v>12</v>
      </c>
      <c r="C76" s="26"/>
      <c r="D76" s="26">
        <f>D75+D32</f>
        <v>50.399618864000004</v>
      </c>
    </row>
    <row r="77" spans="1:4" ht="15.75" customHeight="1" x14ac:dyDescent="0.3">
      <c r="A77" s="35"/>
      <c r="C77" s="36"/>
      <c r="D77" s="36"/>
    </row>
    <row r="78" spans="1:4" ht="15.75" customHeight="1" x14ac:dyDescent="0.3">
      <c r="A78" s="143" t="s">
        <v>22</v>
      </c>
      <c r="B78" s="143"/>
      <c r="C78" s="40"/>
      <c r="D78" s="46">
        <v>60</v>
      </c>
    </row>
    <row r="79" spans="1:4" ht="15.5" x14ac:dyDescent="0.3">
      <c r="A79" s="143" t="s">
        <v>38</v>
      </c>
      <c r="B79" s="143"/>
      <c r="C79" s="41"/>
      <c r="D79" s="47">
        <f>D76/D78</f>
        <v>0.8399936477333334</v>
      </c>
    </row>
    <row r="80" spans="1:4" ht="15.75" customHeight="1" x14ac:dyDescent="0.3">
      <c r="A80" s="36"/>
      <c r="B80" s="37"/>
      <c r="C80" s="37"/>
      <c r="D80" s="48"/>
    </row>
    <row r="81" spans="1:4" s="3" customFormat="1" ht="19.5" customHeight="1" x14ac:dyDescent="0.3">
      <c r="A81" s="147" t="s">
        <v>23</v>
      </c>
      <c r="B81" s="143"/>
      <c r="C81" s="43"/>
      <c r="D81" s="38"/>
    </row>
    <row r="82" spans="1:4" s="3" customFormat="1" ht="15.5" x14ac:dyDescent="0.3">
      <c r="A82" s="143" t="s">
        <v>36</v>
      </c>
      <c r="B82" s="143"/>
      <c r="C82" s="43"/>
      <c r="D82" s="38"/>
    </row>
    <row r="83" spans="1:4" ht="13.5" customHeight="1" x14ac:dyDescent="0.35">
      <c r="A83" s="28"/>
      <c r="B83" s="17"/>
      <c r="C83" s="17"/>
      <c r="D83" s="17"/>
    </row>
    <row r="84" spans="1:4" s="3" customFormat="1" ht="17.25" customHeight="1" x14ac:dyDescent="0.35">
      <c r="A84" s="29" t="s">
        <v>24</v>
      </c>
      <c r="B84" s="29"/>
      <c r="C84" s="29"/>
      <c r="D84" s="29"/>
    </row>
    <row r="85" spans="1:4" s="3" customFormat="1" ht="12.75" customHeight="1" x14ac:dyDescent="0.35">
      <c r="A85" s="29"/>
      <c r="B85" s="29"/>
      <c r="C85" s="29"/>
      <c r="D85" s="49"/>
    </row>
    <row r="86" spans="1:4" s="3" customFormat="1" ht="15" customHeight="1" x14ac:dyDescent="0.35">
      <c r="A86" s="29" t="s">
        <v>27</v>
      </c>
      <c r="B86" s="30"/>
      <c r="C86" s="30"/>
      <c r="D86" s="30"/>
    </row>
    <row r="87" spans="1:4" s="3" customFormat="1" ht="14.25" customHeight="1" x14ac:dyDescent="0.35">
      <c r="A87" s="29"/>
      <c r="B87" s="31"/>
      <c r="C87" s="31"/>
      <c r="D87" s="31"/>
    </row>
  </sheetData>
  <mergeCells count="11">
    <mergeCell ref="B13:D13"/>
    <mergeCell ref="A78:B78"/>
    <mergeCell ref="A79:B79"/>
    <mergeCell ref="A81:B81"/>
    <mergeCell ref="A82:B82"/>
    <mergeCell ref="A7:D7"/>
    <mergeCell ref="B8:D8"/>
    <mergeCell ref="A9:D9"/>
    <mergeCell ref="A10:D10"/>
    <mergeCell ref="B11:D11"/>
    <mergeCell ref="B12:D12"/>
  </mergeCells>
  <pageMargins left="0.70866141732283472" right="0.70866141732283472" top="0.74803149606299213" bottom="0.55118110236220474" header="0.31496062992125984" footer="0.31496062992125984"/>
  <pageSetup paperSize="9" scale="61" fitToHeight="0" orientation="portrait" r:id="rId1"/>
  <headerFooter>
    <oddFooter>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tabSelected="1" view="pageLayout" topLeftCell="A4" zoomScale="80" zoomScaleNormal="70" zoomScalePageLayoutView="80" workbookViewId="0">
      <selection activeCell="B12" sqref="B12:D12"/>
    </sheetView>
  </sheetViews>
  <sheetFormatPr defaultColWidth="9.1796875" defaultRowHeight="14" x14ac:dyDescent="0.3"/>
  <cols>
    <col min="1" max="1" width="13.26953125" style="4" customWidth="1"/>
    <col min="2" max="2" width="99.7265625" style="4" customWidth="1"/>
    <col min="3" max="3" width="8.453125" style="4" hidden="1" customWidth="1"/>
    <col min="4" max="4" width="32.1796875" style="4" hidden="1" customWidth="1"/>
    <col min="5" max="5" width="32.1796875" style="4" customWidth="1"/>
    <col min="6" max="6" width="9.1796875" style="4"/>
    <col min="7" max="7" width="17.7265625" style="4" bestFit="1" customWidth="1"/>
    <col min="8" max="16384" width="9.1796875" style="4"/>
  </cols>
  <sheetData>
    <row r="1" spans="1:5" s="5" customFormat="1" ht="15.75" customHeight="1" x14ac:dyDescent="0.35">
      <c r="A1" s="4"/>
      <c r="B1" s="2"/>
      <c r="C1" s="2"/>
      <c r="D1" s="16" t="s">
        <v>19</v>
      </c>
      <c r="E1" s="16" t="s">
        <v>19</v>
      </c>
    </row>
    <row r="2" spans="1:5" s="5" customFormat="1" ht="15.5" x14ac:dyDescent="0.35">
      <c r="A2" s="4"/>
      <c r="B2" s="2"/>
      <c r="C2" s="2"/>
      <c r="D2" s="16" t="s">
        <v>20</v>
      </c>
      <c r="E2" s="16" t="s">
        <v>20</v>
      </c>
    </row>
    <row r="3" spans="1:5" s="5" customFormat="1" ht="15.5" x14ac:dyDescent="0.35">
      <c r="A3" s="4"/>
      <c r="B3" s="2"/>
      <c r="C3" s="2"/>
      <c r="D3" s="16" t="s">
        <v>40</v>
      </c>
      <c r="E3" s="16" t="s">
        <v>40</v>
      </c>
    </row>
    <row r="4" spans="1:5" s="5" customFormat="1" ht="15.5" x14ac:dyDescent="0.35">
      <c r="A4" s="4"/>
      <c r="B4" s="2"/>
      <c r="C4" s="2"/>
      <c r="D4" s="16"/>
      <c r="E4" s="16"/>
    </row>
    <row r="5" spans="1:5" s="5" customFormat="1" ht="15.5" x14ac:dyDescent="0.35">
      <c r="A5" s="4"/>
      <c r="B5" s="1"/>
      <c r="C5" s="1"/>
      <c r="D5" s="16" t="s">
        <v>122</v>
      </c>
      <c r="E5" s="16" t="s">
        <v>178</v>
      </c>
    </row>
    <row r="6" spans="1:5" s="5" customFormat="1" x14ac:dyDescent="0.3">
      <c r="A6" s="4"/>
      <c r="B6" s="1"/>
      <c r="C6" s="1"/>
      <c r="D6" s="1"/>
      <c r="E6" s="1"/>
    </row>
    <row r="7" spans="1:5" s="5" customFormat="1" ht="17.5" x14ac:dyDescent="0.35">
      <c r="A7" s="148" t="s">
        <v>9</v>
      </c>
      <c r="B7" s="148"/>
      <c r="C7" s="148"/>
      <c r="D7" s="148"/>
      <c r="E7" s="128"/>
    </row>
    <row r="8" spans="1:5" s="5" customFormat="1" x14ac:dyDescent="0.3">
      <c r="A8" s="4"/>
      <c r="B8" s="149"/>
      <c r="C8" s="149"/>
      <c r="D8" s="149"/>
      <c r="E8" s="129"/>
    </row>
    <row r="9" spans="1:5" s="5" customFormat="1" ht="15.75" customHeight="1" x14ac:dyDescent="0.3">
      <c r="A9" s="146" t="s">
        <v>1</v>
      </c>
      <c r="B9" s="146"/>
      <c r="C9" s="146"/>
      <c r="D9" s="146"/>
      <c r="E9" s="10"/>
    </row>
    <row r="10" spans="1:5" s="5" customFormat="1" ht="15.75" customHeight="1" x14ac:dyDescent="0.3">
      <c r="A10" s="146" t="s">
        <v>0</v>
      </c>
      <c r="B10" s="146"/>
      <c r="C10" s="146"/>
      <c r="D10" s="146"/>
      <c r="E10" s="10"/>
    </row>
    <row r="11" spans="1:5" s="5" customFormat="1" ht="15.75" customHeight="1" x14ac:dyDescent="0.3">
      <c r="A11" s="10"/>
      <c r="B11" s="146" t="s">
        <v>123</v>
      </c>
      <c r="C11" s="146"/>
      <c r="D11" s="146"/>
      <c r="E11" s="10"/>
    </row>
    <row r="12" spans="1:5" s="5" customFormat="1" ht="15.5" x14ac:dyDescent="0.3">
      <c r="A12" s="10"/>
      <c r="B12" s="138" t="s">
        <v>183</v>
      </c>
      <c r="C12" s="138"/>
      <c r="D12" s="138"/>
      <c r="E12" s="56"/>
    </row>
    <row r="13" spans="1:5" s="5" customFormat="1" ht="15.5" hidden="1" x14ac:dyDescent="0.3">
      <c r="A13" s="10"/>
      <c r="B13" s="146"/>
      <c r="C13" s="146"/>
      <c r="D13" s="146"/>
      <c r="E13" s="10"/>
    </row>
    <row r="14" spans="1:5" s="5" customFormat="1" ht="15.5" hidden="1" x14ac:dyDescent="0.3">
      <c r="A14" s="10"/>
      <c r="B14" s="10"/>
      <c r="C14" s="10"/>
      <c r="D14" s="10"/>
      <c r="E14" s="10"/>
    </row>
    <row r="15" spans="1:5" s="5" customFormat="1" ht="15.5" x14ac:dyDescent="0.3">
      <c r="A15" s="10" t="s">
        <v>2</v>
      </c>
      <c r="B15" s="10" t="s">
        <v>52</v>
      </c>
      <c r="C15" s="10"/>
      <c r="D15" s="10"/>
      <c r="E15" s="10"/>
    </row>
    <row r="16" spans="1:5" s="5" customFormat="1" ht="15.5" hidden="1" x14ac:dyDescent="0.35">
      <c r="A16" s="8"/>
      <c r="B16" s="19"/>
      <c r="C16" s="19"/>
      <c r="D16" s="19"/>
      <c r="E16" s="19"/>
    </row>
    <row r="17" spans="1:7" s="5" customFormat="1" ht="67.5" customHeight="1" x14ac:dyDescent="0.3">
      <c r="A17" s="42" t="s">
        <v>3</v>
      </c>
      <c r="B17" s="42" t="s">
        <v>4</v>
      </c>
      <c r="C17" s="42"/>
      <c r="D17" s="42" t="s">
        <v>37</v>
      </c>
      <c r="E17" s="42" t="s">
        <v>37</v>
      </c>
    </row>
    <row r="18" spans="1:7" s="5" customFormat="1" ht="15" x14ac:dyDescent="0.3">
      <c r="A18" s="20">
        <v>1</v>
      </c>
      <c r="B18" s="21">
        <v>2</v>
      </c>
      <c r="C18" s="21"/>
      <c r="D18" s="21">
        <v>3</v>
      </c>
      <c r="E18" s="21">
        <v>3</v>
      </c>
    </row>
    <row r="19" spans="1:7" s="5" customFormat="1" ht="15.5" x14ac:dyDescent="0.3">
      <c r="A19" s="22"/>
      <c r="B19" s="32" t="s">
        <v>5</v>
      </c>
      <c r="C19" s="32"/>
      <c r="D19" s="32"/>
      <c r="E19" s="32"/>
    </row>
    <row r="20" spans="1:7" s="5" customFormat="1" ht="15.5" x14ac:dyDescent="0.3">
      <c r="A20" s="23">
        <v>1100</v>
      </c>
      <c r="B20" s="23" t="s">
        <v>47</v>
      </c>
      <c r="C20" s="24"/>
      <c r="D20" s="24">
        <v>275.10000000000002</v>
      </c>
      <c r="E20" s="24">
        <f>D20/500*100</f>
        <v>55.02</v>
      </c>
    </row>
    <row r="21" spans="1:7" s="5" customFormat="1" ht="15.5" x14ac:dyDescent="0.3">
      <c r="A21" s="23">
        <v>1200</v>
      </c>
      <c r="B21" s="25" t="s">
        <v>53</v>
      </c>
      <c r="C21" s="24"/>
      <c r="D21" s="24">
        <v>64.900000000000006</v>
      </c>
      <c r="E21" s="24">
        <f t="shared" ref="E21:E31" si="0">D21/500*100</f>
        <v>12.98</v>
      </c>
    </row>
    <row r="22" spans="1:7" s="5" customFormat="1" ht="15.5" x14ac:dyDescent="0.35">
      <c r="A22" s="23">
        <v>2222</v>
      </c>
      <c r="B22" s="53" t="s">
        <v>56</v>
      </c>
      <c r="C22" s="24"/>
      <c r="D22" s="24">
        <v>9.36</v>
      </c>
      <c r="E22" s="24">
        <f t="shared" si="0"/>
        <v>1.8720000000000001</v>
      </c>
    </row>
    <row r="23" spans="1:7" ht="15.75" customHeight="1" x14ac:dyDescent="0.35">
      <c r="A23" s="23">
        <v>2223</v>
      </c>
      <c r="B23" s="53" t="s">
        <v>57</v>
      </c>
      <c r="C23" s="24"/>
      <c r="D23" s="24">
        <v>7.5</v>
      </c>
      <c r="E23" s="24">
        <f t="shared" si="0"/>
        <v>1.5</v>
      </c>
    </row>
    <row r="24" spans="1:7" ht="15.5" x14ac:dyDescent="0.35">
      <c r="A24" s="23">
        <v>2243</v>
      </c>
      <c r="B24" s="44" t="s">
        <v>13</v>
      </c>
      <c r="C24" s="24"/>
      <c r="D24" s="24">
        <v>0</v>
      </c>
      <c r="E24" s="24">
        <f t="shared" si="0"/>
        <v>0</v>
      </c>
    </row>
    <row r="25" spans="1:7" ht="15.5" x14ac:dyDescent="0.35">
      <c r="A25" s="23">
        <v>2244</v>
      </c>
      <c r="B25" s="44" t="s">
        <v>64</v>
      </c>
      <c r="C25" s="24"/>
      <c r="D25" s="24">
        <v>0</v>
      </c>
      <c r="E25" s="24">
        <f t="shared" si="0"/>
        <v>0</v>
      </c>
    </row>
    <row r="26" spans="1:7" ht="15.5" x14ac:dyDescent="0.35">
      <c r="A26" s="23">
        <v>2312</v>
      </c>
      <c r="B26" s="53" t="s">
        <v>71</v>
      </c>
      <c r="C26" s="24"/>
      <c r="D26" s="24">
        <v>16.079999999999998</v>
      </c>
      <c r="E26" s="24">
        <f t="shared" si="0"/>
        <v>3.2159999999999993</v>
      </c>
    </row>
    <row r="27" spans="1:7" ht="15.5" x14ac:dyDescent="0.3">
      <c r="A27" s="23">
        <v>2321</v>
      </c>
      <c r="B27" s="25" t="s">
        <v>51</v>
      </c>
      <c r="C27" s="24"/>
      <c r="D27" s="24">
        <v>10.94</v>
      </c>
      <c r="E27" s="24">
        <f t="shared" si="0"/>
        <v>2.1880000000000002</v>
      </c>
    </row>
    <row r="28" spans="1:7" ht="15.5" x14ac:dyDescent="0.35">
      <c r="A28" s="23">
        <v>2350</v>
      </c>
      <c r="B28" s="50" t="s">
        <v>75</v>
      </c>
      <c r="C28" s="24"/>
      <c r="D28" s="24">
        <v>9.3000000000000007</v>
      </c>
      <c r="E28" s="24">
        <f t="shared" si="0"/>
        <v>1.86</v>
      </c>
    </row>
    <row r="29" spans="1:7" ht="16.5" customHeight="1" x14ac:dyDescent="0.3">
      <c r="A29" s="23">
        <v>2362</v>
      </c>
      <c r="B29" s="25" t="s">
        <v>17</v>
      </c>
      <c r="C29" s="24"/>
      <c r="D29" s="24">
        <v>5</v>
      </c>
      <c r="E29" s="24">
        <f t="shared" si="0"/>
        <v>1</v>
      </c>
    </row>
    <row r="30" spans="1:7" ht="15.5" x14ac:dyDescent="0.3">
      <c r="A30" s="23">
        <v>2363</v>
      </c>
      <c r="B30" s="25" t="s">
        <v>15</v>
      </c>
      <c r="C30" s="24"/>
      <c r="D30" s="24">
        <f>0.48*500</f>
        <v>240</v>
      </c>
      <c r="E30" s="24">
        <f t="shared" si="0"/>
        <v>48</v>
      </c>
    </row>
    <row r="31" spans="1:7" ht="15.5" hidden="1" x14ac:dyDescent="0.35">
      <c r="A31" s="23">
        <v>5239</v>
      </c>
      <c r="B31" s="8" t="s">
        <v>82</v>
      </c>
      <c r="C31" s="24"/>
      <c r="D31" s="24">
        <v>0</v>
      </c>
      <c r="E31" s="24">
        <f t="shared" si="0"/>
        <v>0</v>
      </c>
    </row>
    <row r="32" spans="1:7" ht="15.5" x14ac:dyDescent="0.3">
      <c r="A32" s="23"/>
      <c r="B32" s="33" t="s">
        <v>6</v>
      </c>
      <c r="C32" s="26"/>
      <c r="D32" s="26">
        <f>SUM(D20:D31)</f>
        <v>638.18000000000006</v>
      </c>
      <c r="E32" s="26">
        <f>SUM(E20:E31)</f>
        <v>127.636</v>
      </c>
      <c r="F32" s="55"/>
      <c r="G32" s="134"/>
    </row>
    <row r="33" spans="1:7" ht="15.5" x14ac:dyDescent="0.3">
      <c r="A33" s="27"/>
      <c r="B33" s="23" t="s">
        <v>7</v>
      </c>
      <c r="C33" s="23"/>
      <c r="D33" s="23"/>
      <c r="E33" s="23"/>
      <c r="G33" s="6"/>
    </row>
    <row r="34" spans="1:7" ht="15.5" x14ac:dyDescent="0.35">
      <c r="A34" s="23">
        <v>1100</v>
      </c>
      <c r="B34" s="44" t="s">
        <v>21</v>
      </c>
      <c r="C34" s="130">
        <v>0.45928000000000002</v>
      </c>
      <c r="D34" s="24">
        <v>218.99</v>
      </c>
      <c r="E34" s="24">
        <f>D34/500*100</f>
        <v>43.798000000000002</v>
      </c>
    </row>
    <row r="35" spans="1:7" ht="15.5" x14ac:dyDescent="0.35">
      <c r="A35" s="23">
        <v>1200</v>
      </c>
      <c r="B35" s="44" t="s">
        <v>53</v>
      </c>
      <c r="C35" s="130">
        <f>C34*0.2359</f>
        <v>0.108344152</v>
      </c>
      <c r="D35" s="24">
        <v>51.66</v>
      </c>
      <c r="E35" s="24">
        <f t="shared" ref="E35:E68" si="1">D35/500*100</f>
        <v>10.331999999999999</v>
      </c>
    </row>
    <row r="36" spans="1:7" ht="15.5" x14ac:dyDescent="0.35">
      <c r="A36" s="23">
        <v>2100</v>
      </c>
      <c r="B36" s="51" t="s">
        <v>54</v>
      </c>
      <c r="C36" s="130">
        <v>1.56E-3</v>
      </c>
      <c r="D36" s="24">
        <v>0.74</v>
      </c>
      <c r="E36" s="24">
        <f t="shared" si="1"/>
        <v>0.14799999999999999</v>
      </c>
    </row>
    <row r="37" spans="1:7" ht="15.5" x14ac:dyDescent="0.35">
      <c r="A37" s="52">
        <v>2210</v>
      </c>
      <c r="B37" s="53" t="s">
        <v>55</v>
      </c>
      <c r="C37" s="130">
        <v>8.2000000000000007E-3</v>
      </c>
      <c r="D37" s="24">
        <v>3.91</v>
      </c>
      <c r="E37" s="24">
        <f t="shared" si="1"/>
        <v>0.78200000000000003</v>
      </c>
    </row>
    <row r="38" spans="1:7" ht="15.5" x14ac:dyDescent="0.35">
      <c r="A38" s="23">
        <v>2222</v>
      </c>
      <c r="B38" s="53" t="s">
        <v>56</v>
      </c>
      <c r="C38" s="130">
        <v>8.3599999999999994E-3</v>
      </c>
      <c r="D38" s="24">
        <v>3.99</v>
      </c>
      <c r="E38" s="24">
        <f t="shared" si="1"/>
        <v>0.79800000000000004</v>
      </c>
    </row>
    <row r="39" spans="1:7" ht="15.5" x14ac:dyDescent="0.35">
      <c r="A39" s="23">
        <v>2223</v>
      </c>
      <c r="B39" s="53" t="s">
        <v>57</v>
      </c>
      <c r="C39" s="130">
        <v>6.6970000000000002E-2</v>
      </c>
      <c r="D39" s="24">
        <v>32.03</v>
      </c>
      <c r="E39" s="24">
        <f t="shared" si="1"/>
        <v>6.4060000000000006</v>
      </c>
    </row>
    <row r="40" spans="1:7" ht="31" x14ac:dyDescent="0.35">
      <c r="A40" s="23">
        <v>2224</v>
      </c>
      <c r="B40" s="53" t="s">
        <v>58</v>
      </c>
      <c r="C40" s="130">
        <v>3.8899999999999998E-3</v>
      </c>
      <c r="D40" s="24">
        <v>1.85</v>
      </c>
      <c r="E40" s="24">
        <f t="shared" si="1"/>
        <v>0.37</v>
      </c>
    </row>
    <row r="41" spans="1:7" ht="15.5" x14ac:dyDescent="0.35">
      <c r="A41" s="23">
        <v>2231</v>
      </c>
      <c r="B41" s="44" t="s">
        <v>59</v>
      </c>
      <c r="C41" s="130">
        <v>1.0499999999999999E-3</v>
      </c>
      <c r="D41" s="24">
        <v>0.5</v>
      </c>
      <c r="E41" s="24">
        <f t="shared" si="1"/>
        <v>0.1</v>
      </c>
    </row>
    <row r="42" spans="1:7" ht="15.5" x14ac:dyDescent="0.35">
      <c r="A42" s="23">
        <v>2232</v>
      </c>
      <c r="B42" s="44" t="s">
        <v>86</v>
      </c>
      <c r="C42" s="130">
        <v>1.469E-2</v>
      </c>
      <c r="D42" s="24">
        <v>7</v>
      </c>
      <c r="E42" s="24">
        <f t="shared" si="1"/>
        <v>1.4000000000000001</v>
      </c>
    </row>
    <row r="43" spans="1:7" ht="15.5" x14ac:dyDescent="0.35">
      <c r="A43" s="23">
        <v>2235</v>
      </c>
      <c r="B43" s="54" t="s">
        <v>60</v>
      </c>
      <c r="C43" s="130">
        <v>1.56E-3</v>
      </c>
      <c r="D43" s="24">
        <v>0.74</v>
      </c>
      <c r="E43" s="24">
        <f t="shared" si="1"/>
        <v>0.14799999999999999</v>
      </c>
    </row>
    <row r="44" spans="1:7" ht="15.5" x14ac:dyDescent="0.35">
      <c r="A44" s="23">
        <v>2239</v>
      </c>
      <c r="B44" s="44" t="s">
        <v>61</v>
      </c>
      <c r="C44" s="130">
        <v>9.2000000000000003E-4</v>
      </c>
      <c r="D44" s="24">
        <v>0.44</v>
      </c>
      <c r="E44" s="24">
        <f t="shared" si="1"/>
        <v>8.8000000000000009E-2</v>
      </c>
    </row>
    <row r="45" spans="1:7" ht="15.5" x14ac:dyDescent="0.35">
      <c r="A45" s="23">
        <v>2241</v>
      </c>
      <c r="B45" s="44" t="s">
        <v>62</v>
      </c>
      <c r="C45" s="130">
        <v>6.0800000000000003E-3</v>
      </c>
      <c r="D45" s="24">
        <v>2.9</v>
      </c>
      <c r="E45" s="24">
        <f t="shared" si="1"/>
        <v>0.57999999999999996</v>
      </c>
    </row>
    <row r="46" spans="1:7" ht="15.5" x14ac:dyDescent="0.35">
      <c r="A46" s="23">
        <v>2242</v>
      </c>
      <c r="B46" s="53" t="s">
        <v>63</v>
      </c>
      <c r="C46" s="130">
        <v>2.16E-3</v>
      </c>
      <c r="D46" s="24">
        <v>1.03</v>
      </c>
      <c r="E46" s="24">
        <f t="shared" si="1"/>
        <v>0.20600000000000002</v>
      </c>
    </row>
    <row r="47" spans="1:7" ht="15.5" x14ac:dyDescent="0.35">
      <c r="A47" s="23">
        <v>2243</v>
      </c>
      <c r="B47" s="44" t="s">
        <v>13</v>
      </c>
      <c r="C47" s="130">
        <v>1.635E-2</v>
      </c>
      <c r="D47" s="24">
        <v>7.8</v>
      </c>
      <c r="E47" s="24">
        <f t="shared" si="1"/>
        <v>1.5599999999999998</v>
      </c>
    </row>
    <row r="48" spans="1:7" ht="15.5" x14ac:dyDescent="0.35">
      <c r="A48" s="23">
        <v>2244</v>
      </c>
      <c r="B48" s="44" t="s">
        <v>64</v>
      </c>
      <c r="C48" s="130">
        <v>0.11479</v>
      </c>
      <c r="D48" s="24">
        <v>54.73</v>
      </c>
      <c r="E48" s="24">
        <f t="shared" si="1"/>
        <v>10.945999999999998</v>
      </c>
    </row>
    <row r="49" spans="1:5" ht="15.5" hidden="1" x14ac:dyDescent="0.35">
      <c r="A49" s="23">
        <v>2247</v>
      </c>
      <c r="B49" s="44" t="s">
        <v>10</v>
      </c>
      <c r="C49" s="130">
        <v>2.1000000000000001E-4</v>
      </c>
      <c r="D49" s="24">
        <v>0</v>
      </c>
      <c r="E49" s="24">
        <f t="shared" si="1"/>
        <v>0</v>
      </c>
    </row>
    <row r="50" spans="1:5" ht="15.5" x14ac:dyDescent="0.35">
      <c r="A50" s="23">
        <v>2249</v>
      </c>
      <c r="B50" s="44" t="s">
        <v>87</v>
      </c>
      <c r="C50" s="130">
        <v>1.7000000000000001E-4</v>
      </c>
      <c r="D50" s="24">
        <v>0.08</v>
      </c>
      <c r="E50" s="24">
        <f t="shared" si="1"/>
        <v>1.6E-2</v>
      </c>
    </row>
    <row r="51" spans="1:5" ht="16.5" customHeight="1" x14ac:dyDescent="0.35">
      <c r="A51" s="23">
        <v>2250</v>
      </c>
      <c r="B51" s="44" t="s">
        <v>66</v>
      </c>
      <c r="C51" s="130">
        <v>2.7300000000000001E-2</v>
      </c>
      <c r="D51" s="24">
        <v>13.02</v>
      </c>
      <c r="E51" s="24">
        <f t="shared" si="1"/>
        <v>2.6040000000000001</v>
      </c>
    </row>
    <row r="52" spans="1:5" ht="15.5" x14ac:dyDescent="0.35">
      <c r="A52" s="23">
        <v>2262</v>
      </c>
      <c r="B52" s="53" t="s">
        <v>50</v>
      </c>
      <c r="C52" s="130">
        <v>8.4499999999999992E-3</v>
      </c>
      <c r="D52" s="24">
        <v>4.03</v>
      </c>
      <c r="E52" s="24">
        <f t="shared" si="1"/>
        <v>0.80600000000000016</v>
      </c>
    </row>
    <row r="53" spans="1:5" ht="15.5" x14ac:dyDescent="0.35">
      <c r="A53" s="23">
        <v>2263</v>
      </c>
      <c r="B53" s="53" t="s">
        <v>68</v>
      </c>
      <c r="C53" s="130">
        <v>2.0400000000000001E-3</v>
      </c>
      <c r="D53" s="24">
        <v>0.97</v>
      </c>
      <c r="E53" s="24">
        <f t="shared" si="1"/>
        <v>0.19399999999999998</v>
      </c>
    </row>
    <row r="54" spans="1:5" ht="15.5" x14ac:dyDescent="0.35">
      <c r="A54" s="23">
        <v>2264</v>
      </c>
      <c r="B54" s="44" t="s">
        <v>69</v>
      </c>
      <c r="C54" s="130">
        <v>2.2000000000000001E-4</v>
      </c>
      <c r="D54" s="24">
        <v>0.1</v>
      </c>
      <c r="E54" s="24">
        <f t="shared" si="1"/>
        <v>0.02</v>
      </c>
    </row>
    <row r="55" spans="1:5" ht="15" customHeight="1" x14ac:dyDescent="0.35">
      <c r="A55" s="23">
        <v>2311</v>
      </c>
      <c r="B55" s="53" t="s">
        <v>70</v>
      </c>
      <c r="C55" s="130">
        <v>3.5300000000000002E-3</v>
      </c>
      <c r="D55" s="24">
        <v>1.68</v>
      </c>
      <c r="E55" s="24">
        <f t="shared" si="1"/>
        <v>0.33599999999999997</v>
      </c>
    </row>
    <row r="56" spans="1:5" ht="15.5" x14ac:dyDescent="0.35">
      <c r="A56" s="23">
        <v>2313</v>
      </c>
      <c r="B56" s="53" t="s">
        <v>88</v>
      </c>
      <c r="C56" s="130">
        <v>2.6800000000000001E-3</v>
      </c>
      <c r="D56" s="24">
        <v>1.28</v>
      </c>
      <c r="E56" s="24">
        <f t="shared" si="1"/>
        <v>0.25600000000000001</v>
      </c>
    </row>
    <row r="57" spans="1:5" ht="15.5" x14ac:dyDescent="0.35">
      <c r="A57" s="23">
        <v>2312</v>
      </c>
      <c r="B57" s="53" t="s">
        <v>71</v>
      </c>
      <c r="C57" s="130">
        <v>2.2000000000000001E-4</v>
      </c>
      <c r="D57" s="24">
        <v>0.1</v>
      </c>
      <c r="E57" s="24">
        <f t="shared" si="1"/>
        <v>0.02</v>
      </c>
    </row>
    <row r="58" spans="1:5" ht="15.5" x14ac:dyDescent="0.35">
      <c r="A58" s="23">
        <v>2314</v>
      </c>
      <c r="B58" s="54" t="s">
        <v>72</v>
      </c>
      <c r="C58" s="130">
        <v>6.3000000000000003E-4</v>
      </c>
      <c r="D58" s="24">
        <v>0.3</v>
      </c>
      <c r="E58" s="24">
        <f t="shared" si="1"/>
        <v>0.06</v>
      </c>
    </row>
    <row r="59" spans="1:5" ht="15.5" x14ac:dyDescent="0.35">
      <c r="A59" s="23">
        <v>2321</v>
      </c>
      <c r="B59" s="53" t="s">
        <v>51</v>
      </c>
      <c r="C59" s="130">
        <v>7.2260000000000005E-2</v>
      </c>
      <c r="D59" s="24">
        <v>34.46</v>
      </c>
      <c r="E59" s="24">
        <f t="shared" si="1"/>
        <v>6.8919999999999995</v>
      </c>
    </row>
    <row r="60" spans="1:5" ht="15.5" x14ac:dyDescent="0.35">
      <c r="A60" s="23">
        <v>2322</v>
      </c>
      <c r="B60" s="53" t="s">
        <v>73</v>
      </c>
      <c r="C60" s="130">
        <v>2.2599999999999999E-3</v>
      </c>
      <c r="D60" s="24">
        <v>1.08</v>
      </c>
      <c r="E60" s="24">
        <f t="shared" si="1"/>
        <v>0.216</v>
      </c>
    </row>
    <row r="61" spans="1:5" ht="15.5" x14ac:dyDescent="0.35">
      <c r="A61" s="23">
        <v>2350</v>
      </c>
      <c r="B61" s="50" t="s">
        <v>75</v>
      </c>
      <c r="C61" s="130">
        <v>1.7770000000000001E-2</v>
      </c>
      <c r="D61" s="24">
        <v>8.4700000000000006</v>
      </c>
      <c r="E61" s="24">
        <f t="shared" si="1"/>
        <v>1.694</v>
      </c>
    </row>
    <row r="62" spans="1:5" ht="15.5" x14ac:dyDescent="0.35">
      <c r="A62" s="23">
        <v>2400</v>
      </c>
      <c r="B62" s="53" t="s">
        <v>77</v>
      </c>
      <c r="C62" s="130">
        <v>3.8999999999999999E-4</v>
      </c>
      <c r="D62" s="24">
        <v>0.19</v>
      </c>
      <c r="E62" s="24">
        <f t="shared" si="1"/>
        <v>3.7999999999999999E-2</v>
      </c>
    </row>
    <row r="63" spans="1:5" ht="15.5" x14ac:dyDescent="0.35">
      <c r="A63" s="23">
        <v>2513</v>
      </c>
      <c r="B63" s="50" t="s">
        <v>79</v>
      </c>
      <c r="C63" s="130">
        <v>5.0699999999999999E-3</v>
      </c>
      <c r="D63" s="24">
        <v>2.42</v>
      </c>
      <c r="E63" s="24">
        <f t="shared" si="1"/>
        <v>0.48399999999999999</v>
      </c>
    </row>
    <row r="64" spans="1:5" ht="15.5" x14ac:dyDescent="0.35">
      <c r="A64" s="23">
        <v>2515</v>
      </c>
      <c r="B64" s="53" t="s">
        <v>11</v>
      </c>
      <c r="C64" s="130">
        <v>5.7999999999999996E-3</v>
      </c>
      <c r="D64" s="24">
        <v>2.77</v>
      </c>
      <c r="E64" s="24">
        <f t="shared" si="1"/>
        <v>0.55399999999999994</v>
      </c>
    </row>
    <row r="65" spans="1:5" ht="15.5" x14ac:dyDescent="0.35">
      <c r="A65" s="23">
        <v>2519</v>
      </c>
      <c r="B65" s="53" t="s">
        <v>49</v>
      </c>
      <c r="C65" s="130">
        <v>5.8E-4</v>
      </c>
      <c r="D65" s="24">
        <v>0.28000000000000003</v>
      </c>
      <c r="E65" s="24">
        <f t="shared" si="1"/>
        <v>5.6000000000000008E-2</v>
      </c>
    </row>
    <row r="66" spans="1:5" ht="15.5" x14ac:dyDescent="0.35">
      <c r="A66" s="23">
        <v>5238</v>
      </c>
      <c r="B66" s="50" t="s">
        <v>81</v>
      </c>
      <c r="C66" s="130">
        <v>2.3800000000000002E-3</v>
      </c>
      <c r="D66" s="24">
        <v>1.1299999999999999</v>
      </c>
      <c r="E66" s="24">
        <f t="shared" si="1"/>
        <v>0.22599999999999998</v>
      </c>
    </row>
    <row r="67" spans="1:5" ht="15.5" x14ac:dyDescent="0.35">
      <c r="A67" s="23">
        <v>5239</v>
      </c>
      <c r="B67" s="50" t="s">
        <v>82</v>
      </c>
      <c r="C67" s="130">
        <v>1.128E-2</v>
      </c>
      <c r="D67" s="24">
        <v>5.39</v>
      </c>
      <c r="E67" s="24">
        <f t="shared" si="1"/>
        <v>1.0780000000000001</v>
      </c>
    </row>
    <row r="68" spans="1:5" ht="15.5" x14ac:dyDescent="0.35">
      <c r="A68" s="23">
        <v>5250</v>
      </c>
      <c r="B68" s="53" t="s">
        <v>14</v>
      </c>
      <c r="C68" s="130">
        <v>2.256E-2</v>
      </c>
      <c r="D68" s="24">
        <v>10.76</v>
      </c>
      <c r="E68" s="24">
        <f t="shared" si="1"/>
        <v>2.1520000000000001</v>
      </c>
    </row>
    <row r="69" spans="1:5" ht="15.75" customHeight="1" x14ac:dyDescent="0.3">
      <c r="A69" s="27"/>
      <c r="B69" s="34" t="s">
        <v>8</v>
      </c>
      <c r="C69" s="132">
        <f>SUM(C34:C68)</f>
        <v>1.0000041520000003</v>
      </c>
      <c r="D69" s="26">
        <f>SUM(D34:D68)</f>
        <v>476.82</v>
      </c>
      <c r="E69" s="26">
        <f>SUM(E34:E68)</f>
        <v>95.363999999999976</v>
      </c>
    </row>
    <row r="70" spans="1:5" ht="15.5" x14ac:dyDescent="0.3">
      <c r="A70" s="27"/>
      <c r="B70" s="34" t="s">
        <v>12</v>
      </c>
      <c r="C70" s="26"/>
      <c r="D70" s="26">
        <f>D69+D32</f>
        <v>1115</v>
      </c>
      <c r="E70" s="26">
        <f>E69+E32</f>
        <v>222.99999999999997</v>
      </c>
    </row>
    <row r="71" spans="1:5" ht="15.75" customHeight="1" x14ac:dyDescent="0.3">
      <c r="A71" s="35"/>
      <c r="C71" s="36"/>
      <c r="D71" s="36"/>
      <c r="E71" s="36"/>
    </row>
    <row r="72" spans="1:5" ht="15.75" customHeight="1" x14ac:dyDescent="0.3">
      <c r="A72" s="143" t="s">
        <v>22</v>
      </c>
      <c r="B72" s="143"/>
      <c r="C72" s="40"/>
      <c r="D72" s="46">
        <v>500</v>
      </c>
      <c r="E72" s="46">
        <v>100</v>
      </c>
    </row>
    <row r="73" spans="1:5" ht="15.5" x14ac:dyDescent="0.3">
      <c r="A73" s="143" t="s">
        <v>38</v>
      </c>
      <c r="B73" s="143"/>
      <c r="C73" s="41"/>
      <c r="D73" s="47">
        <f>D70/D72</f>
        <v>2.23</v>
      </c>
      <c r="E73" s="47">
        <f>E70/E72</f>
        <v>2.2299999999999995</v>
      </c>
    </row>
    <row r="74" spans="1:5" ht="15.75" customHeight="1" x14ac:dyDescent="0.3">
      <c r="A74" s="36"/>
      <c r="B74" s="37"/>
      <c r="C74" s="37"/>
      <c r="D74" s="98"/>
      <c r="E74" s="98"/>
    </row>
    <row r="75" spans="1:5" s="3" customFormat="1" ht="19.5" customHeight="1" x14ac:dyDescent="0.3">
      <c r="A75" s="147" t="s">
        <v>23</v>
      </c>
      <c r="B75" s="143"/>
      <c r="C75" s="43"/>
      <c r="D75" s="38"/>
      <c r="E75" s="38"/>
    </row>
    <row r="76" spans="1:5" s="3" customFormat="1" ht="15.5" x14ac:dyDescent="0.3">
      <c r="A76" s="143" t="s">
        <v>36</v>
      </c>
      <c r="B76" s="143"/>
      <c r="C76" s="43"/>
      <c r="D76" s="38"/>
      <c r="E76" s="38"/>
    </row>
    <row r="77" spans="1:5" ht="13.5" customHeight="1" x14ac:dyDescent="0.35">
      <c r="A77" s="28"/>
      <c r="B77" s="17"/>
      <c r="C77" s="17"/>
      <c r="D77" s="17"/>
      <c r="E77" s="17"/>
    </row>
    <row r="78" spans="1:5" s="3" customFormat="1" ht="17.25" customHeight="1" x14ac:dyDescent="0.35">
      <c r="A78" s="29" t="s">
        <v>24</v>
      </c>
      <c r="B78" s="29"/>
      <c r="C78" s="29"/>
      <c r="D78" s="49"/>
      <c r="E78" s="49"/>
    </row>
    <row r="79" spans="1:5" s="3" customFormat="1" ht="12.75" customHeight="1" x14ac:dyDescent="0.35">
      <c r="A79" s="29"/>
      <c r="B79" s="29"/>
      <c r="C79" s="29"/>
      <c r="D79" s="49"/>
      <c r="E79" s="49"/>
    </row>
    <row r="80" spans="1:5" s="3" customFormat="1" ht="15" customHeight="1" x14ac:dyDescent="0.35">
      <c r="A80" s="29" t="s">
        <v>147</v>
      </c>
      <c r="B80" s="30"/>
      <c r="C80" s="30"/>
      <c r="D80" s="30"/>
      <c r="E80" s="30"/>
    </row>
    <row r="81" spans="1:5" s="3" customFormat="1" ht="14.25" customHeight="1" x14ac:dyDescent="0.35">
      <c r="A81" s="29"/>
      <c r="B81" s="31"/>
      <c r="C81" s="31"/>
      <c r="D81" s="31"/>
      <c r="E81" s="31"/>
    </row>
  </sheetData>
  <mergeCells count="11">
    <mergeCell ref="A7:D7"/>
    <mergeCell ref="B8:D8"/>
    <mergeCell ref="A9:D9"/>
    <mergeCell ref="A10:D10"/>
    <mergeCell ref="B11:D11"/>
    <mergeCell ref="B12:D12"/>
    <mergeCell ref="A73:B73"/>
    <mergeCell ref="A75:B75"/>
    <mergeCell ref="A76:B76"/>
    <mergeCell ref="B13:D13"/>
    <mergeCell ref="A72:B72"/>
  </mergeCells>
  <pageMargins left="0.7" right="0.7" top="0.5859375" bottom="0.75" header="0.3" footer="0.3"/>
  <pageSetup paperSize="9" scale="61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</vt:i4>
      </vt:variant>
    </vt:vector>
  </HeadingPairs>
  <TitlesOfParts>
    <vt:vector size="33" baseType="lpstr">
      <vt:lpstr>Saturs</vt:lpstr>
      <vt:lpstr>5.1.1.</vt:lpstr>
      <vt:lpstr>5.1.2.</vt:lpstr>
      <vt:lpstr>5.1.3.</vt:lpstr>
      <vt:lpstr>5.1.3.1.</vt:lpstr>
      <vt:lpstr>5.1.3.2.</vt:lpstr>
      <vt:lpstr>5.1.3.3.</vt:lpstr>
      <vt:lpstr>5.1.4.</vt:lpstr>
      <vt:lpstr>5.1.5.</vt:lpstr>
      <vt:lpstr>5.1.6.</vt:lpstr>
      <vt:lpstr>5.2.1.1.</vt:lpstr>
      <vt:lpstr>5.2.1.2.</vt:lpstr>
      <vt:lpstr>5.2.1.3.</vt:lpstr>
      <vt:lpstr>5.2.2.1.</vt:lpstr>
      <vt:lpstr>5.2.2.2.</vt:lpstr>
      <vt:lpstr>5.2.2.3.</vt:lpstr>
      <vt:lpstr>5.3.1.1.</vt:lpstr>
      <vt:lpstr>5.3.1.2.</vt:lpstr>
      <vt:lpstr>5.3.1.3.</vt:lpstr>
      <vt:lpstr>5.3.2.1.</vt:lpstr>
      <vt:lpstr>5.3.2.2.</vt:lpstr>
      <vt:lpstr>5.3.2.3.</vt:lpstr>
      <vt:lpstr>5.4.</vt:lpstr>
      <vt:lpstr>5.5.1.</vt:lpstr>
      <vt:lpstr>5.5.2.</vt:lpstr>
      <vt:lpstr>5.5.3.</vt:lpstr>
      <vt:lpstr>5.5.4.</vt:lpstr>
      <vt:lpstr>5.6.</vt:lpstr>
      <vt:lpstr>5.7.</vt:lpstr>
      <vt:lpstr>8.8.</vt:lpstr>
      <vt:lpstr>5.8.</vt:lpstr>
      <vt:lpstr>'5.2.2.3.'!Print_Titles</vt:lpstr>
      <vt:lpstr>'5.3.1.2.'!Print_Titles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2023-03-29T05:48:09Z</cp:lastPrinted>
  <dcterms:created xsi:type="dcterms:W3CDTF">2008-09-26T08:09:16Z</dcterms:created>
  <dcterms:modified xsi:type="dcterms:W3CDTF">2023-06-19T08:40:42Z</dcterms:modified>
</cp:coreProperties>
</file>