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79B16AE5-F0F1-4767-B03D-85F1D71ACB08}" xr6:coauthVersionLast="36" xr6:coauthVersionMax="36" xr10:uidLastSave="{00000000-0000-0000-0000-000000000000}"/>
  <bookViews>
    <workbookView xWindow="32770" yWindow="32770" windowWidth="19200" windowHeight="6350" activeTab="17"/>
  </bookViews>
  <sheets>
    <sheet name="Saturs" sheetId="77" r:id="rId1"/>
    <sheet name="7.1." sheetId="88" r:id="rId2"/>
    <sheet name="7.2." sheetId="89" r:id="rId3"/>
    <sheet name="7.3." sheetId="80" r:id="rId4"/>
    <sheet name="7.3.1." sheetId="81" r:id="rId5"/>
    <sheet name="7.3.2." sheetId="82" r:id="rId6"/>
    <sheet name="10.4.1.__" sheetId="11" state="hidden" r:id="rId7"/>
    <sheet name="7.4." sheetId="90" r:id="rId8"/>
    <sheet name="7.4.1." sheetId="91" r:id="rId9"/>
    <sheet name="10.4.2._" sheetId="10" state="hidden" r:id="rId10"/>
    <sheet name="7.4.2." sheetId="92" r:id="rId11"/>
    <sheet name="10.4.3." sheetId="47" state="hidden" r:id="rId12"/>
    <sheet name="7.5.1." sheetId="83" r:id="rId13"/>
    <sheet name="7.5.2." sheetId="93" r:id="rId14"/>
    <sheet name="10.5.2._" sheetId="78" state="hidden" r:id="rId15"/>
    <sheet name="7.5.3." sheetId="79" r:id="rId16"/>
    <sheet name="7.6.1." sheetId="84" r:id="rId17"/>
    <sheet name="7.6.2." sheetId="85" r:id="rId18"/>
  </sheets>
  <externalReferences>
    <externalReference r:id="rId19"/>
    <externalReference r:id="rId20"/>
    <externalReference r:id="rId21"/>
    <externalReference r:id="rId22"/>
    <externalReference r:id="rId23"/>
  </externalReferences>
  <definedNames>
    <definedName name="_xlnm.Print_Titles" localSheetId="6">'10.4.1.__'!$15:$16</definedName>
    <definedName name="_xlnm.Print_Titles" localSheetId="9">'10.4.2._'!$16:$17</definedName>
    <definedName name="_xlnm.Print_Titles" localSheetId="11">'10.4.3.'!$16:$17</definedName>
  </definedNames>
  <calcPr calcId="191029" fullCalcOnLoad="1"/>
</workbook>
</file>

<file path=xl/calcChain.xml><?xml version="1.0" encoding="utf-8"?>
<calcChain xmlns="http://schemas.openxmlformats.org/spreadsheetml/2006/main">
  <c r="F40" i="88" l="1"/>
  <c r="C19" i="93"/>
  <c r="C20" i="93"/>
  <c r="C21" i="93"/>
  <c r="C22" i="93"/>
  <c r="C23" i="93"/>
  <c r="C24" i="93"/>
  <c r="C26" i="93"/>
  <c r="C61" i="93"/>
  <c r="C64" i="93"/>
  <c r="C25" i="93"/>
  <c r="C18" i="93"/>
  <c r="C33" i="93"/>
  <c r="C34" i="93"/>
  <c r="C35" i="93"/>
  <c r="C36" i="93"/>
  <c r="C37" i="93"/>
  <c r="C38" i="93"/>
  <c r="C39" i="93"/>
  <c r="C40" i="93"/>
  <c r="C41" i="93"/>
  <c r="C42" i="93"/>
  <c r="C43" i="93"/>
  <c r="C44" i="93"/>
  <c r="C45" i="93"/>
  <c r="C46" i="93"/>
  <c r="C47" i="93"/>
  <c r="C48" i="93"/>
  <c r="C49" i="93"/>
  <c r="C60" i="93"/>
  <c r="C50" i="93"/>
  <c r="C51" i="93"/>
  <c r="C52" i="93"/>
  <c r="D52" i="93"/>
  <c r="D60" i="93"/>
  <c r="D61" i="93"/>
  <c r="D64" i="93"/>
  <c r="C53" i="93"/>
  <c r="C54" i="93"/>
  <c r="C55" i="93"/>
  <c r="C56" i="93"/>
  <c r="C57" i="93"/>
  <c r="C58" i="93"/>
  <c r="C59" i="93"/>
  <c r="C31" i="93"/>
  <c r="C32" i="93"/>
  <c r="C30" i="93"/>
  <c r="C29" i="93"/>
  <c r="C28" i="93"/>
  <c r="D18" i="84"/>
  <c r="D25" i="84"/>
  <c r="D38" i="84"/>
  <c r="D41" i="84"/>
  <c r="E26" i="83"/>
  <c r="E61" i="83"/>
  <c r="E64" i="83"/>
  <c r="E24" i="91"/>
  <c r="D23" i="82"/>
  <c r="D36" i="81"/>
  <c r="D24" i="81"/>
  <c r="F24" i="80"/>
  <c r="F29" i="88"/>
  <c r="F32" i="88"/>
  <c r="F33" i="88"/>
  <c r="F36" i="88"/>
  <c r="F42" i="88"/>
  <c r="F44" i="88"/>
  <c r="F46" i="88"/>
  <c r="F47" i="88"/>
  <c r="F48" i="88"/>
  <c r="D37" i="84"/>
  <c r="E29" i="92"/>
  <c r="E36" i="92"/>
  <c r="E29" i="91"/>
  <c r="E36" i="91"/>
  <c r="E37" i="91"/>
  <c r="E40" i="91"/>
  <c r="E29" i="90"/>
  <c r="E36" i="90"/>
  <c r="E37" i="90"/>
  <c r="E40" i="90"/>
  <c r="E20" i="90"/>
  <c r="E24" i="90"/>
  <c r="E21" i="90"/>
  <c r="E22" i="90"/>
  <c r="E23" i="90"/>
  <c r="C37" i="85"/>
  <c r="C38" i="85"/>
  <c r="C41" i="85"/>
  <c r="C25" i="85"/>
  <c r="C37" i="84"/>
  <c r="C25" i="84"/>
  <c r="C38" i="84"/>
  <c r="C41" i="84"/>
  <c r="C29" i="83"/>
  <c r="C27" i="78"/>
  <c r="E60" i="83"/>
  <c r="D25" i="83"/>
  <c r="D23" i="83"/>
  <c r="D22" i="83"/>
  <c r="D21" i="83"/>
  <c r="D20" i="83"/>
  <c r="D31" i="83"/>
  <c r="D24" i="83"/>
  <c r="D36" i="83"/>
  <c r="D35" i="83"/>
  <c r="D54" i="83"/>
  <c r="D53" i="83"/>
  <c r="D45" i="83"/>
  <c r="D43" i="83"/>
  <c r="D19" i="83"/>
  <c r="D42" i="83"/>
  <c r="D59" i="83"/>
  <c r="D49" i="83"/>
  <c r="D41" i="83"/>
  <c r="D30" i="83"/>
  <c r="D57" i="83"/>
  <c r="D48" i="83"/>
  <c r="D39" i="83"/>
  <c r="D55" i="83"/>
  <c r="D47" i="83"/>
  <c r="D37" i="83"/>
  <c r="D18" i="83"/>
  <c r="D51" i="83"/>
  <c r="D33" i="83"/>
  <c r="D29" i="83"/>
  <c r="D58" i="83"/>
  <c r="D52" i="83"/>
  <c r="D46" i="83"/>
  <c r="D40" i="83"/>
  <c r="D34" i="83"/>
  <c r="D56" i="83"/>
  <c r="D50" i="83"/>
  <c r="D44" i="83"/>
  <c r="D38" i="83"/>
  <c r="D32" i="83"/>
  <c r="D26" i="83"/>
  <c r="D28" i="83"/>
  <c r="D60" i="83"/>
  <c r="D36" i="92"/>
  <c r="D29" i="92"/>
  <c r="E27" i="80"/>
  <c r="E30" i="80"/>
  <c r="E31" i="80"/>
  <c r="E32" i="80"/>
  <c r="E33" i="80"/>
  <c r="E34" i="80"/>
  <c r="E35" i="80"/>
  <c r="E26" i="80"/>
  <c r="E19" i="80"/>
  <c r="E20" i="80"/>
  <c r="E21" i="80"/>
  <c r="E22" i="80"/>
  <c r="E24" i="80"/>
  <c r="E23" i="80"/>
  <c r="E18" i="80"/>
  <c r="D20" i="92"/>
  <c r="D24" i="92"/>
  <c r="D37" i="92"/>
  <c r="D40" i="92"/>
  <c r="C22" i="92"/>
  <c r="C23" i="92"/>
  <c r="C21" i="92"/>
  <c r="C18" i="92"/>
  <c r="C36" i="92"/>
  <c r="D19" i="10"/>
  <c r="E19" i="10"/>
  <c r="D20" i="10"/>
  <c r="D23" i="10"/>
  <c r="E20" i="10"/>
  <c r="D21" i="10"/>
  <c r="E21" i="10"/>
  <c r="D22" i="10"/>
  <c r="E22" i="10"/>
  <c r="C23" i="10"/>
  <c r="E23" i="10"/>
  <c r="D25" i="10"/>
  <c r="E25" i="10"/>
  <c r="E69" i="10"/>
  <c r="E70" i="10"/>
  <c r="E73" i="10"/>
  <c r="D26" i="10"/>
  <c r="E26" i="10"/>
  <c r="D27" i="10"/>
  <c r="D69" i="10"/>
  <c r="D70" i="10"/>
  <c r="D73" i="10"/>
  <c r="E27" i="10"/>
  <c r="D28" i="10"/>
  <c r="E28" i="10"/>
  <c r="D29" i="10"/>
  <c r="E29" i="10"/>
  <c r="D30" i="10"/>
  <c r="E30" i="10"/>
  <c r="D31" i="10"/>
  <c r="E31" i="10"/>
  <c r="D32" i="10"/>
  <c r="E32" i="10"/>
  <c r="D33" i="10"/>
  <c r="E33" i="10"/>
  <c r="D34" i="10"/>
  <c r="E34" i="10"/>
  <c r="D35" i="10"/>
  <c r="E35" i="10"/>
  <c r="D36" i="10"/>
  <c r="E36" i="10"/>
  <c r="D37" i="10"/>
  <c r="E37" i="10"/>
  <c r="D38" i="10"/>
  <c r="E38" i="10"/>
  <c r="D39" i="10"/>
  <c r="E39" i="10"/>
  <c r="D40" i="10"/>
  <c r="E40" i="10"/>
  <c r="D41" i="10"/>
  <c r="E41" i="10"/>
  <c r="D42" i="10"/>
  <c r="E42" i="10"/>
  <c r="D43" i="10"/>
  <c r="E43" i="10"/>
  <c r="D44" i="10"/>
  <c r="E44" i="10"/>
  <c r="D45" i="10"/>
  <c r="E45" i="10"/>
  <c r="D46" i="10"/>
  <c r="E46" i="10"/>
  <c r="D47" i="10"/>
  <c r="E47" i="10"/>
  <c r="D48" i="10"/>
  <c r="E48" i="10"/>
  <c r="D49" i="10"/>
  <c r="E49" i="10"/>
  <c r="D50" i="10"/>
  <c r="E50" i="10"/>
  <c r="D51" i="10"/>
  <c r="E51" i="10"/>
  <c r="D52" i="10"/>
  <c r="E52" i="10"/>
  <c r="D53" i="10"/>
  <c r="E53" i="10"/>
  <c r="D54" i="10"/>
  <c r="E54" i="10"/>
  <c r="D55" i="10"/>
  <c r="E55" i="10"/>
  <c r="D56" i="10"/>
  <c r="E56" i="10"/>
  <c r="D57" i="10"/>
  <c r="E57" i="10"/>
  <c r="D58" i="10"/>
  <c r="E58" i="10"/>
  <c r="D59" i="10"/>
  <c r="E59" i="10"/>
  <c r="D60" i="10"/>
  <c r="E60" i="10"/>
  <c r="D61" i="10"/>
  <c r="E61" i="10"/>
  <c r="D62" i="10"/>
  <c r="E62" i="10"/>
  <c r="D63" i="10"/>
  <c r="E63" i="10"/>
  <c r="D64" i="10"/>
  <c r="E64" i="10"/>
  <c r="D65" i="10"/>
  <c r="E65" i="10"/>
  <c r="D66" i="10"/>
  <c r="E66" i="10"/>
  <c r="D67" i="10"/>
  <c r="E67" i="10"/>
  <c r="D68" i="10"/>
  <c r="E68" i="10"/>
  <c r="C69" i="10"/>
  <c r="C70" i="10"/>
  <c r="C73" i="10"/>
  <c r="D24" i="91"/>
  <c r="C23" i="91"/>
  <c r="C21" i="91"/>
  <c r="C36" i="91"/>
  <c r="C23" i="90"/>
  <c r="C24" i="90"/>
  <c r="D36" i="90"/>
  <c r="D37" i="90"/>
  <c r="D40" i="90"/>
  <c r="C36" i="90"/>
  <c r="D24" i="90"/>
  <c r="F14" i="11"/>
  <c r="D50" i="89"/>
  <c r="D58" i="89"/>
  <c r="D59" i="89"/>
  <c r="D62" i="89"/>
  <c r="C21" i="89"/>
  <c r="C23" i="89"/>
  <c r="C22" i="89"/>
  <c r="C20" i="89"/>
  <c r="C19" i="89"/>
  <c r="C17" i="89"/>
  <c r="C18" i="89"/>
  <c r="C27" i="89"/>
  <c r="C58" i="89"/>
  <c r="D20" i="88"/>
  <c r="D25" i="88"/>
  <c r="D51" i="88"/>
  <c r="E51" i="88"/>
  <c r="C24" i="88"/>
  <c r="C23" i="88"/>
  <c r="C22" i="88"/>
  <c r="C21" i="88"/>
  <c r="C19" i="88"/>
  <c r="C17" i="88"/>
  <c r="C18" i="88"/>
  <c r="D24" i="89"/>
  <c r="C28" i="88"/>
  <c r="C59" i="88"/>
  <c r="C18" i="81"/>
  <c r="C19" i="81"/>
  <c r="C24" i="81"/>
  <c r="C22" i="81"/>
  <c r="C23" i="81"/>
  <c r="C20" i="81"/>
  <c r="C34" i="81"/>
  <c r="C34" i="80"/>
  <c r="C31" i="80"/>
  <c r="C30" i="80"/>
  <c r="C20" i="80"/>
  <c r="C23" i="80"/>
  <c r="C22" i="80"/>
  <c r="C18" i="80"/>
  <c r="C19" i="80"/>
  <c r="C35" i="81"/>
  <c r="C33" i="81"/>
  <c r="C32" i="81"/>
  <c r="C31" i="81"/>
  <c r="C21" i="81"/>
  <c r="C28" i="81"/>
  <c r="C27" i="81"/>
  <c r="C36" i="81"/>
  <c r="C34" i="82"/>
  <c r="C33" i="82"/>
  <c r="C35" i="82"/>
  <c r="C32" i="82"/>
  <c r="C31" i="82"/>
  <c r="C30" i="82"/>
  <c r="C20" i="82"/>
  <c r="C29" i="82"/>
  <c r="C28" i="82"/>
  <c r="C25" i="82"/>
  <c r="C22" i="82"/>
  <c r="C21" i="82"/>
  <c r="C18" i="82"/>
  <c r="C19" i="82"/>
  <c r="C23" i="82"/>
  <c r="C33" i="80"/>
  <c r="C36" i="80"/>
  <c r="C37" i="80"/>
  <c r="C32" i="80"/>
  <c r="C21" i="80"/>
  <c r="D29" i="80"/>
  <c r="E29" i="80"/>
  <c r="F29" i="80"/>
  <c r="D28" i="80"/>
  <c r="E28" i="80"/>
  <c r="C27" i="80"/>
  <c r="C26" i="82"/>
  <c r="C27" i="79"/>
  <c r="C61" i="79"/>
  <c r="C62" i="79"/>
  <c r="C65" i="79"/>
  <c r="C73" i="78"/>
  <c r="E65" i="47"/>
  <c r="D65" i="47"/>
  <c r="E64" i="47"/>
  <c r="D64" i="47"/>
  <c r="E63" i="47"/>
  <c r="D63" i="47"/>
  <c r="E62" i="47"/>
  <c r="D62" i="47"/>
  <c r="E61" i="47"/>
  <c r="D61" i="47"/>
  <c r="E60" i="47"/>
  <c r="D60" i="47"/>
  <c r="E59" i="47"/>
  <c r="D59" i="47"/>
  <c r="E58" i="47"/>
  <c r="D58" i="47"/>
  <c r="E57" i="47"/>
  <c r="D57" i="47"/>
  <c r="E56" i="47"/>
  <c r="D56" i="47"/>
  <c r="E55" i="47"/>
  <c r="D55" i="47"/>
  <c r="E54" i="47"/>
  <c r="D54" i="47"/>
  <c r="E53" i="47"/>
  <c r="D53" i="47"/>
  <c r="E52" i="47"/>
  <c r="D52" i="47"/>
  <c r="E51" i="47"/>
  <c r="D51" i="47"/>
  <c r="E50" i="47"/>
  <c r="D50" i="47"/>
  <c r="E49" i="47"/>
  <c r="D49" i="47"/>
  <c r="E48" i="47"/>
  <c r="D48" i="47"/>
  <c r="E47" i="47"/>
  <c r="D47" i="47"/>
  <c r="E46" i="47"/>
  <c r="D46" i="47"/>
  <c r="E45" i="47"/>
  <c r="D45" i="47"/>
  <c r="E44" i="47"/>
  <c r="D44" i="47"/>
  <c r="E43" i="47"/>
  <c r="D43" i="47"/>
  <c r="E42" i="47"/>
  <c r="D42" i="47"/>
  <c r="E41" i="47"/>
  <c r="D41" i="47"/>
  <c r="E40" i="47"/>
  <c r="D40" i="47"/>
  <c r="E39" i="47"/>
  <c r="D39" i="47"/>
  <c r="E38" i="47"/>
  <c r="D38" i="47"/>
  <c r="E37" i="47"/>
  <c r="D37" i="47"/>
  <c r="E36" i="47"/>
  <c r="D36" i="47"/>
  <c r="E35" i="47"/>
  <c r="D35" i="47"/>
  <c r="E34" i="47"/>
  <c r="D34" i="47"/>
  <c r="E33" i="47"/>
  <c r="D33" i="47"/>
  <c r="E32" i="47"/>
  <c r="D32" i="47"/>
  <c r="E31" i="47"/>
  <c r="D31" i="47"/>
  <c r="D70" i="47"/>
  <c r="E30" i="47"/>
  <c r="D30" i="47"/>
  <c r="D69" i="47"/>
  <c r="E29" i="47"/>
  <c r="D29" i="47"/>
  <c r="E28" i="47"/>
  <c r="D28" i="47"/>
  <c r="E27" i="47"/>
  <c r="D27" i="47"/>
  <c r="E26" i="47"/>
  <c r="E69" i="47"/>
  <c r="D26" i="47"/>
  <c r="E23" i="47"/>
  <c r="D23" i="47"/>
  <c r="E22" i="47"/>
  <c r="D22" i="47"/>
  <c r="E21" i="47"/>
  <c r="D21" i="47"/>
  <c r="E20" i="47"/>
  <c r="D20" i="47"/>
  <c r="E19" i="47"/>
  <c r="E24" i="47"/>
  <c r="D19" i="47"/>
  <c r="D24" i="47"/>
  <c r="E68" i="47"/>
  <c r="D68" i="47"/>
  <c r="E67" i="47"/>
  <c r="D67" i="47"/>
  <c r="E66" i="47"/>
  <c r="D66" i="47"/>
  <c r="E68" i="11"/>
  <c r="D68" i="11"/>
  <c r="E67" i="11"/>
  <c r="D67" i="11"/>
  <c r="E66" i="11"/>
  <c r="D66" i="11"/>
  <c r="E65" i="11"/>
  <c r="D65" i="11"/>
  <c r="E64" i="11"/>
  <c r="D64" i="11"/>
  <c r="E63" i="11"/>
  <c r="D63" i="11"/>
  <c r="E62" i="11"/>
  <c r="D62" i="11"/>
  <c r="E61" i="11"/>
  <c r="D61" i="11"/>
  <c r="E60" i="11"/>
  <c r="D60" i="11"/>
  <c r="E59" i="11"/>
  <c r="D59" i="11"/>
  <c r="E58" i="11"/>
  <c r="D58" i="11"/>
  <c r="E57" i="11"/>
  <c r="D57" i="11"/>
  <c r="E56" i="11"/>
  <c r="D56" i="11"/>
  <c r="E55" i="11"/>
  <c r="D55" i="11"/>
  <c r="E54" i="11"/>
  <c r="D54" i="11"/>
  <c r="E53" i="11"/>
  <c r="D53" i="11"/>
  <c r="E52" i="11"/>
  <c r="D52" i="11"/>
  <c r="E51" i="11"/>
  <c r="D51" i="11"/>
  <c r="E50" i="11"/>
  <c r="D50" i="11"/>
  <c r="E49" i="11"/>
  <c r="D49" i="11"/>
  <c r="E48" i="11"/>
  <c r="D48" i="11"/>
  <c r="E47" i="11"/>
  <c r="D47" i="11"/>
  <c r="E46" i="11"/>
  <c r="D46" i="11"/>
  <c r="E45" i="11"/>
  <c r="D45" i="11"/>
  <c r="E44" i="11"/>
  <c r="D44" i="11"/>
  <c r="E43" i="11"/>
  <c r="D43" i="11"/>
  <c r="E42" i="11"/>
  <c r="D42" i="11"/>
  <c r="E41" i="11"/>
  <c r="D41" i="11"/>
  <c r="E40" i="11"/>
  <c r="D40" i="11"/>
  <c r="E39" i="11"/>
  <c r="D39" i="11"/>
  <c r="E38" i="11"/>
  <c r="D38" i="11"/>
  <c r="E37" i="11"/>
  <c r="D37" i="11"/>
  <c r="E36" i="11"/>
  <c r="D36" i="11"/>
  <c r="E35" i="11"/>
  <c r="D35" i="11"/>
  <c r="E34" i="11"/>
  <c r="D34" i="11"/>
  <c r="E33" i="11"/>
  <c r="D33" i="11"/>
  <c r="E32" i="11"/>
  <c r="D32" i="11"/>
  <c r="E31" i="11"/>
  <c r="D31" i="11"/>
  <c r="E30" i="11"/>
  <c r="D30" i="11"/>
  <c r="E29" i="11"/>
  <c r="E69" i="11"/>
  <c r="D29" i="11"/>
  <c r="E28" i="11"/>
  <c r="D28" i="11"/>
  <c r="E27" i="11"/>
  <c r="D27" i="11"/>
  <c r="D69" i="11"/>
  <c r="D70" i="11"/>
  <c r="D73" i="11"/>
  <c r="E26" i="11"/>
  <c r="D26" i="11"/>
  <c r="E23" i="11"/>
  <c r="D23" i="11"/>
  <c r="E22" i="11"/>
  <c r="D22" i="11"/>
  <c r="E21" i="11"/>
  <c r="D21" i="11"/>
  <c r="E20" i="11"/>
  <c r="D20" i="11"/>
  <c r="E19" i="11"/>
  <c r="D19" i="11"/>
  <c r="E18" i="11"/>
  <c r="E24" i="11"/>
  <c r="D18" i="11"/>
  <c r="D24" i="11"/>
  <c r="C70" i="47"/>
  <c r="C71" i="47"/>
  <c r="C74" i="47"/>
  <c r="C24" i="11"/>
  <c r="C24" i="47"/>
  <c r="C69" i="11"/>
  <c r="C70" i="11"/>
  <c r="C73" i="11"/>
  <c r="D24" i="80"/>
  <c r="C24" i="91"/>
  <c r="D36" i="91"/>
  <c r="D37" i="91"/>
  <c r="D40" i="91"/>
  <c r="C74" i="78"/>
  <c r="C77" i="78"/>
  <c r="C24" i="80"/>
  <c r="C19" i="92"/>
  <c r="C24" i="92"/>
  <c r="D35" i="82"/>
  <c r="D36" i="82"/>
  <c r="D39" i="82"/>
  <c r="D37" i="81"/>
  <c r="D40" i="81"/>
  <c r="D26" i="93"/>
  <c r="E20" i="88"/>
  <c r="F20" i="88"/>
  <c r="F25" i="88"/>
  <c r="C25" i="88"/>
  <c r="F28" i="80"/>
  <c r="F36" i="80"/>
  <c r="F37" i="80"/>
  <c r="F40" i="80"/>
  <c r="E36" i="80"/>
  <c r="E37" i="80"/>
  <c r="E40" i="80"/>
  <c r="E75" i="11"/>
  <c r="E70" i="11"/>
  <c r="E73" i="11"/>
  <c r="C37" i="81"/>
  <c r="D71" i="47"/>
  <c r="D74" i="47"/>
  <c r="C36" i="82"/>
  <c r="D61" i="83"/>
  <c r="F51" i="88"/>
  <c r="F59" i="88"/>
  <c r="F60" i="88"/>
  <c r="F63" i="88"/>
  <c r="E59" i="88"/>
  <c r="D59" i="88"/>
  <c r="D60" i="88"/>
  <c r="D63" i="88"/>
  <c r="E70" i="47"/>
  <c r="E71" i="47"/>
  <c r="E74" i="47"/>
  <c r="E25" i="88"/>
  <c r="E60" i="88"/>
  <c r="E63" i="88"/>
  <c r="E20" i="92"/>
  <c r="E24" i="92"/>
  <c r="E37" i="92"/>
  <c r="E40" i="92"/>
  <c r="D36" i="80"/>
  <c r="D37" i="80"/>
  <c r="D40" i="80"/>
</calcChain>
</file>

<file path=xl/sharedStrings.xml><?xml version="1.0" encoding="utf-8"?>
<sst xmlns="http://schemas.openxmlformats.org/spreadsheetml/2006/main" count="1036" uniqueCount="181">
  <si>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</si>
  <si>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</si>
  <si>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</si>
  <si>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</si>
  <si>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</si>
  <si>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</si>
  <si>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</si>
  <si>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</si>
  <si>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</si>
  <si>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</si>
  <si>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</si>
  <si>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SASKAŅOTS</t>
  </si>
  <si>
    <t>Atlīdzība</t>
  </si>
  <si>
    <t>Informācijas sistēmas uzturēšana</t>
  </si>
  <si>
    <t>Informācijas sistēmas licenču nomas izdevumi</t>
  </si>
  <si>
    <t>Pārējie informācijas tehnoloģiju pakalpojumi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</si>
  <si>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</si>
  <si>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</si>
  <si>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</si>
  <si>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</si>
  <si>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Apdrošināšanas izdevumi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</si>
  <si>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</si>
  <si>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</si>
  <si>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</si>
  <si>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</si>
  <si>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</si>
  <si>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</si>
  <si>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</si>
  <si>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</si>
  <si>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</si>
  <si>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</si>
  <si>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</si>
  <si>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</si>
  <si>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</si>
  <si>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</si>
  <si>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</si>
  <si>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</si>
  <si>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</si>
  <si>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</si>
  <si>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</si>
  <si>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Budžeta iestāžu dabas resursu nodokļa maksājumi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</si>
  <si>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</si>
  <si>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</si>
  <si>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</si>
  <si>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</si>
  <si>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</si>
  <si>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</si>
  <si>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</si>
  <si>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</si>
  <si>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</si>
  <si>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</si>
  <si>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Mācību, darba un dienesta komandējumi, dienesta, darba braucieni</t>
  </si>
  <si>
    <t> Izdevumi periodikas iegādei</t>
  </si>
  <si>
    <t>Pakalpojumu izmaksas kopā</t>
  </si>
  <si>
    <t>10. Autotransports un autotransporta stāvvietas</t>
  </si>
  <si>
    <t xml:space="preserve">10.4. Vieglās automašīnas (līdz 3,5 t) iznomāšana ar šoferi klientiem nobraukumam līdz 50 km, līdz 2 stundām </t>
  </si>
  <si>
    <t xml:space="preserve">10.4.1. Vieglās automašīnas (līdz 3,5 t) iznomāšana ar šoferi klientiem nobraukumam līdz 50 km, līdz 2 stundām </t>
  </si>
  <si>
    <t>10.4.2. Papildus par katru kilometru virs 50 km</t>
  </si>
  <si>
    <t>Sociālās integrācijas valsts aģentūras</t>
  </si>
  <si>
    <t>direktora p.i. I.Misūna</t>
  </si>
  <si>
    <t>10.4.3. Laiks virs 2 stundām (1 stunda)</t>
  </si>
  <si>
    <t>Darba devēja valsts sociālās apdrošināšanas obligātās iemaksas, sociāla rakstura pabalsti un kompensācijas</t>
  </si>
  <si>
    <t>2013.gadā un turpmāk</t>
  </si>
  <si>
    <t xml:space="preserve">                                                                   (amats)    (vārds, uzvārds)    (paraksts)</t>
  </si>
  <si>
    <t>2013.gada 19.jūnijā</t>
  </si>
  <si>
    <t>Izmaksu apjoms noteiktā laikposmā viena maksas pakalpojuma veida nodrošināšanai (2013.gada II pusgads)</t>
  </si>
  <si>
    <t>Izmaksu apjoms noteiktā laikposmā viena maksas pakalpojuma veida nodrošināšanai (2014) un turpmākajos gados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</si>
  <si>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</si>
  <si>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</si>
  <si>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</si>
  <si>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(amats)   (Vārds, Uzvārds)  (paraksts)</t>
  </si>
  <si>
    <t>Aprēķinu sastādīja: SIVA Finanšu nodaļas vecākā ekonomiste Anita Ozoliņa</t>
  </si>
  <si>
    <t>Atalgojums</t>
  </si>
  <si>
    <t>sākotnējās ietekmes novērtējuma ziņojumam (anotācijai)</t>
  </si>
  <si>
    <t>Satura rādītājs</t>
  </si>
  <si>
    <t xml:space="preserve">Ministru kabineta noteikumu projekta "Noteikumi par Sociālās integrācijas  </t>
  </si>
  <si>
    <t xml:space="preserve">valstas aģentūras sniegto maksas pakalpojumu cenrādi" </t>
  </si>
  <si>
    <r>
      <t xml:space="preserve">Maksas pakalpojuma izcenojums (latos) </t>
    </r>
    <r>
      <rPr>
        <i/>
        <sz val="11"/>
        <color indexed="10"/>
        <rFont val="Times New Roman"/>
        <family val="1"/>
        <charset val="186"/>
      </rPr>
      <t>(pakalpojuma izmaksas kopā, dalītas ar maksas pakalpojuma vienību skaitu noteiktā laikposmā)</t>
    </r>
  </si>
  <si>
    <r>
      <t xml:space="preserve">Prognozētie ieņēmumi gadā (latos)* </t>
    </r>
    <r>
      <rPr>
        <i/>
        <sz val="11"/>
        <color indexed="10"/>
        <rFont val="Times New Roman"/>
        <family val="1"/>
        <charset val="186"/>
      </rPr>
      <t>(prognozētais maksas pakalpojumu skaits gadā, reizināts ar maksas pakalpojuma izcenojumu)</t>
    </r>
  </si>
  <si>
    <t xml:space="preserve">Izmaksu apjoms noteiktā laikposmā viena maksas pakalpojuma veida nodrošināšanai </t>
  </si>
  <si>
    <t xml:space="preserve"> Atalgojums</t>
  </si>
  <si>
    <t xml:space="preserve"> Darba devēja valsts sociālās apdrošināšanas obligātās iemaksas, sociāla rakstura pabalsti un kompensācijas</t>
  </si>
  <si>
    <t>direktore I.Jurševska</t>
  </si>
  <si>
    <t>direktore  I.Jurševska</t>
  </si>
  <si>
    <t>Transportlīdzekļi</t>
  </si>
  <si>
    <t xml:space="preserve">Maksas pakalpojuma izcenojums (euro) </t>
  </si>
  <si>
    <t>Prognozētie ieņēmumi gadā (euro)*</t>
  </si>
  <si>
    <t>Aprēķinu sastādīja: SIVA Finanšu nodaļas vecākā finanšu ekonomiste Anita Ozoliņa</t>
  </si>
  <si>
    <t xml:space="preserve"> Informācijas sistēmas uzturēšana</t>
  </si>
  <si>
    <t>10. Transportlīdzekļi, transportlīdzekļu stāvvietas un transportlīdzekļu vadītāju apmācība</t>
  </si>
  <si>
    <t>10.5. Transportlīdzekļa vadītāja kursu teorijas apmācība</t>
  </si>
  <si>
    <t>Maksas pakalpojuma izcenojums (euro)</t>
  </si>
  <si>
    <t xml:space="preserve">2022.gada </t>
  </si>
  <si>
    <t>2023.gadā un turpmāk</t>
  </si>
  <si>
    <t>Darba devēja valsts sociālās apdrošināšanas obligātās iemaksas, pabalsti un kompensācijas</t>
  </si>
  <si>
    <t>Transportlīdzekļu noma</t>
  </si>
  <si>
    <t>Degviela</t>
  </si>
  <si>
    <t>Darba devēja valsts sociālās apdrošināšanas obligātās iemaksas,  pabalsti un kompensācijas</t>
  </si>
  <si>
    <t> Izdevumi par sakaru pakalpojumiem</t>
  </si>
  <si>
    <t xml:space="preserve">Nekustamā īpašuma uzturēšana
</t>
  </si>
  <si>
    <t>Biroja preces</t>
  </si>
  <si>
    <t>Inventārs</t>
  </si>
  <si>
    <t>Kurināmais</t>
  </si>
  <si>
    <t>Iestāžu uzturēšanas materiāli un preces</t>
  </si>
  <si>
    <t>Aprēķinu sastādīja: SIVA Finanšu nodaļas finanšu ekonomiste E.Lipiņa</t>
  </si>
  <si>
    <t>Izdevumi par sakaru pakalpojumiem</t>
  </si>
  <si>
    <t>Izdevumi par ūdensapgādi un kanalizāciju</t>
  </si>
  <si>
    <t>Izdevumi par elektroenerģiju</t>
  </si>
  <si>
    <t>Transportlīdzekļu uzturēšana un remonts</t>
  </si>
  <si>
    <t>Budžeta iestāžu nekustamā īpašuma nodokļa maksājumi</t>
  </si>
  <si>
    <t>Zemes noma</t>
  </si>
  <si>
    <t>Iekārtas, inventāra un aparatūras remonts, tehniskā apkalpošana</t>
  </si>
  <si>
    <t>Izdevumi iestādes sabiedrisko aktivitāšu īstenošanai</t>
  </si>
  <si>
    <t>Informācijas tehnoloģiju pakalpojumi</t>
  </si>
  <si>
    <t>Pārējie remonta darbu un iestāžu uzturēšanas pakalpojumi</t>
  </si>
  <si>
    <t>Pārējie iepriekš neklasificētie pamatlīdzekļi un ieguldījuma īpašumi</t>
  </si>
  <si>
    <t xml:space="preserve">2022. gada  </t>
  </si>
  <si>
    <t>8.pielikums</t>
  </si>
  <si>
    <t>Dabas resursu nodoklis</t>
  </si>
  <si>
    <t>Budžeta iestāžu pievienotās vērtības nodokļa maksājumi</t>
  </si>
  <si>
    <t>Pārējie budžeta iestāžu pārskaitītie nodokļi un nodevas</t>
  </si>
  <si>
    <t>Tehnoloģiskās iekārtas un mašīnas</t>
  </si>
  <si>
    <t>Datortehnika, sakaru un cita biroja tehnika</t>
  </si>
  <si>
    <t>Kapitālais remonts un rekonstrukcija</t>
  </si>
  <si>
    <t>Izdevumi par atkritumu savākšanu, izvešanu no apdzīvotām vietām un teritorijām ārpus apdzīvotām vietām un atkritumu utilizāciju</t>
  </si>
  <si>
    <t>Izdevumi par saņemtajiem mācību pakalpojumiem</t>
  </si>
  <si>
    <t>Pārējie neklasificētie pakalpojumi</t>
  </si>
  <si>
    <t>Ēku, būvju un telpu būvdarbi</t>
  </si>
  <si>
    <t>Nekustamā īpašuma uzturēšana</t>
  </si>
  <si>
    <t>Iekārtu, aparatūras un inventāra īre un noma</t>
  </si>
  <si>
    <t>Izdevumi par precēm iestādes sabiedrisko aktivitāšu īstenošanai</t>
  </si>
  <si>
    <t>Izdevumi par ūdeni un kanalizāciju</t>
  </si>
  <si>
    <t xml:space="preserve"> Nekustamā īpašuma uzturēšana</t>
  </si>
  <si>
    <t xml:space="preserve"> Darba devēja valsts sociālās apdrošināšanas obligātās iemaksas, pabalsti un kompensācijas</t>
  </si>
  <si>
    <t xml:space="preserve">10.5.2.  Teorijas mācību kurss </t>
  </si>
  <si>
    <t>Aprēķinu sastādīja: SIVA Finanšu nodaļas finanšu ekonomiste Erna Lipiņa</t>
  </si>
  <si>
    <t>Mācību līdzekļi un materiāli</t>
  </si>
  <si>
    <t>7.1.</t>
  </si>
  <si>
    <t>7.2.</t>
  </si>
  <si>
    <t>7.3.</t>
  </si>
  <si>
    <t>7.3.1.</t>
  </si>
  <si>
    <t>7.3.2.</t>
  </si>
  <si>
    <t>7.4.1.</t>
  </si>
  <si>
    <t>7.5.2.</t>
  </si>
  <si>
    <t>7.5.3.</t>
  </si>
  <si>
    <t>7.6.1.</t>
  </si>
  <si>
    <t>7.6.2.</t>
  </si>
  <si>
    <t>Viena vieta automobilim maksas stāvvietā, 1 mēnesis</t>
  </si>
  <si>
    <t>Viena vieta autobusam maksas stāvvietā, 1 mēnesis</t>
  </si>
  <si>
    <t>Papildus par katru kilometru virs 100 km</t>
  </si>
  <si>
    <t>7.4.</t>
  </si>
  <si>
    <t xml:space="preserve">Vieglā automobiļa (līdz 3,5 t) iznomāšana ar šoferi klientiem nobraukumam līdz 50 km, līdz 2 stundām </t>
  </si>
  <si>
    <t>Papildus par katru kilometru virs 50 km</t>
  </si>
  <si>
    <t>7.4.2.</t>
  </si>
  <si>
    <t>Laiks virs 2 stundām</t>
  </si>
  <si>
    <t>7.5.1.</t>
  </si>
  <si>
    <t>Transportlīdzekļa vadītāja teorijas mācību kurss (1 kurss , 57 mācību stundas)</t>
  </si>
  <si>
    <t>Transportlīdzekļa vadītāja praktiskas braukšanas kursa 1 mācību stunda</t>
  </si>
  <si>
    <t>Atkārtots eksāmens praktiskajā braukšanā</t>
  </si>
  <si>
    <t>7.1. Viena vieta automobilim maksas stāvvietā (1 mēnesis)</t>
  </si>
  <si>
    <t>7. Transportlīdzekļi, transportlīdzekļu stāvvietas un transportlīdzekļu vadītāju apmācība</t>
  </si>
  <si>
    <t>7.2. Viena vieta autobusam maksas stāvvietā (1 mēnesis)</t>
  </si>
  <si>
    <t>7.3.2. Papildus par katru kilometru virs 100 km</t>
  </si>
  <si>
    <t xml:space="preserve">7.4. Vieglā automobiļa (līdz 3,5 t) iznomāšana ar šoferi klientiem nobraukumam līdz 50 km, līdz 2 stundām </t>
  </si>
  <si>
    <t xml:space="preserve">7.4. Vieglā automobiļa (līdz 3,5 t) iznomāšana ar šoferi  </t>
  </si>
  <si>
    <t>7.4.1. Papildus par katru kilometru virs 50 km</t>
  </si>
  <si>
    <t>7.4.2. Laiks virs 2 stundām  (1 stunda)</t>
  </si>
  <si>
    <t>7.5. Transportlīdzekļa vadītāja kursu teorijas apmācība</t>
  </si>
  <si>
    <t xml:space="preserve">7.5.1. Teorijas mācību stunda </t>
  </si>
  <si>
    <t>7.5.2. Teorijas mācību kurss , 1 kurss (57 mācību stundas)</t>
  </si>
  <si>
    <t xml:space="preserve">7.6. Transportlīdzekļu vadītāju kursu praktiskā braukšana </t>
  </si>
  <si>
    <t xml:space="preserve">7.6.2. Atkārtots eksāmens praktiskajā braukšanā 1 stunda (60 min)  </t>
  </si>
  <si>
    <t>7.5.3.Atkārtots eksāmens teorijā, 1 stunda (60 min)</t>
  </si>
  <si>
    <t>Atkārtots eksāmens teorijā, 1 stunda (60 min)</t>
  </si>
  <si>
    <t>Transportlīdzekļa vadītāja teorijas mācību kursa 1 mācību stunda (45 min)</t>
  </si>
  <si>
    <t xml:space="preserve">7.6.1. Transportlīdzekļu vadītāju kursu praktiskā braukšana, 1 mācību stunda (45 min)  </t>
  </si>
  <si>
    <t>Autobusa (septiņas vietas) iznomāšana  ar šoferi vismaz uz četrām stundām, 1 stunda</t>
  </si>
  <si>
    <t>Autobusa (septiņas vietas) iznomāšana  ar šoferi, 1 diennakts</t>
  </si>
  <si>
    <t>2023. gada  29.martā</t>
  </si>
  <si>
    <t>7.3. Autobusa (septiņas vietas) iznomāšana  ar šoferi vismaz uz četrām stundām (1 stunda)</t>
  </si>
  <si>
    <t>7.3.1. Autobusa (septiņas vietas) iznomāšana ar šoferi (1 diennakts)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</si>
</sst>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83" formatCode="0.00000000"/>
    <numFmt numFmtId="184" formatCode="0.0000000"/>
    <numFmt numFmtId="185" formatCode="0.000000"/>
    <numFmt numFmtId="186" formatCode="0.00000"/>
    <numFmt numFmtId="187" formatCode="0.0000"/>
    <numFmt numFmtId="188" formatCode="0.000"/>
    <numFmt numFmtId="196" formatCode="0.000000000000000"/>
  </numFmts>
  <fonts count="16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color indexed="10"/>
      <name val="Times New Roman"/>
      <family val="1"/>
      <charset val="186"/>
    </font>
    <font>
      <sz val="12"/>
      <name val="Arial"/>
      <family val="2"/>
      <charset val="186"/>
    </font>
    <font>
      <b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0">
    <xf numFmtId="0" fontId="0" fillId="0" borderId="0" xfId="0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1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/>
    <xf numFmtId="2" fontId="9" fillId="0" borderId="2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 vertical="top"/>
    </xf>
    <xf numFmtId="0" fontId="2" fillId="0" borderId="0" xfId="0" applyFont="1"/>
    <xf numFmtId="4" fontId="5" fillId="0" borderId="0" xfId="0" applyNumberFormat="1" applyFont="1" applyAlignment="1"/>
    <xf numFmtId="0" fontId="9" fillId="0" borderId="0" xfId="0" applyFont="1"/>
    <xf numFmtId="0" fontId="9" fillId="0" borderId="0" xfId="0" applyFont="1" applyBorder="1" applyAlignment="1">
      <alignment horizontal="left" vertical="center"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2" fontId="10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/>
    <xf numFmtId="0" fontId="9" fillId="0" borderId="2" xfId="0" applyFont="1" applyBorder="1" applyAlignment="1">
      <alignment vertical="top"/>
    </xf>
    <xf numFmtId="0" fontId="9" fillId="0" borderId="2" xfId="0" applyFont="1" applyBorder="1" applyAlignment="1"/>
    <xf numFmtId="0" fontId="9" fillId="0" borderId="2" xfId="0" applyFont="1" applyFill="1" applyBorder="1" applyAlignment="1">
      <alignment horizontal="left" wrapText="1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 vertical="top" wrapText="1"/>
    </xf>
    <xf numFmtId="2" fontId="10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9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left" vertical="top" wrapText="1"/>
    </xf>
    <xf numFmtId="0" fontId="10" fillId="0" borderId="2" xfId="0" applyFont="1" applyBorder="1" applyAlignment="1"/>
    <xf numFmtId="0" fontId="9" fillId="0" borderId="2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0" xfId="0" applyFont="1" applyBorder="1"/>
    <xf numFmtId="2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184" fontId="10" fillId="0" borderId="0" xfId="0" applyNumberFormat="1" applyFont="1" applyBorder="1" applyAlignment="1">
      <alignment horizontal="center"/>
    </xf>
    <xf numFmtId="0" fontId="9" fillId="0" borderId="2" xfId="1" applyFont="1" applyBorder="1"/>
    <xf numFmtId="0" fontId="9" fillId="0" borderId="0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1" applyFont="1"/>
    <xf numFmtId="0" fontId="9" fillId="0" borderId="1" xfId="1" applyFont="1" applyBorder="1"/>
    <xf numFmtId="0" fontId="9" fillId="0" borderId="0" xfId="1" applyFont="1" applyAlignment="1">
      <alignment horizontal="center"/>
    </xf>
    <xf numFmtId="2" fontId="10" fillId="0" borderId="2" xfId="0" applyNumberFormat="1" applyFont="1" applyBorder="1" applyAlignment="1">
      <alignment horizontal="center" vertical="top"/>
    </xf>
    <xf numFmtId="2" fontId="9" fillId="0" borderId="0" xfId="0" applyNumberFormat="1" applyFont="1" applyBorder="1" applyAlignment="1">
      <alignment horizontal="center" vertical="top"/>
    </xf>
    <xf numFmtId="183" fontId="10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 wrapText="1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/>
    <xf numFmtId="0" fontId="5" fillId="0" borderId="2" xfId="0" applyFont="1" applyBorder="1" applyAlignment="1">
      <alignment vertical="top"/>
    </xf>
    <xf numFmtId="0" fontId="5" fillId="0" borderId="2" xfId="0" applyFont="1" applyBorder="1" applyAlignment="1"/>
    <xf numFmtId="2" fontId="5" fillId="0" borderId="2" xfId="0" applyNumberFormat="1" applyFont="1" applyBorder="1" applyAlignment="1">
      <alignment horizontal="center" vertical="top"/>
    </xf>
    <xf numFmtId="0" fontId="5" fillId="0" borderId="2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2" fontId="4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/>
    </xf>
    <xf numFmtId="0" fontId="4" fillId="0" borderId="2" xfId="0" applyFont="1" applyBorder="1" applyAlignment="1"/>
    <xf numFmtId="2" fontId="5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"/>
    </xf>
    <xf numFmtId="0" fontId="5" fillId="0" borderId="2" xfId="1" applyFont="1" applyBorder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1" applyFont="1" applyBorder="1"/>
    <xf numFmtId="0" fontId="5" fillId="0" borderId="2" xfId="0" applyFont="1" applyBorder="1" applyAlignment="1">
      <alignment horizontal="left" vertical="top" wrapText="1"/>
    </xf>
    <xf numFmtId="2" fontId="5" fillId="0" borderId="0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top"/>
    </xf>
    <xf numFmtId="0" fontId="11" fillId="0" borderId="0" xfId="0" applyFont="1"/>
    <xf numFmtId="2" fontId="5" fillId="0" borderId="2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 vertical="top" wrapText="1"/>
    </xf>
    <xf numFmtId="2" fontId="4" fillId="3" borderId="2" xfId="0" applyNumberFormat="1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2" fillId="0" borderId="0" xfId="0" quotePrefix="1" applyFont="1"/>
    <xf numFmtId="0" fontId="11" fillId="0" borderId="0" xfId="0" applyFont="1" applyBorder="1" applyAlignment="1">
      <alignment horizontal="right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 wrapText="1"/>
    </xf>
    <xf numFmtId="0" fontId="11" fillId="0" borderId="0" xfId="0" applyFont="1" applyAlignment="1">
      <alignment horizontal="right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/>
    </xf>
    <xf numFmtId="0" fontId="11" fillId="0" borderId="2" xfId="0" applyFont="1" applyBorder="1"/>
    <xf numFmtId="0" fontId="11" fillId="0" borderId="2" xfId="0" applyFont="1" applyBorder="1" applyAlignment="1">
      <alignment vertical="top"/>
    </xf>
    <xf numFmtId="0" fontId="11" fillId="0" borderId="2" xfId="0" applyFont="1" applyBorder="1" applyAlignment="1"/>
    <xf numFmtId="0" fontId="11" fillId="0" borderId="2" xfId="0" applyFont="1" applyFill="1" applyBorder="1" applyAlignment="1">
      <alignment horizontal="left" wrapText="1"/>
    </xf>
    <xf numFmtId="0" fontId="12" fillId="0" borderId="2" xfId="0" applyFont="1" applyBorder="1" applyAlignment="1">
      <alignment horizontal="left"/>
    </xf>
    <xf numFmtId="2" fontId="12" fillId="0" borderId="2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right" vertical="top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right" vertical="top" wrapText="1"/>
    </xf>
    <xf numFmtId="0" fontId="11" fillId="0" borderId="2" xfId="0" applyFont="1" applyFill="1" applyBorder="1" applyAlignment="1">
      <alignment horizontal="left" vertical="top" wrapText="1"/>
    </xf>
    <xf numFmtId="2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right"/>
    </xf>
    <xf numFmtId="0" fontId="12" fillId="0" borderId="2" xfId="0" applyFont="1" applyBorder="1" applyAlignment="1"/>
    <xf numFmtId="2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" xfId="1" applyFont="1" applyBorder="1"/>
    <xf numFmtId="0" fontId="13" fillId="0" borderId="0" xfId="0" applyFont="1"/>
    <xf numFmtId="0" fontId="11" fillId="0" borderId="0" xfId="1" applyFont="1"/>
    <xf numFmtId="0" fontId="11" fillId="0" borderId="0" xfId="1" applyFont="1" applyBorder="1"/>
    <xf numFmtId="0" fontId="11" fillId="0" borderId="0" xfId="1" applyFont="1" applyAlignment="1">
      <alignment horizontal="center"/>
    </xf>
    <xf numFmtId="0" fontId="11" fillId="3" borderId="2" xfId="0" applyFont="1" applyFill="1" applyBorder="1" applyAlignment="1">
      <alignment horizontal="center" vertical="center" wrapText="1"/>
    </xf>
    <xf numFmtId="2" fontId="12" fillId="3" borderId="2" xfId="0" applyNumberFormat="1" applyFont="1" applyFill="1" applyBorder="1" applyAlignment="1">
      <alignment horizontal="center"/>
    </xf>
    <xf numFmtId="0" fontId="11" fillId="3" borderId="0" xfId="0" applyFont="1" applyFill="1" applyBorder="1"/>
    <xf numFmtId="0" fontId="11" fillId="3" borderId="0" xfId="0" applyFont="1" applyFill="1" applyBorder="1" applyAlignment="1">
      <alignment horizontal="center"/>
    </xf>
    <xf numFmtId="185" fontId="12" fillId="3" borderId="0" xfId="0" applyNumberFormat="1" applyFont="1" applyFill="1" applyBorder="1" applyAlignment="1">
      <alignment horizontal="center"/>
    </xf>
    <xf numFmtId="0" fontId="11" fillId="3" borderId="2" xfId="1" applyFont="1" applyFill="1" applyBorder="1"/>
    <xf numFmtId="0" fontId="5" fillId="0" borderId="3" xfId="1" applyFont="1" applyBorder="1" applyAlignment="1">
      <alignment wrapText="1"/>
    </xf>
    <xf numFmtId="0" fontId="5" fillId="0" borderId="3" xfId="1" applyFont="1" applyBorder="1" applyAlignment="1">
      <alignment vertical="top" wrapText="1"/>
    </xf>
    <xf numFmtId="2" fontId="5" fillId="0" borderId="2" xfId="0" applyNumberFormat="1" applyFont="1" applyBorder="1" applyAlignment="1"/>
    <xf numFmtId="2" fontId="4" fillId="0" borderId="2" xfId="0" applyNumberFormat="1" applyFont="1" applyBorder="1" applyAlignment="1"/>
    <xf numFmtId="0" fontId="5" fillId="0" borderId="2" xfId="0" applyFont="1" applyFill="1" applyBorder="1" applyAlignment="1">
      <alignment horizontal="left" vertical="top"/>
    </xf>
    <xf numFmtId="0" fontId="14" fillId="0" borderId="0" xfId="0" applyFont="1"/>
    <xf numFmtId="0" fontId="5" fillId="0" borderId="0" xfId="0" applyFont="1" applyBorder="1" applyAlignment="1">
      <alignment horizontal="right" vertical="top"/>
    </xf>
    <xf numFmtId="185" fontId="5" fillId="0" borderId="2" xfId="0" applyNumberFormat="1" applyFont="1" applyBorder="1" applyAlignment="1"/>
    <xf numFmtId="186" fontId="5" fillId="0" borderId="2" xfId="0" applyNumberFormat="1" applyFont="1" applyBorder="1" applyAlignment="1"/>
    <xf numFmtId="0" fontId="5" fillId="0" borderId="2" xfId="0" applyFont="1" applyFill="1" applyBorder="1" applyAlignment="1">
      <alignment horizontal="left"/>
    </xf>
    <xf numFmtId="2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2" fontId="5" fillId="0" borderId="0" xfId="1" applyNumberFormat="1" applyFont="1"/>
    <xf numFmtId="2" fontId="5" fillId="0" borderId="2" xfId="1" applyNumberFormat="1" applyFont="1" applyBorder="1"/>
    <xf numFmtId="2" fontId="5" fillId="0" borderId="3" xfId="1" applyNumberFormat="1" applyFont="1" applyBorder="1" applyAlignment="1">
      <alignment wrapText="1"/>
    </xf>
    <xf numFmtId="2" fontId="5" fillId="0" borderId="3" xfId="1" applyNumberFormat="1" applyFont="1" applyBorder="1" applyAlignment="1">
      <alignment vertical="top" wrapText="1"/>
    </xf>
    <xf numFmtId="187" fontId="5" fillId="0" borderId="2" xfId="0" applyNumberFormat="1" applyFont="1" applyBorder="1" applyAlignment="1"/>
    <xf numFmtId="188" fontId="5" fillId="0" borderId="2" xfId="0" applyNumberFormat="1" applyFont="1" applyBorder="1" applyAlignment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/>
    <xf numFmtId="2" fontId="5" fillId="0" borderId="2" xfId="0" applyNumberFormat="1" applyFont="1" applyFill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left" wrapText="1"/>
    </xf>
    <xf numFmtId="2" fontId="5" fillId="0" borderId="0" xfId="0" applyNumberFormat="1" applyFont="1"/>
    <xf numFmtId="186" fontId="5" fillId="0" borderId="2" xfId="0" applyNumberFormat="1" applyFont="1" applyBorder="1"/>
    <xf numFmtId="0" fontId="5" fillId="0" borderId="2" xfId="0" applyFont="1" applyFill="1" applyBorder="1" applyAlignment="1">
      <alignment vertical="top" wrapText="1"/>
    </xf>
    <xf numFmtId="2" fontId="4" fillId="0" borderId="2" xfId="0" applyNumberFormat="1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2" fontId="3" fillId="0" borderId="0" xfId="0" applyNumberFormat="1" applyFont="1"/>
    <xf numFmtId="185" fontId="4" fillId="0" borderId="0" xfId="0" applyNumberFormat="1" applyFont="1" applyBorder="1" applyAlignment="1">
      <alignment horizontal="center"/>
    </xf>
    <xf numFmtId="0" fontId="15" fillId="0" borderId="2" xfId="0" applyFont="1" applyBorder="1"/>
    <xf numFmtId="188" fontId="4" fillId="0" borderId="2" xfId="0" applyNumberFormat="1" applyFont="1" applyBorder="1" applyAlignment="1"/>
    <xf numFmtId="2" fontId="2" fillId="0" borderId="0" xfId="0" applyNumberFormat="1" applyFont="1"/>
    <xf numFmtId="0" fontId="15" fillId="0" borderId="4" xfId="0" applyFont="1" applyBorder="1"/>
    <xf numFmtId="186" fontId="15" fillId="0" borderId="2" xfId="0" applyNumberFormat="1" applyFont="1" applyBorder="1"/>
    <xf numFmtId="0" fontId="5" fillId="3" borderId="2" xfId="0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/>
    </xf>
    <xf numFmtId="185" fontId="4" fillId="3" borderId="0" xfId="0" applyNumberFormat="1" applyFont="1" applyFill="1" applyBorder="1" applyAlignment="1">
      <alignment horizontal="center"/>
    </xf>
    <xf numFmtId="0" fontId="5" fillId="3" borderId="2" xfId="1" applyFont="1" applyFill="1" applyBorder="1"/>
    <xf numFmtId="188" fontId="5" fillId="0" borderId="2" xfId="1" applyNumberFormat="1" applyFont="1" applyBorder="1"/>
    <xf numFmtId="187" fontId="5" fillId="0" borderId="0" xfId="1" applyNumberFormat="1" applyFont="1"/>
    <xf numFmtId="188" fontId="5" fillId="0" borderId="0" xfId="0" applyNumberFormat="1" applyFont="1" applyBorder="1" applyAlignment="1">
      <alignment horizontal="center"/>
    </xf>
    <xf numFmtId="196" fontId="5" fillId="0" borderId="2" xfId="1" applyNumberFormat="1" applyFont="1" applyBorder="1"/>
    <xf numFmtId="4" fontId="5" fillId="0" borderId="0" xfId="0" applyNumberFormat="1" applyFont="1" applyAlignment="1">
      <alignment horizontal="right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Alignment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top"/>
    </xf>
    <xf numFmtId="0" fontId="5" fillId="0" borderId="0" xfId="0" applyFont="1" applyFill="1" applyBorder="1" applyAlignment="1">
      <alignment vertical="center"/>
    </xf>
    <xf numFmtId="0" fontId="4" fillId="0" borderId="0" xfId="0" applyFont="1" applyAlignme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Border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1" applyFont="1" applyBorder="1" applyAlignment="1">
      <alignment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9" fillId="0" borderId="0" xfId="1" applyFont="1" applyAlignment="1">
      <alignment wrapText="1"/>
    </xf>
    <xf numFmtId="0" fontId="9" fillId="0" borderId="3" xfId="1" applyFont="1" applyBorder="1" applyAlignment="1">
      <alignment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right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 wrapText="1"/>
    </xf>
    <xf numFmtId="0" fontId="5" fillId="0" borderId="0" xfId="1" applyFont="1" applyAlignment="1">
      <alignment wrapText="1"/>
    </xf>
    <xf numFmtId="0" fontId="5" fillId="0" borderId="3" xfId="1" applyFont="1" applyBorder="1" applyAlignment="1">
      <alignment wrapText="1"/>
    </xf>
    <xf numFmtId="0" fontId="5" fillId="0" borderId="0" xfId="1" applyFont="1" applyAlignment="1">
      <alignment vertical="top" wrapText="1"/>
    </xf>
    <xf numFmtId="0" fontId="5" fillId="0" borderId="3" xfId="1" applyFont="1" applyBorder="1" applyAlignment="1">
      <alignment vertical="top" wrapText="1"/>
    </xf>
    <xf numFmtId="0" fontId="11" fillId="0" borderId="0" xfId="1" applyFont="1" applyAlignment="1">
      <alignment wrapText="1"/>
    </xf>
    <xf numFmtId="0" fontId="11" fillId="0" borderId="3" xfId="1" applyFont="1" applyBorder="1" applyAlignment="1">
      <alignment wrapText="1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1" fillId="3" borderId="0" xfId="1" applyFont="1" applyFill="1" applyAlignment="1">
      <alignment wrapText="1"/>
    </xf>
    <xf numFmtId="0" fontId="11" fillId="3" borderId="3" xfId="1" applyFont="1" applyFill="1" applyBorder="1" applyAlignment="1">
      <alignment wrapText="1"/>
    </xf>
    <xf numFmtId="0" fontId="11" fillId="3" borderId="0" xfId="1" applyFont="1" applyFill="1" applyAlignment="1">
      <alignment vertical="top" wrapText="1"/>
    </xf>
    <xf numFmtId="0" fontId="11" fillId="3" borderId="3" xfId="1" applyFont="1" applyFill="1" applyBorder="1" applyAlignment="1">
      <alignment vertical="top" wrapText="1"/>
    </xf>
    <xf numFmtId="0" fontId="4" fillId="0" borderId="0" xfId="0" applyFont="1" applyBorder="1" applyAlignment="1">
      <alignment horizontal="center"/>
    </xf>
    <xf numFmtId="0" fontId="5" fillId="3" borderId="0" xfId="1" applyFont="1" applyFill="1" applyAlignment="1">
      <alignment wrapText="1"/>
    </xf>
    <xf numFmtId="0" fontId="5" fillId="3" borderId="3" xfId="1" applyFont="1" applyFill="1" applyBorder="1" applyAlignment="1">
      <alignment wrapText="1"/>
    </xf>
    <xf numFmtId="0" fontId="5" fillId="3" borderId="0" xfId="1" applyFont="1" applyFill="1" applyAlignment="1">
      <alignment vertical="top" wrapText="1"/>
    </xf>
    <xf numFmtId="0" fontId="5" fillId="3" borderId="3" xfId="1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aLi\Desktop\VVI_transp.ES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10.3.-10.4._transport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st&#257;vvietas_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Transp.l&#299;dz.vad.apm&#257;c&#299;ba_202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taOz\AppData\Local\Temp\7zO88974F07\10.5.1.,10.5.2._transp.vad&#299;t&#257;ju%20apm&#257;c&#299;ba%20teorij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šizmaksa"/>
      <sheetName val="VVI"/>
      <sheetName val="10.3."/>
      <sheetName val="10.3.1."/>
      <sheetName val="10.3.2."/>
    </sheetNames>
    <sheetDataSet>
      <sheetData sheetId="0" refreshError="1"/>
      <sheetData sheetId="1" refreshError="1">
        <row r="15">
          <cell r="E15">
            <v>0.10912698412698411</v>
          </cell>
        </row>
        <row r="16">
          <cell r="E16">
            <v>1.3194444444444444E-2</v>
          </cell>
        </row>
        <row r="17">
          <cell r="E17">
            <v>7.8373015873015872E-2</v>
          </cell>
        </row>
        <row r="18">
          <cell r="E18">
            <v>0.05</v>
          </cell>
        </row>
        <row r="21">
          <cell r="E21">
            <v>1.184292328042328E-2</v>
          </cell>
        </row>
        <row r="22">
          <cell r="E22">
            <v>9.5734126984126991E-5</v>
          </cell>
        </row>
        <row r="23">
          <cell r="E23">
            <v>5.5171957671957678E-3</v>
          </cell>
        </row>
        <row r="32">
          <cell r="E32">
            <v>0.25012261904761907</v>
          </cell>
        </row>
        <row r="33">
          <cell r="E33">
            <v>6.6207797619047631E-2</v>
          </cell>
        </row>
        <row r="34">
          <cell r="E34">
            <v>0.20710000000000001</v>
          </cell>
        </row>
        <row r="37">
          <cell r="E37">
            <v>0.10720942063492062</v>
          </cell>
        </row>
        <row r="38">
          <cell r="E38">
            <v>3.2666666666666663E-2</v>
          </cell>
        </row>
        <row r="39">
          <cell r="E39">
            <v>7.0714285714285705E-3</v>
          </cell>
        </row>
        <row r="40">
          <cell r="E40">
            <v>6.7857142857142864E-3</v>
          </cell>
        </row>
        <row r="41">
          <cell r="E41">
            <v>9.4285714285714285E-3</v>
          </cell>
        </row>
        <row r="42">
          <cell r="E42">
            <v>4.3650793650793643E-3</v>
          </cell>
        </row>
        <row r="43">
          <cell r="E43">
            <v>5.2777777777777773E-4</v>
          </cell>
        </row>
        <row r="44">
          <cell r="E44">
            <v>3.134920634920635E-3</v>
          </cell>
        </row>
        <row r="45">
          <cell r="E45">
            <v>2E-3</v>
          </cell>
        </row>
        <row r="46">
          <cell r="E46">
            <v>2E-3</v>
          </cell>
        </row>
        <row r="48">
          <cell r="E48">
            <v>4.7371693121693121E-4</v>
          </cell>
        </row>
        <row r="49">
          <cell r="E49">
            <v>3.8293650793650799E-6</v>
          </cell>
        </row>
        <row r="50">
          <cell r="E50">
            <v>2.2068783068783071E-4</v>
          </cell>
        </row>
        <row r="67">
          <cell r="E67">
            <v>1.3571428571428572</v>
          </cell>
        </row>
        <row r="68">
          <cell r="E68">
            <v>1.8857142857142857</v>
          </cell>
        </row>
        <row r="69">
          <cell r="E69">
            <v>0.96491228070175428</v>
          </cell>
        </row>
        <row r="70">
          <cell r="E70">
            <v>0.11666666666666667</v>
          </cell>
        </row>
        <row r="71">
          <cell r="E71">
            <v>0.69298245614035081</v>
          </cell>
        </row>
        <row r="72">
          <cell r="E72">
            <v>0.5</v>
          </cell>
        </row>
        <row r="73">
          <cell r="E73">
            <v>6.9309999999999992</v>
          </cell>
        </row>
        <row r="75">
          <cell r="E75">
            <v>7.105753968253968E-2</v>
          </cell>
        </row>
        <row r="77">
          <cell r="E77">
            <v>0.13241269841269843</v>
          </cell>
        </row>
        <row r="78">
          <cell r="E78">
            <v>0.37894736842105264</v>
          </cell>
        </row>
        <row r="79">
          <cell r="E79">
            <v>0.36299999999999999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snports noma_10.3."/>
      <sheetName val="teorija_10.5."/>
      <sheetName val="braukšana_10.6."/>
    </sheetNames>
    <sheetDataSet>
      <sheetData sheetId="0" refreshError="1"/>
      <sheetData sheetId="1" refreshError="1">
        <row r="7">
          <cell r="D7">
            <v>5.5443948412698418</v>
          </cell>
        </row>
        <row r="9">
          <cell r="D9">
            <v>6.0197500000000002</v>
          </cell>
        </row>
        <row r="11">
          <cell r="D11">
            <v>1.6551587301587301</v>
          </cell>
        </row>
        <row r="12">
          <cell r="D12">
            <v>1.1759999999999999</v>
          </cell>
        </row>
        <row r="22">
          <cell r="D22">
            <v>135.28323412698415</v>
          </cell>
        </row>
        <row r="24">
          <cell r="D24">
            <v>24.079000000000001</v>
          </cell>
        </row>
        <row r="25">
          <cell r="D25">
            <v>19.861904761904761</v>
          </cell>
        </row>
        <row r="26">
          <cell r="D26">
            <v>1.1759999999999999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</sheetNames>
    <sheetDataSet>
      <sheetData sheetId="0">
        <row r="8">
          <cell r="E8">
            <v>3.6853918650793651</v>
          </cell>
        </row>
        <row r="10">
          <cell r="E10">
            <v>26.920460222222225</v>
          </cell>
        </row>
        <row r="11">
          <cell r="E11">
            <v>0.84690972222222227</v>
          </cell>
        </row>
        <row r="12">
          <cell r="E12">
            <v>1.8605</v>
          </cell>
        </row>
        <row r="14">
          <cell r="E14">
            <v>0.13437499999999999</v>
          </cell>
        </row>
        <row r="15">
          <cell r="E15">
            <v>0.36162500000000003</v>
          </cell>
        </row>
        <row r="16">
          <cell r="E16">
            <v>0.20276666666666668</v>
          </cell>
        </row>
        <row r="17">
          <cell r="E17">
            <v>0.12958333333333333</v>
          </cell>
        </row>
        <row r="18">
          <cell r="E18">
            <v>9.1749999999999998E-2</v>
          </cell>
        </row>
        <row r="19">
          <cell r="E19">
            <v>0.75</v>
          </cell>
        </row>
        <row r="20">
          <cell r="E20">
            <v>0.6958333333333333</v>
          </cell>
        </row>
        <row r="21">
          <cell r="E21">
            <v>0.16583333333333333</v>
          </cell>
        </row>
        <row r="31">
          <cell r="E31">
            <v>5.5280877976190474</v>
          </cell>
        </row>
        <row r="33">
          <cell r="E33">
            <v>41.416092649572654</v>
          </cell>
        </row>
        <row r="34">
          <cell r="E34">
            <v>1.3029380341880343</v>
          </cell>
        </row>
        <row r="35">
          <cell r="E35">
            <v>2.8623076923076924</v>
          </cell>
        </row>
        <row r="37">
          <cell r="E37">
            <v>0.20673076923076922</v>
          </cell>
        </row>
        <row r="38">
          <cell r="E38">
            <v>0.55634615384615393</v>
          </cell>
        </row>
        <row r="39">
          <cell r="E39">
            <v>0.31194871794871798</v>
          </cell>
        </row>
        <row r="40">
          <cell r="E40">
            <v>0.19935897435897437</v>
          </cell>
        </row>
        <row r="41">
          <cell r="E41">
            <v>0.14115384615384616</v>
          </cell>
        </row>
        <row r="42">
          <cell r="E42">
            <v>1.1538461538461537</v>
          </cell>
        </row>
        <row r="43">
          <cell r="E43">
            <v>1.0705128205128205</v>
          </cell>
        </row>
        <row r="44">
          <cell r="E44">
            <v>0.25512820512820511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b 2023"/>
      <sheetName val="MPC"/>
      <sheetName val="Sheet3"/>
    </sheetNames>
    <sheetDataSet>
      <sheetData sheetId="0" refreshError="1"/>
      <sheetData sheetId="1">
        <row r="4">
          <cell r="D4">
            <v>3.154970760233919</v>
          </cell>
        </row>
        <row r="5">
          <cell r="D5">
            <v>0.74425760233918148</v>
          </cell>
        </row>
        <row r="6">
          <cell r="D6">
            <v>7.3974320282847866E-2</v>
          </cell>
        </row>
        <row r="7">
          <cell r="D7">
            <v>7.8122413008988839E-2</v>
          </cell>
        </row>
        <row r="8">
          <cell r="D8">
            <v>4.3421052631578954E-3</v>
          </cell>
        </row>
        <row r="9">
          <cell r="D9">
            <v>5.474248378819109E-2</v>
          </cell>
        </row>
        <row r="10">
          <cell r="D10">
            <v>0.11175438596491229</v>
          </cell>
        </row>
        <row r="11">
          <cell r="D11">
            <v>4.3136985736750712E-2</v>
          </cell>
        </row>
        <row r="12">
          <cell r="D12">
            <v>4.2653010566179486</v>
          </cell>
        </row>
        <row r="14">
          <cell r="D14">
            <v>0.95112943966962393</v>
          </cell>
        </row>
        <row r="15">
          <cell r="D15">
            <v>0.22437143481806429</v>
          </cell>
        </row>
        <row r="16">
          <cell r="D16">
            <v>1.4976960461360719E-3</v>
          </cell>
        </row>
        <row r="17">
          <cell r="D17">
            <v>1.4792059714924168E-2</v>
          </cell>
        </row>
        <row r="18">
          <cell r="D18">
            <v>8.2095931417829147E-3</v>
          </cell>
        </row>
        <row r="19">
          <cell r="D19">
            <v>0.10158447009224172</v>
          </cell>
        </row>
        <row r="20">
          <cell r="D20">
            <v>5.7134330648894597E-3</v>
          </cell>
        </row>
        <row r="21">
          <cell r="D21">
            <v>2.7735111965482818E-3</v>
          </cell>
        </row>
        <row r="22">
          <cell r="D22">
            <v>4.6410087355574581E-3</v>
          </cell>
        </row>
        <row r="23">
          <cell r="D23">
            <v>3.3097233612142825E-3</v>
          </cell>
        </row>
        <row r="24">
          <cell r="D24">
            <v>3.0508623162031099E-2</v>
          </cell>
        </row>
        <row r="25">
          <cell r="D25">
            <v>1.5716563447106928E-3</v>
          </cell>
        </row>
        <row r="26">
          <cell r="D26">
            <v>7.3960298574620841E-4</v>
          </cell>
        </row>
        <row r="27">
          <cell r="D27">
            <v>0.12586193809936103</v>
          </cell>
        </row>
        <row r="28">
          <cell r="D28">
            <v>4.0678164216041463E-4</v>
          </cell>
        </row>
        <row r="29">
          <cell r="D29">
            <v>4.6225186609138026E-4</v>
          </cell>
        </row>
        <row r="30">
          <cell r="D30">
            <v>5.25118119879808E-2</v>
          </cell>
        </row>
        <row r="31">
          <cell r="D31">
            <v>2.1023214869835972E-2</v>
          </cell>
        </row>
        <row r="32">
          <cell r="D32">
            <v>8.468454186794086E-2</v>
          </cell>
        </row>
        <row r="33">
          <cell r="D33">
            <v>4.4376179144772505E-4</v>
          </cell>
        </row>
        <row r="34">
          <cell r="D34">
            <v>1.31279529969952E-3</v>
          </cell>
        </row>
        <row r="35">
          <cell r="D35">
            <v>8.5054343360813967E-4</v>
          </cell>
        </row>
        <row r="36">
          <cell r="D36">
            <v>0.11134722950409168</v>
          </cell>
        </row>
        <row r="37">
          <cell r="D37">
            <v>3.8829156751675939E-3</v>
          </cell>
        </row>
        <row r="38">
          <cell r="D38">
            <v>0</v>
          </cell>
        </row>
        <row r="39">
          <cell r="D39">
            <v>1.1648747025502784E-3</v>
          </cell>
        </row>
        <row r="40">
          <cell r="D40">
            <v>5.0847705270051823E-3</v>
          </cell>
        </row>
        <row r="41">
          <cell r="D41">
            <v>2.7920012711919366E-3</v>
          </cell>
        </row>
        <row r="42">
          <cell r="D42">
            <v>1.9599479122274523E-2</v>
          </cell>
        </row>
        <row r="43">
          <cell r="D43">
            <v>3.0508623162031098E-3</v>
          </cell>
        </row>
        <row r="44">
          <cell r="D44">
            <v>3.6055645555127656E-2</v>
          </cell>
        </row>
        <row r="45">
          <cell r="D45">
            <v>2.7735111965482815E-2</v>
          </cell>
        </row>
      </sheetData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b 2023"/>
      <sheetName val="MPC"/>
      <sheetName val="Sheet3"/>
    </sheetNames>
    <sheetDataSet>
      <sheetData sheetId="0"/>
      <sheetData sheetId="1">
        <row r="4">
          <cell r="H4">
            <v>54.350857555555571</v>
          </cell>
        </row>
        <row r="5">
          <cell r="H5">
            <v>12.821367297355559</v>
          </cell>
        </row>
        <row r="6">
          <cell r="H6">
            <v>1.0681891848843232</v>
          </cell>
        </row>
        <row r="7">
          <cell r="H7">
            <v>1.1280876438497986</v>
          </cell>
        </row>
        <row r="8">
          <cell r="H8">
            <v>3.1350000000000003E-2</v>
          </cell>
        </row>
        <row r="9">
          <cell r="H9">
            <v>1.8012814659014793</v>
          </cell>
        </row>
        <row r="10">
          <cell r="H10">
            <v>1.4279999999999999</v>
          </cell>
        </row>
        <row r="11">
          <cell r="H11">
            <v>0.62289807403868025</v>
          </cell>
        </row>
        <row r="14">
          <cell r="H14">
            <v>6.6814561544146853</v>
          </cell>
        </row>
        <row r="16">
          <cell r="H16">
            <v>1.0520955453102439E-2</v>
          </cell>
        </row>
        <row r="17">
          <cell r="H17">
            <v>0.10391067114175251</v>
          </cell>
        </row>
        <row r="18">
          <cell r="H18">
            <v>5.7670422483672643E-2</v>
          </cell>
        </row>
        <row r="19">
          <cell r="H19">
            <v>0.71360653406598529</v>
          </cell>
        </row>
        <row r="20">
          <cell r="H20">
            <v>4.0135496728501904E-2</v>
          </cell>
        </row>
        <row r="21">
          <cell r="H21">
            <v>1.9483250839078595E-2</v>
          </cell>
        </row>
        <row r="22">
          <cell r="H22">
            <v>3.2601973070724849E-2</v>
          </cell>
        </row>
        <row r="23">
          <cell r="H23">
            <v>2.3250012667967123E-2</v>
          </cell>
        </row>
        <row r="24">
          <cell r="H24">
            <v>0.21431575922986454</v>
          </cell>
        </row>
        <row r="25">
          <cell r="H25">
            <v>1.1040508808811203E-2</v>
          </cell>
        </row>
        <row r="26">
          <cell r="H26">
            <v>5.1955335570876256E-3</v>
          </cell>
        </row>
        <row r="27">
          <cell r="H27">
            <v>0.88414992307738671</v>
          </cell>
        </row>
        <row r="28">
          <cell r="H28">
            <v>2.8575434563981937E-3</v>
          </cell>
        </row>
        <row r="29">
          <cell r="H29">
            <v>3.2472084731797659E-3</v>
          </cell>
        </row>
        <row r="30">
          <cell r="H30">
            <v>0.36888288255322138</v>
          </cell>
        </row>
        <row r="31">
          <cell r="H31">
            <v>0.14768304136021573</v>
          </cell>
        </row>
        <row r="32">
          <cell r="H32">
            <v>0.59488859228653312</v>
          </cell>
        </row>
        <row r="33">
          <cell r="H33">
            <v>3.117320134252575E-3</v>
          </cell>
        </row>
        <row r="34">
          <cell r="H34">
            <v>9.2220720638305342E-3</v>
          </cell>
        </row>
        <row r="35">
          <cell r="H35">
            <v>5.9748635906507691E-3</v>
          </cell>
        </row>
        <row r="36">
          <cell r="H36">
            <v>0.782187577019542</v>
          </cell>
        </row>
        <row r="37">
          <cell r="H37">
            <v>2.7276551174710031E-2</v>
          </cell>
        </row>
        <row r="38">
          <cell r="H38">
            <v>0</v>
          </cell>
        </row>
        <row r="39">
          <cell r="H39">
            <v>8.1829653524130106E-3</v>
          </cell>
        </row>
        <row r="40">
          <cell r="H40">
            <v>3.5719293204977423E-2</v>
          </cell>
        </row>
        <row r="41">
          <cell r="H41">
            <v>1.9613139178005785E-2</v>
          </cell>
        </row>
        <row r="42">
          <cell r="H42">
            <v>0.13768163926282206</v>
          </cell>
        </row>
        <row r="43">
          <cell r="H43">
            <v>2.1431575922986452E-2</v>
          </cell>
        </row>
        <row r="44">
          <cell r="H44">
            <v>0.25328226090802175</v>
          </cell>
        </row>
        <row r="45">
          <cell r="H45">
            <v>0.19483250839078595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view="pageLayout" zoomScale="80" zoomScaleNormal="100" zoomScalePageLayoutView="80" workbookViewId="0">
      <selection activeCell="B18" sqref="B18"/>
    </sheetView>
  </sheetViews>
  <sheetFormatPr defaultRowHeight="12.5" x14ac:dyDescent="0.25"/>
  <cols>
    <col min="2" max="2" width="84.26953125" bestFit="1" customWidth="1"/>
  </cols>
  <sheetData>
    <row r="1" spans="1:10" ht="15.5" x14ac:dyDescent="0.35">
      <c r="A1" s="12"/>
      <c r="B1" s="176" t="s">
        <v>117</v>
      </c>
      <c r="C1" s="12"/>
      <c r="D1" s="12"/>
      <c r="E1" s="12"/>
      <c r="F1" s="12"/>
      <c r="G1" s="12"/>
      <c r="H1" s="12"/>
      <c r="I1" s="12"/>
      <c r="J1" s="12"/>
    </row>
    <row r="2" spans="1:10" ht="15.5" x14ac:dyDescent="0.35">
      <c r="B2" s="176" t="s">
        <v>75</v>
      </c>
      <c r="C2" s="12"/>
      <c r="D2" s="12"/>
      <c r="E2" s="12"/>
      <c r="F2" s="12"/>
      <c r="G2" s="12"/>
      <c r="H2" s="12"/>
      <c r="I2" s="12"/>
      <c r="J2" s="12"/>
    </row>
    <row r="3" spans="1:10" ht="15.5" x14ac:dyDescent="0.35">
      <c r="B3" s="176" t="s">
        <v>76</v>
      </c>
      <c r="C3" s="12"/>
      <c r="D3" s="12"/>
      <c r="E3" s="12"/>
      <c r="F3" s="12"/>
      <c r="G3" s="12"/>
      <c r="H3" s="12"/>
      <c r="I3" s="12"/>
      <c r="J3" s="12"/>
    </row>
    <row r="4" spans="1:10" ht="15.5" x14ac:dyDescent="0.35">
      <c r="B4" s="176" t="s">
        <v>73</v>
      </c>
      <c r="C4" s="12"/>
      <c r="D4" s="12"/>
      <c r="E4" s="12"/>
      <c r="F4" s="12"/>
      <c r="G4" s="12"/>
      <c r="H4" s="12"/>
      <c r="I4" s="12"/>
      <c r="J4" s="12"/>
    </row>
    <row r="10" spans="1:10" ht="15" x14ac:dyDescent="0.3">
      <c r="A10" s="184" t="s">
        <v>74</v>
      </c>
      <c r="B10" s="184"/>
      <c r="D10" s="183"/>
      <c r="E10" s="183"/>
      <c r="F10" s="183"/>
    </row>
    <row r="12" spans="1:10" ht="13.5" customHeight="1" x14ac:dyDescent="0.35">
      <c r="A12" s="90"/>
      <c r="B12" s="179"/>
      <c r="C12" s="89"/>
      <c r="D12" s="89"/>
      <c r="E12" s="89"/>
      <c r="F12" s="89"/>
      <c r="G12" s="89"/>
      <c r="H12" s="89"/>
      <c r="I12" s="89"/>
      <c r="J12" s="89"/>
    </row>
    <row r="13" spans="1:10" ht="15.5" x14ac:dyDescent="0.35">
      <c r="A13" s="79" t="s">
        <v>137</v>
      </c>
      <c r="B13" s="179" t="s">
        <v>147</v>
      </c>
      <c r="C13" s="177"/>
      <c r="D13" s="177"/>
      <c r="E13" s="177"/>
      <c r="F13" s="177"/>
      <c r="G13" s="177"/>
      <c r="H13" s="177"/>
      <c r="I13" s="177"/>
      <c r="J13" s="89"/>
    </row>
    <row r="14" spans="1:10" ht="15.5" x14ac:dyDescent="0.35">
      <c r="A14" s="79" t="s">
        <v>138</v>
      </c>
      <c r="B14" s="179" t="s">
        <v>148</v>
      </c>
      <c r="C14" s="177"/>
      <c r="D14" s="177"/>
      <c r="E14" s="177"/>
      <c r="F14" s="177"/>
      <c r="G14" s="177"/>
      <c r="H14" s="177"/>
      <c r="I14" s="177"/>
      <c r="J14" s="89"/>
    </row>
    <row r="15" spans="1:10" ht="15.5" x14ac:dyDescent="0.35">
      <c r="A15" s="79" t="s">
        <v>139</v>
      </c>
      <c r="B15" s="180" t="s">
        <v>176</v>
      </c>
      <c r="C15" s="73"/>
      <c r="D15" s="73"/>
      <c r="E15" s="73"/>
      <c r="F15" s="73"/>
      <c r="G15" s="73"/>
      <c r="H15" s="73"/>
      <c r="I15" s="73"/>
      <c r="J15" s="73"/>
    </row>
    <row r="16" spans="1:10" ht="15.5" x14ac:dyDescent="0.35">
      <c r="A16" s="79" t="s">
        <v>140</v>
      </c>
      <c r="B16" s="180" t="s">
        <v>177</v>
      </c>
      <c r="C16" s="73"/>
      <c r="D16" s="73"/>
      <c r="E16" s="73"/>
      <c r="F16" s="73"/>
      <c r="G16" s="73"/>
      <c r="H16" s="73"/>
      <c r="I16" s="73"/>
      <c r="J16" s="73"/>
    </row>
    <row r="17" spans="1:10" ht="15.5" x14ac:dyDescent="0.35">
      <c r="A17" s="79" t="s">
        <v>141</v>
      </c>
      <c r="B17" s="180" t="s">
        <v>149</v>
      </c>
      <c r="C17" s="73"/>
      <c r="D17" s="73"/>
      <c r="E17" s="73"/>
      <c r="F17" s="73"/>
      <c r="G17" s="73"/>
      <c r="H17" s="73"/>
      <c r="I17" s="73"/>
      <c r="J17" s="73"/>
    </row>
    <row r="18" spans="1:10" ht="31" x14ac:dyDescent="0.35">
      <c r="A18" s="79" t="s">
        <v>150</v>
      </c>
      <c r="B18" s="73" t="s">
        <v>151</v>
      </c>
      <c r="C18" s="73"/>
      <c r="D18" s="73"/>
      <c r="E18" s="73"/>
      <c r="F18" s="73"/>
      <c r="G18" s="73"/>
      <c r="H18" s="73"/>
      <c r="I18" s="73"/>
      <c r="J18" s="73"/>
    </row>
    <row r="19" spans="1:10" ht="15.5" x14ac:dyDescent="0.35">
      <c r="A19" s="79" t="s">
        <v>142</v>
      </c>
      <c r="B19" s="182" t="s">
        <v>152</v>
      </c>
      <c r="D19" s="73"/>
      <c r="E19" s="73"/>
      <c r="F19" s="73"/>
      <c r="G19" s="73"/>
      <c r="H19" s="73"/>
      <c r="I19" s="73"/>
      <c r="J19" s="73"/>
    </row>
    <row r="20" spans="1:10" ht="15.5" x14ac:dyDescent="0.35">
      <c r="A20" s="79" t="s">
        <v>153</v>
      </c>
      <c r="B20" s="182" t="s">
        <v>154</v>
      </c>
      <c r="D20" s="73"/>
      <c r="E20" s="73"/>
      <c r="F20" s="73"/>
      <c r="G20" s="73"/>
      <c r="H20" s="73"/>
      <c r="I20" s="73"/>
      <c r="J20" s="73"/>
    </row>
    <row r="21" spans="1:10" ht="15.5" x14ac:dyDescent="0.35">
      <c r="A21" s="79" t="s">
        <v>155</v>
      </c>
      <c r="B21" s="180" t="s">
        <v>174</v>
      </c>
      <c r="C21" s="73"/>
      <c r="D21" s="73"/>
      <c r="E21" s="73"/>
      <c r="F21" s="73"/>
      <c r="G21" s="73"/>
      <c r="H21" s="73"/>
      <c r="I21" s="73"/>
      <c r="J21" s="73"/>
    </row>
    <row r="22" spans="1:10" ht="15.5" x14ac:dyDescent="0.35">
      <c r="A22" s="79" t="s">
        <v>143</v>
      </c>
      <c r="B22" s="182" t="s">
        <v>156</v>
      </c>
      <c r="C22" s="73"/>
      <c r="D22" s="178"/>
      <c r="E22" s="178"/>
      <c r="F22" s="178"/>
      <c r="G22" s="178"/>
      <c r="H22" s="178"/>
      <c r="I22" s="178"/>
      <c r="J22" s="178"/>
    </row>
    <row r="23" spans="1:10" ht="15.5" x14ac:dyDescent="0.35">
      <c r="A23" s="79" t="s">
        <v>144</v>
      </c>
      <c r="B23" s="180" t="s">
        <v>173</v>
      </c>
      <c r="C23" s="178"/>
      <c r="D23" s="73"/>
      <c r="E23" s="73"/>
      <c r="F23" s="73"/>
      <c r="G23" s="73"/>
      <c r="H23" s="73"/>
      <c r="I23" s="73"/>
      <c r="J23" s="73"/>
    </row>
    <row r="24" spans="1:10" ht="15.5" x14ac:dyDescent="0.35">
      <c r="A24" s="79" t="s">
        <v>145</v>
      </c>
      <c r="B24" s="181" t="s">
        <v>157</v>
      </c>
      <c r="C24" s="73"/>
      <c r="D24" s="49"/>
      <c r="E24" s="49"/>
      <c r="F24" s="49"/>
      <c r="G24" s="49"/>
      <c r="H24" s="49"/>
      <c r="I24" s="49"/>
      <c r="J24" s="49"/>
    </row>
    <row r="25" spans="1:10" ht="15.5" x14ac:dyDescent="0.35">
      <c r="A25" s="79" t="s">
        <v>146</v>
      </c>
      <c r="B25" s="180" t="s">
        <v>158</v>
      </c>
      <c r="C25" s="11"/>
      <c r="D25" s="11"/>
      <c r="E25" s="11"/>
      <c r="F25" s="11"/>
      <c r="G25" s="11"/>
      <c r="H25" s="11"/>
      <c r="I25" s="11"/>
      <c r="J25" s="11"/>
    </row>
    <row r="26" spans="1:10" ht="15.5" x14ac:dyDescent="0.35">
      <c r="A26" s="50"/>
      <c r="B26" s="50"/>
      <c r="C26" s="11"/>
      <c r="D26" s="11"/>
      <c r="E26" s="11"/>
      <c r="F26" s="11"/>
      <c r="G26" s="11"/>
      <c r="H26" s="11"/>
      <c r="I26" s="11"/>
      <c r="J26" s="11"/>
    </row>
    <row r="27" spans="1:10" ht="15.5" x14ac:dyDescent="0.35">
      <c r="A27" s="50"/>
      <c r="B27" s="50"/>
      <c r="C27" s="11"/>
      <c r="D27" s="11"/>
      <c r="E27" s="11"/>
      <c r="F27" s="11"/>
      <c r="G27" s="11"/>
      <c r="H27" s="11"/>
      <c r="I27" s="11"/>
      <c r="J27" s="11"/>
    </row>
    <row r="28" spans="1:10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</row>
  </sheetData>
  <mergeCells count="1">
    <mergeCell ref="A10:B10"/>
  </mergeCells>
  <pageMargins left="0.7" right="0.7" top="0.75" bottom="0.75" header="0.3" footer="0.3"/>
  <pageSetup paperSize="9" scale="95" orientation="portrait" r:id="rId1"/>
  <headerFooter>
    <oddFooter>&amp;C&amp;"Times New Roman,Regular"&amp;11&amp;F; Noteikumi par Sociālās integrācijas valsts aģentūras sniegto maksas pakalpojumu cenrādi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view="pageLayout" topLeftCell="A28" zoomScale="80" zoomScaleNormal="80" zoomScalePageLayoutView="80" workbookViewId="0">
      <selection activeCell="B49" sqref="B49"/>
    </sheetView>
  </sheetViews>
  <sheetFormatPr defaultColWidth="9.1796875" defaultRowHeight="15.5" x14ac:dyDescent="0.35"/>
  <cols>
    <col min="1" max="1" width="11.26953125" style="50" customWidth="1"/>
    <col min="2" max="2" width="84.81640625" style="50" customWidth="1"/>
    <col min="3" max="3" width="8.26953125" style="50" hidden="1" customWidth="1"/>
    <col min="4" max="5" width="23.54296875" style="50" hidden="1" customWidth="1"/>
    <col min="6" max="6" width="27.54296875" style="50" customWidth="1"/>
    <col min="7" max="16384" width="9.1796875" style="50"/>
  </cols>
  <sheetData>
    <row r="1" spans="1:6" x14ac:dyDescent="0.35">
      <c r="B1" s="51"/>
      <c r="C1" s="51"/>
      <c r="D1" s="51" t="s">
        <v>11</v>
      </c>
      <c r="E1" s="51" t="s">
        <v>11</v>
      </c>
      <c r="F1" s="51" t="s">
        <v>11</v>
      </c>
    </row>
    <row r="2" spans="1:6" x14ac:dyDescent="0.35">
      <c r="B2" s="51"/>
      <c r="C2" s="51"/>
      <c r="D2" s="51" t="s">
        <v>58</v>
      </c>
      <c r="E2" s="51" t="s">
        <v>58</v>
      </c>
      <c r="F2" s="51" t="s">
        <v>58</v>
      </c>
    </row>
    <row r="3" spans="1:6" x14ac:dyDescent="0.35">
      <c r="B3" s="52"/>
      <c r="C3" s="52"/>
      <c r="D3" s="51" t="s">
        <v>82</v>
      </c>
      <c r="E3" s="51" t="s">
        <v>82</v>
      </c>
      <c r="F3" s="51" t="s">
        <v>82</v>
      </c>
    </row>
    <row r="4" spans="1:6" x14ac:dyDescent="0.35">
      <c r="B4" s="51"/>
      <c r="C4" s="51"/>
      <c r="D4" s="51"/>
      <c r="E4" s="51"/>
      <c r="F4" s="51"/>
    </row>
    <row r="5" spans="1:6" x14ac:dyDescent="0.35">
      <c r="B5" s="51"/>
      <c r="C5" s="51"/>
      <c r="D5" s="51" t="s">
        <v>116</v>
      </c>
      <c r="E5" s="51" t="s">
        <v>116</v>
      </c>
      <c r="F5" s="51" t="s">
        <v>178</v>
      </c>
    </row>
    <row r="6" spans="1:6" ht="15.75" customHeight="1" x14ac:dyDescent="0.35">
      <c r="B6" s="187"/>
      <c r="C6" s="187"/>
      <c r="D6" s="187"/>
      <c r="E6" s="79"/>
      <c r="F6" s="79"/>
    </row>
    <row r="7" spans="1:6" x14ac:dyDescent="0.35">
      <c r="A7" s="185" t="s">
        <v>10</v>
      </c>
      <c r="B7" s="185"/>
      <c r="C7" s="185"/>
      <c r="D7" s="185"/>
      <c r="E7" s="185"/>
      <c r="F7" s="185"/>
    </row>
    <row r="8" spans="1:6" x14ac:dyDescent="0.35">
      <c r="A8" s="140"/>
      <c r="B8" s="140"/>
      <c r="C8" s="140"/>
      <c r="D8" s="140"/>
      <c r="E8" s="140"/>
      <c r="F8" s="140"/>
    </row>
    <row r="9" spans="1:6" x14ac:dyDescent="0.35">
      <c r="A9" s="188" t="s">
        <v>1</v>
      </c>
      <c r="B9" s="188"/>
      <c r="C9" s="188"/>
      <c r="D9" s="188"/>
      <c r="E9" s="49"/>
      <c r="F9" s="49"/>
    </row>
    <row r="10" spans="1:6" ht="15.75" customHeight="1" x14ac:dyDescent="0.35">
      <c r="A10" s="188" t="s">
        <v>0</v>
      </c>
      <c r="B10" s="188"/>
      <c r="C10" s="188"/>
      <c r="D10" s="188"/>
      <c r="E10" s="49"/>
      <c r="F10" s="49"/>
    </row>
    <row r="11" spans="1:6" x14ac:dyDescent="0.35">
      <c r="A11" s="49"/>
      <c r="B11" s="188" t="s">
        <v>160</v>
      </c>
      <c r="C11" s="188"/>
      <c r="D11" s="188"/>
      <c r="E11" s="49"/>
      <c r="F11" s="49"/>
    </row>
    <row r="12" spans="1:6" x14ac:dyDescent="0.35">
      <c r="A12" s="49"/>
      <c r="B12" s="188" t="s">
        <v>159</v>
      </c>
      <c r="C12" s="188"/>
      <c r="D12" s="188"/>
      <c r="E12" s="49"/>
      <c r="F12" s="49"/>
    </row>
    <row r="13" spans="1:6" ht="15.75" customHeight="1" x14ac:dyDescent="0.35">
      <c r="A13" s="49" t="s">
        <v>2</v>
      </c>
      <c r="B13" s="49" t="s">
        <v>93</v>
      </c>
      <c r="C13" s="49"/>
      <c r="D13" s="49"/>
      <c r="E13" s="49"/>
      <c r="F13" s="49"/>
    </row>
    <row r="14" spans="1:6" ht="90.75" customHeight="1" x14ac:dyDescent="0.35">
      <c r="A14" s="147" t="s">
        <v>3</v>
      </c>
      <c r="B14" s="147" t="s">
        <v>4</v>
      </c>
      <c r="C14" s="147"/>
      <c r="D14" s="147" t="s">
        <v>5</v>
      </c>
      <c r="E14" s="147" t="s">
        <v>5</v>
      </c>
      <c r="F14" s="147" t="s">
        <v>5</v>
      </c>
    </row>
    <row r="15" spans="1:6" x14ac:dyDescent="0.35">
      <c r="A15" s="57">
        <v>1</v>
      </c>
      <c r="B15" s="58">
        <v>2</v>
      </c>
      <c r="C15" s="58"/>
      <c r="D15" s="57">
        <v>3</v>
      </c>
      <c r="E15" s="57">
        <v>3</v>
      </c>
      <c r="F15" s="57">
        <v>3</v>
      </c>
    </row>
    <row r="16" spans="1:6" x14ac:dyDescent="0.35">
      <c r="A16" s="151"/>
      <c r="B16" s="59" t="s">
        <v>6</v>
      </c>
      <c r="C16" s="59"/>
      <c r="D16" s="152"/>
      <c r="E16" s="152"/>
      <c r="F16" s="152"/>
    </row>
    <row r="17" spans="1:10" x14ac:dyDescent="0.35">
      <c r="A17" s="61">
        <v>1100</v>
      </c>
      <c r="B17" s="62" t="s">
        <v>72</v>
      </c>
      <c r="C17" s="131">
        <f>[3]Sheet2!$E$8</f>
        <v>3.6853918650793651</v>
      </c>
      <c r="D17" s="86">
        <v>110.56</v>
      </c>
      <c r="E17" s="86">
        <v>294.83</v>
      </c>
      <c r="F17" s="86">
        <v>191.65</v>
      </c>
    </row>
    <row r="18" spans="1:10" x14ac:dyDescent="0.35">
      <c r="A18" s="61">
        <v>1200</v>
      </c>
      <c r="B18" s="138" t="s">
        <v>94</v>
      </c>
      <c r="C18" s="138">
        <f>C17*0.2359</f>
        <v>0.86938394097222227</v>
      </c>
      <c r="D18" s="86">
        <v>26.08</v>
      </c>
      <c r="E18" s="86">
        <v>69.55</v>
      </c>
      <c r="F18" s="86">
        <v>45.21</v>
      </c>
    </row>
    <row r="19" spans="1:10" x14ac:dyDescent="0.35">
      <c r="A19" s="61">
        <v>2243</v>
      </c>
      <c r="B19" s="133" t="s">
        <v>111</v>
      </c>
      <c r="C19" s="150">
        <f>[3]Sheet2!$E$12</f>
        <v>1.8605</v>
      </c>
      <c r="D19" s="86">
        <v>55.82</v>
      </c>
      <c r="E19" s="86">
        <v>148.85</v>
      </c>
      <c r="F19" s="86">
        <v>74.430000000000007</v>
      </c>
    </row>
    <row r="20" spans="1:10" hidden="1" x14ac:dyDescent="0.35">
      <c r="A20" s="61">
        <v>2244</v>
      </c>
      <c r="B20" s="138" t="s">
        <v>99</v>
      </c>
      <c r="C20" s="138"/>
      <c r="D20" s="86">
        <f>C20*30</f>
        <v>0</v>
      </c>
      <c r="E20" s="86">
        <f>D20/30*80</f>
        <v>0</v>
      </c>
      <c r="F20" s="86">
        <f>E20/80*40</f>
        <v>0</v>
      </c>
    </row>
    <row r="21" spans="1:10" x14ac:dyDescent="0.35">
      <c r="A21" s="61">
        <v>2312</v>
      </c>
      <c r="B21" s="138" t="s">
        <v>101</v>
      </c>
      <c r="C21" s="153">
        <f>[3]Sheet2!$E$14+[3]Sheet2!$E$15+[3]Sheet2!$E$16+[3]Sheet2!$E$17+[3]Sheet2!$E$18</f>
        <v>0.92009999999999992</v>
      </c>
      <c r="D21" s="86">
        <v>27.6</v>
      </c>
      <c r="E21" s="86">
        <v>73.599999999999994</v>
      </c>
      <c r="F21" s="86">
        <v>36.799999999999997</v>
      </c>
    </row>
    <row r="22" spans="1:10" x14ac:dyDescent="0.35">
      <c r="A22" s="61">
        <v>2350</v>
      </c>
      <c r="B22" s="64" t="s">
        <v>103</v>
      </c>
      <c r="C22" s="153">
        <f>[3]Sheet2!$E$19+[3]Sheet2!$E$20+[3]Sheet2!$E$21</f>
        <v>1.6116666666666666</v>
      </c>
      <c r="D22" s="86">
        <v>48.35</v>
      </c>
      <c r="E22" s="86">
        <v>128.93</v>
      </c>
      <c r="F22" s="86">
        <v>64.47</v>
      </c>
    </row>
    <row r="23" spans="1:10" x14ac:dyDescent="0.35">
      <c r="A23" s="61">
        <v>2263</v>
      </c>
      <c r="B23" s="64" t="s">
        <v>110</v>
      </c>
      <c r="C23" s="153">
        <f>[3]Sheet2!$E$10</f>
        <v>26.920460222222225</v>
      </c>
      <c r="D23" s="86">
        <v>807.61</v>
      </c>
      <c r="E23" s="86">
        <v>2153.63</v>
      </c>
      <c r="F23" s="86">
        <v>1076.82</v>
      </c>
    </row>
    <row r="24" spans="1:10" x14ac:dyDescent="0.35">
      <c r="A24" s="61">
        <v>2515</v>
      </c>
      <c r="B24" s="64" t="s">
        <v>118</v>
      </c>
      <c r="C24" s="153">
        <f>[3]Sheet2!$E$11</f>
        <v>0.84690972222222227</v>
      </c>
      <c r="D24" s="86">
        <v>25.41</v>
      </c>
      <c r="E24" s="86">
        <v>67.760000000000005</v>
      </c>
      <c r="F24" s="86">
        <v>33.880000000000003</v>
      </c>
    </row>
    <row r="25" spans="1:10" x14ac:dyDescent="0.35">
      <c r="A25" s="61"/>
      <c r="B25" s="65" t="s">
        <v>7</v>
      </c>
      <c r="C25" s="157">
        <f>SUM(C17:C24)</f>
        <v>36.714412417162698</v>
      </c>
      <c r="D25" s="139">
        <f>SUM(D17:D24)</f>
        <v>1101.43</v>
      </c>
      <c r="E25" s="139">
        <f>SUM(E17:E24)</f>
        <v>2937.1500000000005</v>
      </c>
      <c r="F25" s="139">
        <f>SUM(F17:F24)</f>
        <v>1523.2600000000002</v>
      </c>
    </row>
    <row r="26" spans="1:10" x14ac:dyDescent="0.35">
      <c r="A26" s="67"/>
      <c r="B26" s="62" t="s">
        <v>8</v>
      </c>
      <c r="C26" s="62"/>
      <c r="D26" s="86"/>
      <c r="E26" s="86"/>
      <c r="F26" s="86"/>
    </row>
    <row r="27" spans="1:10" x14ac:dyDescent="0.35">
      <c r="A27" s="61">
        <v>1100</v>
      </c>
      <c r="B27" s="61" t="s">
        <v>72</v>
      </c>
      <c r="C27" s="60">
        <v>0.51439999999999997</v>
      </c>
      <c r="D27" s="86">
        <v>130.31</v>
      </c>
      <c r="E27" s="86">
        <v>347.49</v>
      </c>
      <c r="F27" s="86">
        <v>191.14</v>
      </c>
    </row>
    <row r="28" spans="1:10" x14ac:dyDescent="0.35">
      <c r="A28" s="61">
        <v>1200</v>
      </c>
      <c r="B28" s="68" t="s">
        <v>94</v>
      </c>
      <c r="C28" s="60">
        <f>C27*0.2359</f>
        <v>0.12134695999999999</v>
      </c>
      <c r="D28" s="86">
        <v>30.74</v>
      </c>
      <c r="E28" s="86">
        <v>81.97</v>
      </c>
      <c r="F28" s="86">
        <v>45.09</v>
      </c>
    </row>
    <row r="29" spans="1:10" x14ac:dyDescent="0.35">
      <c r="A29" s="61">
        <v>2100</v>
      </c>
      <c r="B29" s="81" t="s">
        <v>51</v>
      </c>
      <c r="C29" s="60">
        <v>8.0999999999999996E-4</v>
      </c>
      <c r="D29" s="86">
        <v>0.21</v>
      </c>
      <c r="E29" s="86">
        <v>0.56000000000000005</v>
      </c>
      <c r="F29" s="86">
        <f>E29/80*40</f>
        <v>0.28000000000000003</v>
      </c>
    </row>
    <row r="30" spans="1:10" x14ac:dyDescent="0.35">
      <c r="A30" s="69">
        <v>2210</v>
      </c>
      <c r="B30" s="68" t="s">
        <v>105</v>
      </c>
      <c r="C30" s="60">
        <v>8.0000000000000002E-3</v>
      </c>
      <c r="D30" s="86">
        <v>2.0299999999999998</v>
      </c>
      <c r="E30" s="86">
        <v>5.41</v>
      </c>
      <c r="F30" s="86">
        <v>2.71</v>
      </c>
    </row>
    <row r="31" spans="1:10" x14ac:dyDescent="0.35">
      <c r="A31" s="61">
        <v>2222</v>
      </c>
      <c r="B31" s="64" t="s">
        <v>106</v>
      </c>
      <c r="C31" s="60">
        <v>4.4400000000000004E-3</v>
      </c>
      <c r="D31" s="86">
        <v>1.1200000000000001</v>
      </c>
      <c r="E31" s="86">
        <v>2.99</v>
      </c>
      <c r="F31" s="86">
        <v>1.5</v>
      </c>
      <c r="J31" s="154"/>
    </row>
    <row r="32" spans="1:10" x14ac:dyDescent="0.35">
      <c r="A32" s="61">
        <v>2223</v>
      </c>
      <c r="B32" s="64" t="s">
        <v>107</v>
      </c>
      <c r="C32" s="60">
        <v>5.4940000000000003E-2</v>
      </c>
      <c r="D32" s="86">
        <v>13.92</v>
      </c>
      <c r="E32" s="86">
        <v>37.119999999999997</v>
      </c>
      <c r="F32" s="86">
        <f>E32/80*40</f>
        <v>18.559999999999999</v>
      </c>
    </row>
    <row r="33" spans="1:6" ht="31" x14ac:dyDescent="0.35">
      <c r="A33" s="61">
        <v>2224</v>
      </c>
      <c r="B33" s="64" t="s">
        <v>124</v>
      </c>
      <c r="C33" s="60">
        <v>3.0899999999999999E-3</v>
      </c>
      <c r="D33" s="86">
        <v>0.78</v>
      </c>
      <c r="E33" s="86">
        <v>2.08</v>
      </c>
      <c r="F33" s="86">
        <f>E33/80*40</f>
        <v>1.04</v>
      </c>
    </row>
    <row r="34" spans="1:6" x14ac:dyDescent="0.35">
      <c r="A34" s="61">
        <v>2231</v>
      </c>
      <c r="B34" s="59" t="s">
        <v>112</v>
      </c>
      <c r="C34" s="60">
        <v>1.5E-3</v>
      </c>
      <c r="D34" s="86">
        <v>0.38</v>
      </c>
      <c r="E34" s="86">
        <v>1.01</v>
      </c>
      <c r="F34" s="86">
        <v>0.51</v>
      </c>
    </row>
    <row r="35" spans="1:6" x14ac:dyDescent="0.35">
      <c r="A35" s="61">
        <v>2235</v>
      </c>
      <c r="B35" s="156" t="s">
        <v>125</v>
      </c>
      <c r="C35" s="60">
        <v>2.5100000000000001E-3</v>
      </c>
      <c r="D35" s="86">
        <v>0.64</v>
      </c>
      <c r="E35" s="86">
        <v>1.71</v>
      </c>
      <c r="F35" s="86">
        <v>0.86</v>
      </c>
    </row>
    <row r="36" spans="1:6" x14ac:dyDescent="0.35">
      <c r="A36" s="61">
        <v>2239</v>
      </c>
      <c r="B36" s="59" t="s">
        <v>126</v>
      </c>
      <c r="C36" s="60">
        <v>1.7899999999999999E-3</v>
      </c>
      <c r="D36" s="86">
        <v>0.45</v>
      </c>
      <c r="E36" s="86">
        <v>1.2</v>
      </c>
      <c r="F36" s="86">
        <f>E36/80*40</f>
        <v>0.6</v>
      </c>
    </row>
    <row r="37" spans="1:6" x14ac:dyDescent="0.35">
      <c r="A37" s="61">
        <v>2241</v>
      </c>
      <c r="B37" s="59" t="s">
        <v>127</v>
      </c>
      <c r="C37" s="60">
        <v>1.6500000000000001E-2</v>
      </c>
      <c r="D37" s="86">
        <v>4.18</v>
      </c>
      <c r="E37" s="86">
        <v>11.15</v>
      </c>
      <c r="F37" s="86">
        <v>5.58</v>
      </c>
    </row>
    <row r="38" spans="1:6" x14ac:dyDescent="0.35">
      <c r="A38" s="61">
        <v>2242</v>
      </c>
      <c r="B38" s="64" t="s">
        <v>108</v>
      </c>
      <c r="C38" s="60">
        <v>8.4999999999999995E-4</v>
      </c>
      <c r="D38" s="86">
        <v>0.22</v>
      </c>
      <c r="E38" s="86">
        <v>0.59</v>
      </c>
      <c r="F38" s="86">
        <v>0.3</v>
      </c>
    </row>
    <row r="39" spans="1:6" ht="14.25" customHeight="1" x14ac:dyDescent="0.35">
      <c r="A39" s="61">
        <v>2243</v>
      </c>
      <c r="B39" s="59" t="s">
        <v>111</v>
      </c>
      <c r="C39" s="60">
        <v>4.0000000000000002E-4</v>
      </c>
      <c r="D39" s="86">
        <v>0.1</v>
      </c>
      <c r="E39" s="86">
        <v>0.27</v>
      </c>
      <c r="F39" s="86">
        <v>0.14000000000000001</v>
      </c>
    </row>
    <row r="40" spans="1:6" x14ac:dyDescent="0.35">
      <c r="A40" s="61">
        <v>2244</v>
      </c>
      <c r="B40" s="59" t="s">
        <v>128</v>
      </c>
      <c r="C40" s="60">
        <v>6.8070000000000006E-2</v>
      </c>
      <c r="D40" s="86">
        <v>17.239999999999998</v>
      </c>
      <c r="E40" s="86">
        <v>45.97</v>
      </c>
      <c r="F40" s="86">
        <f>22.99+0.08</f>
        <v>23.069999999999997</v>
      </c>
    </row>
    <row r="41" spans="1:6" hidden="1" x14ac:dyDescent="0.35">
      <c r="A41" s="60">
        <v>2247</v>
      </c>
      <c r="B41" s="59" t="s">
        <v>20</v>
      </c>
      <c r="C41" s="60">
        <v>2.2000000000000001E-4</v>
      </c>
      <c r="D41" s="86">
        <v>0.06</v>
      </c>
      <c r="E41" s="86">
        <v>0.16</v>
      </c>
      <c r="F41" s="86"/>
    </row>
    <row r="42" spans="1:6" x14ac:dyDescent="0.35">
      <c r="A42" s="60">
        <v>2249</v>
      </c>
      <c r="B42" s="64" t="s">
        <v>114</v>
      </c>
      <c r="C42" s="60">
        <v>2.5000000000000001E-4</v>
      </c>
      <c r="D42" s="86">
        <v>0.06</v>
      </c>
      <c r="E42" s="86">
        <v>0.16</v>
      </c>
      <c r="F42" s="86">
        <f>E42/80*40</f>
        <v>0.08</v>
      </c>
    </row>
    <row r="43" spans="1:6" x14ac:dyDescent="0.35">
      <c r="A43" s="61">
        <v>2250</v>
      </c>
      <c r="B43" s="59" t="s">
        <v>113</v>
      </c>
      <c r="C43" s="60">
        <v>2.8400000000000002E-2</v>
      </c>
      <c r="D43" s="86">
        <v>7.19</v>
      </c>
      <c r="E43" s="86">
        <v>19.170000000000002</v>
      </c>
      <c r="F43" s="86">
        <v>9.59</v>
      </c>
    </row>
    <row r="44" spans="1:6" x14ac:dyDescent="0.35">
      <c r="A44" s="61">
        <v>2262</v>
      </c>
      <c r="B44" s="64" t="s">
        <v>95</v>
      </c>
      <c r="C44" s="60">
        <v>1.137E-2</v>
      </c>
      <c r="D44" s="86">
        <v>2.88</v>
      </c>
      <c r="E44" s="86">
        <v>7.68</v>
      </c>
      <c r="F44" s="86">
        <f>E44/80*40</f>
        <v>3.84</v>
      </c>
    </row>
    <row r="45" spans="1:6" x14ac:dyDescent="0.35">
      <c r="A45" s="61">
        <v>2263</v>
      </c>
      <c r="B45" s="64" t="s">
        <v>110</v>
      </c>
      <c r="C45" s="60">
        <v>4.58E-2</v>
      </c>
      <c r="D45" s="86">
        <v>11.6</v>
      </c>
      <c r="E45" s="86">
        <v>30.93</v>
      </c>
      <c r="F45" s="86">
        <v>15.47</v>
      </c>
    </row>
    <row r="46" spans="1:6" x14ac:dyDescent="0.35">
      <c r="A46" s="61">
        <v>2264</v>
      </c>
      <c r="B46" s="59" t="s">
        <v>129</v>
      </c>
      <c r="C46" s="60">
        <v>2.4000000000000001E-4</v>
      </c>
      <c r="D46" s="86">
        <v>0.06</v>
      </c>
      <c r="E46" s="86">
        <v>0.16</v>
      </c>
      <c r="F46" s="86">
        <f>E46/80*40</f>
        <v>0.08</v>
      </c>
    </row>
    <row r="47" spans="1:6" x14ac:dyDescent="0.35">
      <c r="A47" s="61">
        <v>2311</v>
      </c>
      <c r="B47" s="64" t="s">
        <v>100</v>
      </c>
      <c r="C47" s="155">
        <v>7.1000000000000002E-4</v>
      </c>
      <c r="D47" s="86">
        <v>0.18</v>
      </c>
      <c r="E47" s="86">
        <v>0.48</v>
      </c>
      <c r="F47" s="86">
        <f>E47/80*40</f>
        <v>0.24</v>
      </c>
    </row>
    <row r="48" spans="1:6" x14ac:dyDescent="0.35">
      <c r="A48" s="61">
        <v>2314</v>
      </c>
      <c r="B48" s="156" t="s">
        <v>130</v>
      </c>
      <c r="C48" s="60">
        <v>4.6000000000000001E-4</v>
      </c>
      <c r="D48" s="86">
        <v>0.12</v>
      </c>
      <c r="E48" s="86">
        <v>0.32</v>
      </c>
      <c r="F48" s="86">
        <f>E48/80*40</f>
        <v>0.16</v>
      </c>
    </row>
    <row r="49" spans="1:8" x14ac:dyDescent="0.35">
      <c r="A49" s="61">
        <v>2321</v>
      </c>
      <c r="B49" s="64" t="s">
        <v>102</v>
      </c>
      <c r="C49" s="60">
        <v>6.0220000000000003E-2</v>
      </c>
      <c r="D49" s="86">
        <v>15.26</v>
      </c>
      <c r="E49" s="86">
        <v>40.69</v>
      </c>
      <c r="F49" s="86">
        <v>20.350000000000001</v>
      </c>
    </row>
    <row r="50" spans="1:8" x14ac:dyDescent="0.35">
      <c r="A50" s="61">
        <v>2322</v>
      </c>
      <c r="B50" s="64" t="s">
        <v>96</v>
      </c>
      <c r="C50" s="60">
        <v>2.0999999999999999E-3</v>
      </c>
      <c r="D50" s="86">
        <v>0.53</v>
      </c>
      <c r="E50" s="86">
        <v>1.41</v>
      </c>
      <c r="F50" s="86">
        <v>0.71</v>
      </c>
    </row>
    <row r="51" spans="1:8" hidden="1" x14ac:dyDescent="0.35">
      <c r="A51" s="61">
        <v>2512</v>
      </c>
      <c r="B51" s="64" t="s">
        <v>119</v>
      </c>
      <c r="C51" s="60">
        <v>0</v>
      </c>
      <c r="D51" s="86">
        <f>C51*253.33</f>
        <v>0</v>
      </c>
      <c r="E51" s="86">
        <f>D51/30*80</f>
        <v>0</v>
      </c>
      <c r="F51" s="86">
        <f>E51/80*40</f>
        <v>0</v>
      </c>
    </row>
    <row r="52" spans="1:8" x14ac:dyDescent="0.35">
      <c r="A52" s="61">
        <v>2513</v>
      </c>
      <c r="B52" s="60" t="s">
        <v>109</v>
      </c>
      <c r="C52" s="60">
        <v>6.3000000000000003E-4</v>
      </c>
      <c r="D52" s="86">
        <v>0.16</v>
      </c>
      <c r="E52" s="86">
        <v>0.43</v>
      </c>
      <c r="F52" s="86">
        <v>0.22</v>
      </c>
    </row>
    <row r="53" spans="1:8" x14ac:dyDescent="0.35">
      <c r="A53" s="61">
        <v>2515</v>
      </c>
      <c r="B53" s="64" t="s">
        <v>40</v>
      </c>
      <c r="C53" s="60">
        <v>2.7499999999999998E-3</v>
      </c>
      <c r="D53" s="86">
        <v>0.7</v>
      </c>
      <c r="E53" s="86">
        <v>1.87</v>
      </c>
      <c r="F53" s="86">
        <v>0.94</v>
      </c>
    </row>
    <row r="54" spans="1:8" x14ac:dyDescent="0.35">
      <c r="A54" s="61">
        <v>2519</v>
      </c>
      <c r="B54" s="64" t="s">
        <v>120</v>
      </c>
      <c r="C54" s="60">
        <v>1.5100000000000001E-3</v>
      </c>
      <c r="D54" s="86">
        <v>0.38</v>
      </c>
      <c r="E54" s="86">
        <v>1.01</v>
      </c>
      <c r="F54" s="86">
        <v>0.51</v>
      </c>
    </row>
    <row r="55" spans="1:8" x14ac:dyDescent="0.35">
      <c r="A55" s="61">
        <v>5220</v>
      </c>
      <c r="B55" s="64" t="s">
        <v>121</v>
      </c>
      <c r="C55" s="60">
        <v>1.06E-2</v>
      </c>
      <c r="D55" s="86">
        <v>2.69</v>
      </c>
      <c r="E55" s="86">
        <v>7.17</v>
      </c>
      <c r="F55" s="86">
        <v>3.59</v>
      </c>
    </row>
    <row r="56" spans="1:8" x14ac:dyDescent="0.35">
      <c r="A56" s="61">
        <v>5238</v>
      </c>
      <c r="B56" s="60" t="s">
        <v>122</v>
      </c>
      <c r="C56" s="60">
        <v>1.65E-3</v>
      </c>
      <c r="D56" s="86">
        <v>0.44</v>
      </c>
      <c r="E56" s="86">
        <v>1.19</v>
      </c>
      <c r="F56" s="86">
        <v>0.6</v>
      </c>
    </row>
    <row r="57" spans="1:8" x14ac:dyDescent="0.35">
      <c r="A57" s="61">
        <v>5239</v>
      </c>
      <c r="B57" s="50" t="s">
        <v>115</v>
      </c>
      <c r="C57" s="60">
        <v>1.95E-2</v>
      </c>
      <c r="D57" s="86">
        <v>4.9400000000000004</v>
      </c>
      <c r="E57" s="86">
        <v>13.17</v>
      </c>
      <c r="F57" s="86">
        <v>6.31</v>
      </c>
    </row>
    <row r="58" spans="1:8" x14ac:dyDescent="0.35">
      <c r="A58" s="61">
        <v>5250</v>
      </c>
      <c r="B58" s="64" t="s">
        <v>123</v>
      </c>
      <c r="C58" s="60">
        <v>1.4999999999999999E-2</v>
      </c>
      <c r="D58" s="86">
        <v>3.8</v>
      </c>
      <c r="E58" s="86">
        <v>10.130000000000001</v>
      </c>
      <c r="F58" s="86">
        <v>5.07</v>
      </c>
    </row>
    <row r="59" spans="1:8" x14ac:dyDescent="0.35">
      <c r="A59" s="67"/>
      <c r="B59" s="71" t="s">
        <v>9</v>
      </c>
      <c r="C59" s="60">
        <f>SUM(C27:C58)</f>
        <v>1.0000569599999998</v>
      </c>
      <c r="D59" s="139">
        <f>SUM(D27:D58)</f>
        <v>253.36999999999998</v>
      </c>
      <c r="E59" s="139">
        <f>SUM(E27:E58)</f>
        <v>675.64999999999964</v>
      </c>
      <c r="F59" s="139">
        <f>SUM(F27:F58)</f>
        <v>359.14</v>
      </c>
    </row>
    <row r="60" spans="1:8" x14ac:dyDescent="0.35">
      <c r="A60" s="70"/>
      <c r="B60" s="71" t="s">
        <v>53</v>
      </c>
      <c r="C60" s="71"/>
      <c r="D60" s="139">
        <f>D59+D25</f>
        <v>1354.8</v>
      </c>
      <c r="E60" s="139">
        <f>E25+E59</f>
        <v>3612.8</v>
      </c>
      <c r="F60" s="139">
        <f>F25+F59</f>
        <v>1882.4</v>
      </c>
      <c r="H60" s="154"/>
    </row>
    <row r="61" spans="1:8" x14ac:dyDescent="0.35">
      <c r="A61" s="51"/>
      <c r="B61" s="54"/>
      <c r="C61" s="54"/>
      <c r="D61" s="82"/>
      <c r="E61" s="82"/>
      <c r="F61" s="82"/>
    </row>
    <row r="62" spans="1:8" x14ac:dyDescent="0.35">
      <c r="A62" s="186" t="s">
        <v>67</v>
      </c>
      <c r="B62" s="186"/>
      <c r="C62" s="129"/>
      <c r="D62" s="147">
        <v>30</v>
      </c>
      <c r="E62" s="147">
        <v>80</v>
      </c>
      <c r="F62" s="147">
        <v>40</v>
      </c>
    </row>
    <row r="63" spans="1:8" x14ac:dyDescent="0.35">
      <c r="A63" s="186" t="s">
        <v>91</v>
      </c>
      <c r="B63" s="186"/>
      <c r="C63" s="129"/>
      <c r="D63" s="66">
        <f>ROUND(D60/D62,2)</f>
        <v>45.16</v>
      </c>
      <c r="E63" s="66">
        <f>ROUND(E60/E62,2)</f>
        <v>45.16</v>
      </c>
      <c r="F63" s="66">
        <f>ROUND(F60/F62,2)</f>
        <v>47.06</v>
      </c>
    </row>
    <row r="64" spans="1:8" x14ac:dyDescent="0.35">
      <c r="A64" s="54"/>
      <c r="B64" s="75"/>
      <c r="C64" s="75"/>
      <c r="D64" s="148"/>
      <c r="E64" s="148"/>
      <c r="F64" s="148"/>
    </row>
    <row r="65" spans="1:6" x14ac:dyDescent="0.35">
      <c r="A65" s="186" t="s">
        <v>68</v>
      </c>
      <c r="B65" s="186"/>
      <c r="C65" s="129"/>
      <c r="D65" s="76"/>
      <c r="E65" s="76"/>
      <c r="F65" s="76"/>
    </row>
    <row r="66" spans="1:6" s="77" customFormat="1" ht="19.5" customHeight="1" x14ac:dyDescent="0.35">
      <c r="A66" s="186" t="s">
        <v>86</v>
      </c>
      <c r="B66" s="186"/>
      <c r="C66" s="129"/>
      <c r="D66" s="76"/>
      <c r="E66" s="76"/>
      <c r="F66" s="76"/>
    </row>
    <row r="67" spans="1:6" s="77" customFormat="1" ht="31.5" customHeight="1" x14ac:dyDescent="0.35"/>
    <row r="68" spans="1:6" x14ac:dyDescent="0.35">
      <c r="A68" s="77" t="s">
        <v>69</v>
      </c>
      <c r="B68" s="77"/>
      <c r="C68" s="77"/>
      <c r="D68" s="77"/>
      <c r="E68" s="77"/>
      <c r="F68" s="77"/>
    </row>
    <row r="69" spans="1:6" s="77" customFormat="1" ht="17.25" customHeight="1" x14ac:dyDescent="0.35">
      <c r="A69" s="149"/>
      <c r="B69" s="149"/>
      <c r="C69" s="149"/>
      <c r="D69" s="50"/>
      <c r="E69" s="50"/>
      <c r="F69" s="50"/>
    </row>
    <row r="70" spans="1:6" s="77" customFormat="1" ht="12.75" customHeight="1" x14ac:dyDescent="0.35">
      <c r="A70" s="77" t="s">
        <v>87</v>
      </c>
      <c r="B70" s="80"/>
      <c r="C70" s="80"/>
    </row>
  </sheetData>
  <mergeCells count="10">
    <mergeCell ref="A7:F7"/>
    <mergeCell ref="A62:B62"/>
    <mergeCell ref="A63:B63"/>
    <mergeCell ref="A66:B66"/>
    <mergeCell ref="A65:B65"/>
    <mergeCell ref="B6:D6"/>
    <mergeCell ref="A9:D9"/>
    <mergeCell ref="A10:D10"/>
    <mergeCell ref="B11:D11"/>
    <mergeCell ref="B12:D12"/>
  </mergeCells>
  <pageMargins left="0.7" right="1" top="0.75" bottom="0.75" header="0.3" footer="0.3"/>
  <pageSetup paperSize="9" scale="64" orientation="portrait" r:id="rId1"/>
  <headerFooter>
    <oddFooter>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view="pageLayout" topLeftCell="A31" zoomScale="80" zoomScaleNormal="80" zoomScalePageLayoutView="80" workbookViewId="0">
      <selection activeCell="B49" sqref="B49"/>
    </sheetView>
  </sheetViews>
  <sheetFormatPr defaultColWidth="9.1796875" defaultRowHeight="15.5" x14ac:dyDescent="0.35"/>
  <cols>
    <col min="1" max="1" width="11.26953125" style="50" customWidth="1"/>
    <col min="2" max="2" width="84.453125" style="50" customWidth="1"/>
    <col min="3" max="3" width="8.26953125" style="50" hidden="1" customWidth="1"/>
    <col min="4" max="4" width="26.54296875" style="50" customWidth="1"/>
    <col min="5" max="16384" width="9.1796875" style="50"/>
  </cols>
  <sheetData>
    <row r="1" spans="1:4" x14ac:dyDescent="0.35">
      <c r="B1" s="51"/>
      <c r="C1" s="51"/>
      <c r="D1" s="51" t="s">
        <v>11</v>
      </c>
    </row>
    <row r="2" spans="1:4" x14ac:dyDescent="0.35">
      <c r="B2" s="51"/>
      <c r="C2" s="51"/>
      <c r="D2" s="51" t="s">
        <v>58</v>
      </c>
    </row>
    <row r="3" spans="1:4" x14ac:dyDescent="0.35">
      <c r="B3" s="52"/>
      <c r="C3" s="52"/>
      <c r="D3" s="51" t="s">
        <v>82</v>
      </c>
    </row>
    <row r="4" spans="1:4" x14ac:dyDescent="0.35">
      <c r="B4" s="51"/>
      <c r="C4" s="51"/>
      <c r="D4" s="51"/>
    </row>
    <row r="5" spans="1:4" x14ac:dyDescent="0.35">
      <c r="B5" s="51"/>
      <c r="C5" s="51"/>
      <c r="D5" s="51" t="s">
        <v>178</v>
      </c>
    </row>
    <row r="6" spans="1:4" ht="15.75" customHeight="1" x14ac:dyDescent="0.35">
      <c r="B6" s="187"/>
      <c r="C6" s="187"/>
      <c r="D6" s="187"/>
    </row>
    <row r="7" spans="1:4" x14ac:dyDescent="0.35">
      <c r="A7" s="185" t="s">
        <v>10</v>
      </c>
      <c r="B7" s="185"/>
      <c r="C7" s="185"/>
      <c r="D7" s="185"/>
    </row>
    <row r="8" spans="1:4" x14ac:dyDescent="0.35">
      <c r="A8" s="140"/>
      <c r="B8" s="140"/>
      <c r="C8" s="140"/>
      <c r="D8" s="140"/>
    </row>
    <row r="9" spans="1:4" x14ac:dyDescent="0.35">
      <c r="A9" s="188" t="s">
        <v>1</v>
      </c>
      <c r="B9" s="188"/>
      <c r="C9" s="188"/>
      <c r="D9" s="188"/>
    </row>
    <row r="10" spans="1:4" ht="15.75" customHeight="1" x14ac:dyDescent="0.35">
      <c r="A10" s="188" t="s">
        <v>0</v>
      </c>
      <c r="B10" s="188"/>
      <c r="C10" s="188"/>
      <c r="D10" s="188"/>
    </row>
    <row r="11" spans="1:4" x14ac:dyDescent="0.35">
      <c r="A11" s="49"/>
      <c r="B11" s="188" t="s">
        <v>160</v>
      </c>
      <c r="C11" s="188"/>
      <c r="D11" s="188"/>
    </row>
    <row r="12" spans="1:4" x14ac:dyDescent="0.35">
      <c r="A12" s="49"/>
      <c r="B12" s="188" t="s">
        <v>161</v>
      </c>
      <c r="C12" s="188"/>
      <c r="D12" s="188"/>
    </row>
    <row r="13" spans="1:4" ht="15.75" customHeight="1" x14ac:dyDescent="0.35">
      <c r="A13" s="49" t="s">
        <v>2</v>
      </c>
      <c r="B13" s="49" t="s">
        <v>93</v>
      </c>
      <c r="C13" s="49"/>
      <c r="D13" s="49"/>
    </row>
    <row r="14" spans="1:4" ht="90.75" customHeight="1" x14ac:dyDescent="0.35">
      <c r="A14" s="147" t="s">
        <v>3</v>
      </c>
      <c r="B14" s="147" t="s">
        <v>4</v>
      </c>
      <c r="C14" s="147"/>
      <c r="D14" s="147" t="s">
        <v>5</v>
      </c>
    </row>
    <row r="15" spans="1:4" x14ac:dyDescent="0.35">
      <c r="A15" s="57">
        <v>1</v>
      </c>
      <c r="B15" s="58">
        <v>2</v>
      </c>
      <c r="C15" s="58"/>
      <c r="D15" s="57">
        <v>3</v>
      </c>
    </row>
    <row r="16" spans="1:4" x14ac:dyDescent="0.35">
      <c r="A16" s="151"/>
      <c r="B16" s="59" t="s">
        <v>6</v>
      </c>
      <c r="C16" s="59"/>
      <c r="D16" s="152"/>
    </row>
    <row r="17" spans="1:8" x14ac:dyDescent="0.35">
      <c r="A17" s="61">
        <v>1100</v>
      </c>
      <c r="B17" s="62" t="s">
        <v>72</v>
      </c>
      <c r="C17" s="131">
        <f>[3]Sheet2!$E$31</f>
        <v>5.5280877976190474</v>
      </c>
      <c r="D17" s="86">
        <v>71.86</v>
      </c>
    </row>
    <row r="18" spans="1:8" x14ac:dyDescent="0.35">
      <c r="A18" s="61">
        <v>1200</v>
      </c>
      <c r="B18" s="138" t="s">
        <v>94</v>
      </c>
      <c r="C18" s="138">
        <f>C17*0.2359</f>
        <v>1.3040759114583333</v>
      </c>
      <c r="D18" s="86">
        <v>16.95</v>
      </c>
    </row>
    <row r="19" spans="1:8" x14ac:dyDescent="0.35">
      <c r="A19" s="61">
        <v>2243</v>
      </c>
      <c r="B19" s="133" t="s">
        <v>111</v>
      </c>
      <c r="C19" s="150">
        <f>[3]Sheet2!$E$35</f>
        <v>2.8623076923076924</v>
      </c>
      <c r="D19" s="86">
        <v>28.62</v>
      </c>
    </row>
    <row r="20" spans="1:8" x14ac:dyDescent="0.35">
      <c r="A20" s="61">
        <v>2312</v>
      </c>
      <c r="B20" s="138" t="s">
        <v>101</v>
      </c>
      <c r="C20" s="153">
        <f>[3]Sheet2!$E$37+[3]Sheet2!$E$38+[3]Sheet2!$E$39+[3]Sheet2!$E$40+[3]Sheet2!$E$41</f>
        <v>1.4155384615384616</v>
      </c>
      <c r="D20" s="86">
        <v>14.16</v>
      </c>
    </row>
    <row r="21" spans="1:8" x14ac:dyDescent="0.35">
      <c r="A21" s="61">
        <v>2350</v>
      </c>
      <c r="B21" s="64" t="s">
        <v>103</v>
      </c>
      <c r="C21" s="153">
        <f>[3]Sheet2!$E$42+[3]Sheet2!$E$43+[3]Sheet2!$E$44</f>
        <v>2.4794871794871796</v>
      </c>
      <c r="D21" s="86">
        <v>24.79</v>
      </c>
    </row>
    <row r="22" spans="1:8" x14ac:dyDescent="0.35">
      <c r="A22" s="61">
        <v>2263</v>
      </c>
      <c r="B22" s="64" t="s">
        <v>110</v>
      </c>
      <c r="C22" s="153">
        <f>[3]Sheet2!$E$33</f>
        <v>41.416092649572654</v>
      </c>
      <c r="D22" s="86">
        <v>414.16</v>
      </c>
    </row>
    <row r="23" spans="1:8" x14ac:dyDescent="0.35">
      <c r="A23" s="61">
        <v>2515</v>
      </c>
      <c r="B23" s="64" t="s">
        <v>118</v>
      </c>
      <c r="C23" s="153">
        <f>[3]Sheet2!$E$34</f>
        <v>1.3029380341880343</v>
      </c>
      <c r="D23" s="86">
        <v>13.03</v>
      </c>
    </row>
    <row r="24" spans="1:8" x14ac:dyDescent="0.35">
      <c r="A24" s="61"/>
      <c r="B24" s="65" t="s">
        <v>7</v>
      </c>
      <c r="C24" s="157"/>
      <c r="D24" s="139">
        <f>SUM(D17:D23)</f>
        <v>583.56999999999994</v>
      </c>
    </row>
    <row r="25" spans="1:8" x14ac:dyDescent="0.35">
      <c r="A25" s="67"/>
      <c r="B25" s="62" t="s">
        <v>8</v>
      </c>
      <c r="C25" s="62"/>
      <c r="D25" s="86"/>
    </row>
    <row r="26" spans="1:8" x14ac:dyDescent="0.35">
      <c r="A26" s="61">
        <v>1100</v>
      </c>
      <c r="B26" s="61" t="s">
        <v>72</v>
      </c>
      <c r="C26" s="60">
        <v>0.51439999999999997</v>
      </c>
      <c r="D26" s="86">
        <v>73.28</v>
      </c>
    </row>
    <row r="27" spans="1:8" x14ac:dyDescent="0.35">
      <c r="A27" s="61">
        <v>1200</v>
      </c>
      <c r="B27" s="68" t="s">
        <v>94</v>
      </c>
      <c r="C27" s="60">
        <f>C26*0.2359</f>
        <v>0.12134695999999999</v>
      </c>
      <c r="D27" s="86">
        <v>17.29</v>
      </c>
    </row>
    <row r="28" spans="1:8" x14ac:dyDescent="0.35">
      <c r="A28" s="61">
        <v>2100</v>
      </c>
      <c r="B28" s="81" t="s">
        <v>51</v>
      </c>
      <c r="C28" s="60">
        <v>8.0999999999999996E-4</v>
      </c>
      <c r="D28" s="86">
        <v>0.1</v>
      </c>
    </row>
    <row r="29" spans="1:8" x14ac:dyDescent="0.35">
      <c r="A29" s="69">
        <v>2210</v>
      </c>
      <c r="B29" s="68" t="s">
        <v>105</v>
      </c>
      <c r="C29" s="60">
        <v>8.0000000000000002E-3</v>
      </c>
      <c r="D29" s="86">
        <v>1.04</v>
      </c>
    </row>
    <row r="30" spans="1:8" x14ac:dyDescent="0.35">
      <c r="A30" s="61">
        <v>2222</v>
      </c>
      <c r="B30" s="64" t="s">
        <v>106</v>
      </c>
      <c r="C30" s="60">
        <v>4.4400000000000004E-3</v>
      </c>
      <c r="D30" s="86">
        <v>0.57999999999999996</v>
      </c>
      <c r="H30" s="154"/>
    </row>
    <row r="31" spans="1:8" x14ac:dyDescent="0.35">
      <c r="A31" s="61">
        <v>2223</v>
      </c>
      <c r="B31" s="64" t="s">
        <v>107</v>
      </c>
      <c r="C31" s="60">
        <v>5.4940000000000003E-2</v>
      </c>
      <c r="D31" s="86">
        <v>7.12</v>
      </c>
    </row>
    <row r="32" spans="1:8" ht="31" x14ac:dyDescent="0.35">
      <c r="A32" s="61">
        <v>2224</v>
      </c>
      <c r="B32" s="64" t="s">
        <v>124</v>
      </c>
      <c r="C32" s="60">
        <v>3.0899999999999999E-3</v>
      </c>
      <c r="D32" s="86">
        <v>0.4</v>
      </c>
    </row>
    <row r="33" spans="1:4" x14ac:dyDescent="0.35">
      <c r="A33" s="61">
        <v>2231</v>
      </c>
      <c r="B33" s="59" t="s">
        <v>112</v>
      </c>
      <c r="C33" s="60">
        <v>1.5E-3</v>
      </c>
      <c r="D33" s="86">
        <v>0.19</v>
      </c>
    </row>
    <row r="34" spans="1:4" x14ac:dyDescent="0.35">
      <c r="A34" s="61">
        <v>2235</v>
      </c>
      <c r="B34" s="156" t="s">
        <v>125</v>
      </c>
      <c r="C34" s="60">
        <v>2.5100000000000001E-3</v>
      </c>
      <c r="D34" s="86">
        <v>0.33</v>
      </c>
    </row>
    <row r="35" spans="1:4" x14ac:dyDescent="0.35">
      <c r="A35" s="61">
        <v>2239</v>
      </c>
      <c r="B35" s="59" t="s">
        <v>126</v>
      </c>
      <c r="C35" s="60">
        <v>1.7899999999999999E-3</v>
      </c>
      <c r="D35" s="86">
        <v>0.23</v>
      </c>
    </row>
    <row r="36" spans="1:4" x14ac:dyDescent="0.35">
      <c r="A36" s="61">
        <v>2241</v>
      </c>
      <c r="B36" s="59" t="s">
        <v>127</v>
      </c>
      <c r="C36" s="60">
        <v>1.6500000000000001E-2</v>
      </c>
      <c r="D36" s="86">
        <v>2.14</v>
      </c>
    </row>
    <row r="37" spans="1:4" x14ac:dyDescent="0.35">
      <c r="A37" s="61">
        <v>2242</v>
      </c>
      <c r="B37" s="64" t="s">
        <v>108</v>
      </c>
      <c r="C37" s="60">
        <v>8.4999999999999995E-4</v>
      </c>
      <c r="D37" s="86">
        <v>0.11</v>
      </c>
    </row>
    <row r="38" spans="1:4" ht="14.25" customHeight="1" x14ac:dyDescent="0.35">
      <c r="A38" s="61">
        <v>2243</v>
      </c>
      <c r="B38" s="59" t="s">
        <v>111</v>
      </c>
      <c r="C38" s="60">
        <v>4.0000000000000002E-4</v>
      </c>
      <c r="D38" s="86">
        <v>0.05</v>
      </c>
    </row>
    <row r="39" spans="1:4" x14ac:dyDescent="0.35">
      <c r="A39" s="61">
        <v>2244</v>
      </c>
      <c r="B39" s="59" t="s">
        <v>128</v>
      </c>
      <c r="C39" s="60">
        <v>6.8070000000000006E-2</v>
      </c>
      <c r="D39" s="86">
        <v>8.82</v>
      </c>
    </row>
    <row r="40" spans="1:4" hidden="1" x14ac:dyDescent="0.35">
      <c r="A40" s="60">
        <v>2247</v>
      </c>
      <c r="B40" s="59" t="s">
        <v>20</v>
      </c>
      <c r="C40" s="60">
        <v>2.2000000000000001E-4</v>
      </c>
      <c r="D40" s="86">
        <v>0</v>
      </c>
    </row>
    <row r="41" spans="1:4" x14ac:dyDescent="0.35">
      <c r="A41" s="60">
        <v>2249</v>
      </c>
      <c r="B41" s="64" t="s">
        <v>114</v>
      </c>
      <c r="C41" s="60">
        <v>2.5000000000000001E-4</v>
      </c>
      <c r="D41" s="86">
        <v>0.03</v>
      </c>
    </row>
    <row r="42" spans="1:4" x14ac:dyDescent="0.35">
      <c r="A42" s="61">
        <v>2250</v>
      </c>
      <c r="B42" s="59" t="s">
        <v>113</v>
      </c>
      <c r="C42" s="60">
        <v>2.8400000000000002E-2</v>
      </c>
      <c r="D42" s="86">
        <v>3.68</v>
      </c>
    </row>
    <row r="43" spans="1:4" x14ac:dyDescent="0.35">
      <c r="A43" s="61">
        <v>2262</v>
      </c>
      <c r="B43" s="64" t="s">
        <v>95</v>
      </c>
      <c r="C43" s="60">
        <v>1.137E-2</v>
      </c>
      <c r="D43" s="86">
        <v>1.47</v>
      </c>
    </row>
    <row r="44" spans="1:4" x14ac:dyDescent="0.35">
      <c r="A44" s="61">
        <v>2263</v>
      </c>
      <c r="B44" s="64" t="s">
        <v>110</v>
      </c>
      <c r="C44" s="60">
        <v>4.58E-2</v>
      </c>
      <c r="D44" s="86">
        <v>5.93</v>
      </c>
    </row>
    <row r="45" spans="1:4" x14ac:dyDescent="0.35">
      <c r="A45" s="61">
        <v>2264</v>
      </c>
      <c r="B45" s="59" t="s">
        <v>129</v>
      </c>
      <c r="C45" s="60">
        <v>2.4000000000000001E-4</v>
      </c>
      <c r="D45" s="86">
        <v>0.03</v>
      </c>
    </row>
    <row r="46" spans="1:4" x14ac:dyDescent="0.35">
      <c r="A46" s="61">
        <v>2311</v>
      </c>
      <c r="B46" s="64" t="s">
        <v>100</v>
      </c>
      <c r="C46" s="155">
        <v>7.1000000000000002E-4</v>
      </c>
      <c r="D46" s="86">
        <v>0.09</v>
      </c>
    </row>
    <row r="47" spans="1:4" x14ac:dyDescent="0.35">
      <c r="A47" s="61">
        <v>2314</v>
      </c>
      <c r="B47" s="156" t="s">
        <v>130</v>
      </c>
      <c r="C47" s="60">
        <v>4.6000000000000001E-4</v>
      </c>
      <c r="D47" s="86">
        <v>0.06</v>
      </c>
    </row>
    <row r="48" spans="1:4" x14ac:dyDescent="0.35">
      <c r="A48" s="61">
        <v>2321</v>
      </c>
      <c r="B48" s="64" t="s">
        <v>102</v>
      </c>
      <c r="C48" s="60">
        <v>6.0220000000000003E-2</v>
      </c>
      <c r="D48" s="86">
        <v>7.8</v>
      </c>
    </row>
    <row r="49" spans="1:6" x14ac:dyDescent="0.35">
      <c r="A49" s="61">
        <v>2322</v>
      </c>
      <c r="B49" s="64" t="s">
        <v>96</v>
      </c>
      <c r="C49" s="60">
        <v>2.0999999999999999E-3</v>
      </c>
      <c r="D49" s="86">
        <v>0.27</v>
      </c>
    </row>
    <row r="50" spans="1:6" hidden="1" x14ac:dyDescent="0.35">
      <c r="A50" s="61">
        <v>2512</v>
      </c>
      <c r="B50" s="64" t="s">
        <v>119</v>
      </c>
      <c r="C50" s="60">
        <v>0</v>
      </c>
      <c r="D50" s="86">
        <f>C50*129.51</f>
        <v>0</v>
      </c>
    </row>
    <row r="51" spans="1:6" x14ac:dyDescent="0.35">
      <c r="A51" s="61">
        <v>2513</v>
      </c>
      <c r="B51" s="60" t="s">
        <v>109</v>
      </c>
      <c r="C51" s="60">
        <v>6.3000000000000003E-4</v>
      </c>
      <c r="D51" s="86">
        <v>0.08</v>
      </c>
    </row>
    <row r="52" spans="1:6" x14ac:dyDescent="0.35">
      <c r="A52" s="61">
        <v>2515</v>
      </c>
      <c r="B52" s="64" t="s">
        <v>40</v>
      </c>
      <c r="C52" s="60">
        <v>2.7499999999999998E-3</v>
      </c>
      <c r="D52" s="86">
        <v>0.36</v>
      </c>
    </row>
    <row r="53" spans="1:6" x14ac:dyDescent="0.35">
      <c r="A53" s="61">
        <v>2519</v>
      </c>
      <c r="B53" s="64" t="s">
        <v>120</v>
      </c>
      <c r="C53" s="60">
        <v>1.5100000000000001E-3</v>
      </c>
      <c r="D53" s="86">
        <v>0.2</v>
      </c>
    </row>
    <row r="54" spans="1:6" x14ac:dyDescent="0.35">
      <c r="A54" s="61">
        <v>5220</v>
      </c>
      <c r="B54" s="64" t="s">
        <v>121</v>
      </c>
      <c r="C54" s="60">
        <v>1.06E-2</v>
      </c>
      <c r="D54" s="86">
        <v>1.37</v>
      </c>
    </row>
    <row r="55" spans="1:6" x14ac:dyDescent="0.35">
      <c r="A55" s="61">
        <v>5238</v>
      </c>
      <c r="B55" s="60" t="s">
        <v>122</v>
      </c>
      <c r="C55" s="60">
        <v>1.65E-3</v>
      </c>
      <c r="D55" s="86">
        <v>0.24</v>
      </c>
    </row>
    <row r="56" spans="1:6" x14ac:dyDescent="0.35">
      <c r="A56" s="61">
        <v>5239</v>
      </c>
      <c r="B56" s="50" t="s">
        <v>115</v>
      </c>
      <c r="C56" s="60">
        <v>1.95E-2</v>
      </c>
      <c r="D56" s="86">
        <v>2.5</v>
      </c>
    </row>
    <row r="57" spans="1:6" x14ac:dyDescent="0.35">
      <c r="A57" s="61">
        <v>5250</v>
      </c>
      <c r="B57" s="64" t="s">
        <v>123</v>
      </c>
      <c r="C57" s="60">
        <v>1.4999999999999999E-2</v>
      </c>
      <c r="D57" s="86">
        <v>1.94</v>
      </c>
    </row>
    <row r="58" spans="1:6" x14ac:dyDescent="0.35">
      <c r="A58" s="67"/>
      <c r="B58" s="71" t="s">
        <v>9</v>
      </c>
      <c r="C58" s="60">
        <f>SUM(C26:C57)</f>
        <v>1.0000569599999998</v>
      </c>
      <c r="D58" s="139">
        <f>SUM(D26:D57)</f>
        <v>137.73000000000008</v>
      </c>
    </row>
    <row r="59" spans="1:6" x14ac:dyDescent="0.35">
      <c r="A59" s="70"/>
      <c r="B59" s="71" t="s">
        <v>53</v>
      </c>
      <c r="C59" s="71"/>
      <c r="D59" s="139">
        <f>D58+D24</f>
        <v>721.3</v>
      </c>
      <c r="F59" s="154"/>
    </row>
    <row r="60" spans="1:6" x14ac:dyDescent="0.35">
      <c r="A60" s="51"/>
      <c r="B60" s="54"/>
      <c r="C60" s="54"/>
      <c r="D60" s="82"/>
    </row>
    <row r="61" spans="1:6" x14ac:dyDescent="0.35">
      <c r="A61" s="186" t="s">
        <v>67</v>
      </c>
      <c r="B61" s="186"/>
      <c r="C61" s="129"/>
      <c r="D61" s="147">
        <v>10</v>
      </c>
    </row>
    <row r="62" spans="1:6" x14ac:dyDescent="0.35">
      <c r="A62" s="186" t="s">
        <v>91</v>
      </c>
      <c r="B62" s="186"/>
      <c r="C62" s="129"/>
      <c r="D62" s="66">
        <f>ROUND(D59/D61,2)</f>
        <v>72.13</v>
      </c>
    </row>
    <row r="63" spans="1:6" x14ac:dyDescent="0.35">
      <c r="A63" s="54"/>
      <c r="B63" s="75"/>
      <c r="C63" s="75"/>
      <c r="D63" s="148"/>
    </row>
    <row r="64" spans="1:6" x14ac:dyDescent="0.35">
      <c r="A64" s="186" t="s">
        <v>68</v>
      </c>
      <c r="B64" s="186"/>
      <c r="C64" s="129"/>
      <c r="D64" s="76"/>
    </row>
    <row r="65" spans="1:4" s="77" customFormat="1" ht="19.5" customHeight="1" x14ac:dyDescent="0.35">
      <c r="A65" s="186" t="s">
        <v>86</v>
      </c>
      <c r="B65" s="186"/>
      <c r="C65" s="129"/>
      <c r="D65" s="76"/>
    </row>
    <row r="66" spans="1:4" s="77" customFormat="1" ht="31.5" customHeight="1" x14ac:dyDescent="0.35"/>
    <row r="67" spans="1:4" ht="13.5" customHeight="1" x14ac:dyDescent="0.35">
      <c r="A67" s="77" t="s">
        <v>69</v>
      </c>
      <c r="B67" s="77"/>
      <c r="C67" s="77"/>
      <c r="D67" s="77"/>
    </row>
    <row r="68" spans="1:4" s="77" customFormat="1" ht="17.25" customHeight="1" x14ac:dyDescent="0.35">
      <c r="A68" s="149"/>
      <c r="B68" s="149"/>
      <c r="C68" s="149"/>
      <c r="D68" s="50"/>
    </row>
    <row r="69" spans="1:4" s="77" customFormat="1" ht="12.75" customHeight="1" x14ac:dyDescent="0.35">
      <c r="A69" s="77" t="s">
        <v>87</v>
      </c>
      <c r="B69" s="80"/>
      <c r="C69" s="80"/>
    </row>
  </sheetData>
  <mergeCells count="10">
    <mergeCell ref="A61:B61"/>
    <mergeCell ref="A62:B62"/>
    <mergeCell ref="A64:B64"/>
    <mergeCell ref="A65:B65"/>
    <mergeCell ref="B6:D6"/>
    <mergeCell ref="A7:D7"/>
    <mergeCell ref="A9:D9"/>
    <mergeCell ref="A10:D10"/>
    <mergeCell ref="B11:D11"/>
    <mergeCell ref="B12:D12"/>
  </mergeCells>
  <pageMargins left="0.7" right="0.7" top="0.75" bottom="0.75" header="0.3" footer="0.3"/>
  <pageSetup paperSize="9" scale="64" orientation="portrait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view="pageLayout" topLeftCell="A22" zoomScale="80" zoomScaleNormal="100" zoomScalePageLayoutView="80" workbookViewId="0">
      <selection activeCell="B22" sqref="B22"/>
    </sheetView>
  </sheetViews>
  <sheetFormatPr defaultColWidth="9.1796875" defaultRowHeight="15.5" x14ac:dyDescent="0.35"/>
  <cols>
    <col min="1" max="1" width="12.26953125" style="50" customWidth="1"/>
    <col min="2" max="2" width="85.453125" style="50" customWidth="1"/>
    <col min="3" max="3" width="7.81640625" style="50" hidden="1" customWidth="1"/>
    <col min="4" max="4" width="23.54296875" style="50" hidden="1" customWidth="1"/>
    <col min="5" max="5" width="27" style="50" hidden="1" customWidth="1"/>
    <col min="6" max="6" width="27" style="50" customWidth="1"/>
    <col min="7" max="16384" width="9.1796875" style="4"/>
  </cols>
  <sheetData>
    <row r="1" spans="1:6" x14ac:dyDescent="0.35">
      <c r="B1" s="51"/>
      <c r="C1" s="51"/>
      <c r="D1" s="51" t="s">
        <v>11</v>
      </c>
      <c r="E1" s="51" t="s">
        <v>11</v>
      </c>
      <c r="F1" s="51" t="s">
        <v>11</v>
      </c>
    </row>
    <row r="2" spans="1:6" x14ac:dyDescent="0.35">
      <c r="B2" s="52"/>
      <c r="C2" s="52"/>
      <c r="D2" s="51" t="s">
        <v>58</v>
      </c>
      <c r="E2" s="51" t="s">
        <v>58</v>
      </c>
      <c r="F2" s="51" t="s">
        <v>58</v>
      </c>
    </row>
    <row r="3" spans="1:6" x14ac:dyDescent="0.35">
      <c r="B3" s="51"/>
      <c r="C3" s="51"/>
      <c r="D3" s="51" t="s">
        <v>82</v>
      </c>
      <c r="E3" s="51" t="s">
        <v>82</v>
      </c>
      <c r="F3" s="51" t="s">
        <v>82</v>
      </c>
    </row>
    <row r="4" spans="1:6" x14ac:dyDescent="0.35">
      <c r="B4" s="51"/>
      <c r="C4" s="51"/>
      <c r="D4" s="51"/>
      <c r="E4" s="51"/>
      <c r="F4" s="51"/>
    </row>
    <row r="5" spans="1:6" x14ac:dyDescent="0.35">
      <c r="B5" s="53"/>
      <c r="C5" s="53"/>
      <c r="D5" s="51" t="s">
        <v>92</v>
      </c>
      <c r="E5" s="51" t="s">
        <v>92</v>
      </c>
      <c r="F5" s="51" t="s">
        <v>178</v>
      </c>
    </row>
    <row r="6" spans="1:6" ht="15.75" customHeight="1" x14ac:dyDescent="0.35">
      <c r="B6" s="51"/>
      <c r="C6" s="51"/>
      <c r="D6" s="54"/>
      <c r="E6" s="54"/>
      <c r="F6" s="54"/>
    </row>
    <row r="7" spans="1:6" ht="15" x14ac:dyDescent="0.3">
      <c r="A7" s="185" t="s">
        <v>10</v>
      </c>
      <c r="B7" s="185"/>
      <c r="C7" s="185"/>
      <c r="D7" s="185"/>
      <c r="E7" s="140"/>
      <c r="F7" s="140"/>
    </row>
    <row r="8" spans="1:6" x14ac:dyDescent="0.35">
      <c r="B8" s="55"/>
      <c r="C8" s="55"/>
    </row>
    <row r="9" spans="1:6" x14ac:dyDescent="0.35">
      <c r="A9" s="188" t="s">
        <v>1</v>
      </c>
      <c r="B9" s="188"/>
      <c r="C9" s="49"/>
    </row>
    <row r="10" spans="1:6" x14ac:dyDescent="0.35">
      <c r="A10" s="188" t="s">
        <v>0</v>
      </c>
      <c r="B10" s="188"/>
      <c r="C10" s="49"/>
    </row>
    <row r="11" spans="1:6" x14ac:dyDescent="0.35">
      <c r="A11" s="49"/>
      <c r="B11" s="49" t="s">
        <v>160</v>
      </c>
      <c r="C11" s="49"/>
    </row>
    <row r="12" spans="1:6" ht="15.75" customHeight="1" x14ac:dyDescent="0.3">
      <c r="A12" s="49"/>
      <c r="B12" s="189" t="s">
        <v>179</v>
      </c>
      <c r="C12" s="189"/>
      <c r="D12" s="189"/>
      <c r="E12" s="49"/>
      <c r="F12" s="49"/>
    </row>
    <row r="13" spans="1:6" x14ac:dyDescent="0.35">
      <c r="A13" s="49" t="s">
        <v>2</v>
      </c>
      <c r="B13" s="49" t="s">
        <v>93</v>
      </c>
      <c r="C13" s="49"/>
    </row>
    <row r="14" spans="1:6" hidden="1" x14ac:dyDescent="0.35">
      <c r="B14" s="56"/>
      <c r="C14" s="56"/>
    </row>
    <row r="15" spans="1:6" ht="64.5" customHeight="1" x14ac:dyDescent="0.3">
      <c r="A15" s="83" t="s">
        <v>3</v>
      </c>
      <c r="B15" s="83" t="s">
        <v>4</v>
      </c>
      <c r="C15" s="83"/>
      <c r="D15" s="83" t="s">
        <v>79</v>
      </c>
      <c r="E15" s="83" t="s">
        <v>79</v>
      </c>
      <c r="F15" s="83" t="s">
        <v>79</v>
      </c>
    </row>
    <row r="16" spans="1:6" ht="15" x14ac:dyDescent="0.3">
      <c r="A16" s="57">
        <v>1</v>
      </c>
      <c r="B16" s="58">
        <v>2</v>
      </c>
      <c r="C16" s="58"/>
      <c r="D16" s="58">
        <v>3</v>
      </c>
      <c r="E16" s="58">
        <v>3</v>
      </c>
      <c r="F16" s="58">
        <v>3</v>
      </c>
    </row>
    <row r="17" spans="1:6" x14ac:dyDescent="0.35">
      <c r="A17" s="57"/>
      <c r="B17" s="59" t="s">
        <v>6</v>
      </c>
      <c r="C17" s="59"/>
      <c r="D17" s="60"/>
      <c r="E17" s="60"/>
      <c r="F17" s="60"/>
    </row>
    <row r="18" spans="1:6" x14ac:dyDescent="0.35">
      <c r="A18" s="61">
        <v>1100</v>
      </c>
      <c r="B18" s="62" t="s">
        <v>72</v>
      </c>
      <c r="C18" s="131">
        <f>'[2]trasnports noma_10.3.'!$D$7</f>
        <v>5.5443948412698418</v>
      </c>
      <c r="D18" s="63">
        <v>277.22000000000003</v>
      </c>
      <c r="E18" s="63">
        <f t="shared" ref="E18:E23" si="0">D18/50*20</f>
        <v>110.88800000000001</v>
      </c>
      <c r="F18" s="63">
        <v>31.33</v>
      </c>
    </row>
    <row r="19" spans="1:6" ht="15.75" customHeight="1" x14ac:dyDescent="0.35">
      <c r="A19" s="61">
        <v>1200</v>
      </c>
      <c r="B19" s="64" t="s">
        <v>94</v>
      </c>
      <c r="C19" s="131">
        <f>C18*0.2359</f>
        <v>1.3079227430555558</v>
      </c>
      <c r="D19" s="63">
        <v>65.400000000000006</v>
      </c>
      <c r="E19" s="63">
        <f t="shared" si="0"/>
        <v>26.16</v>
      </c>
      <c r="F19" s="63">
        <v>7.39</v>
      </c>
    </row>
    <row r="20" spans="1:6" ht="15.75" customHeight="1" x14ac:dyDescent="0.35">
      <c r="A20" s="61">
        <v>2222</v>
      </c>
      <c r="B20" s="68" t="s">
        <v>106</v>
      </c>
      <c r="C20" s="131">
        <f>'[2]trasnports noma_10.3.'!$D$12</f>
        <v>1.1759999999999999</v>
      </c>
      <c r="D20" s="63">
        <v>58.8</v>
      </c>
      <c r="E20" s="63">
        <f t="shared" si="0"/>
        <v>23.52</v>
      </c>
      <c r="F20" s="63">
        <v>5.88</v>
      </c>
    </row>
    <row r="21" spans="1:6" x14ac:dyDescent="0.35">
      <c r="A21" s="61">
        <v>2242</v>
      </c>
      <c r="B21" s="68" t="s">
        <v>108</v>
      </c>
      <c r="C21" s="131">
        <f>[1]pašizmaksa!E15+[1]pašizmaksa!E16+[1]pašizmaksa!E17</f>
        <v>0.20069444444444443</v>
      </c>
      <c r="D21" s="63">
        <v>10.029999999999999</v>
      </c>
      <c r="E21" s="63">
        <f t="shared" si="0"/>
        <v>4.0120000000000005</v>
      </c>
      <c r="F21" s="63">
        <v>1</v>
      </c>
    </row>
    <row r="22" spans="1:6" x14ac:dyDescent="0.35">
      <c r="A22" s="61">
        <v>2322</v>
      </c>
      <c r="B22" s="64" t="s">
        <v>96</v>
      </c>
      <c r="C22" s="131">
        <f>'[2]trasnports noma_10.3.'!$D$9</f>
        <v>6.0197500000000002</v>
      </c>
      <c r="D22" s="63">
        <v>300.99</v>
      </c>
      <c r="E22" s="63">
        <f t="shared" si="0"/>
        <v>120.396</v>
      </c>
      <c r="F22" s="63">
        <v>30.1</v>
      </c>
    </row>
    <row r="23" spans="1:6" x14ac:dyDescent="0.35">
      <c r="A23" s="61">
        <v>5231</v>
      </c>
      <c r="B23" s="64" t="s">
        <v>84</v>
      </c>
      <c r="C23" s="131">
        <f>'[2]trasnports noma_10.3.'!$D$11</f>
        <v>1.6551587301587301</v>
      </c>
      <c r="D23" s="63">
        <v>82.76</v>
      </c>
      <c r="E23" s="63">
        <f t="shared" si="0"/>
        <v>33.103999999999999</v>
      </c>
      <c r="F23" s="63">
        <v>8.2799999999999994</v>
      </c>
    </row>
    <row r="24" spans="1:6" ht="15.75" customHeight="1" x14ac:dyDescent="0.3">
      <c r="A24" s="61"/>
      <c r="B24" s="65" t="s">
        <v>7</v>
      </c>
      <c r="C24" s="132">
        <f>SUM(C18:C23)</f>
        <v>15.903920758928573</v>
      </c>
      <c r="D24" s="66">
        <f>SUM(D18:D23)</f>
        <v>795.2</v>
      </c>
      <c r="E24" s="66">
        <f>SUM(E18:E23)</f>
        <v>318.08</v>
      </c>
      <c r="F24" s="66">
        <f>SUM(F18:F23)</f>
        <v>83.98</v>
      </c>
    </row>
    <row r="25" spans="1:6" x14ac:dyDescent="0.35">
      <c r="A25" s="67"/>
      <c r="B25" s="62" t="s">
        <v>8</v>
      </c>
      <c r="C25" s="131"/>
      <c r="D25" s="63"/>
      <c r="E25" s="63"/>
      <c r="F25" s="63"/>
    </row>
    <row r="26" spans="1:6" x14ac:dyDescent="0.35">
      <c r="A26" s="61">
        <v>1100</v>
      </c>
      <c r="B26" s="61" t="s">
        <v>72</v>
      </c>
      <c r="C26" s="131">
        <v>1.65</v>
      </c>
      <c r="D26" s="63">
        <v>82.5</v>
      </c>
      <c r="E26" s="63">
        <f>D26/50*20</f>
        <v>33</v>
      </c>
      <c r="F26" s="63">
        <v>9.1</v>
      </c>
    </row>
    <row r="27" spans="1:6" ht="15.75" customHeight="1" x14ac:dyDescent="0.35">
      <c r="A27" s="61">
        <v>1200</v>
      </c>
      <c r="B27" s="68" t="s">
        <v>97</v>
      </c>
      <c r="C27" s="131">
        <f>C26*0.2359</f>
        <v>0.389235</v>
      </c>
      <c r="D27" s="63">
        <v>19.46</v>
      </c>
      <c r="E27" s="63">
        <f t="shared" ref="E27:E35" si="1">D27/50*20</f>
        <v>7.7839999999999998</v>
      </c>
      <c r="F27" s="63">
        <v>2.15</v>
      </c>
    </row>
    <row r="28" spans="1:6" hidden="1" x14ac:dyDescent="0.35">
      <c r="A28" s="69">
        <v>2210</v>
      </c>
      <c r="B28" s="68" t="s">
        <v>98</v>
      </c>
      <c r="C28" s="131"/>
      <c r="D28" s="63">
        <f>C28*50</f>
        <v>0</v>
      </c>
      <c r="E28" s="63">
        <f t="shared" si="1"/>
        <v>0</v>
      </c>
      <c r="F28" s="63">
        <f>E28/20*5</f>
        <v>0</v>
      </c>
    </row>
    <row r="29" spans="1:6" hidden="1" x14ac:dyDescent="0.35">
      <c r="A29" s="61">
        <v>2222</v>
      </c>
      <c r="B29" s="68" t="s">
        <v>106</v>
      </c>
      <c r="C29" s="131"/>
      <c r="D29" s="63">
        <f>C29*50</f>
        <v>0</v>
      </c>
      <c r="E29" s="63">
        <f t="shared" si="1"/>
        <v>0</v>
      </c>
      <c r="F29" s="63">
        <f>E29/20*5</f>
        <v>0</v>
      </c>
    </row>
    <row r="30" spans="1:6" x14ac:dyDescent="0.35">
      <c r="A30" s="61">
        <v>2223</v>
      </c>
      <c r="B30" s="68" t="s">
        <v>107</v>
      </c>
      <c r="C30" s="131">
        <f>0.18+0.1</f>
        <v>0.28000000000000003</v>
      </c>
      <c r="D30" s="63">
        <v>14</v>
      </c>
      <c r="E30" s="63">
        <f t="shared" si="1"/>
        <v>5.6000000000000005</v>
      </c>
      <c r="F30" s="63">
        <v>1.4</v>
      </c>
    </row>
    <row r="31" spans="1:6" x14ac:dyDescent="0.35">
      <c r="A31" s="61">
        <v>2244</v>
      </c>
      <c r="B31" s="133" t="s">
        <v>99</v>
      </c>
      <c r="C31" s="131">
        <f>0.24+0.1</f>
        <v>0.33999999999999997</v>
      </c>
      <c r="D31" s="63">
        <v>17</v>
      </c>
      <c r="E31" s="63">
        <f t="shared" si="1"/>
        <v>6.8000000000000007</v>
      </c>
      <c r="F31" s="63">
        <v>1.7</v>
      </c>
    </row>
    <row r="32" spans="1:6" x14ac:dyDescent="0.35">
      <c r="A32" s="61">
        <v>2311</v>
      </c>
      <c r="B32" s="68" t="s">
        <v>100</v>
      </c>
      <c r="C32" s="131">
        <f>[1]pašizmaksa!E18</f>
        <v>0.05</v>
      </c>
      <c r="D32" s="63">
        <v>2.5</v>
      </c>
      <c r="E32" s="63">
        <f t="shared" si="1"/>
        <v>1</v>
      </c>
      <c r="F32" s="63">
        <v>0.25</v>
      </c>
    </row>
    <row r="33" spans="1:6" x14ac:dyDescent="0.35">
      <c r="A33" s="61">
        <v>2312</v>
      </c>
      <c r="B33" s="68" t="s">
        <v>101</v>
      </c>
      <c r="C33" s="131">
        <f>[1]pašizmaksa!E21+[1]pašizmaksa!E22+[1]pašizmaksa!E23</f>
        <v>1.7455853174603173E-2</v>
      </c>
      <c r="D33" s="63">
        <v>0.87</v>
      </c>
      <c r="E33" s="63">
        <f t="shared" si="1"/>
        <v>0.34799999999999998</v>
      </c>
      <c r="F33" s="63">
        <v>0.09</v>
      </c>
    </row>
    <row r="34" spans="1:6" x14ac:dyDescent="0.35">
      <c r="A34" s="61">
        <v>2321</v>
      </c>
      <c r="B34" s="68" t="s">
        <v>102</v>
      </c>
      <c r="C34" s="131">
        <f>0.17+0.1</f>
        <v>0.27</v>
      </c>
      <c r="D34" s="63">
        <v>13.47</v>
      </c>
      <c r="E34" s="63">
        <f t="shared" si="1"/>
        <v>5.3880000000000008</v>
      </c>
      <c r="F34" s="63">
        <v>1.33</v>
      </c>
    </row>
    <row r="35" spans="1:6" x14ac:dyDescent="0.35">
      <c r="A35" s="61">
        <v>2350</v>
      </c>
      <c r="B35" s="134" t="s">
        <v>103</v>
      </c>
      <c r="C35" s="131">
        <v>0.1</v>
      </c>
      <c r="D35" s="63">
        <v>5</v>
      </c>
      <c r="E35" s="63">
        <f t="shared" si="1"/>
        <v>2</v>
      </c>
      <c r="F35" s="63">
        <v>0.5</v>
      </c>
    </row>
    <row r="36" spans="1:6" x14ac:dyDescent="0.35">
      <c r="A36" s="70"/>
      <c r="B36" s="71" t="s">
        <v>9</v>
      </c>
      <c r="C36" s="132">
        <f>SUM(C26:C35)</f>
        <v>3.0966908531746027</v>
      </c>
      <c r="D36" s="66">
        <f>SUM(D26:D35)</f>
        <v>154.80000000000001</v>
      </c>
      <c r="E36" s="66">
        <f>SUM(E26:E35)</f>
        <v>61.919999999999995</v>
      </c>
      <c r="F36" s="66">
        <f>SUM(F26:F35)</f>
        <v>16.52</v>
      </c>
    </row>
    <row r="37" spans="1:6" x14ac:dyDescent="0.35">
      <c r="A37" s="70"/>
      <c r="B37" s="71" t="s">
        <v>53</v>
      </c>
      <c r="C37" s="132">
        <f>C24+C36</f>
        <v>19.000611612103175</v>
      </c>
      <c r="D37" s="66">
        <f>D24+D36</f>
        <v>950</v>
      </c>
      <c r="E37" s="66">
        <f>E24+E36</f>
        <v>380</v>
      </c>
      <c r="F37" s="66">
        <f>F24+F36</f>
        <v>100.5</v>
      </c>
    </row>
    <row r="38" spans="1:6" x14ac:dyDescent="0.35">
      <c r="A38" s="51"/>
      <c r="B38" s="54"/>
      <c r="C38" s="54"/>
      <c r="D38" s="72"/>
      <c r="E38" s="72"/>
      <c r="F38" s="72"/>
    </row>
    <row r="39" spans="1:6" ht="15" customHeight="1" x14ac:dyDescent="0.35">
      <c r="A39" s="186" t="s">
        <v>67</v>
      </c>
      <c r="B39" s="186"/>
      <c r="C39" s="143"/>
      <c r="D39" s="87">
        <v>50</v>
      </c>
      <c r="E39" s="87">
        <v>20</v>
      </c>
      <c r="F39" s="87">
        <v>5</v>
      </c>
    </row>
    <row r="40" spans="1:6" ht="15" customHeight="1" x14ac:dyDescent="0.3">
      <c r="A40" s="190" t="s">
        <v>85</v>
      </c>
      <c r="B40" s="190"/>
      <c r="C40" s="130"/>
      <c r="D40" s="88">
        <f>D37/D39</f>
        <v>19</v>
      </c>
      <c r="E40" s="88">
        <f>E37/E39</f>
        <v>19</v>
      </c>
      <c r="F40" s="88">
        <f>F37/F39</f>
        <v>20.100000000000001</v>
      </c>
    </row>
    <row r="41" spans="1:6" ht="15" customHeight="1" x14ac:dyDescent="0.35">
      <c r="A41" s="73"/>
      <c r="B41" s="135"/>
      <c r="C41" s="74"/>
      <c r="D41" s="75"/>
      <c r="E41" s="75"/>
      <c r="F41" s="75"/>
    </row>
    <row r="42" spans="1:6" customFormat="1" ht="15" customHeight="1" x14ac:dyDescent="0.35">
      <c r="A42" s="186" t="s">
        <v>68</v>
      </c>
      <c r="B42" s="186"/>
      <c r="C42" s="129"/>
      <c r="D42" s="76"/>
      <c r="E42" s="76"/>
      <c r="F42" s="76"/>
    </row>
    <row r="43" spans="1:6" customFormat="1" ht="15" customHeight="1" x14ac:dyDescent="0.35">
      <c r="A43" s="186" t="s">
        <v>86</v>
      </c>
      <c r="B43" s="186"/>
      <c r="C43" s="129"/>
      <c r="D43" s="142"/>
      <c r="E43" s="142"/>
      <c r="F43" s="142"/>
    </row>
    <row r="44" spans="1:6" customFormat="1" ht="15" customHeight="1" x14ac:dyDescent="0.35">
      <c r="A44" s="77"/>
      <c r="B44" s="77"/>
      <c r="C44" s="77"/>
      <c r="D44" s="77"/>
      <c r="E44" s="77"/>
      <c r="F44" s="77"/>
    </row>
    <row r="45" spans="1:6" customFormat="1" ht="15" customHeight="1" x14ac:dyDescent="0.35">
      <c r="A45" s="77" t="s">
        <v>69</v>
      </c>
      <c r="B45" s="77"/>
      <c r="C45" s="77"/>
      <c r="D45" s="141"/>
      <c r="E45" s="141"/>
      <c r="F45" s="141"/>
    </row>
    <row r="46" spans="1:6" customFormat="1" ht="15" customHeight="1" x14ac:dyDescent="0.35">
      <c r="A46" s="77"/>
      <c r="B46" s="77"/>
      <c r="C46" s="77"/>
      <c r="D46" s="77"/>
      <c r="E46" s="77"/>
      <c r="F46" s="77"/>
    </row>
    <row r="47" spans="1:6" customFormat="1" ht="15" customHeight="1" x14ac:dyDescent="0.35">
      <c r="A47" s="77" t="s">
        <v>104</v>
      </c>
      <c r="B47" s="80"/>
      <c r="C47" s="80"/>
      <c r="D47" s="77"/>
      <c r="E47" s="77"/>
      <c r="F47" s="77"/>
    </row>
    <row r="48" spans="1:6" s="3" customFormat="1" ht="15" customHeight="1" x14ac:dyDescent="0.35">
      <c r="A48" s="77"/>
      <c r="B48" s="78"/>
      <c r="C48" s="78"/>
      <c r="D48" s="77"/>
      <c r="E48" s="77"/>
      <c r="F48" s="77"/>
    </row>
    <row r="49" spans="2:3" x14ac:dyDescent="0.35">
      <c r="B49" s="79"/>
      <c r="C49" s="79"/>
    </row>
  </sheetData>
  <mergeCells count="8">
    <mergeCell ref="A7:D7"/>
    <mergeCell ref="B12:D12"/>
    <mergeCell ref="A40:B40"/>
    <mergeCell ref="A43:B43"/>
    <mergeCell ref="A39:B39"/>
    <mergeCell ref="A42:B42"/>
    <mergeCell ref="A9:B9"/>
    <mergeCell ref="A10:B10"/>
  </mergeCells>
  <pageMargins left="0.7" right="0.7" top="0.75" bottom="0.75" header="0.3" footer="0.3"/>
  <pageSetup paperSize="9" scale="71" fitToHeight="0" orientation="portrait" r:id="rId1"/>
  <headerFoot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6"/>
  <sheetViews>
    <sheetView view="pageLayout" topLeftCell="A16" zoomScale="80" zoomScaleNormal="100" zoomScalePageLayoutView="80" workbookViewId="0">
      <selection activeCell="B13" sqref="B13"/>
    </sheetView>
  </sheetViews>
  <sheetFormatPr defaultColWidth="9.1796875" defaultRowHeight="15.5" x14ac:dyDescent="0.35"/>
  <cols>
    <col min="1" max="1" width="12.26953125" style="50" customWidth="1"/>
    <col min="2" max="2" width="86.7265625" style="50" customWidth="1"/>
    <col min="3" max="3" width="9.453125" style="50" hidden="1" customWidth="1"/>
    <col min="4" max="4" width="24.54296875" style="50" customWidth="1"/>
    <col min="5" max="16384" width="9.1796875" style="4"/>
  </cols>
  <sheetData>
    <row r="1" spans="1:4" x14ac:dyDescent="0.35">
      <c r="B1" s="51"/>
      <c r="C1" s="51"/>
      <c r="D1" s="51" t="s">
        <v>11</v>
      </c>
    </row>
    <row r="2" spans="1:4" x14ac:dyDescent="0.35">
      <c r="B2" s="52"/>
      <c r="C2" s="52"/>
      <c r="D2" s="51" t="s">
        <v>58</v>
      </c>
    </row>
    <row r="3" spans="1:4" x14ac:dyDescent="0.35">
      <c r="B3" s="51"/>
      <c r="C3" s="51"/>
      <c r="D3" s="51" t="s">
        <v>82</v>
      </c>
    </row>
    <row r="4" spans="1:4" x14ac:dyDescent="0.35">
      <c r="B4" s="51"/>
      <c r="C4" s="51"/>
      <c r="D4" s="51"/>
    </row>
    <row r="5" spans="1:4" x14ac:dyDescent="0.35">
      <c r="B5" s="53"/>
      <c r="C5" s="53"/>
      <c r="D5" s="51" t="s">
        <v>178</v>
      </c>
    </row>
    <row r="6" spans="1:4" ht="15.75" customHeight="1" x14ac:dyDescent="0.35">
      <c r="B6" s="51"/>
      <c r="C6" s="51"/>
      <c r="D6" s="54"/>
    </row>
    <row r="7" spans="1:4" ht="15" x14ac:dyDescent="0.3">
      <c r="A7" s="185" t="s">
        <v>10</v>
      </c>
      <c r="B7" s="185"/>
      <c r="C7" s="185"/>
      <c r="D7" s="185"/>
    </row>
    <row r="8" spans="1:4" x14ac:dyDescent="0.35">
      <c r="B8" s="55"/>
      <c r="C8" s="55"/>
    </row>
    <row r="9" spans="1:4" ht="15.75" customHeight="1" x14ac:dyDescent="0.35">
      <c r="A9" s="188" t="s">
        <v>1</v>
      </c>
      <c r="B9" s="188"/>
      <c r="C9" s="49"/>
    </row>
    <row r="10" spans="1:4" ht="15.75" customHeight="1" x14ac:dyDescent="0.35">
      <c r="A10" s="188" t="s">
        <v>0</v>
      </c>
      <c r="B10" s="188"/>
      <c r="C10" s="49"/>
    </row>
    <row r="11" spans="1:4" x14ac:dyDescent="0.35">
      <c r="A11" s="49"/>
      <c r="B11" s="49" t="s">
        <v>160</v>
      </c>
      <c r="C11" s="49"/>
    </row>
    <row r="12" spans="1:4" ht="15.75" customHeight="1" x14ac:dyDescent="0.3">
      <c r="A12" s="49"/>
      <c r="B12" s="188" t="s">
        <v>180</v>
      </c>
      <c r="C12" s="188"/>
      <c r="D12" s="188"/>
    </row>
    <row r="13" spans="1:4" x14ac:dyDescent="0.35">
      <c r="A13" s="49" t="s">
        <v>2</v>
      </c>
      <c r="B13" s="49" t="s">
        <v>93</v>
      </c>
      <c r="C13" s="49"/>
    </row>
    <row r="14" spans="1:4" ht="15.75" hidden="1" customHeight="1" x14ac:dyDescent="0.35">
      <c r="B14" s="56"/>
      <c r="C14" s="56"/>
    </row>
    <row r="15" spans="1:4" ht="64.5" customHeight="1" x14ac:dyDescent="0.3">
      <c r="A15" s="83" t="s">
        <v>3</v>
      </c>
      <c r="B15" s="83" t="s">
        <v>4</v>
      </c>
      <c r="C15" s="83"/>
      <c r="D15" s="83" t="s">
        <v>79</v>
      </c>
    </row>
    <row r="16" spans="1:4" ht="15" x14ac:dyDescent="0.3">
      <c r="A16" s="57">
        <v>1</v>
      </c>
      <c r="B16" s="58">
        <v>2</v>
      </c>
      <c r="C16" s="58"/>
      <c r="D16" s="58">
        <v>3</v>
      </c>
    </row>
    <row r="17" spans="1:4" x14ac:dyDescent="0.35">
      <c r="A17" s="57"/>
      <c r="B17" s="59" t="s">
        <v>6</v>
      </c>
      <c r="C17" s="59"/>
      <c r="D17" s="60"/>
    </row>
    <row r="18" spans="1:4" x14ac:dyDescent="0.35">
      <c r="A18" s="61">
        <v>1100</v>
      </c>
      <c r="B18" s="62" t="s">
        <v>72</v>
      </c>
      <c r="C18" s="146">
        <f>'[2]trasnports noma_10.3.'!$D$22</f>
        <v>135.28323412698415</v>
      </c>
      <c r="D18" s="63">
        <v>764.35</v>
      </c>
    </row>
    <row r="19" spans="1:4" ht="15.75" customHeight="1" x14ac:dyDescent="0.35">
      <c r="A19" s="61">
        <v>1200</v>
      </c>
      <c r="B19" s="64" t="s">
        <v>94</v>
      </c>
      <c r="C19" s="137">
        <f>C18*0.2359</f>
        <v>31.913314930555561</v>
      </c>
      <c r="D19" s="63">
        <v>180.31</v>
      </c>
    </row>
    <row r="20" spans="1:4" ht="15.75" customHeight="1" x14ac:dyDescent="0.35">
      <c r="A20" s="61">
        <v>2222</v>
      </c>
      <c r="B20" s="64" t="s">
        <v>106</v>
      </c>
      <c r="C20" s="137">
        <f>'[2]trasnports noma_10.3.'!$D$26</f>
        <v>1.1759999999999999</v>
      </c>
      <c r="D20" s="63">
        <v>5.88</v>
      </c>
    </row>
    <row r="21" spans="1:4" ht="15.75" customHeight="1" x14ac:dyDescent="0.35">
      <c r="A21" s="61">
        <v>2242</v>
      </c>
      <c r="B21" s="68" t="s">
        <v>108</v>
      </c>
      <c r="C21" s="136">
        <f>[1]pašizmaksa!E69+[1]pašizmaksa!E70+[1]pašizmaksa!E71</f>
        <v>1.7745614035087718</v>
      </c>
      <c r="D21" s="63">
        <v>8.8699999999999992</v>
      </c>
    </row>
    <row r="22" spans="1:4" ht="15.75" customHeight="1" x14ac:dyDescent="0.35">
      <c r="A22" s="61">
        <v>2322</v>
      </c>
      <c r="B22" s="64" t="s">
        <v>96</v>
      </c>
      <c r="C22" s="137">
        <f>'[2]trasnports noma_10.3.'!$D$24</f>
        <v>24.079000000000001</v>
      </c>
      <c r="D22" s="63">
        <v>120.4</v>
      </c>
    </row>
    <row r="23" spans="1:4" x14ac:dyDescent="0.35">
      <c r="A23" s="61">
        <v>5231</v>
      </c>
      <c r="B23" s="64" t="s">
        <v>84</v>
      </c>
      <c r="C23" s="137">
        <f>'[2]trasnports noma_10.3.'!$D$25</f>
        <v>19.861904761904761</v>
      </c>
      <c r="D23" s="63">
        <v>99.31</v>
      </c>
    </row>
    <row r="24" spans="1:4" ht="15.75" customHeight="1" x14ac:dyDescent="0.3">
      <c r="A24" s="61"/>
      <c r="B24" s="65" t="s">
        <v>7</v>
      </c>
      <c r="C24" s="132">
        <f>SUM(C18:C23)</f>
        <v>214.08801522295326</v>
      </c>
      <c r="D24" s="139">
        <f>SUM(D18:D23)</f>
        <v>1179.1200000000001</v>
      </c>
    </row>
    <row r="25" spans="1:4" x14ac:dyDescent="0.35">
      <c r="A25" s="67"/>
      <c r="B25" s="62" t="s">
        <v>8</v>
      </c>
      <c r="C25" s="131"/>
      <c r="D25" s="63"/>
    </row>
    <row r="26" spans="1:4" x14ac:dyDescent="0.35">
      <c r="A26" s="61">
        <v>1100</v>
      </c>
      <c r="B26" s="61" t="s">
        <v>72</v>
      </c>
      <c r="C26" s="145">
        <v>22.29</v>
      </c>
      <c r="D26" s="63">
        <v>122.6</v>
      </c>
    </row>
    <row r="27" spans="1:4" ht="15.75" customHeight="1" x14ac:dyDescent="0.35">
      <c r="A27" s="61">
        <v>1200</v>
      </c>
      <c r="B27" s="68" t="s">
        <v>97</v>
      </c>
      <c r="C27" s="136">
        <f>C26*0.2359</f>
        <v>5.2582110000000002</v>
      </c>
      <c r="D27" s="63">
        <v>28.92</v>
      </c>
    </row>
    <row r="28" spans="1:4" ht="15.75" customHeight="1" x14ac:dyDescent="0.35">
      <c r="A28" s="69">
        <v>2210</v>
      </c>
      <c r="B28" s="68" t="s">
        <v>98</v>
      </c>
      <c r="C28" s="136">
        <f>[1]pašizmaksa!E78+[1]pašizmaksa!E79</f>
        <v>0.74194736842105269</v>
      </c>
      <c r="D28" s="63">
        <v>3.71</v>
      </c>
    </row>
    <row r="29" spans="1:4" ht="15.75" hidden="1" customHeight="1" x14ac:dyDescent="0.35">
      <c r="A29" s="61">
        <v>2222</v>
      </c>
      <c r="B29" s="68" t="s">
        <v>48</v>
      </c>
      <c r="C29" s="136">
        <v>0</v>
      </c>
      <c r="D29" s="63">
        <v>0</v>
      </c>
    </row>
    <row r="30" spans="1:4" x14ac:dyDescent="0.35">
      <c r="A30" s="61">
        <v>2223</v>
      </c>
      <c r="B30" s="68" t="s">
        <v>49</v>
      </c>
      <c r="C30" s="136">
        <v>2.7858800000000001</v>
      </c>
      <c r="D30" s="63">
        <v>13.92</v>
      </c>
    </row>
    <row r="31" spans="1:4" ht="15.75" customHeight="1" x14ac:dyDescent="0.35">
      <c r="A31" s="61">
        <v>2244</v>
      </c>
      <c r="B31" s="133" t="s">
        <v>99</v>
      </c>
      <c r="C31" s="136">
        <f>[1]pašizmaksa!E68</f>
        <v>1.8857142857142857</v>
      </c>
      <c r="D31" s="63">
        <v>9.43</v>
      </c>
    </row>
    <row r="32" spans="1:4" x14ac:dyDescent="0.35">
      <c r="A32" s="61">
        <v>2311</v>
      </c>
      <c r="B32" s="68" t="s">
        <v>100</v>
      </c>
      <c r="C32" s="136">
        <f>[1]pašizmaksa!E72</f>
        <v>0.5</v>
      </c>
      <c r="D32" s="63">
        <v>2.5</v>
      </c>
    </row>
    <row r="33" spans="1:256" x14ac:dyDescent="0.35">
      <c r="A33" s="61">
        <v>2312</v>
      </c>
      <c r="B33" s="68" t="s">
        <v>101</v>
      </c>
      <c r="C33" s="136" t="e">
        <f>[1]pašizmaksa!E75+[1]pašizmaksa!E76+[1]pašizmaksa!E77</f>
        <v>#REF!</v>
      </c>
      <c r="D33" s="63">
        <v>1.02</v>
      </c>
    </row>
    <row r="34" spans="1:256" ht="15.75" customHeight="1" x14ac:dyDescent="0.35">
      <c r="A34" s="61">
        <v>2321</v>
      </c>
      <c r="B34" s="68" t="s">
        <v>102</v>
      </c>
      <c r="C34" s="136">
        <f>[1]pašizmaksa!E67+0.86</f>
        <v>2.2171428571428571</v>
      </c>
      <c r="D34" s="63">
        <v>11.09</v>
      </c>
    </row>
    <row r="35" spans="1:256" x14ac:dyDescent="0.35">
      <c r="A35" s="61">
        <v>2350</v>
      </c>
      <c r="B35" s="134" t="s">
        <v>103</v>
      </c>
      <c r="C35" s="136">
        <f>[1]pašizmaksa!E73</f>
        <v>6.9309999999999992</v>
      </c>
      <c r="D35" s="63">
        <v>34.64</v>
      </c>
    </row>
    <row r="36" spans="1:256" ht="15.75" customHeight="1" x14ac:dyDescent="0.35">
      <c r="A36" s="70"/>
      <c r="B36" s="71" t="s">
        <v>9</v>
      </c>
      <c r="C36" s="132" t="e">
        <f>SUM(C26:C35)</f>
        <v>#REF!</v>
      </c>
      <c r="D36" s="139">
        <f>SUM(D26:D35)</f>
        <v>227.82999999999998</v>
      </c>
    </row>
    <row r="37" spans="1:256" x14ac:dyDescent="0.35">
      <c r="A37" s="70"/>
      <c r="B37" s="71" t="s">
        <v>53</v>
      </c>
      <c r="C37" s="132" t="e">
        <f>C24+C36</f>
        <v>#REF!</v>
      </c>
      <c r="D37" s="66">
        <f>D36+D24</f>
        <v>1406.95</v>
      </c>
    </row>
    <row r="38" spans="1:256" ht="15.75" customHeight="1" x14ac:dyDescent="0.35">
      <c r="A38" s="51"/>
      <c r="B38" s="54"/>
      <c r="C38" s="54"/>
      <c r="D38" s="72"/>
    </row>
    <row r="39" spans="1:256" ht="15.75" customHeight="1" x14ac:dyDescent="0.35">
      <c r="A39" s="186" t="s">
        <v>67</v>
      </c>
      <c r="B39" s="186"/>
      <c r="C39" s="129"/>
      <c r="D39" s="87">
        <v>5</v>
      </c>
    </row>
    <row r="40" spans="1:256" ht="15.75" customHeight="1" x14ac:dyDescent="0.3">
      <c r="A40" s="190" t="s">
        <v>85</v>
      </c>
      <c r="B40" s="190"/>
      <c r="C40" s="144"/>
      <c r="D40" s="88">
        <f>D37/D39</f>
        <v>281.39</v>
      </c>
    </row>
    <row r="41" spans="1:256" ht="15.75" customHeight="1" x14ac:dyDescent="0.35">
      <c r="A41" s="73"/>
      <c r="B41" s="135"/>
      <c r="C41" s="74"/>
      <c r="D41" s="75"/>
    </row>
    <row r="42" spans="1:256" ht="15.75" customHeight="1" x14ac:dyDescent="0.35">
      <c r="A42" s="186" t="s">
        <v>68</v>
      </c>
      <c r="B42" s="186"/>
      <c r="C42" s="129"/>
      <c r="D42" s="76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ht="15.75" customHeight="1" x14ac:dyDescent="0.35">
      <c r="A43" s="186" t="s">
        <v>86</v>
      </c>
      <c r="B43" s="186"/>
      <c r="C43" s="129"/>
      <c r="D43" s="76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5.75" customHeight="1" x14ac:dyDescent="0.35">
      <c r="A44" s="77"/>
      <c r="B44" s="77"/>
      <c r="C44" s="77"/>
      <c r="D44" s="77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5.75" customHeight="1" x14ac:dyDescent="0.35">
      <c r="A45" s="77" t="s">
        <v>69</v>
      </c>
      <c r="B45" s="77"/>
      <c r="C45" s="77"/>
      <c r="D45" s="141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5.75" customHeight="1" x14ac:dyDescent="0.35">
      <c r="A46" s="77"/>
      <c r="B46" s="77"/>
      <c r="C46" s="77"/>
      <c r="D46" s="77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x14ac:dyDescent="0.35">
      <c r="A47" s="77" t="s">
        <v>104</v>
      </c>
      <c r="B47" s="80"/>
      <c r="C47" s="80"/>
      <c r="D47" s="7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x14ac:dyDescent="0.35">
      <c r="A48" s="77"/>
      <c r="B48" s="78"/>
      <c r="C48" s="78"/>
      <c r="D48" s="77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</row>
    <row r="49" spans="2:3" ht="15.75" customHeight="1" x14ac:dyDescent="0.35">
      <c r="B49" s="79"/>
      <c r="C49" s="79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6" ht="15" customHeight="1" x14ac:dyDescent="0.35"/>
    <row r="68" spans="1:256" ht="15" customHeight="1" x14ac:dyDescent="0.35"/>
    <row r="69" spans="1:256" ht="15" customHeight="1" x14ac:dyDescent="0.35"/>
    <row r="70" spans="1:256" customFormat="1" ht="15" customHeight="1" x14ac:dyDescent="0.35">
      <c r="A70" s="50"/>
      <c r="B70" s="50"/>
      <c r="C70" s="50"/>
      <c r="D70" s="50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</row>
    <row r="71" spans="1:256" customFormat="1" ht="15" customHeight="1" x14ac:dyDescent="0.35">
      <c r="A71" s="50"/>
      <c r="B71" s="50"/>
      <c r="C71" s="50"/>
      <c r="D71" s="50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</row>
    <row r="72" spans="1:256" customFormat="1" ht="15" customHeight="1" x14ac:dyDescent="0.35">
      <c r="A72" s="50"/>
      <c r="B72" s="50"/>
      <c r="C72" s="50"/>
      <c r="D72" s="50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customFormat="1" ht="15" customHeight="1" x14ac:dyDescent="0.35">
      <c r="A73" s="50"/>
      <c r="B73" s="50"/>
      <c r="C73" s="50"/>
      <c r="D73" s="50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customFormat="1" ht="15" customHeight="1" x14ac:dyDescent="0.35">
      <c r="A74" s="50"/>
      <c r="B74" s="50"/>
      <c r="C74" s="50"/>
      <c r="D74" s="50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customFormat="1" ht="15" customHeight="1" x14ac:dyDescent="0.35">
      <c r="A75" s="50"/>
      <c r="B75" s="50"/>
      <c r="C75" s="50"/>
      <c r="D75" s="50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3" customFormat="1" ht="15" customHeight="1" x14ac:dyDescent="0.35">
      <c r="A76" s="50"/>
      <c r="B76" s="50"/>
      <c r="C76" s="50"/>
      <c r="D76" s="50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</sheetData>
  <mergeCells count="8">
    <mergeCell ref="A7:D7"/>
    <mergeCell ref="B12:D12"/>
    <mergeCell ref="A40:B40"/>
    <mergeCell ref="A43:B43"/>
    <mergeCell ref="A39:B39"/>
    <mergeCell ref="A42:B42"/>
    <mergeCell ref="A9:B9"/>
    <mergeCell ref="A10:B10"/>
  </mergeCells>
  <pageMargins left="0.7" right="0.7" top="0.75" bottom="0.75" header="0.3" footer="0.3"/>
  <pageSetup paperSize="9" scale="72" fitToHeight="0" orientation="portrait" r:id="rId1"/>
  <headerFoot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9"/>
  <sheetViews>
    <sheetView view="pageLayout" topLeftCell="A16" zoomScale="80" zoomScaleNormal="100" zoomScalePageLayoutView="80" workbookViewId="0">
      <selection activeCell="D5" sqref="D5"/>
    </sheetView>
  </sheetViews>
  <sheetFormatPr defaultColWidth="9.1796875" defaultRowHeight="15.5" x14ac:dyDescent="0.35"/>
  <cols>
    <col min="1" max="1" width="12.26953125" style="50" customWidth="1"/>
    <col min="2" max="2" width="93.54296875" style="50" customWidth="1"/>
    <col min="3" max="3" width="8.54296875" style="50" hidden="1" customWidth="1"/>
    <col min="4" max="4" width="26.7265625" style="50" customWidth="1"/>
    <col min="5" max="16384" width="9.1796875" style="4"/>
  </cols>
  <sheetData>
    <row r="1" spans="1:4" x14ac:dyDescent="0.35">
      <c r="B1" s="51"/>
      <c r="C1" s="51"/>
      <c r="D1" s="51" t="s">
        <v>11</v>
      </c>
    </row>
    <row r="2" spans="1:4" x14ac:dyDescent="0.35">
      <c r="B2" s="52"/>
      <c r="C2" s="52"/>
      <c r="D2" s="51" t="s">
        <v>58</v>
      </c>
    </row>
    <row r="3" spans="1:4" x14ac:dyDescent="0.35">
      <c r="B3" s="51"/>
      <c r="C3" s="51"/>
      <c r="D3" s="51" t="s">
        <v>82</v>
      </c>
    </row>
    <row r="4" spans="1:4" x14ac:dyDescent="0.35">
      <c r="B4" s="51"/>
      <c r="C4" s="51"/>
      <c r="D4" s="51"/>
    </row>
    <row r="5" spans="1:4" x14ac:dyDescent="0.35">
      <c r="B5" s="53"/>
      <c r="C5" s="53"/>
      <c r="D5" s="51" t="s">
        <v>178</v>
      </c>
    </row>
    <row r="6" spans="1:4" ht="15.75" customHeight="1" x14ac:dyDescent="0.35">
      <c r="B6" s="51"/>
      <c r="C6" s="51"/>
      <c r="D6" s="54"/>
    </row>
    <row r="7" spans="1:4" ht="15.75" customHeight="1" x14ac:dyDescent="0.3">
      <c r="A7" s="185" t="s">
        <v>10</v>
      </c>
      <c r="B7" s="185"/>
      <c r="C7" s="185"/>
      <c r="D7" s="185"/>
    </row>
    <row r="8" spans="1:4" ht="15.75" customHeight="1" x14ac:dyDescent="0.35">
      <c r="B8" s="55"/>
      <c r="C8" s="55"/>
    </row>
    <row r="9" spans="1:4" ht="15.75" customHeight="1" x14ac:dyDescent="0.35">
      <c r="A9" s="188" t="s">
        <v>1</v>
      </c>
      <c r="B9" s="188"/>
      <c r="C9" s="49"/>
    </row>
    <row r="10" spans="1:4" ht="15.75" customHeight="1" x14ac:dyDescent="0.35">
      <c r="A10" s="188" t="s">
        <v>0</v>
      </c>
      <c r="B10" s="188"/>
      <c r="C10" s="49"/>
    </row>
    <row r="11" spans="1:4" ht="15.75" customHeight="1" x14ac:dyDescent="0.35">
      <c r="A11" s="49"/>
      <c r="B11" s="49" t="s">
        <v>160</v>
      </c>
      <c r="C11" s="49"/>
    </row>
    <row r="12" spans="1:4" ht="15.75" customHeight="1" x14ac:dyDescent="0.3">
      <c r="A12" s="49"/>
      <c r="B12" s="188" t="s">
        <v>162</v>
      </c>
      <c r="C12" s="188"/>
      <c r="D12" s="188"/>
    </row>
    <row r="13" spans="1:4" ht="17.25" customHeight="1" x14ac:dyDescent="0.35">
      <c r="A13" s="49" t="s">
        <v>2</v>
      </c>
      <c r="B13" s="49" t="s">
        <v>93</v>
      </c>
      <c r="C13" s="49"/>
    </row>
    <row r="14" spans="1:4" x14ac:dyDescent="0.35">
      <c r="B14" s="56"/>
      <c r="C14" s="56"/>
    </row>
    <row r="15" spans="1:4" ht="62" x14ac:dyDescent="0.3">
      <c r="A15" s="83" t="s">
        <v>3</v>
      </c>
      <c r="B15" s="83" t="s">
        <v>4</v>
      </c>
      <c r="C15" s="83"/>
      <c r="D15" s="83" t="s">
        <v>79</v>
      </c>
    </row>
    <row r="16" spans="1:4" ht="15" x14ac:dyDescent="0.3">
      <c r="A16" s="57">
        <v>1</v>
      </c>
      <c r="B16" s="58">
        <v>2</v>
      </c>
      <c r="C16" s="58"/>
      <c r="D16" s="58">
        <v>3</v>
      </c>
    </row>
    <row r="17" spans="1:4" ht="15.75" customHeight="1" x14ac:dyDescent="0.35">
      <c r="A17" s="57"/>
      <c r="B17" s="59" t="s">
        <v>6</v>
      </c>
      <c r="C17" s="59"/>
      <c r="D17" s="60"/>
    </row>
    <row r="18" spans="1:4" ht="15.75" customHeight="1" x14ac:dyDescent="0.35">
      <c r="A18" s="61">
        <v>1100</v>
      </c>
      <c r="B18" s="62" t="s">
        <v>72</v>
      </c>
      <c r="C18" s="137">
        <f>[1]pašizmaksa!E32/1.2359</f>
        <v>0.20238095238095238</v>
      </c>
      <c r="D18" s="63">
        <v>44.53</v>
      </c>
    </row>
    <row r="19" spans="1:4" x14ac:dyDescent="0.35">
      <c r="A19" s="61">
        <v>1200</v>
      </c>
      <c r="B19" s="64" t="s">
        <v>94</v>
      </c>
      <c r="C19" s="137">
        <f>C18*0.2359</f>
        <v>4.7741666666666668E-2</v>
      </c>
      <c r="D19" s="63">
        <v>10.5</v>
      </c>
    </row>
    <row r="20" spans="1:4" x14ac:dyDescent="0.35">
      <c r="A20" s="61">
        <v>2242</v>
      </c>
      <c r="B20" s="68" t="s">
        <v>108</v>
      </c>
      <c r="C20" s="137">
        <f>[1]pašizmaksa!E42+[1]pašizmaksa!E43+[1]pašizmaksa!E44</f>
        <v>8.0277777777777778E-3</v>
      </c>
      <c r="D20" s="63">
        <v>8.99</v>
      </c>
    </row>
    <row r="21" spans="1:4" ht="15.75" customHeight="1" x14ac:dyDescent="0.35">
      <c r="A21" s="61">
        <v>2322</v>
      </c>
      <c r="B21" s="64" t="s">
        <v>96</v>
      </c>
      <c r="C21" s="137">
        <f>[1]pašizmaksa!E34</f>
        <v>0.20710000000000001</v>
      </c>
      <c r="D21" s="63">
        <v>41.42</v>
      </c>
    </row>
    <row r="22" spans="1:4" x14ac:dyDescent="0.35">
      <c r="A22" s="61">
        <v>5231</v>
      </c>
      <c r="B22" s="64" t="s">
        <v>84</v>
      </c>
      <c r="C22" s="137">
        <f>[1]pašizmaksa!E33</f>
        <v>6.6207797619047631E-2</v>
      </c>
      <c r="D22" s="63">
        <v>13.24</v>
      </c>
    </row>
    <row r="23" spans="1:4" ht="15.75" customHeight="1" x14ac:dyDescent="0.3">
      <c r="A23" s="61"/>
      <c r="B23" s="65" t="s">
        <v>7</v>
      </c>
      <c r="C23" s="139">
        <f>SUM(C18:C22)</f>
        <v>0.53145819444444453</v>
      </c>
      <c r="D23" s="139">
        <f>SUM(D18:D22)</f>
        <v>118.67999999999999</v>
      </c>
    </row>
    <row r="24" spans="1:4" ht="15.75" customHeight="1" x14ac:dyDescent="0.35">
      <c r="A24" s="67"/>
      <c r="B24" s="62" t="s">
        <v>8</v>
      </c>
      <c r="C24" s="131"/>
      <c r="D24" s="63"/>
    </row>
    <row r="25" spans="1:4" ht="15.75" customHeight="1" x14ac:dyDescent="0.35">
      <c r="A25" s="61">
        <v>1100</v>
      </c>
      <c r="B25" s="61" t="s">
        <v>72</v>
      </c>
      <c r="C25" s="137">
        <f>[1]pašizmaksa!E37/1.2359</f>
        <v>8.6746031746031724E-2</v>
      </c>
      <c r="D25" s="63">
        <v>20.399999999999999</v>
      </c>
    </row>
    <row r="26" spans="1:4" ht="15.75" customHeight="1" x14ac:dyDescent="0.35">
      <c r="A26" s="61">
        <v>1200</v>
      </c>
      <c r="B26" s="68" t="s">
        <v>97</v>
      </c>
      <c r="C26" s="137">
        <f>C25*0.2359</f>
        <v>2.0463388888888885E-2</v>
      </c>
      <c r="D26" s="63">
        <v>4.8099999999999996</v>
      </c>
    </row>
    <row r="27" spans="1:4" ht="15.75" customHeight="1" x14ac:dyDescent="0.35">
      <c r="A27" s="69">
        <v>2210</v>
      </c>
      <c r="B27" s="68" t="s">
        <v>98</v>
      </c>
      <c r="C27" s="137"/>
      <c r="D27" s="63">
        <v>0.5</v>
      </c>
    </row>
    <row r="28" spans="1:4" ht="15.75" hidden="1" customHeight="1" x14ac:dyDescent="0.35">
      <c r="A28" s="61">
        <v>2222</v>
      </c>
      <c r="B28" s="68" t="s">
        <v>131</v>
      </c>
      <c r="C28" s="137">
        <f>[1]pašizmaksa!E38</f>
        <v>3.2666666666666663E-2</v>
      </c>
      <c r="D28" s="63">
        <v>0</v>
      </c>
    </row>
    <row r="29" spans="1:4" x14ac:dyDescent="0.35">
      <c r="A29" s="61">
        <v>2223</v>
      </c>
      <c r="B29" s="68" t="s">
        <v>49</v>
      </c>
      <c r="C29" s="137">
        <f>[1]pašizmaksa!E39</f>
        <v>7.0714285714285705E-3</v>
      </c>
      <c r="D29" s="63">
        <v>1.42</v>
      </c>
    </row>
    <row r="30" spans="1:4" x14ac:dyDescent="0.35">
      <c r="A30" s="61">
        <v>2244</v>
      </c>
      <c r="B30" s="133" t="s">
        <v>99</v>
      </c>
      <c r="C30" s="137">
        <f>[1]pašizmaksa!E41</f>
        <v>9.4285714285714285E-3</v>
      </c>
      <c r="D30" s="63">
        <v>1.89</v>
      </c>
    </row>
    <row r="31" spans="1:4" x14ac:dyDescent="0.35">
      <c r="A31" s="61">
        <v>2311</v>
      </c>
      <c r="B31" s="68" t="s">
        <v>100</v>
      </c>
      <c r="C31" s="137">
        <f>[1]pašizmaksa!E45</f>
        <v>2E-3</v>
      </c>
      <c r="D31" s="63">
        <v>0.4</v>
      </c>
    </row>
    <row r="32" spans="1:4" x14ac:dyDescent="0.35">
      <c r="A32" s="61">
        <v>2312</v>
      </c>
      <c r="B32" s="68" t="s">
        <v>101</v>
      </c>
      <c r="C32" s="137">
        <f>[1]pašizmaksa!E48+[1]pašizmaksa!E49+[1]pašizmaksa!E50</f>
        <v>6.9823412698412704E-4</v>
      </c>
      <c r="D32" s="63">
        <v>0.14000000000000001</v>
      </c>
    </row>
    <row r="33" spans="1:256" x14ac:dyDescent="0.35">
      <c r="A33" s="61">
        <v>2321</v>
      </c>
      <c r="B33" s="68" t="s">
        <v>102</v>
      </c>
      <c r="C33" s="137">
        <f>[1]pašizmaksa!E40</f>
        <v>6.7857142857142864E-3</v>
      </c>
      <c r="D33" s="63">
        <v>1.36</v>
      </c>
    </row>
    <row r="34" spans="1:256" x14ac:dyDescent="0.35">
      <c r="A34" s="61">
        <v>2350</v>
      </c>
      <c r="B34" s="50" t="s">
        <v>103</v>
      </c>
      <c r="C34" s="137">
        <f>[1]pašizmaksa!E46</f>
        <v>2E-3</v>
      </c>
      <c r="D34" s="63">
        <v>0.4</v>
      </c>
    </row>
    <row r="35" spans="1:256" x14ac:dyDescent="0.35">
      <c r="A35" s="70"/>
      <c r="B35" s="71" t="s">
        <v>9</v>
      </c>
      <c r="C35" s="139">
        <f>SUM(C25:C34)</f>
        <v>0.1678600357142857</v>
      </c>
      <c r="D35" s="139">
        <f>SUM(D25:D34)</f>
        <v>31.319999999999993</v>
      </c>
    </row>
    <row r="36" spans="1:256" ht="15.75" customHeight="1" x14ac:dyDescent="0.35">
      <c r="A36" s="70"/>
      <c r="B36" s="71" t="s">
        <v>53</v>
      </c>
      <c r="C36" s="139">
        <f>C23+C35</f>
        <v>0.69931823015873018</v>
      </c>
      <c r="D36" s="66">
        <f>D35+D23</f>
        <v>150</v>
      </c>
    </row>
    <row r="37" spans="1:256" ht="15.75" customHeight="1" x14ac:dyDescent="0.35">
      <c r="A37" s="51"/>
      <c r="B37" s="54"/>
      <c r="C37" s="54"/>
      <c r="D37" s="72"/>
    </row>
    <row r="38" spans="1:256" ht="15.75" customHeight="1" x14ac:dyDescent="0.35">
      <c r="A38" s="186" t="s">
        <v>67</v>
      </c>
      <c r="B38" s="186"/>
      <c r="C38" s="129"/>
      <c r="D38" s="87">
        <v>200</v>
      </c>
    </row>
    <row r="39" spans="1:256" ht="15.75" customHeight="1" x14ac:dyDescent="0.3">
      <c r="A39" s="190" t="s">
        <v>85</v>
      </c>
      <c r="B39" s="190"/>
      <c r="C39" s="130"/>
      <c r="D39" s="88">
        <f>D36/D38</f>
        <v>0.75</v>
      </c>
    </row>
    <row r="40" spans="1:256" ht="15.75" customHeight="1" x14ac:dyDescent="0.35">
      <c r="A40" s="73"/>
      <c r="B40" s="135"/>
      <c r="C40" s="74"/>
      <c r="D40" s="75"/>
    </row>
    <row r="41" spans="1:256" ht="15.75" customHeight="1" x14ac:dyDescent="0.35">
      <c r="A41" s="186" t="s">
        <v>68</v>
      </c>
      <c r="B41" s="186"/>
      <c r="C41" s="129"/>
      <c r="D41" s="172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</row>
    <row r="42" spans="1:256" ht="15.75" customHeight="1" x14ac:dyDescent="0.35">
      <c r="A42" s="186" t="s">
        <v>86</v>
      </c>
      <c r="B42" s="186"/>
      <c r="C42" s="129"/>
      <c r="D42" s="172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</row>
    <row r="43" spans="1:256" x14ac:dyDescent="0.35">
      <c r="A43" s="77"/>
      <c r="B43" s="77"/>
      <c r="C43" s="77"/>
      <c r="D43" s="77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</row>
    <row r="44" spans="1:256" x14ac:dyDescent="0.35">
      <c r="A44" s="77" t="s">
        <v>69</v>
      </c>
      <c r="B44" s="77"/>
      <c r="C44" s="77"/>
      <c r="D44" s="77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</row>
    <row r="45" spans="1:256" x14ac:dyDescent="0.35">
      <c r="A45" s="77"/>
      <c r="B45" s="77"/>
      <c r="C45" s="77"/>
      <c r="D45" s="14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</row>
    <row r="46" spans="1:256" x14ac:dyDescent="0.35">
      <c r="A46" s="77" t="s">
        <v>104</v>
      </c>
      <c r="B46" s="80"/>
      <c r="C46" s="80"/>
      <c r="D46" s="77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</row>
    <row r="47" spans="1:256" x14ac:dyDescent="0.35">
      <c r="A47" s="77"/>
      <c r="B47" s="78"/>
      <c r="C47" s="78"/>
      <c r="D47" s="77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</row>
    <row r="48" spans="1:256" x14ac:dyDescent="0.35">
      <c r="B48" s="79"/>
      <c r="C48" s="79"/>
    </row>
    <row r="68" spans="1:256" ht="15.75" customHeight="1" x14ac:dyDescent="0.35"/>
    <row r="69" spans="1:256" ht="15.75" customHeight="1" x14ac:dyDescent="0.35"/>
    <row r="70" spans="1:256" ht="15.75" customHeight="1" x14ac:dyDescent="0.35"/>
    <row r="71" spans="1:256" s="11" customFormat="1" ht="15.75" customHeight="1" x14ac:dyDescent="0.35">
      <c r="A71" s="50"/>
      <c r="B71" s="50"/>
      <c r="C71" s="50"/>
      <c r="D71" s="50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</row>
    <row r="72" spans="1:256" s="11" customFormat="1" ht="15.75" customHeight="1" x14ac:dyDescent="0.35">
      <c r="A72" s="50"/>
      <c r="B72" s="50"/>
      <c r="C72" s="50"/>
      <c r="D72" s="50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s="11" customFormat="1" ht="15.75" customHeight="1" x14ac:dyDescent="0.35">
      <c r="A73" s="50"/>
      <c r="B73" s="50"/>
      <c r="C73" s="50"/>
      <c r="D73" s="50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s="11" customFormat="1" ht="15.75" customHeight="1" x14ac:dyDescent="0.35">
      <c r="A74" s="50"/>
      <c r="B74" s="50"/>
      <c r="C74" s="50"/>
      <c r="D74" s="50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s="11" customFormat="1" ht="15.75" customHeight="1" x14ac:dyDescent="0.35">
      <c r="A75" s="50"/>
      <c r="B75" s="50"/>
      <c r="C75" s="50"/>
      <c r="D75" s="50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s="11" customFormat="1" ht="15.75" customHeight="1" x14ac:dyDescent="0.35">
      <c r="A76" s="50"/>
      <c r="B76" s="50"/>
      <c r="C76" s="50"/>
      <c r="D76" s="50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  <row r="77" spans="1:256" s="3" customFormat="1" ht="15.75" customHeight="1" x14ac:dyDescent="0.35">
      <c r="A77" s="50"/>
      <c r="B77" s="50"/>
      <c r="C77" s="50"/>
      <c r="D77" s="50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</row>
    <row r="78" spans="1:256" ht="15.75" customHeight="1" x14ac:dyDescent="0.35"/>
    <row r="79" spans="1:256" ht="15.75" customHeight="1" x14ac:dyDescent="0.35"/>
  </sheetData>
  <mergeCells count="8">
    <mergeCell ref="A7:D7"/>
    <mergeCell ref="B12:D12"/>
    <mergeCell ref="A38:B38"/>
    <mergeCell ref="A39:B39"/>
    <mergeCell ref="A42:B42"/>
    <mergeCell ref="A9:B9"/>
    <mergeCell ref="A10:B10"/>
    <mergeCell ref="A41:B41"/>
  </mergeCells>
  <pageMargins left="0.7" right="0.7" top="0.75" bottom="0.75" header="0.3" footer="0.3"/>
  <pageSetup paperSize="9" scale="67" fitToHeight="0" orientation="portrait" r:id="rId1"/>
  <headerFooter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82"/>
  <sheetViews>
    <sheetView view="pageLayout" topLeftCell="A6" zoomScaleNormal="100" workbookViewId="0">
      <selection activeCell="E76" sqref="E76"/>
    </sheetView>
  </sheetViews>
  <sheetFormatPr defaultColWidth="9.1796875" defaultRowHeight="14" x14ac:dyDescent="0.3"/>
  <cols>
    <col min="1" max="1" width="15.7265625" style="4" customWidth="1"/>
    <col min="2" max="2" width="43.1796875" style="4" customWidth="1"/>
    <col min="3" max="3" width="19" style="4" customWidth="1"/>
    <col min="4" max="4" width="21.1796875" style="4" customWidth="1"/>
    <col min="5" max="5" width="20.7265625" style="4" customWidth="1"/>
    <col min="6" max="16384" width="9.1796875" style="4"/>
  </cols>
  <sheetData>
    <row r="1" spans="1:6" x14ac:dyDescent="0.3">
      <c r="B1" s="191"/>
      <c r="C1" s="191"/>
      <c r="D1" s="192"/>
      <c r="E1" s="1" t="s">
        <v>11</v>
      </c>
    </row>
    <row r="2" spans="1:6" x14ac:dyDescent="0.3">
      <c r="B2" s="8"/>
      <c r="C2" s="8"/>
      <c r="D2" s="8"/>
      <c r="E2" s="2" t="s">
        <v>58</v>
      </c>
    </row>
    <row r="3" spans="1:6" x14ac:dyDescent="0.3">
      <c r="B3" s="191"/>
      <c r="C3" s="191"/>
      <c r="D3" s="192"/>
      <c r="E3" s="2" t="s">
        <v>59</v>
      </c>
    </row>
    <row r="4" spans="1:6" x14ac:dyDescent="0.3">
      <c r="B4" s="1"/>
      <c r="C4" s="5"/>
      <c r="E4" s="1" t="s">
        <v>63</v>
      </c>
    </row>
    <row r="5" spans="1:6" x14ac:dyDescent="0.3">
      <c r="B5" s="194"/>
      <c r="C5" s="195"/>
      <c r="D5" s="195"/>
      <c r="E5" s="1" t="s">
        <v>64</v>
      </c>
    </row>
    <row r="6" spans="1:6" ht="15.75" customHeight="1" x14ac:dyDescent="0.3">
      <c r="B6" s="191"/>
      <c r="C6" s="191"/>
      <c r="D6" s="192"/>
      <c r="E6" s="6"/>
    </row>
    <row r="7" spans="1:6" ht="15.75" customHeight="1" x14ac:dyDescent="0.3">
      <c r="A7" s="185" t="s">
        <v>10</v>
      </c>
      <c r="B7" s="185"/>
      <c r="C7" s="185"/>
      <c r="D7" s="185"/>
      <c r="E7" s="185"/>
    </row>
    <row r="8" spans="1:6" ht="15.75" customHeight="1" x14ac:dyDescent="0.3">
      <c r="B8" s="198"/>
      <c r="C8" s="198"/>
    </row>
    <row r="9" spans="1:6" x14ac:dyDescent="0.3">
      <c r="A9" s="193" t="s">
        <v>1</v>
      </c>
      <c r="B9" s="193"/>
      <c r="C9" s="193"/>
    </row>
    <row r="10" spans="1:6" ht="15.75" customHeight="1" x14ac:dyDescent="0.3">
      <c r="A10" s="193" t="s">
        <v>0</v>
      </c>
      <c r="B10" s="193"/>
      <c r="C10" s="193"/>
    </row>
    <row r="11" spans="1:6" x14ac:dyDescent="0.3">
      <c r="A11" s="7"/>
      <c r="B11" s="193" t="s">
        <v>54</v>
      </c>
      <c r="C11" s="193"/>
    </row>
    <row r="12" spans="1:6" ht="30.75" customHeight="1" x14ac:dyDescent="0.3">
      <c r="A12" s="7"/>
      <c r="B12" s="193" t="s">
        <v>56</v>
      </c>
      <c r="C12" s="193"/>
      <c r="D12" s="193"/>
      <c r="E12" s="193"/>
    </row>
    <row r="13" spans="1:6" x14ac:dyDescent="0.3">
      <c r="A13" s="14" t="s">
        <v>2</v>
      </c>
      <c r="B13" s="14" t="s">
        <v>62</v>
      </c>
      <c r="C13" s="14"/>
      <c r="D13" s="13"/>
      <c r="E13" s="13"/>
    </row>
    <row r="14" spans="1:6" x14ac:dyDescent="0.3">
      <c r="A14" s="13"/>
      <c r="B14" s="15"/>
      <c r="C14" s="16"/>
      <c r="D14" s="13"/>
      <c r="E14" s="13"/>
      <c r="F14" s="4">
        <f>850/580</f>
        <v>1.4655172413793103</v>
      </c>
    </row>
    <row r="15" spans="1:6" ht="84" x14ac:dyDescent="0.3">
      <c r="A15" s="17" t="s">
        <v>3</v>
      </c>
      <c r="B15" s="17" t="s">
        <v>4</v>
      </c>
      <c r="C15" s="17" t="s">
        <v>5</v>
      </c>
      <c r="D15" s="17" t="s">
        <v>65</v>
      </c>
      <c r="E15" s="17" t="s">
        <v>66</v>
      </c>
    </row>
    <row r="16" spans="1:6" x14ac:dyDescent="0.3">
      <c r="A16" s="18">
        <v>1</v>
      </c>
      <c r="B16" s="19">
        <v>2</v>
      </c>
      <c r="C16" s="18">
        <v>3</v>
      </c>
      <c r="D16" s="19">
        <v>3</v>
      </c>
      <c r="E16" s="19">
        <v>4</v>
      </c>
    </row>
    <row r="17" spans="1:5" x14ac:dyDescent="0.3">
      <c r="A17" s="18"/>
      <c r="B17" s="20" t="s">
        <v>6</v>
      </c>
      <c r="C17" s="21"/>
      <c r="D17" s="22"/>
      <c r="E17" s="22"/>
    </row>
    <row r="18" spans="1:5" x14ac:dyDescent="0.3">
      <c r="A18" s="23">
        <v>1100</v>
      </c>
      <c r="B18" s="24" t="s">
        <v>72</v>
      </c>
      <c r="C18" s="9">
        <v>73.010000000000005</v>
      </c>
      <c r="D18" s="10">
        <f>C18/20*20</f>
        <v>73.010000000000005</v>
      </c>
      <c r="E18" s="10">
        <f>C18/20*20</f>
        <v>73.010000000000005</v>
      </c>
    </row>
    <row r="19" spans="1:5" ht="42" x14ac:dyDescent="0.3">
      <c r="A19" s="23">
        <v>1200</v>
      </c>
      <c r="B19" s="25" t="s">
        <v>61</v>
      </c>
      <c r="C19" s="26">
        <v>17.59</v>
      </c>
      <c r="D19" s="10">
        <f t="shared" ref="D19:D68" si="0">C19/20*20</f>
        <v>17.59</v>
      </c>
      <c r="E19" s="10">
        <f t="shared" ref="E19:E68" si="1">C19/20*20</f>
        <v>17.59</v>
      </c>
    </row>
    <row r="20" spans="1:5" x14ac:dyDescent="0.3">
      <c r="A20" s="23">
        <v>2242</v>
      </c>
      <c r="B20" s="25" t="s">
        <v>17</v>
      </c>
      <c r="C20" s="9">
        <v>31.6</v>
      </c>
      <c r="D20" s="10">
        <f t="shared" si="0"/>
        <v>31.6</v>
      </c>
      <c r="E20" s="10">
        <f t="shared" si="1"/>
        <v>31.6</v>
      </c>
    </row>
    <row r="21" spans="1:5" x14ac:dyDescent="0.3">
      <c r="A21" s="23">
        <v>2322</v>
      </c>
      <c r="B21" s="25" t="s">
        <v>30</v>
      </c>
      <c r="C21" s="9">
        <v>95</v>
      </c>
      <c r="D21" s="10">
        <f t="shared" si="0"/>
        <v>95</v>
      </c>
      <c r="E21" s="10">
        <f t="shared" si="1"/>
        <v>95</v>
      </c>
    </row>
    <row r="22" spans="1:5" hidden="1" x14ac:dyDescent="0.3">
      <c r="A22" s="23"/>
      <c r="B22" s="25"/>
      <c r="C22" s="9"/>
      <c r="D22" s="10">
        <f t="shared" si="0"/>
        <v>0</v>
      </c>
      <c r="E22" s="10">
        <f t="shared" si="1"/>
        <v>0</v>
      </c>
    </row>
    <row r="23" spans="1:5" ht="15.75" hidden="1" customHeight="1" x14ac:dyDescent="0.3">
      <c r="A23" s="23"/>
      <c r="B23" s="24"/>
      <c r="C23" s="9"/>
      <c r="D23" s="10">
        <f t="shared" si="0"/>
        <v>0</v>
      </c>
      <c r="E23" s="10">
        <f t="shared" si="1"/>
        <v>0</v>
      </c>
    </row>
    <row r="24" spans="1:5" ht="15.75" customHeight="1" x14ac:dyDescent="0.3">
      <c r="A24" s="23"/>
      <c r="B24" s="29" t="s">
        <v>7</v>
      </c>
      <c r="C24" s="28">
        <f>SUM(C18:C23)</f>
        <v>217.20000000000002</v>
      </c>
      <c r="D24" s="46">
        <f>SUM(D18:D23)</f>
        <v>217.20000000000002</v>
      </c>
      <c r="E24" s="46">
        <f>SUM(E18:E23)</f>
        <v>217.20000000000002</v>
      </c>
    </row>
    <row r="25" spans="1:5" x14ac:dyDescent="0.3">
      <c r="A25" s="30"/>
      <c r="B25" s="24" t="s">
        <v>8</v>
      </c>
      <c r="C25" s="9"/>
      <c r="D25" s="10"/>
      <c r="E25" s="10"/>
    </row>
    <row r="26" spans="1:5" x14ac:dyDescent="0.3">
      <c r="A26" s="23">
        <v>1100</v>
      </c>
      <c r="B26" s="24" t="s">
        <v>72</v>
      </c>
      <c r="C26" s="9">
        <v>17.73</v>
      </c>
      <c r="D26" s="10">
        <f t="shared" si="0"/>
        <v>17.73</v>
      </c>
      <c r="E26" s="10">
        <f t="shared" si="1"/>
        <v>17.73</v>
      </c>
    </row>
    <row r="27" spans="1:5" ht="42" x14ac:dyDescent="0.3">
      <c r="A27" s="23">
        <v>1200</v>
      </c>
      <c r="B27" s="25" t="s">
        <v>61</v>
      </c>
      <c r="C27" s="26">
        <v>4.2699999999999996</v>
      </c>
      <c r="D27" s="10">
        <f t="shared" si="0"/>
        <v>4.2699999999999996</v>
      </c>
      <c r="E27" s="10">
        <f t="shared" si="1"/>
        <v>4.2699999999999996</v>
      </c>
    </row>
    <row r="28" spans="1:5" ht="28" hidden="1" x14ac:dyDescent="0.3">
      <c r="A28" s="23">
        <v>2100</v>
      </c>
      <c r="B28" s="31" t="s">
        <v>51</v>
      </c>
      <c r="C28" s="9"/>
      <c r="D28" s="10">
        <f t="shared" si="0"/>
        <v>0</v>
      </c>
      <c r="E28" s="10">
        <f t="shared" si="1"/>
        <v>0</v>
      </c>
    </row>
    <row r="29" spans="1:5" x14ac:dyDescent="0.3">
      <c r="A29" s="27">
        <v>2210</v>
      </c>
      <c r="B29" s="25" t="s">
        <v>47</v>
      </c>
      <c r="C29" s="9">
        <v>7.5</v>
      </c>
      <c r="D29" s="10">
        <f t="shared" si="0"/>
        <v>7.5</v>
      </c>
      <c r="E29" s="10">
        <f t="shared" si="1"/>
        <v>7.5</v>
      </c>
    </row>
    <row r="30" spans="1:5" x14ac:dyDescent="0.3">
      <c r="A30" s="23">
        <v>2222</v>
      </c>
      <c r="B30" s="25" t="s">
        <v>48</v>
      </c>
      <c r="C30" s="9">
        <v>1</v>
      </c>
      <c r="D30" s="10">
        <f t="shared" si="0"/>
        <v>1</v>
      </c>
      <c r="E30" s="10">
        <f t="shared" si="1"/>
        <v>1</v>
      </c>
    </row>
    <row r="31" spans="1:5" x14ac:dyDescent="0.3">
      <c r="A31" s="23">
        <v>2223</v>
      </c>
      <c r="B31" s="25" t="s">
        <v>49</v>
      </c>
      <c r="C31" s="9">
        <v>1</v>
      </c>
      <c r="D31" s="10">
        <f t="shared" si="0"/>
        <v>1</v>
      </c>
      <c r="E31" s="10">
        <f t="shared" si="1"/>
        <v>1</v>
      </c>
    </row>
    <row r="32" spans="1:5" ht="28" x14ac:dyDescent="0.3">
      <c r="A32" s="23">
        <v>2230</v>
      </c>
      <c r="B32" s="25" t="s">
        <v>50</v>
      </c>
      <c r="C32" s="9">
        <v>2</v>
      </c>
      <c r="D32" s="10">
        <f t="shared" si="0"/>
        <v>2</v>
      </c>
      <c r="E32" s="10">
        <f t="shared" si="1"/>
        <v>2</v>
      </c>
    </row>
    <row r="33" spans="1:5" hidden="1" x14ac:dyDescent="0.3">
      <c r="A33" s="23">
        <v>2241</v>
      </c>
      <c r="B33" s="25" t="s">
        <v>16</v>
      </c>
      <c r="C33" s="9"/>
      <c r="D33" s="10">
        <f t="shared" si="0"/>
        <v>0</v>
      </c>
      <c r="E33" s="10">
        <f t="shared" si="1"/>
        <v>0</v>
      </c>
    </row>
    <row r="34" spans="1:5" hidden="1" x14ac:dyDescent="0.3">
      <c r="A34" s="23">
        <v>2242</v>
      </c>
      <c r="B34" s="25" t="s">
        <v>17</v>
      </c>
      <c r="C34" s="9">
        <v>0</v>
      </c>
      <c r="D34" s="10">
        <f t="shared" si="0"/>
        <v>0</v>
      </c>
      <c r="E34" s="10">
        <f t="shared" si="1"/>
        <v>0</v>
      </c>
    </row>
    <row r="35" spans="1:5" ht="28" x14ac:dyDescent="0.3">
      <c r="A35" s="23">
        <v>2243</v>
      </c>
      <c r="B35" s="25" t="s">
        <v>18</v>
      </c>
      <c r="C35" s="9">
        <v>1</v>
      </c>
      <c r="D35" s="10">
        <f t="shared" si="0"/>
        <v>1</v>
      </c>
      <c r="E35" s="10">
        <f t="shared" si="1"/>
        <v>1</v>
      </c>
    </row>
    <row r="36" spans="1:5" x14ac:dyDescent="0.3">
      <c r="A36" s="23">
        <v>2244</v>
      </c>
      <c r="B36" s="25" t="s">
        <v>19</v>
      </c>
      <c r="C36" s="9">
        <v>1.99</v>
      </c>
      <c r="D36" s="10">
        <f t="shared" si="0"/>
        <v>1.9900000000000002</v>
      </c>
      <c r="E36" s="10">
        <f t="shared" si="1"/>
        <v>1.9900000000000002</v>
      </c>
    </row>
    <row r="37" spans="1:5" hidden="1" x14ac:dyDescent="0.3">
      <c r="A37" s="23">
        <v>2247</v>
      </c>
      <c r="B37" s="20" t="s">
        <v>20</v>
      </c>
      <c r="C37" s="9">
        <v>0</v>
      </c>
      <c r="D37" s="10">
        <f t="shared" si="0"/>
        <v>0</v>
      </c>
      <c r="E37" s="10">
        <f t="shared" si="1"/>
        <v>0</v>
      </c>
    </row>
    <row r="38" spans="1:5" ht="28" hidden="1" x14ac:dyDescent="0.3">
      <c r="A38" s="23">
        <v>2249</v>
      </c>
      <c r="B38" s="25" t="s">
        <v>21</v>
      </c>
      <c r="C38" s="9">
        <v>0</v>
      </c>
      <c r="D38" s="10">
        <f t="shared" si="0"/>
        <v>0</v>
      </c>
      <c r="E38" s="10">
        <f t="shared" si="1"/>
        <v>0</v>
      </c>
    </row>
    <row r="39" spans="1:5" x14ac:dyDescent="0.3">
      <c r="A39" s="23">
        <v>2251</v>
      </c>
      <c r="B39" s="25" t="s">
        <v>13</v>
      </c>
      <c r="C39" s="9">
        <v>1</v>
      </c>
      <c r="D39" s="10">
        <f t="shared" si="0"/>
        <v>1</v>
      </c>
      <c r="E39" s="10">
        <f t="shared" si="1"/>
        <v>1</v>
      </c>
    </row>
    <row r="40" spans="1:5" hidden="1" x14ac:dyDescent="0.3">
      <c r="A40" s="23">
        <v>2252</v>
      </c>
      <c r="B40" s="25" t="s">
        <v>14</v>
      </c>
      <c r="C40" s="9"/>
      <c r="D40" s="10">
        <f t="shared" si="0"/>
        <v>0</v>
      </c>
      <c r="E40" s="10">
        <f t="shared" si="1"/>
        <v>0</v>
      </c>
    </row>
    <row r="41" spans="1:5" hidden="1" x14ac:dyDescent="0.3">
      <c r="A41" s="23">
        <v>2259</v>
      </c>
      <c r="B41" s="25" t="s">
        <v>15</v>
      </c>
      <c r="C41" s="9"/>
      <c r="D41" s="10">
        <f t="shared" si="0"/>
        <v>0</v>
      </c>
      <c r="E41" s="10">
        <f t="shared" si="1"/>
        <v>0</v>
      </c>
    </row>
    <row r="42" spans="1:5" x14ac:dyDescent="0.3">
      <c r="A42" s="23">
        <v>2261</v>
      </c>
      <c r="B42" s="25" t="s">
        <v>22</v>
      </c>
      <c r="C42" s="9">
        <v>1</v>
      </c>
      <c r="D42" s="10">
        <f t="shared" si="0"/>
        <v>1</v>
      </c>
      <c r="E42" s="10">
        <f t="shared" si="1"/>
        <v>1</v>
      </c>
    </row>
    <row r="43" spans="1:5" hidden="1" x14ac:dyDescent="0.3">
      <c r="A43" s="23">
        <v>2262</v>
      </c>
      <c r="B43" s="25" t="s">
        <v>23</v>
      </c>
      <c r="C43" s="9">
        <v>0</v>
      </c>
      <c r="D43" s="10">
        <f t="shared" si="0"/>
        <v>0</v>
      </c>
      <c r="E43" s="10">
        <f t="shared" si="1"/>
        <v>0</v>
      </c>
    </row>
    <row r="44" spans="1:5" x14ac:dyDescent="0.3">
      <c r="A44" s="23">
        <v>2263</v>
      </c>
      <c r="B44" s="25" t="s">
        <v>24</v>
      </c>
      <c r="C44" s="9">
        <v>2</v>
      </c>
      <c r="D44" s="10">
        <f t="shared" si="0"/>
        <v>2</v>
      </c>
      <c r="E44" s="10">
        <f t="shared" si="1"/>
        <v>2</v>
      </c>
    </row>
    <row r="45" spans="1:5" hidden="1" x14ac:dyDescent="0.3">
      <c r="A45" s="23">
        <v>2264</v>
      </c>
      <c r="B45" s="25" t="s">
        <v>25</v>
      </c>
      <c r="C45" s="9">
        <v>0</v>
      </c>
      <c r="D45" s="10">
        <f t="shared" si="0"/>
        <v>0</v>
      </c>
      <c r="E45" s="10">
        <f t="shared" si="1"/>
        <v>0</v>
      </c>
    </row>
    <row r="46" spans="1:5" x14ac:dyDescent="0.3">
      <c r="A46" s="23">
        <v>2279</v>
      </c>
      <c r="B46" s="25" t="s">
        <v>26</v>
      </c>
      <c r="C46" s="9">
        <v>1</v>
      </c>
      <c r="D46" s="10">
        <f t="shared" si="0"/>
        <v>1</v>
      </c>
      <c r="E46" s="10">
        <f t="shared" si="1"/>
        <v>1</v>
      </c>
    </row>
    <row r="47" spans="1:5" x14ac:dyDescent="0.3">
      <c r="A47" s="23">
        <v>2311</v>
      </c>
      <c r="B47" s="25" t="s">
        <v>27</v>
      </c>
      <c r="C47" s="9">
        <v>2</v>
      </c>
      <c r="D47" s="10">
        <f t="shared" si="0"/>
        <v>2</v>
      </c>
      <c r="E47" s="10">
        <f t="shared" si="1"/>
        <v>2</v>
      </c>
    </row>
    <row r="48" spans="1:5" x14ac:dyDescent="0.3">
      <c r="A48" s="23">
        <v>2312</v>
      </c>
      <c r="B48" s="25" t="s">
        <v>28</v>
      </c>
      <c r="C48" s="9">
        <v>2</v>
      </c>
      <c r="D48" s="10">
        <f t="shared" si="0"/>
        <v>2</v>
      </c>
      <c r="E48" s="10">
        <f t="shared" si="1"/>
        <v>2</v>
      </c>
    </row>
    <row r="49" spans="1:5" hidden="1" x14ac:dyDescent="0.3">
      <c r="A49" s="23">
        <v>2321</v>
      </c>
      <c r="B49" s="25" t="s">
        <v>29</v>
      </c>
      <c r="C49" s="9">
        <v>0</v>
      </c>
      <c r="D49" s="10">
        <f t="shared" si="0"/>
        <v>0</v>
      </c>
      <c r="E49" s="10">
        <f t="shared" si="1"/>
        <v>0</v>
      </c>
    </row>
    <row r="50" spans="1:5" hidden="1" x14ac:dyDescent="0.3">
      <c r="A50" s="23">
        <v>2322</v>
      </c>
      <c r="B50" s="25" t="s">
        <v>30</v>
      </c>
      <c r="C50" s="9">
        <v>0</v>
      </c>
      <c r="D50" s="10">
        <f t="shared" si="0"/>
        <v>0</v>
      </c>
      <c r="E50" s="10">
        <f t="shared" si="1"/>
        <v>0</v>
      </c>
    </row>
    <row r="51" spans="1:5" hidden="1" x14ac:dyDescent="0.3">
      <c r="A51" s="23">
        <v>2341</v>
      </c>
      <c r="B51" s="25" t="s">
        <v>31</v>
      </c>
      <c r="C51" s="9">
        <v>0</v>
      </c>
      <c r="D51" s="10">
        <f t="shared" si="0"/>
        <v>0</v>
      </c>
      <c r="E51" s="10">
        <f t="shared" si="1"/>
        <v>0</v>
      </c>
    </row>
    <row r="52" spans="1:5" ht="28" hidden="1" x14ac:dyDescent="0.3">
      <c r="A52" s="23">
        <v>2344</v>
      </c>
      <c r="B52" s="25" t="s">
        <v>32</v>
      </c>
      <c r="C52" s="9">
        <v>0</v>
      </c>
      <c r="D52" s="10">
        <f t="shared" si="0"/>
        <v>0</v>
      </c>
      <c r="E52" s="10">
        <f t="shared" si="1"/>
        <v>0</v>
      </c>
    </row>
    <row r="53" spans="1:5" ht="15.75" customHeight="1" x14ac:dyDescent="0.3">
      <c r="A53" s="23">
        <v>2350</v>
      </c>
      <c r="B53" s="25" t="s">
        <v>33</v>
      </c>
      <c r="C53" s="9">
        <v>6.5</v>
      </c>
      <c r="D53" s="10">
        <f t="shared" si="0"/>
        <v>6.5</v>
      </c>
      <c r="E53" s="10">
        <f t="shared" si="1"/>
        <v>6.5</v>
      </c>
    </row>
    <row r="54" spans="1:5" x14ac:dyDescent="0.3">
      <c r="A54" s="23">
        <v>2361</v>
      </c>
      <c r="B54" s="25" t="s">
        <v>34</v>
      </c>
      <c r="C54" s="9">
        <v>1</v>
      </c>
      <c r="D54" s="10">
        <f t="shared" si="0"/>
        <v>1</v>
      </c>
      <c r="E54" s="10">
        <f t="shared" si="1"/>
        <v>1</v>
      </c>
    </row>
    <row r="55" spans="1:5" hidden="1" x14ac:dyDescent="0.3">
      <c r="A55" s="23">
        <v>2362</v>
      </c>
      <c r="B55" s="25" t="s">
        <v>35</v>
      </c>
      <c r="C55" s="9"/>
      <c r="D55" s="10">
        <f t="shared" si="0"/>
        <v>0</v>
      </c>
      <c r="E55" s="10">
        <f t="shared" si="1"/>
        <v>0</v>
      </c>
    </row>
    <row r="56" spans="1:5" hidden="1" x14ac:dyDescent="0.3">
      <c r="A56" s="23">
        <v>2363</v>
      </c>
      <c r="B56" s="25" t="s">
        <v>36</v>
      </c>
      <c r="C56" s="9"/>
      <c r="D56" s="10">
        <f t="shared" si="0"/>
        <v>0</v>
      </c>
      <c r="E56" s="10">
        <f t="shared" si="1"/>
        <v>0</v>
      </c>
    </row>
    <row r="57" spans="1:5" hidden="1" x14ac:dyDescent="0.3">
      <c r="A57" s="23">
        <v>2370</v>
      </c>
      <c r="B57" s="25" t="s">
        <v>37</v>
      </c>
      <c r="C57" s="9"/>
      <c r="D57" s="10">
        <f t="shared" si="0"/>
        <v>0</v>
      </c>
      <c r="E57" s="10">
        <f t="shared" si="1"/>
        <v>0</v>
      </c>
    </row>
    <row r="58" spans="1:5" x14ac:dyDescent="0.3">
      <c r="A58" s="23">
        <v>2400</v>
      </c>
      <c r="B58" s="25" t="s">
        <v>52</v>
      </c>
      <c r="C58" s="9">
        <v>1</v>
      </c>
      <c r="D58" s="10">
        <f t="shared" si="0"/>
        <v>1</v>
      </c>
      <c r="E58" s="10">
        <f t="shared" si="1"/>
        <v>1</v>
      </c>
    </row>
    <row r="59" spans="1:5" ht="28" x14ac:dyDescent="0.3">
      <c r="A59" s="23">
        <v>2512</v>
      </c>
      <c r="B59" s="25" t="s">
        <v>38</v>
      </c>
      <c r="C59" s="9">
        <v>58.21</v>
      </c>
      <c r="D59" s="10">
        <f t="shared" si="0"/>
        <v>58.209999999999994</v>
      </c>
      <c r="E59" s="10">
        <f t="shared" si="1"/>
        <v>58.209999999999994</v>
      </c>
    </row>
    <row r="60" spans="1:5" ht="31.5" customHeight="1" x14ac:dyDescent="0.3">
      <c r="A60" s="23">
        <v>2513</v>
      </c>
      <c r="B60" s="25" t="s">
        <v>39</v>
      </c>
      <c r="C60" s="9">
        <v>1</v>
      </c>
      <c r="D60" s="10">
        <f t="shared" si="0"/>
        <v>1</v>
      </c>
      <c r="E60" s="10">
        <f t="shared" si="1"/>
        <v>1</v>
      </c>
    </row>
    <row r="61" spans="1:5" ht="16.5" customHeight="1" x14ac:dyDescent="0.3">
      <c r="A61" s="23">
        <v>2515</v>
      </c>
      <c r="B61" s="25" t="s">
        <v>40</v>
      </c>
      <c r="C61" s="9">
        <v>1</v>
      </c>
      <c r="D61" s="10">
        <f t="shared" si="0"/>
        <v>1</v>
      </c>
      <c r="E61" s="10">
        <f t="shared" si="1"/>
        <v>1</v>
      </c>
    </row>
    <row r="62" spans="1:5" ht="27.75" customHeight="1" x14ac:dyDescent="0.3">
      <c r="A62" s="23">
        <v>2519</v>
      </c>
      <c r="B62" s="25" t="s">
        <v>43</v>
      </c>
      <c r="C62" s="9">
        <v>2</v>
      </c>
      <c r="D62" s="10">
        <f t="shared" si="0"/>
        <v>2</v>
      </c>
      <c r="E62" s="10">
        <f t="shared" si="1"/>
        <v>2</v>
      </c>
    </row>
    <row r="63" spans="1:5" hidden="1" x14ac:dyDescent="0.3">
      <c r="A63" s="23">
        <v>6240</v>
      </c>
      <c r="B63" s="25"/>
      <c r="C63" s="9"/>
      <c r="D63" s="10">
        <f t="shared" si="0"/>
        <v>0</v>
      </c>
      <c r="E63" s="10">
        <f t="shared" si="1"/>
        <v>0</v>
      </c>
    </row>
    <row r="64" spans="1:5" hidden="1" x14ac:dyDescent="0.3">
      <c r="A64" s="23">
        <v>6290</v>
      </c>
      <c r="B64" s="25"/>
      <c r="C64" s="9"/>
      <c r="D64" s="10">
        <f t="shared" si="0"/>
        <v>0</v>
      </c>
      <c r="E64" s="10">
        <f t="shared" si="1"/>
        <v>0</v>
      </c>
    </row>
    <row r="65" spans="1:5" ht="14.25" customHeight="1" x14ac:dyDescent="0.3">
      <c r="A65" s="23">
        <v>5121</v>
      </c>
      <c r="B65" s="25" t="s">
        <v>41</v>
      </c>
      <c r="C65" s="9">
        <v>2</v>
      </c>
      <c r="D65" s="10">
        <f t="shared" si="0"/>
        <v>2</v>
      </c>
      <c r="E65" s="10">
        <f t="shared" si="1"/>
        <v>2</v>
      </c>
    </row>
    <row r="66" spans="1:5" hidden="1" x14ac:dyDescent="0.3">
      <c r="A66" s="22">
        <v>5238</v>
      </c>
      <c r="B66" s="25" t="s">
        <v>44</v>
      </c>
      <c r="C66" s="9">
        <v>0</v>
      </c>
      <c r="D66" s="10">
        <f t="shared" si="0"/>
        <v>0</v>
      </c>
      <c r="E66" s="10">
        <f t="shared" si="1"/>
        <v>0</v>
      </c>
    </row>
    <row r="67" spans="1:5" ht="28" hidden="1" x14ac:dyDescent="0.3">
      <c r="A67" s="22">
        <v>5240</v>
      </c>
      <c r="B67" s="25" t="s">
        <v>45</v>
      </c>
      <c r="C67" s="9">
        <v>0</v>
      </c>
      <c r="D67" s="10">
        <f t="shared" si="0"/>
        <v>0</v>
      </c>
      <c r="E67" s="10">
        <f t="shared" si="1"/>
        <v>0</v>
      </c>
    </row>
    <row r="68" spans="1:5" hidden="1" x14ac:dyDescent="0.3">
      <c r="A68" s="22">
        <v>5250</v>
      </c>
      <c r="B68" s="25" t="s">
        <v>46</v>
      </c>
      <c r="C68" s="9">
        <v>0</v>
      </c>
      <c r="D68" s="10">
        <f t="shared" si="0"/>
        <v>0</v>
      </c>
      <c r="E68" s="10">
        <f t="shared" si="1"/>
        <v>0</v>
      </c>
    </row>
    <row r="69" spans="1:5" x14ac:dyDescent="0.3">
      <c r="A69" s="33"/>
      <c r="B69" s="32" t="s">
        <v>9</v>
      </c>
      <c r="C69" s="28">
        <f>SUM(C25:C68)</f>
        <v>118.2</v>
      </c>
      <c r="D69" s="46">
        <f>SUM(D25:D68)</f>
        <v>118.19999999999999</v>
      </c>
      <c r="E69" s="46">
        <f>SUM(E25:E68)</f>
        <v>118.19999999999999</v>
      </c>
    </row>
    <row r="70" spans="1:5" x14ac:dyDescent="0.3">
      <c r="A70" s="33"/>
      <c r="B70" s="32" t="s">
        <v>53</v>
      </c>
      <c r="C70" s="28">
        <f>C69+C24</f>
        <v>335.40000000000003</v>
      </c>
      <c r="D70" s="46">
        <f>D69+D24</f>
        <v>335.4</v>
      </c>
      <c r="E70" s="46">
        <f>E69+E24</f>
        <v>335.4</v>
      </c>
    </row>
    <row r="71" spans="1:5" x14ac:dyDescent="0.3">
      <c r="A71" s="34"/>
      <c r="B71" s="35"/>
      <c r="C71" s="36"/>
      <c r="D71" s="47"/>
      <c r="E71" s="47"/>
    </row>
    <row r="72" spans="1:5" ht="15.75" customHeight="1" x14ac:dyDescent="0.3">
      <c r="A72" s="196" t="s">
        <v>67</v>
      </c>
      <c r="B72" s="197"/>
      <c r="C72" s="37">
        <v>20</v>
      </c>
      <c r="D72" s="17">
        <v>20</v>
      </c>
      <c r="E72" s="17">
        <v>20</v>
      </c>
    </row>
    <row r="73" spans="1:5" ht="50.25" customHeight="1" x14ac:dyDescent="0.3">
      <c r="A73" s="196" t="s">
        <v>77</v>
      </c>
      <c r="B73" s="197"/>
      <c r="C73" s="38">
        <f>C70/C72</f>
        <v>16.770000000000003</v>
      </c>
      <c r="D73" s="28">
        <f>D70/D72</f>
        <v>16.77</v>
      </c>
      <c r="E73" s="28">
        <f>E70/E72</f>
        <v>16.77</v>
      </c>
    </row>
    <row r="74" spans="1:5" x14ac:dyDescent="0.3">
      <c r="A74" s="35"/>
      <c r="B74" s="41"/>
      <c r="C74" s="41"/>
      <c r="D74" s="37"/>
      <c r="E74" s="37"/>
    </row>
    <row r="75" spans="1:5" s="3" customFormat="1" ht="19.5" customHeight="1" x14ac:dyDescent="0.3">
      <c r="A75" s="196" t="s">
        <v>68</v>
      </c>
      <c r="B75" s="197"/>
      <c r="C75" s="39"/>
      <c r="D75" s="39"/>
      <c r="E75" s="39">
        <f>E69/E24</f>
        <v>0.5441988950276242</v>
      </c>
    </row>
    <row r="76" spans="1:5" s="3" customFormat="1" ht="31.5" customHeight="1" x14ac:dyDescent="0.3">
      <c r="A76" s="196" t="s">
        <v>78</v>
      </c>
      <c r="B76" s="197"/>
      <c r="C76" s="39"/>
      <c r="D76" s="39"/>
      <c r="E76" s="39"/>
    </row>
    <row r="77" spans="1:5" ht="13.5" customHeight="1" x14ac:dyDescent="0.3">
      <c r="A77" s="40"/>
      <c r="B77" s="41"/>
      <c r="C77" s="42"/>
      <c r="D77" s="13"/>
      <c r="E77" s="13"/>
    </row>
    <row r="78" spans="1:5" s="3" customFormat="1" ht="17.25" customHeight="1" x14ac:dyDescent="0.3">
      <c r="A78" s="43" t="s">
        <v>69</v>
      </c>
      <c r="B78" s="43"/>
      <c r="C78" s="43"/>
      <c r="D78" s="43"/>
      <c r="E78" s="43"/>
    </row>
    <row r="79" spans="1:5" s="3" customFormat="1" ht="12.75" customHeight="1" x14ac:dyDescent="0.3">
      <c r="A79" s="43"/>
      <c r="B79" s="43"/>
      <c r="C79" s="43"/>
      <c r="D79" s="43"/>
      <c r="E79" s="43"/>
    </row>
    <row r="80" spans="1:5" s="3" customFormat="1" ht="15" customHeight="1" x14ac:dyDescent="0.3">
      <c r="A80" s="43" t="s">
        <v>71</v>
      </c>
      <c r="B80" s="44"/>
      <c r="C80" s="43"/>
      <c r="D80" s="43"/>
      <c r="E80" s="43"/>
    </row>
    <row r="81" spans="1:5" s="3" customFormat="1" ht="14.25" customHeight="1" x14ac:dyDescent="0.3">
      <c r="A81" s="43"/>
      <c r="B81" s="45" t="s">
        <v>70</v>
      </c>
      <c r="C81" s="43"/>
      <c r="D81" s="43"/>
      <c r="E81" s="43"/>
    </row>
    <row r="82" spans="1:5" x14ac:dyDescent="0.3">
      <c r="A82" s="13"/>
      <c r="B82" s="13"/>
      <c r="C82" s="13"/>
      <c r="D82" s="41"/>
      <c r="E82" s="41"/>
    </row>
  </sheetData>
  <mergeCells count="14">
    <mergeCell ref="A76:B76"/>
    <mergeCell ref="B11:C11"/>
    <mergeCell ref="A72:B72"/>
    <mergeCell ref="A73:B73"/>
    <mergeCell ref="B8:C8"/>
    <mergeCell ref="A9:C9"/>
    <mergeCell ref="B1:D1"/>
    <mergeCell ref="A10:C10"/>
    <mergeCell ref="B3:D3"/>
    <mergeCell ref="B5:D5"/>
    <mergeCell ref="B6:D6"/>
    <mergeCell ref="A75:B75"/>
    <mergeCell ref="B12:E12"/>
    <mergeCell ref="A7:E7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11" fitToHeight="0" orientation="portrait" useFirstPageNumber="1" r:id="rId1"/>
  <headerFooter alignWithMargins="0">
    <oddHeader>&amp;C&amp;"Times New Roman,Regular"&amp;11&amp;P</oddHeader>
    <oddFooter>&amp;C&amp;"Times New Roman,Regular"&amp;11&amp;F; Noteikumi par Sociālās integrācijas valsts aģentūras sniegto maksas pakalpojumu cenrādi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76"/>
  <sheetViews>
    <sheetView view="pageLayout" topLeftCell="A13" zoomScale="80" zoomScaleNormal="80" zoomScalePageLayoutView="80" workbookViewId="0">
      <selection activeCell="E5" sqref="E5"/>
    </sheetView>
  </sheetViews>
  <sheetFormatPr defaultColWidth="9.1796875" defaultRowHeight="15.5" x14ac:dyDescent="0.35"/>
  <cols>
    <col min="1" max="1" width="12.26953125" style="50" customWidth="1"/>
    <col min="2" max="2" width="86.7265625" style="50" customWidth="1"/>
    <col min="3" max="3" width="9.453125" style="50" hidden="1" customWidth="1"/>
    <col min="4" max="4" width="24.54296875" style="50" hidden="1" customWidth="1"/>
    <col min="5" max="5" width="24.54296875" style="50" customWidth="1"/>
    <col min="6" max="16384" width="9.1796875" style="4"/>
  </cols>
  <sheetData>
    <row r="1" spans="1:5" x14ac:dyDescent="0.35">
      <c r="B1" s="51"/>
      <c r="C1" s="51"/>
      <c r="D1" s="51" t="s">
        <v>11</v>
      </c>
      <c r="E1" s="51" t="s">
        <v>11</v>
      </c>
    </row>
    <row r="2" spans="1:5" x14ac:dyDescent="0.35">
      <c r="B2" s="52"/>
      <c r="C2" s="52"/>
      <c r="D2" s="51" t="s">
        <v>58</v>
      </c>
      <c r="E2" s="51" t="s">
        <v>58</v>
      </c>
    </row>
    <row r="3" spans="1:5" x14ac:dyDescent="0.35">
      <c r="B3" s="51"/>
      <c r="C3" s="51"/>
      <c r="D3" s="51" t="s">
        <v>82</v>
      </c>
      <c r="E3" s="51" t="s">
        <v>82</v>
      </c>
    </row>
    <row r="4" spans="1:5" x14ac:dyDescent="0.35">
      <c r="B4" s="51"/>
      <c r="C4" s="51"/>
      <c r="D4" s="51"/>
      <c r="E4" s="51"/>
    </row>
    <row r="5" spans="1:5" x14ac:dyDescent="0.35">
      <c r="B5" s="53"/>
      <c r="C5" s="53"/>
      <c r="D5" s="51" t="s">
        <v>92</v>
      </c>
      <c r="E5" s="51" t="s">
        <v>178</v>
      </c>
    </row>
    <row r="6" spans="1:5" ht="15.75" customHeight="1" x14ac:dyDescent="0.35">
      <c r="B6" s="51"/>
      <c r="C6" s="51"/>
      <c r="D6" s="54"/>
      <c r="E6" s="54"/>
    </row>
    <row r="7" spans="1:5" ht="15" x14ac:dyDescent="0.3">
      <c r="A7" s="185" t="s">
        <v>10</v>
      </c>
      <c r="B7" s="185"/>
      <c r="C7" s="185"/>
      <c r="D7" s="185"/>
      <c r="E7" s="140"/>
    </row>
    <row r="8" spans="1:5" x14ac:dyDescent="0.35">
      <c r="B8" s="55"/>
      <c r="C8" s="55"/>
    </row>
    <row r="9" spans="1:5" ht="15.75" customHeight="1" x14ac:dyDescent="0.35">
      <c r="A9" s="188" t="s">
        <v>1</v>
      </c>
      <c r="B9" s="188"/>
      <c r="C9" s="49"/>
    </row>
    <row r="10" spans="1:5" ht="15.75" customHeight="1" x14ac:dyDescent="0.35">
      <c r="A10" s="188" t="s">
        <v>0</v>
      </c>
      <c r="B10" s="188"/>
      <c r="C10" s="49"/>
    </row>
    <row r="11" spans="1:5" x14ac:dyDescent="0.35">
      <c r="A11" s="49"/>
      <c r="B11" s="49" t="s">
        <v>160</v>
      </c>
      <c r="C11" s="49"/>
    </row>
    <row r="12" spans="1:5" x14ac:dyDescent="0.3">
      <c r="A12" s="49"/>
      <c r="B12" s="189" t="s">
        <v>163</v>
      </c>
      <c r="C12" s="189"/>
      <c r="D12" s="189"/>
      <c r="E12" s="189"/>
    </row>
    <row r="13" spans="1:5" x14ac:dyDescent="0.35">
      <c r="A13" s="49" t="s">
        <v>2</v>
      </c>
      <c r="B13" s="49" t="s">
        <v>93</v>
      </c>
      <c r="C13" s="49"/>
    </row>
    <row r="14" spans="1:5" ht="15.75" hidden="1" customHeight="1" x14ac:dyDescent="0.35">
      <c r="B14" s="56"/>
      <c r="C14" s="56"/>
    </row>
    <row r="15" spans="1:5" ht="64.5" customHeight="1" x14ac:dyDescent="0.3">
      <c r="A15" s="83" t="s">
        <v>3</v>
      </c>
      <c r="B15" s="83" t="s">
        <v>4</v>
      </c>
      <c r="C15" s="83"/>
      <c r="D15" s="83" t="s">
        <v>79</v>
      </c>
      <c r="E15" s="83" t="s">
        <v>79</v>
      </c>
    </row>
    <row r="16" spans="1:5" ht="15" x14ac:dyDescent="0.3">
      <c r="A16" s="57">
        <v>1</v>
      </c>
      <c r="B16" s="58">
        <v>2</v>
      </c>
      <c r="C16" s="58"/>
      <c r="D16" s="58">
        <v>3</v>
      </c>
      <c r="E16" s="58">
        <v>3</v>
      </c>
    </row>
    <row r="17" spans="1:5" x14ac:dyDescent="0.35">
      <c r="A17" s="57"/>
      <c r="B17" s="59" t="s">
        <v>6</v>
      </c>
      <c r="C17" s="59"/>
      <c r="D17" s="60"/>
      <c r="E17" s="60"/>
    </row>
    <row r="18" spans="1:5" x14ac:dyDescent="0.35">
      <c r="A18" s="61">
        <v>1100</v>
      </c>
      <c r="B18" s="62" t="s">
        <v>72</v>
      </c>
      <c r="C18" s="146"/>
      <c r="D18" s="63">
        <v>152.24</v>
      </c>
      <c r="E18" s="63">
        <v>41.87</v>
      </c>
    </row>
    <row r="19" spans="1:5" ht="15.75" customHeight="1" x14ac:dyDescent="0.35">
      <c r="A19" s="61">
        <v>1200</v>
      </c>
      <c r="B19" s="64" t="s">
        <v>94</v>
      </c>
      <c r="C19" s="137"/>
      <c r="D19" s="63">
        <v>35.909999999999997</v>
      </c>
      <c r="E19" s="63">
        <v>9.8800000000000008</v>
      </c>
    </row>
    <row r="20" spans="1:5" ht="15.75" customHeight="1" x14ac:dyDescent="0.35">
      <c r="A20" s="61">
        <v>2222</v>
      </c>
      <c r="B20" s="64" t="s">
        <v>106</v>
      </c>
      <c r="C20" s="137"/>
      <c r="D20" s="63">
        <v>23.52</v>
      </c>
      <c r="E20" s="63">
        <f>D20/20*5</f>
        <v>5.88</v>
      </c>
    </row>
    <row r="21" spans="1:5" ht="15.75" customHeight="1" x14ac:dyDescent="0.35">
      <c r="A21" s="61">
        <v>2242</v>
      </c>
      <c r="B21" s="68" t="s">
        <v>108</v>
      </c>
      <c r="C21" s="136"/>
      <c r="D21" s="63">
        <v>44.96</v>
      </c>
      <c r="E21" s="63">
        <f>D21/20*5</f>
        <v>11.240000000000002</v>
      </c>
    </row>
    <row r="22" spans="1:5" ht="15.75" customHeight="1" x14ac:dyDescent="0.35">
      <c r="A22" s="61">
        <v>2322</v>
      </c>
      <c r="B22" s="64" t="s">
        <v>96</v>
      </c>
      <c r="C22" s="137"/>
      <c r="D22" s="63">
        <v>201.4</v>
      </c>
      <c r="E22" s="63">
        <f>D22/20*5</f>
        <v>50.35</v>
      </c>
    </row>
    <row r="23" spans="1:5" x14ac:dyDescent="0.35">
      <c r="A23" s="61">
        <v>5231</v>
      </c>
      <c r="B23" s="64" t="s">
        <v>84</v>
      </c>
      <c r="C23" s="137">
        <f>15344*0.1/12/168*2</f>
        <v>1.5222222222222224</v>
      </c>
      <c r="D23" s="63">
        <v>30.44</v>
      </c>
      <c r="E23" s="63">
        <f>D23/20*5</f>
        <v>7.61</v>
      </c>
    </row>
    <row r="24" spans="1:5" ht="15.75" customHeight="1" x14ac:dyDescent="0.3">
      <c r="A24" s="61"/>
      <c r="B24" s="65" t="s">
        <v>7</v>
      </c>
      <c r="C24" s="132">
        <f>SUM(C18:C23)</f>
        <v>1.5222222222222224</v>
      </c>
      <c r="D24" s="139">
        <f>SUM(D18:D23)</f>
        <v>488.46999999999997</v>
      </c>
      <c r="E24" s="139">
        <f>SUM(E18:E23)</f>
        <v>126.83</v>
      </c>
    </row>
    <row r="25" spans="1:5" x14ac:dyDescent="0.35">
      <c r="A25" s="67"/>
      <c r="B25" s="62" t="s">
        <v>8</v>
      </c>
      <c r="C25" s="131"/>
      <c r="D25" s="63"/>
      <c r="E25" s="63"/>
    </row>
    <row r="26" spans="1:5" x14ac:dyDescent="0.35">
      <c r="A26" s="61">
        <v>1100</v>
      </c>
      <c r="B26" s="61" t="s">
        <v>72</v>
      </c>
      <c r="C26" s="145">
        <v>0.52066999999999997</v>
      </c>
      <c r="D26" s="63">
        <v>63.52</v>
      </c>
      <c r="E26" s="63">
        <v>17.47</v>
      </c>
    </row>
    <row r="27" spans="1:5" ht="15.75" customHeight="1" x14ac:dyDescent="0.35">
      <c r="A27" s="61">
        <v>1200</v>
      </c>
      <c r="B27" s="68" t="s">
        <v>97</v>
      </c>
      <c r="C27" s="136">
        <v>0.12282</v>
      </c>
      <c r="D27" s="63">
        <v>14.98</v>
      </c>
      <c r="E27" s="63">
        <v>4.12</v>
      </c>
    </row>
    <row r="28" spans="1:5" ht="15.75" customHeight="1" x14ac:dyDescent="0.35">
      <c r="A28" s="69">
        <v>2210</v>
      </c>
      <c r="B28" s="68" t="s">
        <v>98</v>
      </c>
      <c r="C28" s="136">
        <v>1.7330000000000002E-2</v>
      </c>
      <c r="D28" s="63">
        <v>2.11</v>
      </c>
      <c r="E28" s="63">
        <v>0.53</v>
      </c>
    </row>
    <row r="29" spans="1:5" ht="15.75" hidden="1" customHeight="1" x14ac:dyDescent="0.35">
      <c r="A29" s="61">
        <v>2222</v>
      </c>
      <c r="B29" s="68" t="s">
        <v>48</v>
      </c>
      <c r="C29" s="136"/>
      <c r="D29" s="63">
        <v>0</v>
      </c>
      <c r="E29" s="63">
        <f>D29/20*5</f>
        <v>0</v>
      </c>
    </row>
    <row r="30" spans="1:5" x14ac:dyDescent="0.35">
      <c r="A30" s="61">
        <v>2223</v>
      </c>
      <c r="B30" s="68" t="s">
        <v>49</v>
      </c>
      <c r="C30" s="136">
        <v>6.5030000000000004E-2</v>
      </c>
      <c r="D30" s="63">
        <v>7.93</v>
      </c>
      <c r="E30" s="63">
        <v>1.98</v>
      </c>
    </row>
    <row r="31" spans="1:5" ht="15.75" customHeight="1" x14ac:dyDescent="0.35">
      <c r="A31" s="61">
        <v>2244</v>
      </c>
      <c r="B31" s="133" t="s">
        <v>99</v>
      </c>
      <c r="C31" s="136">
        <v>4.4060000000000002E-2</v>
      </c>
      <c r="D31" s="63">
        <v>5.33</v>
      </c>
      <c r="E31" s="63">
        <v>1.33</v>
      </c>
    </row>
    <row r="32" spans="1:5" x14ac:dyDescent="0.35">
      <c r="A32" s="61">
        <v>2311</v>
      </c>
      <c r="B32" s="68" t="s">
        <v>100</v>
      </c>
      <c r="C32" s="136">
        <v>1.1679999999999999E-2</v>
      </c>
      <c r="D32" s="63">
        <v>1.42</v>
      </c>
      <c r="E32" s="63">
        <v>0.36</v>
      </c>
    </row>
    <row r="33" spans="1:250" x14ac:dyDescent="0.35">
      <c r="A33" s="61">
        <v>2312</v>
      </c>
      <c r="B33" s="68" t="s">
        <v>101</v>
      </c>
      <c r="C33" s="136">
        <v>4.7699999999999999E-3</v>
      </c>
      <c r="D33" s="63">
        <v>0.57999999999999996</v>
      </c>
      <c r="E33" s="63">
        <v>0.15</v>
      </c>
    </row>
    <row r="34" spans="1:250" ht="15.75" customHeight="1" x14ac:dyDescent="0.35">
      <c r="A34" s="61">
        <v>2321</v>
      </c>
      <c r="B34" s="68" t="s">
        <v>102</v>
      </c>
      <c r="C34" s="136">
        <v>5.1810000000000002E-2</v>
      </c>
      <c r="D34" s="63">
        <v>6.32</v>
      </c>
      <c r="E34" s="63">
        <v>1.58</v>
      </c>
    </row>
    <row r="35" spans="1:250" x14ac:dyDescent="0.35">
      <c r="A35" s="61">
        <v>2350</v>
      </c>
      <c r="B35" s="134" t="s">
        <v>103</v>
      </c>
      <c r="C35" s="136">
        <v>0.16183</v>
      </c>
      <c r="D35" s="63">
        <v>19.739999999999998</v>
      </c>
      <c r="E35" s="63">
        <v>4.9000000000000004</v>
      </c>
    </row>
    <row r="36" spans="1:250" ht="15.75" customHeight="1" x14ac:dyDescent="0.35">
      <c r="A36" s="70"/>
      <c r="B36" s="71" t="s">
        <v>9</v>
      </c>
      <c r="C36" s="132">
        <f>SUM(C26:C35)</f>
        <v>1</v>
      </c>
      <c r="D36" s="139">
        <f>SUM(D26:D35)</f>
        <v>121.92999999999999</v>
      </c>
      <c r="E36" s="139">
        <f>SUM(E26:E35)</f>
        <v>32.419999999999995</v>
      </c>
    </row>
    <row r="37" spans="1:250" x14ac:dyDescent="0.35">
      <c r="A37" s="70"/>
      <c r="B37" s="71" t="s">
        <v>53</v>
      </c>
      <c r="C37" s="132"/>
      <c r="D37" s="66">
        <f>D36+D24</f>
        <v>610.4</v>
      </c>
      <c r="E37" s="66">
        <f>E36+E24</f>
        <v>159.25</v>
      </c>
    </row>
    <row r="38" spans="1:250" ht="15.75" customHeight="1" x14ac:dyDescent="0.35">
      <c r="A38" s="51"/>
      <c r="B38" s="54"/>
      <c r="C38" s="54"/>
      <c r="D38" s="72"/>
      <c r="E38" s="72"/>
    </row>
    <row r="39" spans="1:250" ht="15.75" customHeight="1" x14ac:dyDescent="0.35">
      <c r="A39" s="186" t="s">
        <v>67</v>
      </c>
      <c r="B39" s="186"/>
      <c r="C39" s="129"/>
      <c r="D39" s="87">
        <v>20</v>
      </c>
      <c r="E39" s="87">
        <v>5</v>
      </c>
    </row>
    <row r="40" spans="1:250" ht="15.75" customHeight="1" x14ac:dyDescent="0.3">
      <c r="A40" s="190" t="s">
        <v>85</v>
      </c>
      <c r="B40" s="190"/>
      <c r="C40" s="144"/>
      <c r="D40" s="88">
        <f>D37/D39</f>
        <v>30.52</v>
      </c>
      <c r="E40" s="88">
        <f>E37/E39</f>
        <v>31.85</v>
      </c>
    </row>
    <row r="41" spans="1:250" ht="15.75" customHeight="1" x14ac:dyDescent="0.35">
      <c r="A41" s="73"/>
      <c r="B41" s="135"/>
      <c r="C41" s="74"/>
      <c r="D41" s="75"/>
      <c r="E41" s="75"/>
    </row>
    <row r="42" spans="1:250" ht="15.75" customHeight="1" x14ac:dyDescent="0.35">
      <c r="A42" s="186" t="s">
        <v>68</v>
      </c>
      <c r="B42" s="186"/>
      <c r="C42" s="129"/>
      <c r="D42" s="172"/>
      <c r="E42" s="76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186" t="s">
        <v>86</v>
      </c>
      <c r="B43" s="186"/>
      <c r="C43" s="129"/>
      <c r="D43" s="76"/>
      <c r="E43" s="76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77"/>
      <c r="B44" s="77"/>
      <c r="C44" s="77"/>
      <c r="D44" s="77"/>
      <c r="E44" s="77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77" t="s">
        <v>69</v>
      </c>
      <c r="B45" s="77"/>
      <c r="C45" s="77"/>
      <c r="D45" s="141"/>
      <c r="E45" s="14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77"/>
      <c r="B46" s="77"/>
      <c r="C46" s="77"/>
      <c r="D46" s="77"/>
      <c r="E46" s="77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77" t="s">
        <v>104</v>
      </c>
      <c r="B47" s="80"/>
      <c r="C47" s="80"/>
      <c r="D47" s="77"/>
      <c r="E47" s="7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77"/>
      <c r="B48" s="78"/>
      <c r="C48" s="78"/>
      <c r="D48" s="77"/>
      <c r="E48" s="77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</row>
    <row r="49" spans="2:3" ht="15.75" customHeight="1" x14ac:dyDescent="0.35">
      <c r="B49" s="79"/>
      <c r="C49" s="79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50"/>
      <c r="B70" s="50"/>
      <c r="C70" s="50"/>
      <c r="D70" s="50"/>
      <c r="E70" s="50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50"/>
      <c r="B71" s="50"/>
      <c r="C71" s="50"/>
      <c r="D71" s="50"/>
      <c r="E71" s="50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50"/>
      <c r="B72" s="50"/>
      <c r="C72" s="50"/>
      <c r="D72" s="50"/>
      <c r="E72" s="50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50"/>
      <c r="B73" s="50"/>
      <c r="C73" s="50"/>
      <c r="D73" s="50"/>
      <c r="E73" s="50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50"/>
      <c r="B74" s="50"/>
      <c r="C74" s="50"/>
      <c r="D74" s="50"/>
      <c r="E74" s="50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50"/>
      <c r="B75" s="50"/>
      <c r="C75" s="50"/>
      <c r="D75" s="50"/>
      <c r="E75" s="50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3" customFormat="1" ht="15" customHeight="1" x14ac:dyDescent="0.35">
      <c r="A76" s="50"/>
      <c r="B76" s="50"/>
      <c r="C76" s="50"/>
      <c r="D76" s="50"/>
      <c r="E76" s="50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8">
    <mergeCell ref="A42:B42"/>
    <mergeCell ref="A43:B43"/>
    <mergeCell ref="A7:D7"/>
    <mergeCell ref="A9:B9"/>
    <mergeCell ref="A10:B10"/>
    <mergeCell ref="A39:B39"/>
    <mergeCell ref="A40:B40"/>
    <mergeCell ref="B12:E12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76"/>
  <sheetViews>
    <sheetView view="pageLayout" topLeftCell="A19" zoomScale="80" zoomScaleNormal="80" zoomScalePageLayoutView="80" workbookViewId="0">
      <selection activeCell="E5" sqref="E5"/>
    </sheetView>
  </sheetViews>
  <sheetFormatPr defaultColWidth="9.1796875" defaultRowHeight="15.5" x14ac:dyDescent="0.35"/>
  <cols>
    <col min="1" max="1" width="12.26953125" style="50" customWidth="1"/>
    <col min="2" max="2" width="86.7265625" style="50" customWidth="1"/>
    <col min="3" max="3" width="9.453125" style="50" hidden="1" customWidth="1"/>
    <col min="4" max="4" width="24.54296875" style="50" hidden="1" customWidth="1"/>
    <col min="5" max="5" width="24.54296875" style="50" customWidth="1"/>
    <col min="6" max="16384" width="9.1796875" style="4"/>
  </cols>
  <sheetData>
    <row r="1" spans="1:5" x14ac:dyDescent="0.35">
      <c r="B1" s="51"/>
      <c r="C1" s="51"/>
      <c r="D1" s="51" t="s">
        <v>11</v>
      </c>
      <c r="E1" s="51" t="s">
        <v>11</v>
      </c>
    </row>
    <row r="2" spans="1:5" x14ac:dyDescent="0.35">
      <c r="B2" s="52"/>
      <c r="C2" s="52"/>
      <c r="D2" s="51" t="s">
        <v>58</v>
      </c>
      <c r="E2" s="51" t="s">
        <v>58</v>
      </c>
    </row>
    <row r="3" spans="1:5" x14ac:dyDescent="0.35">
      <c r="B3" s="51"/>
      <c r="C3" s="51"/>
      <c r="D3" s="51" t="s">
        <v>82</v>
      </c>
      <c r="E3" s="51" t="s">
        <v>82</v>
      </c>
    </row>
    <row r="4" spans="1:5" x14ac:dyDescent="0.35">
      <c r="B4" s="51"/>
      <c r="C4" s="51"/>
      <c r="D4" s="51"/>
      <c r="E4" s="51"/>
    </row>
    <row r="5" spans="1:5" x14ac:dyDescent="0.35">
      <c r="B5" s="53"/>
      <c r="C5" s="53"/>
      <c r="D5" s="51" t="s">
        <v>92</v>
      </c>
      <c r="E5" s="51" t="s">
        <v>178</v>
      </c>
    </row>
    <row r="6" spans="1:5" ht="15.75" customHeight="1" x14ac:dyDescent="0.35">
      <c r="B6" s="51"/>
      <c r="C6" s="51"/>
      <c r="D6" s="54"/>
      <c r="E6" s="54"/>
    </row>
    <row r="7" spans="1:5" ht="15" x14ac:dyDescent="0.3">
      <c r="A7" s="185" t="s">
        <v>10</v>
      </c>
      <c r="B7" s="185"/>
      <c r="C7" s="185"/>
      <c r="D7" s="185"/>
      <c r="E7" s="140"/>
    </row>
    <row r="8" spans="1:5" x14ac:dyDescent="0.35">
      <c r="B8" s="55"/>
      <c r="C8" s="55"/>
    </row>
    <row r="9" spans="1:5" ht="15.75" customHeight="1" x14ac:dyDescent="0.35">
      <c r="A9" s="188" t="s">
        <v>1</v>
      </c>
      <c r="B9" s="188"/>
      <c r="C9" s="49"/>
    </row>
    <row r="10" spans="1:5" ht="15.75" customHeight="1" x14ac:dyDescent="0.35">
      <c r="A10" s="188" t="s">
        <v>0</v>
      </c>
      <c r="B10" s="188"/>
      <c r="C10" s="49"/>
    </row>
    <row r="11" spans="1:5" x14ac:dyDescent="0.35">
      <c r="A11" s="49"/>
      <c r="B11" s="49" t="s">
        <v>160</v>
      </c>
      <c r="C11" s="49"/>
    </row>
    <row r="12" spans="1:5" ht="15.75" customHeight="1" x14ac:dyDescent="0.3">
      <c r="A12" s="49"/>
      <c r="B12" s="73" t="s">
        <v>164</v>
      </c>
      <c r="C12" s="4"/>
      <c r="D12" s="4"/>
      <c r="E12" s="4"/>
    </row>
    <row r="13" spans="1:5" x14ac:dyDescent="0.3">
      <c r="A13" s="49"/>
      <c r="B13" s="188" t="s">
        <v>165</v>
      </c>
      <c r="C13" s="188"/>
      <c r="D13" s="188"/>
      <c r="E13" s="49"/>
    </row>
    <row r="14" spans="1:5" ht="15.75" customHeight="1" x14ac:dyDescent="0.35">
      <c r="A14" s="49" t="s">
        <v>2</v>
      </c>
      <c r="B14" s="49" t="s">
        <v>93</v>
      </c>
      <c r="C14" s="56"/>
    </row>
    <row r="15" spans="1:5" ht="64.5" customHeight="1" x14ac:dyDescent="0.3">
      <c r="A15" s="83" t="s">
        <v>3</v>
      </c>
      <c r="B15" s="83" t="s">
        <v>4</v>
      </c>
      <c r="C15" s="83"/>
      <c r="D15" s="83" t="s">
        <v>79</v>
      </c>
      <c r="E15" s="83" t="s">
        <v>79</v>
      </c>
    </row>
    <row r="16" spans="1:5" ht="15" x14ac:dyDescent="0.3">
      <c r="A16" s="57">
        <v>1</v>
      </c>
      <c r="B16" s="58">
        <v>2</v>
      </c>
      <c r="C16" s="58"/>
      <c r="D16" s="58">
        <v>3</v>
      </c>
      <c r="E16" s="58">
        <v>3</v>
      </c>
    </row>
    <row r="17" spans="1:5" x14ac:dyDescent="0.35">
      <c r="A17" s="57"/>
      <c r="B17" s="59" t="s">
        <v>6</v>
      </c>
      <c r="C17" s="59"/>
      <c r="D17" s="60"/>
      <c r="E17" s="60"/>
    </row>
    <row r="18" spans="1:5" x14ac:dyDescent="0.35">
      <c r="A18" s="61">
        <v>1100</v>
      </c>
      <c r="B18" s="62" t="s">
        <v>72</v>
      </c>
      <c r="C18" s="146"/>
      <c r="D18" s="63">
        <v>40.479999999999997</v>
      </c>
      <c r="E18" s="63">
        <v>11.13</v>
      </c>
    </row>
    <row r="19" spans="1:5" ht="15.75" customHeight="1" x14ac:dyDescent="0.35">
      <c r="A19" s="61">
        <v>1200</v>
      </c>
      <c r="B19" s="64" t="s">
        <v>94</v>
      </c>
      <c r="C19" s="137"/>
      <c r="D19" s="63">
        <v>9.5500000000000007</v>
      </c>
      <c r="E19" s="63">
        <v>2.63</v>
      </c>
    </row>
    <row r="20" spans="1:5" ht="15.75" customHeight="1" x14ac:dyDescent="0.35">
      <c r="A20" s="61">
        <v>2222</v>
      </c>
      <c r="B20" s="64" t="s">
        <v>106</v>
      </c>
      <c r="C20" s="137"/>
      <c r="D20" s="63">
        <v>4</v>
      </c>
      <c r="E20" s="63">
        <v>1</v>
      </c>
    </row>
    <row r="21" spans="1:5" ht="15.75" customHeight="1" x14ac:dyDescent="0.3">
      <c r="A21" s="61">
        <v>2242</v>
      </c>
      <c r="B21" s="68" t="s">
        <v>108</v>
      </c>
      <c r="C21" s="4">
        <f>44.96/20/50</f>
        <v>4.4960000000000007E-2</v>
      </c>
      <c r="D21" s="63">
        <v>8.99</v>
      </c>
      <c r="E21" s="63">
        <v>2.25</v>
      </c>
    </row>
    <row r="22" spans="1:5" ht="15.75" customHeight="1" x14ac:dyDescent="0.35">
      <c r="A22" s="61">
        <v>2322</v>
      </c>
      <c r="B22" s="64" t="s">
        <v>96</v>
      </c>
      <c r="C22" s="137"/>
      <c r="D22" s="63">
        <v>40.28</v>
      </c>
      <c r="E22" s="63">
        <v>10.07</v>
      </c>
    </row>
    <row r="23" spans="1:5" x14ac:dyDescent="0.35">
      <c r="A23" s="61">
        <v>5231</v>
      </c>
      <c r="B23" s="64" t="s">
        <v>84</v>
      </c>
      <c r="C23" s="137">
        <f>15344*0.1/12/168*2/50</f>
        <v>3.0444444444444448E-2</v>
      </c>
      <c r="D23" s="63">
        <v>6.09</v>
      </c>
      <c r="E23" s="63">
        <v>1.52</v>
      </c>
    </row>
    <row r="24" spans="1:5" ht="15.75" customHeight="1" x14ac:dyDescent="0.3">
      <c r="A24" s="61"/>
      <c r="B24" s="65" t="s">
        <v>7</v>
      </c>
      <c r="C24" s="132">
        <f>SUM(C18:C23)</f>
        <v>7.5404444444444454E-2</v>
      </c>
      <c r="D24" s="139">
        <f>SUM(D18:D23)</f>
        <v>109.39000000000001</v>
      </c>
      <c r="E24" s="139">
        <f>SUM(E18:E23)</f>
        <v>28.6</v>
      </c>
    </row>
    <row r="25" spans="1:5" x14ac:dyDescent="0.35">
      <c r="A25" s="67"/>
      <c r="B25" s="62" t="s">
        <v>8</v>
      </c>
      <c r="C25" s="131"/>
      <c r="D25" s="63"/>
      <c r="E25" s="63"/>
    </row>
    <row r="26" spans="1:5" x14ac:dyDescent="0.35">
      <c r="A26" s="61">
        <v>1100</v>
      </c>
      <c r="B26" s="61" t="s">
        <v>72</v>
      </c>
      <c r="C26" s="145">
        <v>0.52066999999999997</v>
      </c>
      <c r="D26" s="63">
        <v>10.62</v>
      </c>
      <c r="E26" s="63">
        <v>2.93</v>
      </c>
    </row>
    <row r="27" spans="1:5" ht="15.75" customHeight="1" x14ac:dyDescent="0.35">
      <c r="A27" s="61">
        <v>1200</v>
      </c>
      <c r="B27" s="68" t="s">
        <v>97</v>
      </c>
      <c r="C27" s="136">
        <v>0.12282</v>
      </c>
      <c r="D27" s="63">
        <v>2.5099999999999998</v>
      </c>
      <c r="E27" s="63">
        <v>0.69</v>
      </c>
    </row>
    <row r="28" spans="1:5" ht="15.75" customHeight="1" x14ac:dyDescent="0.35">
      <c r="A28" s="69">
        <v>2210</v>
      </c>
      <c r="B28" s="68" t="s">
        <v>98</v>
      </c>
      <c r="C28" s="136">
        <v>1.7330000000000002E-2</v>
      </c>
      <c r="D28" s="63">
        <v>0.42</v>
      </c>
      <c r="E28" s="63">
        <v>0.11</v>
      </c>
    </row>
    <row r="29" spans="1:5" ht="15.75" hidden="1" customHeight="1" x14ac:dyDescent="0.35">
      <c r="A29" s="61">
        <v>2222</v>
      </c>
      <c r="B29" s="68" t="s">
        <v>48</v>
      </c>
      <c r="C29" s="136"/>
      <c r="D29" s="63">
        <v>0</v>
      </c>
      <c r="E29" s="63">
        <f>D29/200*50</f>
        <v>0</v>
      </c>
    </row>
    <row r="30" spans="1:5" x14ac:dyDescent="0.35">
      <c r="A30" s="61">
        <v>2223</v>
      </c>
      <c r="B30" s="68" t="s">
        <v>49</v>
      </c>
      <c r="C30" s="136">
        <v>6.5030000000000004E-2</v>
      </c>
      <c r="D30" s="63">
        <v>1.58</v>
      </c>
      <c r="E30" s="63">
        <v>0.4</v>
      </c>
    </row>
    <row r="31" spans="1:5" ht="15.75" customHeight="1" x14ac:dyDescent="0.35">
      <c r="A31" s="61">
        <v>2244</v>
      </c>
      <c r="B31" s="133" t="s">
        <v>99</v>
      </c>
      <c r="C31" s="136">
        <v>4.4060000000000002E-2</v>
      </c>
      <c r="D31" s="63">
        <v>1.07</v>
      </c>
      <c r="E31" s="63">
        <v>0.27</v>
      </c>
    </row>
    <row r="32" spans="1:5" x14ac:dyDescent="0.35">
      <c r="A32" s="61">
        <v>2311</v>
      </c>
      <c r="B32" s="68" t="s">
        <v>100</v>
      </c>
      <c r="C32" s="136">
        <v>1.1679999999999999E-2</v>
      </c>
      <c r="D32" s="63">
        <v>0.28000000000000003</v>
      </c>
      <c r="E32" s="63">
        <v>7.0000000000000007E-2</v>
      </c>
    </row>
    <row r="33" spans="1:250" x14ac:dyDescent="0.35">
      <c r="A33" s="61">
        <v>2312</v>
      </c>
      <c r="B33" s="68" t="s">
        <v>101</v>
      </c>
      <c r="C33" s="136">
        <v>4.7699999999999999E-3</v>
      </c>
      <c r="D33" s="63">
        <v>0.12</v>
      </c>
      <c r="E33" s="63">
        <v>0.03</v>
      </c>
    </row>
    <row r="34" spans="1:250" ht="15.75" customHeight="1" x14ac:dyDescent="0.35">
      <c r="A34" s="61">
        <v>2321</v>
      </c>
      <c r="B34" s="68" t="s">
        <v>102</v>
      </c>
      <c r="C34" s="136">
        <v>5.1810000000000002E-2</v>
      </c>
      <c r="D34" s="63">
        <v>1.26</v>
      </c>
      <c r="E34" s="63">
        <v>0.32</v>
      </c>
    </row>
    <row r="35" spans="1:250" x14ac:dyDescent="0.35">
      <c r="A35" s="61">
        <v>2350</v>
      </c>
      <c r="B35" s="134" t="s">
        <v>103</v>
      </c>
      <c r="C35" s="136">
        <v>0.16183</v>
      </c>
      <c r="D35" s="63">
        <v>2.75</v>
      </c>
      <c r="E35" s="63">
        <v>0.57999999999999996</v>
      </c>
    </row>
    <row r="36" spans="1:250" ht="15.75" customHeight="1" x14ac:dyDescent="0.35">
      <c r="A36" s="70"/>
      <c r="B36" s="71" t="s">
        <v>9</v>
      </c>
      <c r="C36" s="132">
        <f>SUM(C26:C35)</f>
        <v>1</v>
      </c>
      <c r="D36" s="139">
        <f>SUM(D26:D35)</f>
        <v>20.610000000000003</v>
      </c>
      <c r="E36" s="139">
        <f>SUM(E26:E35)</f>
        <v>5.4000000000000012</v>
      </c>
    </row>
    <row r="37" spans="1:250" x14ac:dyDescent="0.35">
      <c r="A37" s="70"/>
      <c r="B37" s="71" t="s">
        <v>53</v>
      </c>
      <c r="C37" s="132"/>
      <c r="D37" s="66">
        <f>D24+D36</f>
        <v>130.00000000000003</v>
      </c>
      <c r="E37" s="66">
        <f>E36+E24</f>
        <v>34</v>
      </c>
    </row>
    <row r="38" spans="1:250" ht="15.75" customHeight="1" x14ac:dyDescent="0.35">
      <c r="A38" s="51"/>
      <c r="B38" s="54"/>
      <c r="C38" s="54"/>
      <c r="D38" s="72"/>
      <c r="E38" s="72"/>
    </row>
    <row r="39" spans="1:250" ht="15.75" customHeight="1" x14ac:dyDescent="0.35">
      <c r="A39" s="186" t="s">
        <v>67</v>
      </c>
      <c r="B39" s="186"/>
      <c r="C39" s="129"/>
      <c r="D39" s="87">
        <v>200</v>
      </c>
      <c r="E39" s="87">
        <v>50</v>
      </c>
    </row>
    <row r="40" spans="1:250" ht="15.75" customHeight="1" x14ac:dyDescent="0.3">
      <c r="A40" s="190" t="s">
        <v>85</v>
      </c>
      <c r="B40" s="190"/>
      <c r="C40" s="144"/>
      <c r="D40" s="88">
        <f>D37/D39</f>
        <v>0.65000000000000013</v>
      </c>
      <c r="E40" s="88">
        <f>E37/E39</f>
        <v>0.68</v>
      </c>
    </row>
    <row r="41" spans="1:250" ht="15.75" customHeight="1" x14ac:dyDescent="0.35">
      <c r="A41" s="73"/>
      <c r="B41" s="135"/>
      <c r="C41" s="74"/>
      <c r="D41" s="75"/>
      <c r="E41" s="75"/>
    </row>
    <row r="42" spans="1:250" ht="15.75" customHeight="1" x14ac:dyDescent="0.35">
      <c r="A42" s="186" t="s">
        <v>68</v>
      </c>
      <c r="B42" s="186"/>
      <c r="C42" s="129"/>
      <c r="D42" s="76"/>
      <c r="E42" s="76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186" t="s">
        <v>86</v>
      </c>
      <c r="B43" s="186"/>
      <c r="C43" s="129"/>
      <c r="D43" s="76"/>
      <c r="E43" s="76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77"/>
      <c r="B44" s="77"/>
      <c r="C44" s="77"/>
      <c r="D44" s="77"/>
      <c r="E44" s="77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77" t="s">
        <v>69</v>
      </c>
      <c r="B45" s="77"/>
      <c r="C45" s="77"/>
      <c r="D45" s="141"/>
      <c r="E45" s="14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77"/>
      <c r="B46" s="77"/>
      <c r="C46" s="77"/>
      <c r="D46" s="173"/>
      <c r="E46" s="77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77" t="s">
        <v>104</v>
      </c>
      <c r="B47" s="80"/>
      <c r="C47" s="80"/>
      <c r="D47" s="77"/>
      <c r="E47" s="7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77"/>
      <c r="B48" s="78"/>
      <c r="C48" s="78"/>
      <c r="D48" s="173"/>
      <c r="E48" s="77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</row>
    <row r="49" spans="2:3" ht="15.75" customHeight="1" x14ac:dyDescent="0.35">
      <c r="B49" s="79"/>
      <c r="C49" s="79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50"/>
      <c r="B70" s="50"/>
      <c r="C70" s="50"/>
      <c r="D70" s="50"/>
      <c r="E70" s="50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50"/>
      <c r="B71" s="50"/>
      <c r="C71" s="50"/>
      <c r="D71" s="50"/>
      <c r="E71" s="50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50"/>
      <c r="B72" s="50"/>
      <c r="C72" s="50"/>
      <c r="D72" s="50"/>
      <c r="E72" s="50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50"/>
      <c r="B73" s="50"/>
      <c r="C73" s="50"/>
      <c r="D73" s="50"/>
      <c r="E73" s="50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50"/>
      <c r="B74" s="50"/>
      <c r="C74" s="50"/>
      <c r="D74" s="50"/>
      <c r="E74" s="50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50"/>
      <c r="B75" s="50"/>
      <c r="C75" s="50"/>
      <c r="D75" s="50"/>
      <c r="E75" s="50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3" customFormat="1" ht="15" customHeight="1" x14ac:dyDescent="0.35">
      <c r="A76" s="50"/>
      <c r="B76" s="50"/>
      <c r="C76" s="50"/>
      <c r="D76" s="50"/>
      <c r="E76" s="50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8">
    <mergeCell ref="A42:B42"/>
    <mergeCell ref="A43:B43"/>
    <mergeCell ref="A7:D7"/>
    <mergeCell ref="A9:B9"/>
    <mergeCell ref="A10:B10"/>
    <mergeCell ref="B13:D13"/>
    <mergeCell ref="A39:B39"/>
    <mergeCell ref="A40:B40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E84"/>
  <sheetViews>
    <sheetView view="pageLayout" topLeftCell="A10" zoomScale="70" zoomScaleNormal="100" zoomScalePageLayoutView="70" workbookViewId="0">
      <selection activeCell="F20" sqref="F20:G20"/>
    </sheetView>
  </sheetViews>
  <sheetFormatPr defaultColWidth="9.1796875" defaultRowHeight="14" x14ac:dyDescent="0.3"/>
  <cols>
    <col min="1" max="1" width="15.7265625" style="4" customWidth="1"/>
    <col min="2" max="2" width="58.453125" style="4" customWidth="1"/>
    <col min="3" max="3" width="19" style="4" hidden="1" customWidth="1"/>
    <col min="4" max="4" width="20.54296875" style="4" customWidth="1"/>
    <col min="5" max="5" width="19.81640625" style="4" customWidth="1"/>
    <col min="6" max="16384" width="9.1796875" style="4"/>
  </cols>
  <sheetData>
    <row r="1" spans="1:5" x14ac:dyDescent="0.3">
      <c r="B1" s="191"/>
      <c r="C1" s="191"/>
      <c r="D1" s="191"/>
      <c r="E1" s="1" t="s">
        <v>11</v>
      </c>
    </row>
    <row r="2" spans="1:5" x14ac:dyDescent="0.3">
      <c r="B2" s="8"/>
      <c r="C2" s="8"/>
      <c r="D2" s="8"/>
      <c r="E2" s="2" t="s">
        <v>58</v>
      </c>
    </row>
    <row r="3" spans="1:5" x14ac:dyDescent="0.3">
      <c r="B3" s="191"/>
      <c r="C3" s="191"/>
      <c r="D3" s="191"/>
      <c r="E3" s="2" t="s">
        <v>59</v>
      </c>
    </row>
    <row r="4" spans="1:5" x14ac:dyDescent="0.3">
      <c r="B4" s="1"/>
      <c r="C4" s="5"/>
      <c r="E4" s="1" t="s">
        <v>63</v>
      </c>
    </row>
    <row r="5" spans="1:5" x14ac:dyDescent="0.3">
      <c r="B5" s="194"/>
      <c r="C5" s="194"/>
      <c r="D5" s="194"/>
      <c r="E5" s="1" t="s">
        <v>64</v>
      </c>
    </row>
    <row r="6" spans="1:5" ht="15.75" customHeight="1" x14ac:dyDescent="0.3">
      <c r="B6" s="191"/>
      <c r="C6" s="191"/>
      <c r="D6" s="191"/>
      <c r="E6" s="6"/>
    </row>
    <row r="7" spans="1:5" ht="15.75" customHeight="1" x14ac:dyDescent="0.3">
      <c r="A7" s="185" t="s">
        <v>10</v>
      </c>
      <c r="B7" s="185"/>
      <c r="C7" s="185"/>
      <c r="D7" s="185"/>
      <c r="E7" s="185"/>
    </row>
    <row r="8" spans="1:5" ht="15.75" customHeight="1" x14ac:dyDescent="0.3">
      <c r="B8" s="198"/>
      <c r="C8" s="198"/>
    </row>
    <row r="9" spans="1:5" ht="15.75" customHeight="1" x14ac:dyDescent="0.3">
      <c r="A9" s="193" t="s">
        <v>1</v>
      </c>
      <c r="B9" s="193"/>
      <c r="C9" s="193"/>
    </row>
    <row r="10" spans="1:5" ht="15.75" customHeight="1" x14ac:dyDescent="0.3">
      <c r="A10" s="193" t="s">
        <v>0</v>
      </c>
      <c r="B10" s="193"/>
      <c r="C10" s="193"/>
    </row>
    <row r="11" spans="1:5" ht="15.75" customHeight="1" x14ac:dyDescent="0.3">
      <c r="A11" s="7"/>
      <c r="B11" s="193" t="s">
        <v>54</v>
      </c>
      <c r="C11" s="193"/>
    </row>
    <row r="12" spans="1:5" ht="17.25" customHeight="1" x14ac:dyDescent="0.3">
      <c r="A12" s="7"/>
      <c r="B12" s="199" t="s">
        <v>55</v>
      </c>
      <c r="C12" s="199"/>
      <c r="D12" s="199"/>
      <c r="E12" s="199"/>
    </row>
    <row r="13" spans="1:5" x14ac:dyDescent="0.3">
      <c r="A13" s="7"/>
      <c r="B13" s="7" t="s">
        <v>57</v>
      </c>
      <c r="C13" s="7"/>
    </row>
    <row r="14" spans="1:5" x14ac:dyDescent="0.3">
      <c r="A14" s="158" t="s">
        <v>2</v>
      </c>
      <c r="B14" s="158" t="s">
        <v>62</v>
      </c>
      <c r="C14" s="16"/>
      <c r="D14" s="13"/>
      <c r="E14" s="13"/>
    </row>
    <row r="15" spans="1:5" x14ac:dyDescent="0.3">
      <c r="A15" s="158"/>
      <c r="B15" s="158"/>
      <c r="C15" s="16"/>
      <c r="D15" s="13"/>
      <c r="E15" s="13"/>
    </row>
    <row r="16" spans="1:5" ht="84" x14ac:dyDescent="0.3">
      <c r="A16" s="17" t="s">
        <v>3</v>
      </c>
      <c r="B16" s="17" t="s">
        <v>4</v>
      </c>
      <c r="C16" s="17" t="s">
        <v>5</v>
      </c>
      <c r="D16" s="17" t="s">
        <v>65</v>
      </c>
      <c r="E16" s="17" t="s">
        <v>66</v>
      </c>
    </row>
    <row r="17" spans="1:5" x14ac:dyDescent="0.3">
      <c r="A17" s="18">
        <v>1</v>
      </c>
      <c r="B17" s="19">
        <v>2</v>
      </c>
      <c r="C17" s="18">
        <v>3</v>
      </c>
      <c r="D17" s="19">
        <v>3</v>
      </c>
      <c r="E17" s="19">
        <v>4</v>
      </c>
    </row>
    <row r="18" spans="1:5" x14ac:dyDescent="0.3">
      <c r="A18" s="18"/>
      <c r="B18" s="20" t="s">
        <v>6</v>
      </c>
      <c r="C18" s="21"/>
      <c r="D18" s="23"/>
      <c r="E18" s="23"/>
    </row>
    <row r="19" spans="1:5" ht="15" hidden="1" customHeight="1" x14ac:dyDescent="0.3">
      <c r="A19" s="22">
        <v>1000</v>
      </c>
      <c r="B19" s="24" t="s">
        <v>12</v>
      </c>
      <c r="C19" s="9">
        <v>0</v>
      </c>
      <c r="D19" s="10">
        <f>C19/200*300</f>
        <v>0</v>
      </c>
      <c r="E19" s="10">
        <f>C19/200*300</f>
        <v>0</v>
      </c>
    </row>
    <row r="20" spans="1:5" x14ac:dyDescent="0.3">
      <c r="A20" s="23">
        <v>2322</v>
      </c>
      <c r="B20" s="25" t="s">
        <v>30</v>
      </c>
      <c r="C20" s="9">
        <v>30.66</v>
      </c>
      <c r="D20" s="10">
        <f>C20/200*300</f>
        <v>45.989999999999995</v>
      </c>
      <c r="E20" s="10">
        <f>C20/200*300</f>
        <v>45.989999999999995</v>
      </c>
    </row>
    <row r="21" spans="1:5" ht="15.75" hidden="1" customHeight="1" x14ac:dyDescent="0.3">
      <c r="A21" s="23"/>
      <c r="B21" s="25"/>
      <c r="C21" s="9">
        <v>0</v>
      </c>
      <c r="D21" s="10">
        <f>C21/200*300</f>
        <v>0</v>
      </c>
      <c r="E21" s="10">
        <f>C21/200*300</f>
        <v>0</v>
      </c>
    </row>
    <row r="22" spans="1:5" ht="15.75" hidden="1" customHeight="1" x14ac:dyDescent="0.3">
      <c r="A22" s="23"/>
      <c r="B22" s="24"/>
      <c r="C22" s="9"/>
      <c r="D22" s="10">
        <f>C22/200*300</f>
        <v>0</v>
      </c>
      <c r="E22" s="10">
        <f>C22/200*300</f>
        <v>0</v>
      </c>
    </row>
    <row r="23" spans="1:5" x14ac:dyDescent="0.3">
      <c r="A23" s="23"/>
      <c r="B23" s="29" t="s">
        <v>7</v>
      </c>
      <c r="C23" s="28">
        <f>SUM(C19:C22)</f>
        <v>30.66</v>
      </c>
      <c r="D23" s="46">
        <f>SUM(D19:D22)</f>
        <v>45.989999999999995</v>
      </c>
      <c r="E23" s="46">
        <f>SUM(E19:E22)</f>
        <v>45.989999999999995</v>
      </c>
    </row>
    <row r="24" spans="1:5" x14ac:dyDescent="0.3">
      <c r="A24" s="30"/>
      <c r="B24" s="24" t="s">
        <v>8</v>
      </c>
      <c r="C24" s="9"/>
      <c r="D24" s="10"/>
      <c r="E24" s="10"/>
    </row>
    <row r="25" spans="1:5" x14ac:dyDescent="0.3">
      <c r="A25" s="23">
        <v>1100</v>
      </c>
      <c r="B25" s="24" t="s">
        <v>72</v>
      </c>
      <c r="C25" s="9">
        <v>12.89</v>
      </c>
      <c r="D25" s="10">
        <f t="shared" ref="D25:D68" si="0">C25/200*300</f>
        <v>19.335000000000001</v>
      </c>
      <c r="E25" s="10">
        <f t="shared" ref="E25:E68" si="1">C25/200*300</f>
        <v>19.335000000000001</v>
      </c>
    </row>
    <row r="26" spans="1:5" ht="28" x14ac:dyDescent="0.3">
      <c r="A26" s="23">
        <v>1200</v>
      </c>
      <c r="B26" s="25" t="s">
        <v>61</v>
      </c>
      <c r="C26" s="26">
        <v>3.11</v>
      </c>
      <c r="D26" s="10">
        <f t="shared" si="0"/>
        <v>4.665</v>
      </c>
      <c r="E26" s="10">
        <f t="shared" si="1"/>
        <v>4.665</v>
      </c>
    </row>
    <row r="27" spans="1:5" x14ac:dyDescent="0.3">
      <c r="A27" s="23">
        <v>2100</v>
      </c>
      <c r="B27" s="31" t="s">
        <v>51</v>
      </c>
      <c r="C27" s="9"/>
      <c r="D27" s="10">
        <f t="shared" si="0"/>
        <v>0</v>
      </c>
      <c r="E27" s="10">
        <f t="shared" si="1"/>
        <v>0</v>
      </c>
    </row>
    <row r="28" spans="1:5" x14ac:dyDescent="0.3">
      <c r="A28" s="27">
        <v>2210</v>
      </c>
      <c r="B28" s="25" t="s">
        <v>47</v>
      </c>
      <c r="C28" s="9">
        <v>6</v>
      </c>
      <c r="D28" s="10">
        <f t="shared" si="0"/>
        <v>9</v>
      </c>
      <c r="E28" s="10">
        <f t="shared" si="1"/>
        <v>9</v>
      </c>
    </row>
    <row r="29" spans="1:5" ht="15" hidden="1" customHeight="1" x14ac:dyDescent="0.3">
      <c r="A29" s="23">
        <v>2222</v>
      </c>
      <c r="B29" s="25" t="s">
        <v>48</v>
      </c>
      <c r="C29" s="9">
        <v>0</v>
      </c>
      <c r="D29" s="10">
        <f t="shared" si="0"/>
        <v>0</v>
      </c>
      <c r="E29" s="10">
        <f t="shared" si="1"/>
        <v>0</v>
      </c>
    </row>
    <row r="30" spans="1:5" ht="15" hidden="1" customHeight="1" x14ac:dyDescent="0.3">
      <c r="A30" s="23">
        <v>2223</v>
      </c>
      <c r="B30" s="25" t="s">
        <v>49</v>
      </c>
      <c r="C30" s="9">
        <v>0</v>
      </c>
      <c r="D30" s="10">
        <f t="shared" si="0"/>
        <v>0</v>
      </c>
      <c r="E30" s="10">
        <f t="shared" si="1"/>
        <v>0</v>
      </c>
    </row>
    <row r="31" spans="1:5" ht="28" x14ac:dyDescent="0.3">
      <c r="A31" s="23">
        <v>2230</v>
      </c>
      <c r="B31" s="25" t="s">
        <v>50</v>
      </c>
      <c r="C31" s="9">
        <v>1</v>
      </c>
      <c r="D31" s="10">
        <f t="shared" si="0"/>
        <v>1.5</v>
      </c>
      <c r="E31" s="10">
        <f t="shared" si="1"/>
        <v>1.5</v>
      </c>
    </row>
    <row r="32" spans="1:5" ht="15" hidden="1" customHeight="1" x14ac:dyDescent="0.3">
      <c r="A32" s="23">
        <v>2241</v>
      </c>
      <c r="B32" s="25" t="s">
        <v>16</v>
      </c>
      <c r="C32" s="9"/>
      <c r="D32" s="10">
        <f t="shared" si="0"/>
        <v>0</v>
      </c>
      <c r="E32" s="10">
        <f t="shared" si="1"/>
        <v>0</v>
      </c>
    </row>
    <row r="33" spans="1:5" ht="15" hidden="1" customHeight="1" x14ac:dyDescent="0.3">
      <c r="A33" s="23">
        <v>2242</v>
      </c>
      <c r="B33" s="25" t="s">
        <v>17</v>
      </c>
      <c r="C33" s="9">
        <v>0</v>
      </c>
      <c r="D33" s="10">
        <f t="shared" si="0"/>
        <v>0</v>
      </c>
      <c r="E33" s="10">
        <f t="shared" si="1"/>
        <v>0</v>
      </c>
    </row>
    <row r="34" spans="1:5" ht="15" hidden="1" customHeight="1" x14ac:dyDescent="0.3">
      <c r="A34" s="23">
        <v>2243</v>
      </c>
      <c r="B34" s="25" t="s">
        <v>18</v>
      </c>
      <c r="C34" s="9">
        <v>0</v>
      </c>
      <c r="D34" s="10">
        <f t="shared" si="0"/>
        <v>0</v>
      </c>
      <c r="E34" s="10">
        <f t="shared" si="1"/>
        <v>0</v>
      </c>
    </row>
    <row r="35" spans="1:5" ht="15" hidden="1" customHeight="1" x14ac:dyDescent="0.3">
      <c r="A35" s="23">
        <v>2244</v>
      </c>
      <c r="B35" s="25" t="s">
        <v>19</v>
      </c>
      <c r="C35" s="9">
        <v>0</v>
      </c>
      <c r="D35" s="10">
        <f t="shared" si="0"/>
        <v>0</v>
      </c>
      <c r="E35" s="10">
        <f t="shared" si="1"/>
        <v>0</v>
      </c>
    </row>
    <row r="36" spans="1:5" ht="15" hidden="1" customHeight="1" x14ac:dyDescent="0.3">
      <c r="A36" s="23">
        <v>2247</v>
      </c>
      <c r="B36" s="20" t="s">
        <v>20</v>
      </c>
      <c r="C36" s="9">
        <v>0</v>
      </c>
      <c r="D36" s="10">
        <f t="shared" si="0"/>
        <v>0</v>
      </c>
      <c r="E36" s="10">
        <f t="shared" si="1"/>
        <v>0</v>
      </c>
    </row>
    <row r="37" spans="1:5" ht="15" hidden="1" customHeight="1" x14ac:dyDescent="0.3">
      <c r="A37" s="23">
        <v>2249</v>
      </c>
      <c r="B37" s="25" t="s">
        <v>21</v>
      </c>
      <c r="C37" s="9">
        <v>0</v>
      </c>
      <c r="D37" s="10">
        <f t="shared" si="0"/>
        <v>0</v>
      </c>
      <c r="E37" s="10">
        <f t="shared" si="1"/>
        <v>0</v>
      </c>
    </row>
    <row r="38" spans="1:5" ht="15" hidden="1" customHeight="1" x14ac:dyDescent="0.3">
      <c r="A38" s="23">
        <v>2251</v>
      </c>
      <c r="B38" s="25" t="s">
        <v>13</v>
      </c>
      <c r="C38" s="9">
        <v>0</v>
      </c>
      <c r="D38" s="10">
        <f t="shared" si="0"/>
        <v>0</v>
      </c>
      <c r="E38" s="10">
        <f t="shared" si="1"/>
        <v>0</v>
      </c>
    </row>
    <row r="39" spans="1:5" ht="27.75" hidden="1" customHeight="1" x14ac:dyDescent="0.3">
      <c r="A39" s="23">
        <v>2252</v>
      </c>
      <c r="B39" s="25" t="s">
        <v>14</v>
      </c>
      <c r="C39" s="9"/>
      <c r="D39" s="10">
        <f t="shared" si="0"/>
        <v>0</v>
      </c>
      <c r="E39" s="10">
        <f t="shared" si="1"/>
        <v>0</v>
      </c>
    </row>
    <row r="40" spans="1:5" ht="15" hidden="1" customHeight="1" x14ac:dyDescent="0.3">
      <c r="A40" s="23">
        <v>2259</v>
      </c>
      <c r="B40" s="25" t="s">
        <v>15</v>
      </c>
      <c r="C40" s="9"/>
      <c r="D40" s="10">
        <f t="shared" si="0"/>
        <v>0</v>
      </c>
      <c r="E40" s="10">
        <f t="shared" si="1"/>
        <v>0</v>
      </c>
    </row>
    <row r="41" spans="1:5" ht="15" hidden="1" customHeight="1" x14ac:dyDescent="0.3">
      <c r="A41" s="23">
        <v>2261</v>
      </c>
      <c r="B41" s="25" t="s">
        <v>22</v>
      </c>
      <c r="C41" s="9">
        <v>0</v>
      </c>
      <c r="D41" s="10">
        <f t="shared" si="0"/>
        <v>0</v>
      </c>
      <c r="E41" s="10">
        <f t="shared" si="1"/>
        <v>0</v>
      </c>
    </row>
    <row r="42" spans="1:5" ht="15" hidden="1" customHeight="1" x14ac:dyDescent="0.3">
      <c r="A42" s="23">
        <v>2262</v>
      </c>
      <c r="B42" s="25" t="s">
        <v>23</v>
      </c>
      <c r="C42" s="9">
        <v>0</v>
      </c>
      <c r="D42" s="10">
        <f t="shared" si="0"/>
        <v>0</v>
      </c>
      <c r="E42" s="10">
        <f t="shared" si="1"/>
        <v>0</v>
      </c>
    </row>
    <row r="43" spans="1:5" ht="15" hidden="1" customHeight="1" x14ac:dyDescent="0.3">
      <c r="A43" s="23">
        <v>2263</v>
      </c>
      <c r="B43" s="25" t="s">
        <v>24</v>
      </c>
      <c r="C43" s="9">
        <v>0</v>
      </c>
      <c r="D43" s="10">
        <f t="shared" si="0"/>
        <v>0</v>
      </c>
      <c r="E43" s="10">
        <f t="shared" si="1"/>
        <v>0</v>
      </c>
    </row>
    <row r="44" spans="1:5" ht="15" hidden="1" customHeight="1" x14ac:dyDescent="0.3">
      <c r="A44" s="23">
        <v>2264</v>
      </c>
      <c r="B44" s="25" t="s">
        <v>25</v>
      </c>
      <c r="C44" s="9">
        <v>0</v>
      </c>
      <c r="D44" s="10">
        <f t="shared" si="0"/>
        <v>0</v>
      </c>
      <c r="E44" s="10">
        <f t="shared" si="1"/>
        <v>0</v>
      </c>
    </row>
    <row r="45" spans="1:5" ht="15" hidden="1" customHeight="1" x14ac:dyDescent="0.3">
      <c r="A45" s="23">
        <v>2279</v>
      </c>
      <c r="B45" s="25" t="s">
        <v>26</v>
      </c>
      <c r="C45" s="9">
        <v>0</v>
      </c>
      <c r="D45" s="10">
        <f t="shared" si="0"/>
        <v>0</v>
      </c>
      <c r="E45" s="10">
        <f t="shared" si="1"/>
        <v>0</v>
      </c>
    </row>
    <row r="46" spans="1:5" ht="15" hidden="1" customHeight="1" x14ac:dyDescent="0.3">
      <c r="A46" s="23">
        <v>2311</v>
      </c>
      <c r="B46" s="25" t="s">
        <v>27</v>
      </c>
      <c r="C46" s="9">
        <v>0</v>
      </c>
      <c r="D46" s="10">
        <f t="shared" si="0"/>
        <v>0</v>
      </c>
      <c r="E46" s="10">
        <f t="shared" si="1"/>
        <v>0</v>
      </c>
    </row>
    <row r="47" spans="1:5" ht="15" hidden="1" customHeight="1" x14ac:dyDescent="0.3">
      <c r="A47" s="23">
        <v>2312</v>
      </c>
      <c r="B47" s="25" t="s">
        <v>28</v>
      </c>
      <c r="C47" s="9">
        <v>0</v>
      </c>
      <c r="D47" s="10">
        <f t="shared" si="0"/>
        <v>0</v>
      </c>
      <c r="E47" s="10">
        <f t="shared" si="1"/>
        <v>0</v>
      </c>
    </row>
    <row r="48" spans="1:5" ht="15" hidden="1" customHeight="1" x14ac:dyDescent="0.3">
      <c r="A48" s="23">
        <v>2321</v>
      </c>
      <c r="B48" s="25" t="s">
        <v>29</v>
      </c>
      <c r="C48" s="9">
        <v>0</v>
      </c>
      <c r="D48" s="10">
        <f t="shared" si="0"/>
        <v>0</v>
      </c>
      <c r="E48" s="10">
        <f t="shared" si="1"/>
        <v>0</v>
      </c>
    </row>
    <row r="49" spans="1:5" ht="15" hidden="1" customHeight="1" x14ac:dyDescent="0.3">
      <c r="A49" s="23">
        <v>2322</v>
      </c>
      <c r="B49" s="25" t="s">
        <v>30</v>
      </c>
      <c r="C49" s="9">
        <v>0</v>
      </c>
      <c r="D49" s="10">
        <f t="shared" si="0"/>
        <v>0</v>
      </c>
      <c r="E49" s="10">
        <f t="shared" si="1"/>
        <v>0</v>
      </c>
    </row>
    <row r="50" spans="1:5" ht="15" hidden="1" customHeight="1" x14ac:dyDescent="0.3">
      <c r="A50" s="23">
        <v>2341</v>
      </c>
      <c r="B50" s="25" t="s">
        <v>31</v>
      </c>
      <c r="C50" s="9">
        <v>0</v>
      </c>
      <c r="D50" s="10">
        <f t="shared" si="0"/>
        <v>0</v>
      </c>
      <c r="E50" s="10">
        <f t="shared" si="1"/>
        <v>0</v>
      </c>
    </row>
    <row r="51" spans="1:5" ht="15" hidden="1" customHeight="1" x14ac:dyDescent="0.3">
      <c r="A51" s="23">
        <v>2344</v>
      </c>
      <c r="B51" s="25" t="s">
        <v>32</v>
      </c>
      <c r="C51" s="9">
        <v>0</v>
      </c>
      <c r="D51" s="10">
        <f t="shared" si="0"/>
        <v>0</v>
      </c>
      <c r="E51" s="10">
        <f t="shared" si="1"/>
        <v>0</v>
      </c>
    </row>
    <row r="52" spans="1:5" ht="15" hidden="1" customHeight="1" x14ac:dyDescent="0.3">
      <c r="A52" s="23">
        <v>2350</v>
      </c>
      <c r="B52" s="25" t="s">
        <v>33</v>
      </c>
      <c r="C52" s="9">
        <v>0</v>
      </c>
      <c r="D52" s="10">
        <f t="shared" si="0"/>
        <v>0</v>
      </c>
      <c r="E52" s="10">
        <f t="shared" si="1"/>
        <v>0</v>
      </c>
    </row>
    <row r="53" spans="1:5" ht="15" hidden="1" customHeight="1" x14ac:dyDescent="0.3">
      <c r="A53" s="23">
        <v>2361</v>
      </c>
      <c r="B53" s="25" t="s">
        <v>34</v>
      </c>
      <c r="C53" s="9">
        <v>0</v>
      </c>
      <c r="D53" s="10">
        <f t="shared" si="0"/>
        <v>0</v>
      </c>
      <c r="E53" s="10">
        <f t="shared" si="1"/>
        <v>0</v>
      </c>
    </row>
    <row r="54" spans="1:5" ht="15" hidden="1" customHeight="1" x14ac:dyDescent="0.3">
      <c r="A54" s="23">
        <v>2362</v>
      </c>
      <c r="B54" s="25" t="s">
        <v>35</v>
      </c>
      <c r="C54" s="9"/>
      <c r="D54" s="10">
        <f t="shared" si="0"/>
        <v>0</v>
      </c>
      <c r="E54" s="10">
        <f t="shared" si="1"/>
        <v>0</v>
      </c>
    </row>
    <row r="55" spans="1:5" ht="15" hidden="1" customHeight="1" x14ac:dyDescent="0.3">
      <c r="A55" s="23">
        <v>2363</v>
      </c>
      <c r="B55" s="25" t="s">
        <v>36</v>
      </c>
      <c r="C55" s="9"/>
      <c r="D55" s="10">
        <f t="shared" si="0"/>
        <v>0</v>
      </c>
      <c r="E55" s="10">
        <f t="shared" si="1"/>
        <v>0</v>
      </c>
    </row>
    <row r="56" spans="1:5" ht="15" hidden="1" customHeight="1" x14ac:dyDescent="0.3">
      <c r="A56" s="23">
        <v>2370</v>
      </c>
      <c r="B56" s="25" t="s">
        <v>37</v>
      </c>
      <c r="C56" s="9"/>
      <c r="D56" s="10">
        <f t="shared" si="0"/>
        <v>0</v>
      </c>
      <c r="E56" s="10">
        <f t="shared" si="1"/>
        <v>0</v>
      </c>
    </row>
    <row r="57" spans="1:5" ht="15" hidden="1" customHeight="1" x14ac:dyDescent="0.3">
      <c r="A57" s="23">
        <v>2400</v>
      </c>
      <c r="B57" s="25" t="s">
        <v>52</v>
      </c>
      <c r="C57" s="9">
        <v>0</v>
      </c>
      <c r="D57" s="10">
        <f t="shared" si="0"/>
        <v>0</v>
      </c>
      <c r="E57" s="10">
        <f t="shared" si="1"/>
        <v>0</v>
      </c>
    </row>
    <row r="58" spans="1:5" x14ac:dyDescent="0.3">
      <c r="A58" s="23">
        <v>2512</v>
      </c>
      <c r="B58" s="25" t="s">
        <v>38</v>
      </c>
      <c r="C58" s="9">
        <v>11.34</v>
      </c>
      <c r="D58" s="10">
        <f t="shared" si="0"/>
        <v>17.010000000000002</v>
      </c>
      <c r="E58" s="10">
        <f t="shared" si="1"/>
        <v>17.010000000000002</v>
      </c>
    </row>
    <row r="59" spans="1:5" ht="30" hidden="1" customHeight="1" x14ac:dyDescent="0.3">
      <c r="A59" s="23">
        <v>2513</v>
      </c>
      <c r="B59" s="25" t="s">
        <v>39</v>
      </c>
      <c r="C59" s="9">
        <v>0</v>
      </c>
      <c r="D59" s="10">
        <f t="shared" si="0"/>
        <v>0</v>
      </c>
      <c r="E59" s="10">
        <f t="shared" si="1"/>
        <v>0</v>
      </c>
    </row>
    <row r="60" spans="1:5" ht="15" hidden="1" customHeight="1" x14ac:dyDescent="0.3">
      <c r="A60" s="23">
        <v>2515</v>
      </c>
      <c r="B60" s="25" t="s">
        <v>40</v>
      </c>
      <c r="C60" s="9">
        <v>0</v>
      </c>
      <c r="D60" s="10">
        <f t="shared" si="0"/>
        <v>0</v>
      </c>
      <c r="E60" s="10">
        <f t="shared" si="1"/>
        <v>0</v>
      </c>
    </row>
    <row r="61" spans="1:5" ht="15" hidden="1" customHeight="1" x14ac:dyDescent="0.3">
      <c r="A61" s="23">
        <v>2519</v>
      </c>
      <c r="B61" s="25" t="s">
        <v>43</v>
      </c>
      <c r="C61" s="9">
        <v>0</v>
      </c>
      <c r="D61" s="10">
        <f t="shared" si="0"/>
        <v>0</v>
      </c>
      <c r="E61" s="10">
        <f t="shared" si="1"/>
        <v>0</v>
      </c>
    </row>
    <row r="62" spans="1:5" ht="15" hidden="1" customHeight="1" x14ac:dyDescent="0.3">
      <c r="A62" s="23">
        <v>6240</v>
      </c>
      <c r="B62" s="25"/>
      <c r="C62" s="9"/>
      <c r="D62" s="10">
        <f t="shared" si="0"/>
        <v>0</v>
      </c>
      <c r="E62" s="10">
        <f t="shared" si="1"/>
        <v>0</v>
      </c>
    </row>
    <row r="63" spans="1:5" ht="15" hidden="1" customHeight="1" x14ac:dyDescent="0.3">
      <c r="A63" s="23">
        <v>6290</v>
      </c>
      <c r="B63" s="25"/>
      <c r="C63" s="9"/>
      <c r="D63" s="10">
        <f t="shared" si="0"/>
        <v>0</v>
      </c>
      <c r="E63" s="10">
        <f t="shared" si="1"/>
        <v>0</v>
      </c>
    </row>
    <row r="64" spans="1:5" ht="15" hidden="1" customHeight="1" x14ac:dyDescent="0.3">
      <c r="A64" s="23">
        <v>5121</v>
      </c>
      <c r="B64" s="25" t="s">
        <v>41</v>
      </c>
      <c r="C64" s="9">
        <v>1</v>
      </c>
      <c r="D64" s="10">
        <f t="shared" si="0"/>
        <v>1.5</v>
      </c>
      <c r="E64" s="10">
        <f t="shared" si="1"/>
        <v>1.5</v>
      </c>
    </row>
    <row r="65" spans="1:5" ht="15" hidden="1" customHeight="1" x14ac:dyDescent="0.3">
      <c r="A65" s="23">
        <v>5232</v>
      </c>
      <c r="B65" s="25" t="s">
        <v>42</v>
      </c>
      <c r="C65" s="9">
        <v>0</v>
      </c>
      <c r="D65" s="10">
        <f t="shared" si="0"/>
        <v>0</v>
      </c>
      <c r="E65" s="10">
        <f t="shared" si="1"/>
        <v>0</v>
      </c>
    </row>
    <row r="66" spans="1:5" ht="15" hidden="1" customHeight="1" x14ac:dyDescent="0.3">
      <c r="A66" s="23">
        <v>5238</v>
      </c>
      <c r="B66" s="25" t="s">
        <v>44</v>
      </c>
      <c r="C66" s="9">
        <v>0</v>
      </c>
      <c r="D66" s="10">
        <f t="shared" si="0"/>
        <v>0</v>
      </c>
      <c r="E66" s="10">
        <f t="shared" si="1"/>
        <v>0</v>
      </c>
    </row>
    <row r="67" spans="1:5" ht="15" hidden="1" customHeight="1" x14ac:dyDescent="0.3">
      <c r="A67" s="23">
        <v>5240</v>
      </c>
      <c r="B67" s="25" t="s">
        <v>45</v>
      </c>
      <c r="C67" s="9">
        <v>0</v>
      </c>
      <c r="D67" s="10">
        <f t="shared" si="0"/>
        <v>0</v>
      </c>
      <c r="E67" s="10">
        <f t="shared" si="1"/>
        <v>0</v>
      </c>
    </row>
    <row r="68" spans="1:5" ht="15" hidden="1" customHeight="1" x14ac:dyDescent="0.3">
      <c r="A68" s="23">
        <v>5250</v>
      </c>
      <c r="B68" s="25" t="s">
        <v>46</v>
      </c>
      <c r="C68" s="9">
        <v>0</v>
      </c>
      <c r="D68" s="10">
        <f t="shared" si="0"/>
        <v>0</v>
      </c>
      <c r="E68" s="10">
        <f t="shared" si="1"/>
        <v>0</v>
      </c>
    </row>
    <row r="69" spans="1:5" x14ac:dyDescent="0.3">
      <c r="A69" s="30"/>
      <c r="B69" s="32" t="s">
        <v>9</v>
      </c>
      <c r="C69" s="28">
        <f>SUM(C25:C68)</f>
        <v>35.340000000000003</v>
      </c>
      <c r="D69" s="46">
        <f>SUM(D25:D68)</f>
        <v>53.010000000000005</v>
      </c>
      <c r="E69" s="46">
        <f>SUM(E25:E68)</f>
        <v>53.010000000000005</v>
      </c>
    </row>
    <row r="70" spans="1:5" x14ac:dyDescent="0.3">
      <c r="A70" s="30"/>
      <c r="B70" s="32" t="s">
        <v>53</v>
      </c>
      <c r="C70" s="28">
        <f>C69+C23</f>
        <v>66</v>
      </c>
      <c r="D70" s="46">
        <f>D69+D23</f>
        <v>99</v>
      </c>
      <c r="E70" s="46">
        <f>E69+E23</f>
        <v>99</v>
      </c>
    </row>
    <row r="71" spans="1:5" x14ac:dyDescent="0.3">
      <c r="A71" s="34"/>
      <c r="B71" s="35"/>
      <c r="C71" s="36"/>
      <c r="D71" s="36"/>
      <c r="E71" s="36"/>
    </row>
    <row r="72" spans="1:5" ht="21" customHeight="1" x14ac:dyDescent="0.3">
      <c r="A72" s="196" t="s">
        <v>67</v>
      </c>
      <c r="B72" s="197"/>
      <c r="C72" s="37">
        <v>200</v>
      </c>
      <c r="D72" s="17">
        <v>300</v>
      </c>
      <c r="E72" s="17">
        <v>300</v>
      </c>
    </row>
    <row r="73" spans="1:5" ht="34.5" customHeight="1" x14ac:dyDescent="0.3">
      <c r="A73" s="196" t="s">
        <v>77</v>
      </c>
      <c r="B73" s="197"/>
      <c r="C73" s="48">
        <f>C70/C72</f>
        <v>0.33</v>
      </c>
      <c r="D73" s="28">
        <f>D70/D72</f>
        <v>0.33</v>
      </c>
      <c r="E73" s="28">
        <f>E70/E72</f>
        <v>0.33</v>
      </c>
    </row>
    <row r="74" spans="1:5" x14ac:dyDescent="0.3">
      <c r="A74" s="35"/>
      <c r="B74" s="41"/>
      <c r="C74" s="41"/>
      <c r="D74" s="36"/>
      <c r="E74" s="36"/>
    </row>
    <row r="75" spans="1:5" s="3" customFormat="1" ht="19.5" customHeight="1" x14ac:dyDescent="0.3">
      <c r="A75" s="196" t="s">
        <v>68</v>
      </c>
      <c r="B75" s="197"/>
      <c r="C75" s="39"/>
      <c r="D75" s="39"/>
      <c r="E75" s="39"/>
    </row>
    <row r="76" spans="1:5" s="3" customFormat="1" ht="31.5" customHeight="1" x14ac:dyDescent="0.3">
      <c r="A76" s="196" t="s">
        <v>78</v>
      </c>
      <c r="B76" s="197"/>
      <c r="C76" s="39"/>
      <c r="D76" s="39"/>
      <c r="E76" s="39"/>
    </row>
    <row r="77" spans="1:5" ht="13.5" customHeight="1" x14ac:dyDescent="0.3">
      <c r="A77" s="40"/>
      <c r="B77" s="41"/>
      <c r="C77" s="42"/>
      <c r="D77" s="13"/>
      <c r="E77" s="13"/>
    </row>
    <row r="78" spans="1:5" s="3" customFormat="1" ht="17.25" customHeight="1" x14ac:dyDescent="0.3">
      <c r="A78" s="43" t="s">
        <v>69</v>
      </c>
      <c r="B78" s="43"/>
      <c r="C78" s="43"/>
      <c r="D78" s="43"/>
      <c r="E78" s="43"/>
    </row>
    <row r="79" spans="1:5" s="3" customFormat="1" ht="12.75" customHeight="1" x14ac:dyDescent="0.3">
      <c r="A79" s="43"/>
      <c r="B79" s="43"/>
      <c r="C79" s="43"/>
      <c r="D79" s="43"/>
      <c r="E79" s="43"/>
    </row>
    <row r="80" spans="1:5" s="3" customFormat="1" ht="15" customHeight="1" x14ac:dyDescent="0.3">
      <c r="A80" s="43" t="s">
        <v>71</v>
      </c>
      <c r="B80" s="44"/>
      <c r="C80" s="43"/>
      <c r="D80" s="43"/>
      <c r="E80" s="43"/>
    </row>
    <row r="81" spans="1:5" s="3" customFormat="1" ht="14.25" customHeight="1" x14ac:dyDescent="0.3">
      <c r="A81" s="43"/>
      <c r="B81" s="45" t="s">
        <v>70</v>
      </c>
      <c r="C81" s="43"/>
      <c r="D81" s="43"/>
      <c r="E81" s="43"/>
    </row>
    <row r="82" spans="1:5" x14ac:dyDescent="0.3">
      <c r="A82" s="13"/>
      <c r="B82" s="13"/>
      <c r="C82" s="13"/>
      <c r="D82" s="41"/>
      <c r="E82" s="41"/>
    </row>
    <row r="83" spans="1:5" x14ac:dyDescent="0.3">
      <c r="A83" s="13"/>
      <c r="B83" s="13"/>
      <c r="C83" s="13"/>
      <c r="D83" s="41"/>
      <c r="E83" s="41"/>
    </row>
    <row r="84" spans="1:5" x14ac:dyDescent="0.3">
      <c r="A84" s="13"/>
      <c r="B84" s="13"/>
      <c r="C84" s="13"/>
      <c r="D84" s="13"/>
      <c r="E84" s="13"/>
    </row>
  </sheetData>
  <mergeCells count="14">
    <mergeCell ref="A75:B75"/>
    <mergeCell ref="A76:B76"/>
    <mergeCell ref="B11:C11"/>
    <mergeCell ref="A72:B72"/>
    <mergeCell ref="A73:B73"/>
    <mergeCell ref="B8:C8"/>
    <mergeCell ref="A9:C9"/>
    <mergeCell ref="B6:D6"/>
    <mergeCell ref="A10:C10"/>
    <mergeCell ref="A7:E7"/>
    <mergeCell ref="B12:E12"/>
    <mergeCell ref="B1:D1"/>
    <mergeCell ref="B3:D3"/>
    <mergeCell ref="B5:D5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6" firstPageNumber="13" fitToHeight="0" orientation="portrait" useFirstPageNumber="1" r:id="rId1"/>
  <headerFooter alignWithMargins="0">
    <oddHeader>&amp;C&amp;"Times New Roman,Regular"&amp;11&amp;P</oddHeader>
    <oddFooter>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76"/>
  <sheetViews>
    <sheetView view="pageLayout" topLeftCell="A19" zoomScale="80" zoomScaleNormal="80" zoomScalePageLayoutView="80" workbookViewId="0">
      <selection activeCell="E5" sqref="E5"/>
    </sheetView>
  </sheetViews>
  <sheetFormatPr defaultColWidth="9.1796875" defaultRowHeight="15.5" x14ac:dyDescent="0.35"/>
  <cols>
    <col min="1" max="1" width="12.26953125" style="50" customWidth="1"/>
    <col min="2" max="2" width="86.7265625" style="50" customWidth="1"/>
    <col min="3" max="3" width="8.81640625" style="50" hidden="1" customWidth="1"/>
    <col min="4" max="4" width="24.54296875" style="50" hidden="1" customWidth="1"/>
    <col min="5" max="5" width="24.54296875" style="50" customWidth="1"/>
    <col min="6" max="16384" width="9.1796875" style="4"/>
  </cols>
  <sheetData>
    <row r="1" spans="1:5" x14ac:dyDescent="0.35">
      <c r="B1" s="51"/>
      <c r="C1" s="51"/>
      <c r="D1" s="51" t="s">
        <v>11</v>
      </c>
      <c r="E1" s="51" t="s">
        <v>11</v>
      </c>
    </row>
    <row r="2" spans="1:5" x14ac:dyDescent="0.35">
      <c r="B2" s="52"/>
      <c r="C2" s="52"/>
      <c r="D2" s="51" t="s">
        <v>58</v>
      </c>
      <c r="E2" s="51" t="s">
        <v>58</v>
      </c>
    </row>
    <row r="3" spans="1:5" x14ac:dyDescent="0.35">
      <c r="B3" s="51"/>
      <c r="C3" s="51"/>
      <c r="D3" s="51" t="s">
        <v>82</v>
      </c>
      <c r="E3" s="51" t="s">
        <v>82</v>
      </c>
    </row>
    <row r="4" spans="1:5" x14ac:dyDescent="0.35">
      <c r="B4" s="51"/>
      <c r="C4" s="51"/>
      <c r="D4" s="51"/>
      <c r="E4" s="51"/>
    </row>
    <row r="5" spans="1:5" x14ac:dyDescent="0.35">
      <c r="B5" s="53"/>
      <c r="C5" s="53"/>
      <c r="D5" s="51" t="s">
        <v>92</v>
      </c>
      <c r="E5" s="51" t="s">
        <v>178</v>
      </c>
    </row>
    <row r="6" spans="1:5" ht="15.75" customHeight="1" x14ac:dyDescent="0.35">
      <c r="B6" s="51"/>
      <c r="C6" s="51"/>
      <c r="D6" s="54"/>
      <c r="E6" s="54"/>
    </row>
    <row r="7" spans="1:5" ht="15" x14ac:dyDescent="0.3">
      <c r="A7" s="185" t="s">
        <v>10</v>
      </c>
      <c r="B7" s="185"/>
      <c r="C7" s="185"/>
      <c r="D7" s="185"/>
      <c r="E7" s="140"/>
    </row>
    <row r="8" spans="1:5" x14ac:dyDescent="0.35">
      <c r="B8" s="55"/>
      <c r="C8" s="55"/>
    </row>
    <row r="9" spans="1:5" ht="15.75" customHeight="1" x14ac:dyDescent="0.35">
      <c r="A9" s="188" t="s">
        <v>1</v>
      </c>
      <c r="B9" s="188"/>
      <c r="C9" s="49"/>
    </row>
    <row r="10" spans="1:5" ht="15.75" customHeight="1" x14ac:dyDescent="0.35">
      <c r="A10" s="188" t="s">
        <v>0</v>
      </c>
      <c r="B10" s="188"/>
      <c r="C10" s="49"/>
    </row>
    <row r="11" spans="1:5" x14ac:dyDescent="0.35">
      <c r="A11" s="49"/>
      <c r="B11" s="49" t="s">
        <v>160</v>
      </c>
      <c r="C11" s="49"/>
    </row>
    <row r="12" spans="1:5" ht="15.75" customHeight="1" x14ac:dyDescent="0.3">
      <c r="A12" s="49"/>
      <c r="B12" s="73" t="s">
        <v>164</v>
      </c>
      <c r="C12" s="73"/>
      <c r="D12" s="73"/>
      <c r="E12" s="73"/>
    </row>
    <row r="13" spans="1:5" x14ac:dyDescent="0.35">
      <c r="A13" s="49"/>
      <c r="B13" s="49" t="s">
        <v>166</v>
      </c>
      <c r="C13" s="49"/>
    </row>
    <row r="14" spans="1:5" ht="16.5" customHeight="1" x14ac:dyDescent="0.35">
      <c r="A14" s="49" t="s">
        <v>2</v>
      </c>
      <c r="B14" s="49" t="s">
        <v>93</v>
      </c>
      <c r="C14" s="56"/>
    </row>
    <row r="15" spans="1:5" ht="64.5" customHeight="1" x14ac:dyDescent="0.3">
      <c r="A15" s="83" t="s">
        <v>3</v>
      </c>
      <c r="B15" s="83" t="s">
        <v>4</v>
      </c>
      <c r="C15" s="83"/>
      <c r="D15" s="83" t="s">
        <v>79</v>
      </c>
      <c r="E15" s="83" t="s">
        <v>79</v>
      </c>
    </row>
    <row r="16" spans="1:5" ht="15" x14ac:dyDescent="0.3">
      <c r="A16" s="57">
        <v>1</v>
      </c>
      <c r="B16" s="58">
        <v>2</v>
      </c>
      <c r="C16" s="58"/>
      <c r="D16" s="58">
        <v>3</v>
      </c>
      <c r="E16" s="58">
        <v>3</v>
      </c>
    </row>
    <row r="17" spans="1:5" x14ac:dyDescent="0.35">
      <c r="A17" s="57"/>
      <c r="B17" s="59" t="s">
        <v>6</v>
      </c>
      <c r="C17" s="59"/>
      <c r="D17" s="60"/>
      <c r="E17" s="60"/>
    </row>
    <row r="18" spans="1:5" x14ac:dyDescent="0.35">
      <c r="A18" s="61">
        <v>1100</v>
      </c>
      <c r="B18" s="62" t="s">
        <v>72</v>
      </c>
      <c r="C18" s="146">
        <f>'7.4.'!D18/20/2</f>
        <v>3.806</v>
      </c>
      <c r="D18" s="63">
        <v>76.12</v>
      </c>
      <c r="E18" s="63">
        <v>20.93</v>
      </c>
    </row>
    <row r="19" spans="1:5" ht="15.75" customHeight="1" x14ac:dyDescent="0.35">
      <c r="A19" s="61">
        <v>1200</v>
      </c>
      <c r="B19" s="64" t="s">
        <v>94</v>
      </c>
      <c r="C19" s="137">
        <f>C18*0.2359</f>
        <v>0.89783540000000006</v>
      </c>
      <c r="D19" s="63">
        <v>17.96</v>
      </c>
      <c r="E19" s="63">
        <v>4.9400000000000004</v>
      </c>
    </row>
    <row r="20" spans="1:5" ht="15.75" hidden="1" customHeight="1" x14ac:dyDescent="0.35">
      <c r="A20" s="61">
        <v>2222</v>
      </c>
      <c r="B20" s="64" t="s">
        <v>106</v>
      </c>
      <c r="C20" s="137"/>
      <c r="D20" s="63">
        <f>C20*20</f>
        <v>0</v>
      </c>
      <c r="E20" s="63">
        <f>D20/20*5</f>
        <v>0</v>
      </c>
    </row>
    <row r="21" spans="1:5" ht="15.75" customHeight="1" x14ac:dyDescent="0.3">
      <c r="A21" s="61">
        <v>2242</v>
      </c>
      <c r="B21" s="68" t="s">
        <v>108</v>
      </c>
      <c r="C21" s="4">
        <f>'7.4.'!D21/20/2</f>
        <v>1.1240000000000001</v>
      </c>
      <c r="D21" s="63">
        <v>22.48</v>
      </c>
      <c r="E21" s="63">
        <v>5.62</v>
      </c>
    </row>
    <row r="22" spans="1:5" ht="15.75" customHeight="1" x14ac:dyDescent="0.35">
      <c r="A22" s="61">
        <v>2322</v>
      </c>
      <c r="B22" s="64" t="s">
        <v>96</v>
      </c>
      <c r="C22" s="137">
        <f>1.9*10.6/100</f>
        <v>0.20139999999999997</v>
      </c>
      <c r="D22" s="63">
        <v>4.03</v>
      </c>
      <c r="E22" s="63">
        <v>1.01</v>
      </c>
    </row>
    <row r="23" spans="1:5" x14ac:dyDescent="0.35">
      <c r="A23" s="61">
        <v>5231</v>
      </c>
      <c r="B23" s="64" t="s">
        <v>84</v>
      </c>
      <c r="C23" s="137">
        <f>15344*0.1/12/168</f>
        <v>0.76111111111111118</v>
      </c>
      <c r="D23" s="63">
        <v>15.22</v>
      </c>
      <c r="E23" s="63">
        <v>3.81</v>
      </c>
    </row>
    <row r="24" spans="1:5" ht="15.75" customHeight="1" x14ac:dyDescent="0.3">
      <c r="A24" s="61"/>
      <c r="B24" s="65" t="s">
        <v>7</v>
      </c>
      <c r="C24" s="132">
        <f>SUM(C18:C23)</f>
        <v>6.7903465111111103</v>
      </c>
      <c r="D24" s="139">
        <f>SUM(D18:D23)</f>
        <v>135.81000000000003</v>
      </c>
      <c r="E24" s="139">
        <f>SUM(E18:E23)</f>
        <v>36.31</v>
      </c>
    </row>
    <row r="25" spans="1:5" x14ac:dyDescent="0.35">
      <c r="A25" s="67"/>
      <c r="B25" s="62" t="s">
        <v>8</v>
      </c>
      <c r="C25" s="131"/>
      <c r="D25" s="63"/>
      <c r="E25" s="63"/>
    </row>
    <row r="26" spans="1:5" x14ac:dyDescent="0.35">
      <c r="A26" s="61">
        <v>1100</v>
      </c>
      <c r="B26" s="61" t="s">
        <v>72</v>
      </c>
      <c r="C26" s="145">
        <v>0.52066999999999997</v>
      </c>
      <c r="D26" s="63">
        <v>16.260000000000002</v>
      </c>
      <c r="E26" s="63">
        <v>4.4800000000000004</v>
      </c>
    </row>
    <row r="27" spans="1:5" ht="15.75" customHeight="1" x14ac:dyDescent="0.35">
      <c r="A27" s="61">
        <v>1200</v>
      </c>
      <c r="B27" s="68" t="s">
        <v>97</v>
      </c>
      <c r="C27" s="136">
        <v>0.12282</v>
      </c>
      <c r="D27" s="63">
        <v>3.84</v>
      </c>
      <c r="E27" s="63">
        <v>1.06</v>
      </c>
    </row>
    <row r="28" spans="1:5" ht="15.75" customHeight="1" x14ac:dyDescent="0.35">
      <c r="A28" s="69">
        <v>2210</v>
      </c>
      <c r="B28" s="68" t="s">
        <v>98</v>
      </c>
      <c r="C28" s="136">
        <v>1.7330000000000002E-2</v>
      </c>
      <c r="D28" s="63">
        <v>0.54</v>
      </c>
      <c r="E28" s="63">
        <v>0.14000000000000001</v>
      </c>
    </row>
    <row r="29" spans="1:5" ht="15.75" hidden="1" customHeight="1" x14ac:dyDescent="0.35">
      <c r="A29" s="61">
        <v>2222</v>
      </c>
      <c r="B29" s="68" t="s">
        <v>48</v>
      </c>
      <c r="C29" s="136"/>
      <c r="D29" s="63">
        <f>C29*31.2356</f>
        <v>0</v>
      </c>
      <c r="E29" s="63">
        <f>D29/20*5</f>
        <v>0</v>
      </c>
    </row>
    <row r="30" spans="1:5" x14ac:dyDescent="0.35">
      <c r="A30" s="61">
        <v>2223</v>
      </c>
      <c r="B30" s="68" t="s">
        <v>49</v>
      </c>
      <c r="C30" s="136">
        <v>6.5030000000000004E-2</v>
      </c>
      <c r="D30" s="63">
        <v>2.0299999999999998</v>
      </c>
      <c r="E30" s="63">
        <v>0.51</v>
      </c>
    </row>
    <row r="31" spans="1:5" ht="15.75" customHeight="1" x14ac:dyDescent="0.35">
      <c r="A31" s="61">
        <v>2244</v>
      </c>
      <c r="B31" s="133" t="s">
        <v>99</v>
      </c>
      <c r="C31" s="136">
        <v>4.4060000000000002E-2</v>
      </c>
      <c r="D31" s="63">
        <v>1.38</v>
      </c>
      <c r="E31" s="63">
        <v>0.35</v>
      </c>
    </row>
    <row r="32" spans="1:5" x14ac:dyDescent="0.35">
      <c r="A32" s="61">
        <v>2311</v>
      </c>
      <c r="B32" s="68" t="s">
        <v>100</v>
      </c>
      <c r="C32" s="136">
        <v>1.1679999999999999E-2</v>
      </c>
      <c r="D32" s="63">
        <v>0.36</v>
      </c>
      <c r="E32" s="63">
        <v>0.09</v>
      </c>
    </row>
    <row r="33" spans="1:250" x14ac:dyDescent="0.35">
      <c r="A33" s="61">
        <v>2312</v>
      </c>
      <c r="B33" s="68" t="s">
        <v>101</v>
      </c>
      <c r="C33" s="136">
        <v>4.7699999999999999E-3</v>
      </c>
      <c r="D33" s="63">
        <v>0.15</v>
      </c>
      <c r="E33" s="63">
        <v>0.04</v>
      </c>
    </row>
    <row r="34" spans="1:250" ht="15.75" customHeight="1" x14ac:dyDescent="0.35">
      <c r="A34" s="61">
        <v>2321</v>
      </c>
      <c r="B34" s="68" t="s">
        <v>102</v>
      </c>
      <c r="C34" s="136">
        <v>5.1810000000000002E-2</v>
      </c>
      <c r="D34" s="63">
        <v>1.62</v>
      </c>
      <c r="E34" s="63">
        <v>0.41</v>
      </c>
    </row>
    <row r="35" spans="1:250" x14ac:dyDescent="0.35">
      <c r="A35" s="61">
        <v>2350</v>
      </c>
      <c r="B35" s="134" t="s">
        <v>103</v>
      </c>
      <c r="C35" s="136">
        <v>0.16183</v>
      </c>
      <c r="D35" s="63">
        <v>5.01</v>
      </c>
      <c r="E35" s="63">
        <v>1.21</v>
      </c>
    </row>
    <row r="36" spans="1:250" ht="15.75" customHeight="1" x14ac:dyDescent="0.35">
      <c r="A36" s="70"/>
      <c r="B36" s="71" t="s">
        <v>9</v>
      </c>
      <c r="C36" s="132">
        <f>SUM(C26:C35)</f>
        <v>1</v>
      </c>
      <c r="D36" s="139">
        <f>SUM(D26:D35)</f>
        <v>31.189999999999998</v>
      </c>
      <c r="E36" s="139">
        <f>SUM(E26:E35)</f>
        <v>8.2899999999999991</v>
      </c>
    </row>
    <row r="37" spans="1:250" x14ac:dyDescent="0.35">
      <c r="A37" s="70"/>
      <c r="B37" s="71" t="s">
        <v>53</v>
      </c>
      <c r="C37" s="132"/>
      <c r="D37" s="66">
        <f>D36+D24</f>
        <v>167.00000000000003</v>
      </c>
      <c r="E37" s="66">
        <f>E36+E24</f>
        <v>44.6</v>
      </c>
    </row>
    <row r="38" spans="1:250" ht="15.75" customHeight="1" x14ac:dyDescent="0.35">
      <c r="A38" s="51"/>
      <c r="B38" s="54"/>
      <c r="C38" s="54"/>
      <c r="D38" s="72"/>
      <c r="E38" s="72"/>
    </row>
    <row r="39" spans="1:250" ht="15.75" customHeight="1" x14ac:dyDescent="0.35">
      <c r="A39" s="186" t="s">
        <v>67</v>
      </c>
      <c r="B39" s="186"/>
      <c r="C39" s="129"/>
      <c r="D39" s="87">
        <v>20</v>
      </c>
      <c r="E39" s="87">
        <v>5</v>
      </c>
    </row>
    <row r="40" spans="1:250" ht="15.75" customHeight="1" x14ac:dyDescent="0.3">
      <c r="A40" s="190" t="s">
        <v>85</v>
      </c>
      <c r="B40" s="190"/>
      <c r="C40" s="144"/>
      <c r="D40" s="88">
        <f>D37/D39</f>
        <v>8.3500000000000014</v>
      </c>
      <c r="E40" s="88">
        <f>E37/E39</f>
        <v>8.92</v>
      </c>
    </row>
    <row r="41" spans="1:250" ht="15.75" customHeight="1" x14ac:dyDescent="0.35">
      <c r="A41" s="73"/>
      <c r="B41" s="135"/>
      <c r="C41" s="74"/>
      <c r="D41" s="75"/>
      <c r="E41" s="75"/>
    </row>
    <row r="42" spans="1:250" ht="15.75" customHeight="1" x14ac:dyDescent="0.35">
      <c r="A42" s="186" t="s">
        <v>68</v>
      </c>
      <c r="B42" s="186"/>
      <c r="C42" s="129"/>
      <c r="D42" s="76"/>
      <c r="E42" s="76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</row>
    <row r="43" spans="1:250" ht="15.75" customHeight="1" x14ac:dyDescent="0.35">
      <c r="A43" s="186" t="s">
        <v>86</v>
      </c>
      <c r="B43" s="186"/>
      <c r="C43" s="129"/>
      <c r="D43" s="76"/>
      <c r="E43" s="76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</row>
    <row r="44" spans="1:250" ht="15.75" customHeight="1" x14ac:dyDescent="0.35">
      <c r="A44" s="77"/>
      <c r="B44" s="77"/>
      <c r="C44" s="77"/>
      <c r="D44" s="77"/>
      <c r="E44" s="77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</row>
    <row r="45" spans="1:250" ht="15.75" customHeight="1" x14ac:dyDescent="0.35">
      <c r="A45" s="77" t="s">
        <v>69</v>
      </c>
      <c r="B45" s="77"/>
      <c r="C45" s="77"/>
      <c r="D45" s="141"/>
      <c r="E45" s="14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</row>
    <row r="46" spans="1:250" ht="15.75" customHeight="1" x14ac:dyDescent="0.35">
      <c r="A46" s="77"/>
      <c r="B46" s="77"/>
      <c r="C46" s="77"/>
      <c r="D46" s="77"/>
      <c r="E46" s="77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</row>
    <row r="47" spans="1:250" x14ac:dyDescent="0.35">
      <c r="A47" s="77" t="s">
        <v>104</v>
      </c>
      <c r="B47" s="80"/>
      <c r="C47" s="80"/>
      <c r="D47" s="77"/>
      <c r="E47" s="7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</row>
    <row r="48" spans="1:250" x14ac:dyDescent="0.35">
      <c r="A48" s="77"/>
      <c r="B48" s="78"/>
      <c r="C48" s="78"/>
      <c r="D48" s="77"/>
      <c r="E48" s="77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</row>
    <row r="49" spans="2:3" ht="15.75" customHeight="1" x14ac:dyDescent="0.35">
      <c r="B49" s="79"/>
      <c r="C49" s="79"/>
    </row>
    <row r="51" spans="2:3" ht="15.75" customHeight="1" x14ac:dyDescent="0.35"/>
    <row r="52" spans="2:3" ht="15.75" customHeight="1" x14ac:dyDescent="0.35"/>
    <row r="53" spans="2:3" ht="17.25" customHeight="1" x14ac:dyDescent="0.35"/>
    <row r="54" spans="2:3" ht="15.75" customHeight="1" x14ac:dyDescent="0.35"/>
    <row r="55" spans="2:3" ht="14.25" customHeight="1" x14ac:dyDescent="0.35"/>
    <row r="57" spans="2:3" ht="15.75" customHeight="1" x14ac:dyDescent="0.35"/>
    <row r="58" spans="2:3" ht="15.75" customHeight="1" x14ac:dyDescent="0.35"/>
    <row r="60" spans="2:3" ht="15.75" customHeight="1" x14ac:dyDescent="0.35"/>
    <row r="61" spans="2:3" ht="15.75" customHeight="1" x14ac:dyDescent="0.35"/>
    <row r="62" spans="2:3" ht="15.75" customHeight="1" x14ac:dyDescent="0.35"/>
    <row r="63" spans="2:3" ht="15.75" customHeight="1" x14ac:dyDescent="0.35"/>
    <row r="67" spans="1:250" ht="15" customHeight="1" x14ac:dyDescent="0.35"/>
    <row r="68" spans="1:250" ht="15" customHeight="1" x14ac:dyDescent="0.35"/>
    <row r="69" spans="1:250" ht="15" customHeight="1" x14ac:dyDescent="0.35"/>
    <row r="70" spans="1:250" customFormat="1" ht="15" customHeight="1" x14ac:dyDescent="0.35">
      <c r="A70" s="50"/>
      <c r="B70" s="50"/>
      <c r="C70" s="50"/>
      <c r="D70" s="50"/>
      <c r="E70" s="50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</row>
    <row r="71" spans="1:250" customFormat="1" ht="15" customHeight="1" x14ac:dyDescent="0.35">
      <c r="A71" s="50"/>
      <c r="B71" s="50"/>
      <c r="C71" s="50"/>
      <c r="D71" s="50"/>
      <c r="E71" s="50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</row>
    <row r="72" spans="1:250" customFormat="1" ht="15" customHeight="1" x14ac:dyDescent="0.35">
      <c r="A72" s="50"/>
      <c r="B72" s="50"/>
      <c r="C72" s="50"/>
      <c r="D72" s="50"/>
      <c r="E72" s="50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</row>
    <row r="73" spans="1:250" customFormat="1" ht="15" customHeight="1" x14ac:dyDescent="0.35">
      <c r="A73" s="50"/>
      <c r="B73" s="50"/>
      <c r="C73" s="50"/>
      <c r="D73" s="50"/>
      <c r="E73" s="50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</row>
    <row r="74" spans="1:250" customFormat="1" ht="15" customHeight="1" x14ac:dyDescent="0.35">
      <c r="A74" s="50"/>
      <c r="B74" s="50"/>
      <c r="C74" s="50"/>
      <c r="D74" s="50"/>
      <c r="E74" s="50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</row>
    <row r="75" spans="1:250" customFormat="1" ht="15" customHeight="1" x14ac:dyDescent="0.35">
      <c r="A75" s="50"/>
      <c r="B75" s="50"/>
      <c r="C75" s="50"/>
      <c r="D75" s="50"/>
      <c r="E75" s="50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</row>
    <row r="76" spans="1:250" s="3" customFormat="1" ht="15" customHeight="1" x14ac:dyDescent="0.35">
      <c r="A76" s="50"/>
      <c r="B76" s="50"/>
      <c r="C76" s="50"/>
      <c r="D76" s="50"/>
      <c r="E76" s="50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</row>
  </sheetData>
  <mergeCells count="7">
    <mergeCell ref="A42:B42"/>
    <mergeCell ref="A43:B43"/>
    <mergeCell ref="A7:D7"/>
    <mergeCell ref="A9:B9"/>
    <mergeCell ref="A10:B10"/>
    <mergeCell ref="A39:B39"/>
    <mergeCell ref="A40:B40"/>
  </mergeCells>
  <pageMargins left="0.7" right="0.7" top="0.75" bottom="0.75" header="0.3" footer="0.3"/>
  <pageSetup paperSize="9" scale="72" orientation="portrait" r:id="rId1"/>
  <headerFooter>
    <oddFooter>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E84"/>
  <sheetViews>
    <sheetView view="pageLayout" topLeftCell="A27" zoomScaleNormal="100" workbookViewId="0">
      <selection activeCell="B81" sqref="B81"/>
    </sheetView>
  </sheetViews>
  <sheetFormatPr defaultColWidth="9.1796875" defaultRowHeight="14" x14ac:dyDescent="0.3"/>
  <cols>
    <col min="1" max="1" width="15.7265625" style="4" customWidth="1"/>
    <col min="2" max="2" width="54.453125" style="4" customWidth="1"/>
    <col min="3" max="3" width="19" style="4" hidden="1" customWidth="1"/>
    <col min="4" max="4" width="20.54296875" style="4" customWidth="1"/>
    <col min="5" max="5" width="19.81640625" style="4" customWidth="1"/>
    <col min="6" max="16384" width="9.1796875" style="4"/>
  </cols>
  <sheetData>
    <row r="1" spans="1:5" x14ac:dyDescent="0.3">
      <c r="B1" s="191"/>
      <c r="C1" s="191"/>
      <c r="D1" s="192"/>
      <c r="E1" s="1" t="s">
        <v>11</v>
      </c>
    </row>
    <row r="2" spans="1:5" x14ac:dyDescent="0.3">
      <c r="B2" s="8"/>
      <c r="C2" s="8"/>
      <c r="D2" s="8"/>
      <c r="E2" s="2" t="s">
        <v>58</v>
      </c>
    </row>
    <row r="3" spans="1:5" x14ac:dyDescent="0.3">
      <c r="B3" s="191"/>
      <c r="C3" s="191"/>
      <c r="D3" s="192"/>
      <c r="E3" s="2" t="s">
        <v>59</v>
      </c>
    </row>
    <row r="4" spans="1:5" x14ac:dyDescent="0.3">
      <c r="B4" s="1"/>
      <c r="C4" s="5"/>
      <c r="E4" s="1" t="s">
        <v>63</v>
      </c>
    </row>
    <row r="5" spans="1:5" x14ac:dyDescent="0.3">
      <c r="B5" s="194"/>
      <c r="C5" s="195"/>
      <c r="D5" s="195"/>
      <c r="E5" s="1" t="s">
        <v>64</v>
      </c>
    </row>
    <row r="6" spans="1:5" ht="12" customHeight="1" x14ac:dyDescent="0.3">
      <c r="B6" s="191"/>
      <c r="C6" s="191"/>
      <c r="D6" s="192"/>
      <c r="E6" s="6"/>
    </row>
    <row r="7" spans="1:5" ht="15" x14ac:dyDescent="0.3">
      <c r="A7" s="185" t="s">
        <v>10</v>
      </c>
      <c r="B7" s="185"/>
      <c r="C7" s="185"/>
      <c r="D7" s="185"/>
      <c r="E7" s="185"/>
    </row>
    <row r="8" spans="1:5" ht="12.75" customHeight="1" x14ac:dyDescent="0.3">
      <c r="B8" s="198"/>
      <c r="C8" s="198"/>
    </row>
    <row r="9" spans="1:5" ht="13.5" customHeight="1" x14ac:dyDescent="0.3">
      <c r="A9" s="193" t="s">
        <v>1</v>
      </c>
      <c r="B9" s="193"/>
      <c r="C9" s="193"/>
    </row>
    <row r="10" spans="1:5" ht="14.25" customHeight="1" x14ac:dyDescent="0.3">
      <c r="A10" s="201" t="s">
        <v>0</v>
      </c>
      <c r="B10" s="201"/>
      <c r="C10" s="201"/>
      <c r="D10" s="13"/>
      <c r="E10" s="13"/>
    </row>
    <row r="11" spans="1:5" ht="14.25" customHeight="1" x14ac:dyDescent="0.3">
      <c r="A11" s="14"/>
      <c r="B11" s="201" t="s">
        <v>54</v>
      </c>
      <c r="C11" s="201"/>
      <c r="D11" s="13"/>
      <c r="E11" s="13"/>
    </row>
    <row r="12" spans="1:5" ht="14.25" customHeight="1" x14ac:dyDescent="0.3">
      <c r="A12" s="14"/>
      <c r="B12" s="202" t="s">
        <v>55</v>
      </c>
      <c r="C12" s="202"/>
      <c r="D12" s="202"/>
      <c r="E12" s="202"/>
    </row>
    <row r="13" spans="1:5" ht="12.75" customHeight="1" x14ac:dyDescent="0.3">
      <c r="A13" s="14"/>
      <c r="B13" s="14" t="s">
        <v>60</v>
      </c>
      <c r="C13" s="14"/>
      <c r="D13" s="13"/>
      <c r="E13" s="13"/>
    </row>
    <row r="14" spans="1:5" ht="15" customHeight="1" x14ac:dyDescent="0.3">
      <c r="A14" s="14" t="s">
        <v>2</v>
      </c>
      <c r="B14" s="14" t="s">
        <v>62</v>
      </c>
      <c r="C14" s="14"/>
      <c r="D14" s="13"/>
      <c r="E14" s="13"/>
    </row>
    <row r="15" spans="1:5" x14ac:dyDescent="0.3">
      <c r="A15" s="13"/>
      <c r="B15" s="15"/>
      <c r="C15" s="16"/>
      <c r="D15" s="13"/>
      <c r="E15" s="13"/>
    </row>
    <row r="16" spans="1:5" ht="84" x14ac:dyDescent="0.3">
      <c r="A16" s="17" t="s">
        <v>3</v>
      </c>
      <c r="B16" s="17" t="s">
        <v>4</v>
      </c>
      <c r="C16" s="17" t="s">
        <v>5</v>
      </c>
      <c r="D16" s="17" t="s">
        <v>65</v>
      </c>
      <c r="E16" s="17" t="s">
        <v>66</v>
      </c>
    </row>
    <row r="17" spans="1:5" ht="13.5" customHeight="1" x14ac:dyDescent="0.3">
      <c r="A17" s="18">
        <v>1</v>
      </c>
      <c r="B17" s="19">
        <v>2</v>
      </c>
      <c r="C17" s="18">
        <v>3</v>
      </c>
      <c r="D17" s="19">
        <v>3</v>
      </c>
      <c r="E17" s="19">
        <v>4</v>
      </c>
    </row>
    <row r="18" spans="1:5" x14ac:dyDescent="0.3">
      <c r="A18" s="18"/>
      <c r="B18" s="20" t="s">
        <v>6</v>
      </c>
      <c r="C18" s="21"/>
      <c r="D18" s="22"/>
      <c r="E18" s="22"/>
    </row>
    <row r="19" spans="1:5" x14ac:dyDescent="0.3">
      <c r="A19" s="23">
        <v>1100</v>
      </c>
      <c r="B19" s="24" t="s">
        <v>72</v>
      </c>
      <c r="C19" s="9">
        <v>36.43</v>
      </c>
      <c r="D19" s="10">
        <f>C19/20*20</f>
        <v>36.43</v>
      </c>
      <c r="E19" s="10">
        <f>C19/20*20</f>
        <v>36.43</v>
      </c>
    </row>
    <row r="20" spans="1:5" ht="28.5" customHeight="1" x14ac:dyDescent="0.3">
      <c r="A20" s="23">
        <v>1200</v>
      </c>
      <c r="B20" s="25" t="s">
        <v>61</v>
      </c>
      <c r="C20" s="26">
        <v>8.77</v>
      </c>
      <c r="D20" s="10">
        <f t="shared" ref="D20:D65" si="0">C20/20*20</f>
        <v>8.77</v>
      </c>
      <c r="E20" s="10">
        <f t="shared" ref="E20:E65" si="1">C20/20*20</f>
        <v>8.77</v>
      </c>
    </row>
    <row r="21" spans="1:5" x14ac:dyDescent="0.3">
      <c r="A21" s="23">
        <v>2242</v>
      </c>
      <c r="B21" s="25" t="s">
        <v>17</v>
      </c>
      <c r="C21" s="9">
        <v>15.8</v>
      </c>
      <c r="D21" s="10">
        <f t="shared" si="0"/>
        <v>15.8</v>
      </c>
      <c r="E21" s="10">
        <f t="shared" si="1"/>
        <v>15.8</v>
      </c>
    </row>
    <row r="22" spans="1:5" hidden="1" x14ac:dyDescent="0.3">
      <c r="A22" s="23">
        <v>2249</v>
      </c>
      <c r="B22" s="25" t="s">
        <v>21</v>
      </c>
      <c r="C22" s="9">
        <v>0</v>
      </c>
      <c r="D22" s="10">
        <f t="shared" si="0"/>
        <v>0</v>
      </c>
      <c r="E22" s="10">
        <f t="shared" si="1"/>
        <v>0</v>
      </c>
    </row>
    <row r="23" spans="1:5" hidden="1" x14ac:dyDescent="0.3">
      <c r="A23" s="23"/>
      <c r="B23" s="24"/>
      <c r="C23" s="9"/>
      <c r="D23" s="10">
        <f t="shared" si="0"/>
        <v>0</v>
      </c>
      <c r="E23" s="10">
        <f t="shared" si="1"/>
        <v>0</v>
      </c>
    </row>
    <row r="24" spans="1:5" x14ac:dyDescent="0.3">
      <c r="A24" s="23"/>
      <c r="B24" s="29" t="s">
        <v>7</v>
      </c>
      <c r="C24" s="28">
        <f>SUM(C19:C23)</f>
        <v>61</v>
      </c>
      <c r="D24" s="46">
        <f>SUM(D19:D23)</f>
        <v>61</v>
      </c>
      <c r="E24" s="46">
        <f>SUM(E19:E23)</f>
        <v>61</v>
      </c>
    </row>
    <row r="25" spans="1:5" ht="15" customHeight="1" x14ac:dyDescent="0.3">
      <c r="A25" s="30"/>
      <c r="B25" s="24" t="s">
        <v>8</v>
      </c>
      <c r="C25" s="9"/>
      <c r="D25" s="10"/>
      <c r="E25" s="10"/>
    </row>
    <row r="26" spans="1:5" x14ac:dyDescent="0.3">
      <c r="A26" s="23">
        <v>1100</v>
      </c>
      <c r="B26" s="24" t="s">
        <v>72</v>
      </c>
      <c r="C26" s="9">
        <v>11.44</v>
      </c>
      <c r="D26" s="10">
        <f t="shared" si="0"/>
        <v>11.44</v>
      </c>
      <c r="E26" s="10">
        <f t="shared" si="1"/>
        <v>11.44</v>
      </c>
    </row>
    <row r="27" spans="1:5" ht="29.25" customHeight="1" x14ac:dyDescent="0.3">
      <c r="A27" s="23">
        <v>1200</v>
      </c>
      <c r="B27" s="25" t="s">
        <v>61</v>
      </c>
      <c r="C27" s="26">
        <v>2.76</v>
      </c>
      <c r="D27" s="10">
        <f t="shared" si="0"/>
        <v>2.76</v>
      </c>
      <c r="E27" s="10">
        <f t="shared" si="1"/>
        <v>2.76</v>
      </c>
    </row>
    <row r="28" spans="1:5" ht="28" hidden="1" x14ac:dyDescent="0.3">
      <c r="A28" s="23">
        <v>2100</v>
      </c>
      <c r="B28" s="31" t="s">
        <v>51</v>
      </c>
      <c r="C28" s="9"/>
      <c r="D28" s="10">
        <f t="shared" si="0"/>
        <v>0</v>
      </c>
      <c r="E28" s="10">
        <f t="shared" si="1"/>
        <v>0</v>
      </c>
    </row>
    <row r="29" spans="1:5" x14ac:dyDescent="0.3">
      <c r="A29" s="27">
        <v>2210</v>
      </c>
      <c r="B29" s="25" t="s">
        <v>47</v>
      </c>
      <c r="C29" s="9">
        <v>5.6</v>
      </c>
      <c r="D29" s="10">
        <f t="shared" si="0"/>
        <v>5.6</v>
      </c>
      <c r="E29" s="10">
        <f t="shared" si="1"/>
        <v>5.6</v>
      </c>
    </row>
    <row r="30" spans="1:5" hidden="1" x14ac:dyDescent="0.3">
      <c r="A30" s="23">
        <v>2222</v>
      </c>
      <c r="B30" s="25" t="s">
        <v>48</v>
      </c>
      <c r="C30" s="9">
        <v>0</v>
      </c>
      <c r="D30" s="10">
        <f t="shared" si="0"/>
        <v>0</v>
      </c>
      <c r="E30" s="10">
        <f t="shared" si="1"/>
        <v>0</v>
      </c>
    </row>
    <row r="31" spans="1:5" hidden="1" x14ac:dyDescent="0.3">
      <c r="A31" s="23">
        <v>2223</v>
      </c>
      <c r="B31" s="25" t="s">
        <v>49</v>
      </c>
      <c r="C31" s="9">
        <v>0</v>
      </c>
      <c r="D31" s="10">
        <f t="shared" si="0"/>
        <v>0</v>
      </c>
      <c r="E31" s="10">
        <f t="shared" si="1"/>
        <v>0</v>
      </c>
    </row>
    <row r="32" spans="1:5" ht="27.75" customHeight="1" x14ac:dyDescent="0.3">
      <c r="A32" s="23">
        <v>2230</v>
      </c>
      <c r="B32" s="25" t="s">
        <v>50</v>
      </c>
      <c r="C32" s="9">
        <v>2</v>
      </c>
      <c r="D32" s="10">
        <f t="shared" si="0"/>
        <v>2</v>
      </c>
      <c r="E32" s="10">
        <f t="shared" si="1"/>
        <v>2</v>
      </c>
    </row>
    <row r="33" spans="1:5" hidden="1" x14ac:dyDescent="0.3">
      <c r="A33" s="23">
        <v>2241</v>
      </c>
      <c r="B33" s="25" t="s">
        <v>16</v>
      </c>
      <c r="C33" s="9"/>
      <c r="D33" s="10">
        <f t="shared" si="0"/>
        <v>0</v>
      </c>
      <c r="E33" s="10">
        <f t="shared" si="1"/>
        <v>0</v>
      </c>
    </row>
    <row r="34" spans="1:5" hidden="1" x14ac:dyDescent="0.3">
      <c r="A34" s="23">
        <v>2242</v>
      </c>
      <c r="B34" s="25" t="s">
        <v>17</v>
      </c>
      <c r="C34" s="9">
        <v>0</v>
      </c>
      <c r="D34" s="10">
        <f t="shared" si="0"/>
        <v>0</v>
      </c>
      <c r="E34" s="10">
        <f t="shared" si="1"/>
        <v>0</v>
      </c>
    </row>
    <row r="35" spans="1:5" hidden="1" x14ac:dyDescent="0.3">
      <c r="A35" s="23">
        <v>2243</v>
      </c>
      <c r="B35" s="25" t="s">
        <v>18</v>
      </c>
      <c r="C35" s="9">
        <v>0</v>
      </c>
      <c r="D35" s="10">
        <f t="shared" si="0"/>
        <v>0</v>
      </c>
      <c r="E35" s="10">
        <f t="shared" si="1"/>
        <v>0</v>
      </c>
    </row>
    <row r="36" spans="1:5" hidden="1" x14ac:dyDescent="0.3">
      <c r="A36" s="23">
        <v>2244</v>
      </c>
      <c r="B36" s="25" t="s">
        <v>19</v>
      </c>
      <c r="C36" s="9">
        <v>0</v>
      </c>
      <c r="D36" s="10">
        <f t="shared" si="0"/>
        <v>0</v>
      </c>
      <c r="E36" s="10">
        <f t="shared" si="1"/>
        <v>0</v>
      </c>
    </row>
    <row r="37" spans="1:5" hidden="1" x14ac:dyDescent="0.3">
      <c r="A37" s="23">
        <v>2247</v>
      </c>
      <c r="B37" s="20" t="s">
        <v>20</v>
      </c>
      <c r="C37" s="9">
        <v>0</v>
      </c>
      <c r="D37" s="10">
        <f t="shared" si="0"/>
        <v>0</v>
      </c>
      <c r="E37" s="10">
        <f t="shared" si="1"/>
        <v>0</v>
      </c>
    </row>
    <row r="38" spans="1:5" hidden="1" x14ac:dyDescent="0.3">
      <c r="A38" s="23">
        <v>2249</v>
      </c>
      <c r="B38" s="25" t="s">
        <v>21</v>
      </c>
      <c r="C38" s="9">
        <v>0</v>
      </c>
      <c r="D38" s="10">
        <f t="shared" si="0"/>
        <v>0</v>
      </c>
      <c r="E38" s="10">
        <f t="shared" si="1"/>
        <v>0</v>
      </c>
    </row>
    <row r="39" spans="1:5" x14ac:dyDescent="0.3">
      <c r="A39" s="23">
        <v>2251</v>
      </c>
      <c r="B39" s="25" t="s">
        <v>13</v>
      </c>
      <c r="C39" s="9">
        <v>1</v>
      </c>
      <c r="D39" s="10">
        <f t="shared" si="0"/>
        <v>1</v>
      </c>
      <c r="E39" s="10">
        <f t="shared" si="1"/>
        <v>1</v>
      </c>
    </row>
    <row r="40" spans="1:5" hidden="1" x14ac:dyDescent="0.3">
      <c r="A40" s="23">
        <v>2252</v>
      </c>
      <c r="B40" s="25" t="s">
        <v>14</v>
      </c>
      <c r="C40" s="9"/>
      <c r="D40" s="10">
        <f t="shared" si="0"/>
        <v>0</v>
      </c>
      <c r="E40" s="10">
        <f t="shared" si="1"/>
        <v>0</v>
      </c>
    </row>
    <row r="41" spans="1:5" hidden="1" x14ac:dyDescent="0.3">
      <c r="A41" s="23">
        <v>2259</v>
      </c>
      <c r="B41" s="25" t="s">
        <v>15</v>
      </c>
      <c r="C41" s="9"/>
      <c r="D41" s="10">
        <f t="shared" si="0"/>
        <v>0</v>
      </c>
      <c r="E41" s="10">
        <f t="shared" si="1"/>
        <v>0</v>
      </c>
    </row>
    <row r="42" spans="1:5" hidden="1" x14ac:dyDescent="0.3">
      <c r="A42" s="23">
        <v>2261</v>
      </c>
      <c r="B42" s="25" t="s">
        <v>22</v>
      </c>
      <c r="C42" s="9">
        <v>0</v>
      </c>
      <c r="D42" s="10">
        <f t="shared" si="0"/>
        <v>0</v>
      </c>
      <c r="E42" s="10">
        <f t="shared" si="1"/>
        <v>0</v>
      </c>
    </row>
    <row r="43" spans="1:5" hidden="1" x14ac:dyDescent="0.3">
      <c r="A43" s="23">
        <v>2262</v>
      </c>
      <c r="B43" s="25" t="s">
        <v>23</v>
      </c>
      <c r="C43" s="9">
        <v>0</v>
      </c>
      <c r="D43" s="10">
        <f t="shared" si="0"/>
        <v>0</v>
      </c>
      <c r="E43" s="10">
        <f t="shared" si="1"/>
        <v>0</v>
      </c>
    </row>
    <row r="44" spans="1:5" hidden="1" x14ac:dyDescent="0.3">
      <c r="A44" s="23">
        <v>2263</v>
      </c>
      <c r="B44" s="25" t="s">
        <v>24</v>
      </c>
      <c r="C44" s="9">
        <v>0</v>
      </c>
      <c r="D44" s="10">
        <f t="shared" si="0"/>
        <v>0</v>
      </c>
      <c r="E44" s="10">
        <f t="shared" si="1"/>
        <v>0</v>
      </c>
    </row>
    <row r="45" spans="1:5" hidden="1" x14ac:dyDescent="0.3">
      <c r="A45" s="23">
        <v>2264</v>
      </c>
      <c r="B45" s="25" t="s">
        <v>25</v>
      </c>
      <c r="C45" s="9">
        <v>0</v>
      </c>
      <c r="D45" s="10">
        <f t="shared" si="0"/>
        <v>0</v>
      </c>
      <c r="E45" s="10">
        <f t="shared" si="1"/>
        <v>0</v>
      </c>
    </row>
    <row r="46" spans="1:5" hidden="1" x14ac:dyDescent="0.3">
      <c r="A46" s="23">
        <v>2279</v>
      </c>
      <c r="B46" s="25" t="s">
        <v>26</v>
      </c>
      <c r="C46" s="9">
        <v>0</v>
      </c>
      <c r="D46" s="10">
        <f t="shared" si="0"/>
        <v>0</v>
      </c>
      <c r="E46" s="10">
        <f t="shared" si="1"/>
        <v>0</v>
      </c>
    </row>
    <row r="47" spans="1:5" x14ac:dyDescent="0.3">
      <c r="A47" s="23">
        <v>2311</v>
      </c>
      <c r="B47" s="25" t="s">
        <v>27</v>
      </c>
      <c r="C47" s="9">
        <v>1.03</v>
      </c>
      <c r="D47" s="10">
        <f t="shared" si="0"/>
        <v>1.03</v>
      </c>
      <c r="E47" s="10">
        <f t="shared" si="1"/>
        <v>1.03</v>
      </c>
    </row>
    <row r="48" spans="1:5" hidden="1" x14ac:dyDescent="0.3">
      <c r="A48" s="23">
        <v>2312</v>
      </c>
      <c r="B48" s="25" t="s">
        <v>28</v>
      </c>
      <c r="C48" s="9">
        <v>0</v>
      </c>
      <c r="D48" s="10">
        <f t="shared" si="0"/>
        <v>0</v>
      </c>
      <c r="E48" s="10">
        <f t="shared" si="1"/>
        <v>0</v>
      </c>
    </row>
    <row r="49" spans="1:5" hidden="1" x14ac:dyDescent="0.3">
      <c r="A49" s="23">
        <v>2321</v>
      </c>
      <c r="B49" s="25" t="s">
        <v>29</v>
      </c>
      <c r="C49" s="9">
        <v>0</v>
      </c>
      <c r="D49" s="10">
        <f t="shared" si="0"/>
        <v>0</v>
      </c>
      <c r="E49" s="10">
        <f t="shared" si="1"/>
        <v>0</v>
      </c>
    </row>
    <row r="50" spans="1:5" hidden="1" x14ac:dyDescent="0.3">
      <c r="A50" s="23">
        <v>2322</v>
      </c>
      <c r="B50" s="25" t="s">
        <v>30</v>
      </c>
      <c r="C50" s="9">
        <v>0</v>
      </c>
      <c r="D50" s="10">
        <f t="shared" si="0"/>
        <v>0</v>
      </c>
      <c r="E50" s="10">
        <f t="shared" si="1"/>
        <v>0</v>
      </c>
    </row>
    <row r="51" spans="1:5" hidden="1" x14ac:dyDescent="0.3">
      <c r="A51" s="23">
        <v>2341</v>
      </c>
      <c r="B51" s="25" t="s">
        <v>31</v>
      </c>
      <c r="C51" s="9">
        <v>0</v>
      </c>
      <c r="D51" s="10">
        <f t="shared" si="0"/>
        <v>0</v>
      </c>
      <c r="E51" s="10">
        <f t="shared" si="1"/>
        <v>0</v>
      </c>
    </row>
    <row r="52" spans="1:5" hidden="1" x14ac:dyDescent="0.3">
      <c r="A52" s="23">
        <v>2344</v>
      </c>
      <c r="B52" s="25" t="s">
        <v>32</v>
      </c>
      <c r="C52" s="9">
        <v>0</v>
      </c>
      <c r="D52" s="10">
        <f t="shared" si="0"/>
        <v>0</v>
      </c>
      <c r="E52" s="10">
        <f t="shared" si="1"/>
        <v>0</v>
      </c>
    </row>
    <row r="53" spans="1:5" ht="14.25" customHeight="1" x14ac:dyDescent="0.3">
      <c r="A53" s="23">
        <v>2350</v>
      </c>
      <c r="B53" s="25" t="s">
        <v>33</v>
      </c>
      <c r="C53" s="9">
        <v>9</v>
      </c>
      <c r="D53" s="10">
        <f t="shared" si="0"/>
        <v>9</v>
      </c>
      <c r="E53" s="10">
        <f t="shared" si="1"/>
        <v>9</v>
      </c>
    </row>
    <row r="54" spans="1:5" x14ac:dyDescent="0.3">
      <c r="A54" s="23">
        <v>2361</v>
      </c>
      <c r="B54" s="25" t="s">
        <v>34</v>
      </c>
      <c r="C54" s="9">
        <v>1</v>
      </c>
      <c r="D54" s="10">
        <f t="shared" si="0"/>
        <v>1</v>
      </c>
      <c r="E54" s="10">
        <f t="shared" si="1"/>
        <v>1</v>
      </c>
    </row>
    <row r="55" spans="1:5" hidden="1" x14ac:dyDescent="0.3">
      <c r="A55" s="23">
        <v>2362</v>
      </c>
      <c r="B55" s="25" t="s">
        <v>35</v>
      </c>
      <c r="C55" s="9"/>
      <c r="D55" s="10">
        <f t="shared" si="0"/>
        <v>0</v>
      </c>
      <c r="E55" s="10">
        <f t="shared" si="1"/>
        <v>0</v>
      </c>
    </row>
    <row r="56" spans="1:5" hidden="1" x14ac:dyDescent="0.3">
      <c r="A56" s="23">
        <v>2363</v>
      </c>
      <c r="B56" s="25" t="s">
        <v>36</v>
      </c>
      <c r="C56" s="9"/>
      <c r="D56" s="10">
        <f t="shared" si="0"/>
        <v>0</v>
      </c>
      <c r="E56" s="10">
        <f t="shared" si="1"/>
        <v>0</v>
      </c>
    </row>
    <row r="57" spans="1:5" hidden="1" x14ac:dyDescent="0.3">
      <c r="A57" s="23">
        <v>2370</v>
      </c>
      <c r="B57" s="25" t="s">
        <v>37</v>
      </c>
      <c r="C57" s="9"/>
      <c r="D57" s="10">
        <f t="shared" si="0"/>
        <v>0</v>
      </c>
      <c r="E57" s="10">
        <f t="shared" si="1"/>
        <v>0</v>
      </c>
    </row>
    <row r="58" spans="1:5" x14ac:dyDescent="0.3">
      <c r="A58" s="23">
        <v>2400</v>
      </c>
      <c r="B58" s="25" t="s">
        <v>52</v>
      </c>
      <c r="C58" s="9">
        <v>1</v>
      </c>
      <c r="D58" s="10">
        <f t="shared" si="0"/>
        <v>1</v>
      </c>
      <c r="E58" s="10">
        <f t="shared" si="1"/>
        <v>1</v>
      </c>
    </row>
    <row r="59" spans="1:5" x14ac:dyDescent="0.3">
      <c r="A59" s="23">
        <v>2512</v>
      </c>
      <c r="B59" s="25" t="s">
        <v>38</v>
      </c>
      <c r="C59" s="9">
        <v>21.17</v>
      </c>
      <c r="D59" s="10">
        <f t="shared" si="0"/>
        <v>21.17</v>
      </c>
      <c r="E59" s="10">
        <f t="shared" si="1"/>
        <v>21.17</v>
      </c>
    </row>
    <row r="60" spans="1:5" ht="28.5" customHeight="1" x14ac:dyDescent="0.3">
      <c r="A60" s="23">
        <v>2513</v>
      </c>
      <c r="B60" s="25" t="s">
        <v>39</v>
      </c>
      <c r="C60" s="9">
        <v>2</v>
      </c>
      <c r="D60" s="10">
        <f t="shared" si="0"/>
        <v>2</v>
      </c>
      <c r="E60" s="10">
        <f t="shared" si="1"/>
        <v>2</v>
      </c>
    </row>
    <row r="61" spans="1:5" x14ac:dyDescent="0.3">
      <c r="A61" s="23">
        <v>2515</v>
      </c>
      <c r="B61" s="25" t="s">
        <v>40</v>
      </c>
      <c r="C61" s="9">
        <v>1</v>
      </c>
      <c r="D61" s="10">
        <f t="shared" si="0"/>
        <v>1</v>
      </c>
      <c r="E61" s="10">
        <f t="shared" si="1"/>
        <v>1</v>
      </c>
    </row>
    <row r="62" spans="1:5" x14ac:dyDescent="0.3">
      <c r="A62" s="23">
        <v>2519</v>
      </c>
      <c r="B62" s="25" t="s">
        <v>43</v>
      </c>
      <c r="C62" s="9">
        <v>1</v>
      </c>
      <c r="D62" s="10">
        <f t="shared" si="0"/>
        <v>1</v>
      </c>
      <c r="E62" s="10">
        <f t="shared" si="1"/>
        <v>1</v>
      </c>
    </row>
    <row r="63" spans="1:5" hidden="1" x14ac:dyDescent="0.3">
      <c r="A63" s="23">
        <v>6240</v>
      </c>
      <c r="B63" s="25"/>
      <c r="C63" s="9"/>
      <c r="D63" s="10">
        <f t="shared" si="0"/>
        <v>0</v>
      </c>
      <c r="E63" s="10">
        <f t="shared" si="1"/>
        <v>0</v>
      </c>
    </row>
    <row r="64" spans="1:5" hidden="1" x14ac:dyDescent="0.3">
      <c r="A64" s="23">
        <v>6290</v>
      </c>
      <c r="B64" s="25"/>
      <c r="C64" s="9"/>
      <c r="D64" s="10">
        <f t="shared" si="0"/>
        <v>0</v>
      </c>
      <c r="E64" s="10">
        <f t="shared" si="1"/>
        <v>0</v>
      </c>
    </row>
    <row r="65" spans="1:5" x14ac:dyDescent="0.3">
      <c r="A65" s="23">
        <v>5121</v>
      </c>
      <c r="B65" s="25" t="s">
        <v>41</v>
      </c>
      <c r="C65" s="9">
        <v>1</v>
      </c>
      <c r="D65" s="10">
        <f t="shared" si="0"/>
        <v>1</v>
      </c>
      <c r="E65" s="10">
        <f t="shared" si="1"/>
        <v>1</v>
      </c>
    </row>
    <row r="66" spans="1:5" hidden="1" x14ac:dyDescent="0.3">
      <c r="A66" s="23">
        <v>5232</v>
      </c>
      <c r="B66" s="25" t="s">
        <v>42</v>
      </c>
      <c r="C66" s="9">
        <v>0</v>
      </c>
      <c r="D66" s="10">
        <f>C66/200*300</f>
        <v>0</v>
      </c>
      <c r="E66" s="10">
        <f>C66/200*300</f>
        <v>0</v>
      </c>
    </row>
    <row r="67" spans="1:5" hidden="1" x14ac:dyDescent="0.3">
      <c r="A67" s="23">
        <v>5238</v>
      </c>
      <c r="B67" s="25" t="s">
        <v>44</v>
      </c>
      <c r="C67" s="9">
        <v>0</v>
      </c>
      <c r="D67" s="10">
        <f>C67/200*300</f>
        <v>0</v>
      </c>
      <c r="E67" s="10">
        <f>C67/200*300</f>
        <v>0</v>
      </c>
    </row>
    <row r="68" spans="1:5" hidden="1" x14ac:dyDescent="0.3">
      <c r="A68" s="23">
        <v>5240</v>
      </c>
      <c r="B68" s="25" t="s">
        <v>45</v>
      </c>
      <c r="C68" s="9">
        <v>0</v>
      </c>
      <c r="D68" s="10">
        <f>C68/200*300</f>
        <v>0</v>
      </c>
      <c r="E68" s="10">
        <f>C68/200*300</f>
        <v>0</v>
      </c>
    </row>
    <row r="69" spans="1:5" hidden="1" x14ac:dyDescent="0.3">
      <c r="A69" s="23">
        <v>5250</v>
      </c>
      <c r="B69" s="25" t="s">
        <v>46</v>
      </c>
      <c r="C69" s="9"/>
      <c r="D69" s="46">
        <f>SUM(D25:D68)</f>
        <v>61</v>
      </c>
      <c r="E69" s="46">
        <f>SUM(E25:E68)</f>
        <v>61</v>
      </c>
    </row>
    <row r="70" spans="1:5" x14ac:dyDescent="0.3">
      <c r="A70" s="30"/>
      <c r="B70" s="32" t="s">
        <v>9</v>
      </c>
      <c r="C70" s="28">
        <f>SUM(C26:C65)</f>
        <v>61</v>
      </c>
      <c r="D70" s="46">
        <f>SUM(D26:D65)</f>
        <v>61</v>
      </c>
      <c r="E70" s="46">
        <f>SUM(E26:E65)</f>
        <v>61</v>
      </c>
    </row>
    <row r="71" spans="1:5" x14ac:dyDescent="0.3">
      <c r="A71" s="30"/>
      <c r="B71" s="32" t="s">
        <v>53</v>
      </c>
      <c r="C71" s="28">
        <f>C70+C24</f>
        <v>122</v>
      </c>
      <c r="D71" s="46">
        <f>D70+D24</f>
        <v>122</v>
      </c>
      <c r="E71" s="46">
        <f>E70+E24</f>
        <v>122</v>
      </c>
    </row>
    <row r="72" spans="1:5" ht="10.5" customHeight="1" x14ac:dyDescent="0.3">
      <c r="A72" s="34"/>
      <c r="B72" s="35"/>
      <c r="C72" s="36"/>
      <c r="D72" s="36"/>
      <c r="E72" s="36"/>
    </row>
    <row r="73" spans="1:5" ht="14.25" customHeight="1" x14ac:dyDescent="0.3">
      <c r="A73" s="196" t="s">
        <v>67</v>
      </c>
      <c r="B73" s="197"/>
      <c r="C73" s="37">
        <v>20</v>
      </c>
      <c r="D73" s="17">
        <v>20</v>
      </c>
      <c r="E73" s="17">
        <v>20</v>
      </c>
    </row>
    <row r="74" spans="1:5" ht="27.75" customHeight="1" x14ac:dyDescent="0.3">
      <c r="A74" s="196" t="s">
        <v>77</v>
      </c>
      <c r="B74" s="197"/>
      <c r="C74" s="48">
        <f>C71/C73</f>
        <v>6.1</v>
      </c>
      <c r="D74" s="28">
        <f>D71/D73</f>
        <v>6.1</v>
      </c>
      <c r="E74" s="28">
        <f>E71/E73</f>
        <v>6.1</v>
      </c>
    </row>
    <row r="75" spans="1:5" ht="10.5" customHeight="1" x14ac:dyDescent="0.3">
      <c r="A75" s="35"/>
      <c r="B75" s="41"/>
      <c r="C75" s="41"/>
      <c r="D75" s="37"/>
      <c r="E75" s="37"/>
    </row>
    <row r="76" spans="1:5" s="3" customFormat="1" ht="19.5" customHeight="1" x14ac:dyDescent="0.3">
      <c r="A76" s="196" t="s">
        <v>68</v>
      </c>
      <c r="B76" s="197"/>
      <c r="C76" s="39"/>
      <c r="D76" s="39"/>
      <c r="E76" s="39"/>
    </row>
    <row r="77" spans="1:5" s="3" customFormat="1" ht="31.5" customHeight="1" x14ac:dyDescent="0.3">
      <c r="A77" s="196" t="s">
        <v>78</v>
      </c>
      <c r="B77" s="197"/>
      <c r="C77" s="39"/>
      <c r="D77" s="39"/>
      <c r="E77" s="39"/>
    </row>
    <row r="78" spans="1:5" ht="11.25" customHeight="1" x14ac:dyDescent="0.3">
      <c r="A78" s="40"/>
      <c r="B78" s="41"/>
      <c r="C78" s="42"/>
      <c r="D78" s="13"/>
      <c r="E78" s="13"/>
    </row>
    <row r="79" spans="1:5" s="3" customFormat="1" ht="17.25" customHeight="1" x14ac:dyDescent="0.3">
      <c r="A79" s="43" t="s">
        <v>69</v>
      </c>
      <c r="B79" s="43"/>
      <c r="C79" s="43"/>
      <c r="D79" s="43"/>
      <c r="E79" s="43"/>
    </row>
    <row r="80" spans="1:5" s="3" customFormat="1" ht="10.5" customHeight="1" x14ac:dyDescent="0.3">
      <c r="A80" s="43"/>
      <c r="B80" s="43"/>
      <c r="C80" s="43"/>
      <c r="D80" s="43"/>
      <c r="E80" s="43"/>
    </row>
    <row r="81" spans="1:5" s="3" customFormat="1" ht="15" customHeight="1" x14ac:dyDescent="0.3">
      <c r="A81" s="43" t="s">
        <v>71</v>
      </c>
      <c r="B81" s="44"/>
      <c r="C81" s="43"/>
      <c r="D81" s="43"/>
      <c r="E81" s="43"/>
    </row>
    <row r="82" spans="1:5" s="3" customFormat="1" ht="14.25" customHeight="1" x14ac:dyDescent="0.3">
      <c r="A82" s="43"/>
      <c r="B82" s="45" t="s">
        <v>70</v>
      </c>
      <c r="C82" s="43"/>
      <c r="D82" s="43"/>
      <c r="E82" s="43"/>
    </row>
    <row r="83" spans="1:5" ht="9" customHeight="1" x14ac:dyDescent="0.3">
      <c r="A83" s="13"/>
      <c r="B83" s="200"/>
      <c r="C83" s="200"/>
      <c r="D83" s="41"/>
      <c r="E83" s="41"/>
    </row>
    <row r="84" spans="1:5" ht="6" customHeight="1" x14ac:dyDescent="0.3">
      <c r="A84" s="13"/>
      <c r="B84" s="13"/>
      <c r="C84" s="13"/>
      <c r="D84" s="41"/>
      <c r="E84" s="41"/>
    </row>
  </sheetData>
  <mergeCells count="15">
    <mergeCell ref="B1:D1"/>
    <mergeCell ref="A73:B73"/>
    <mergeCell ref="B6:D6"/>
    <mergeCell ref="A7:E7"/>
    <mergeCell ref="A74:B74"/>
    <mergeCell ref="B83:C83"/>
    <mergeCell ref="A10:C10"/>
    <mergeCell ref="B11:C11"/>
    <mergeCell ref="B3:D3"/>
    <mergeCell ref="B5:D5"/>
    <mergeCell ref="A76:B76"/>
    <mergeCell ref="A77:B77"/>
    <mergeCell ref="B12:E12"/>
    <mergeCell ref="B8:C8"/>
    <mergeCell ref="A9:C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9" firstPageNumber="14" fitToHeight="0" orientation="portrait" useFirstPageNumber="1" r:id="rId1"/>
  <headerFooter alignWithMargins="0">
    <oddHeader>&amp;C&amp;"Times New Roman,Regular"&amp;11&amp;P</oddHeader>
    <oddFooter>&amp;C&amp;"Times New Roman,Regular"&amp;11&amp;F; Noteikumi par Sociālās integrācijas valsts aģentūras sniegto maksas pakalpojumu cenrādi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view="pageLayout" topLeftCell="A28" zoomScale="80" zoomScaleNormal="70" zoomScalePageLayoutView="80" workbookViewId="0">
      <selection activeCell="B51" sqref="B51"/>
    </sheetView>
  </sheetViews>
  <sheetFormatPr defaultColWidth="9.1796875" defaultRowHeight="15.5" x14ac:dyDescent="0.35"/>
  <cols>
    <col min="1" max="1" width="15.7265625" style="50" customWidth="1"/>
    <col min="2" max="2" width="93" style="50" customWidth="1"/>
    <col min="3" max="3" width="8.26953125" style="50" hidden="1" customWidth="1"/>
    <col min="4" max="4" width="9.1796875" style="50" hidden="1" customWidth="1"/>
    <col min="5" max="5" width="24.7265625" style="50" customWidth="1"/>
    <col min="6" max="16384" width="9.1796875" style="4"/>
  </cols>
  <sheetData>
    <row r="1" spans="1:5" x14ac:dyDescent="0.35">
      <c r="B1" s="51"/>
      <c r="C1" s="51"/>
      <c r="D1" s="51"/>
      <c r="E1" s="51" t="s">
        <v>11</v>
      </c>
    </row>
    <row r="2" spans="1:5" x14ac:dyDescent="0.35">
      <c r="B2" s="52"/>
      <c r="C2" s="52"/>
      <c r="D2" s="52"/>
      <c r="E2" s="51" t="s">
        <v>58</v>
      </c>
    </row>
    <row r="3" spans="1:5" x14ac:dyDescent="0.35">
      <c r="B3" s="51"/>
      <c r="C3" s="51"/>
      <c r="D3" s="51"/>
      <c r="E3" s="51" t="s">
        <v>83</v>
      </c>
    </row>
    <row r="4" spans="1:5" x14ac:dyDescent="0.35">
      <c r="B4" s="51"/>
      <c r="C4" s="51"/>
      <c r="D4" s="51"/>
      <c r="E4" s="51"/>
    </row>
    <row r="5" spans="1:5" x14ac:dyDescent="0.35">
      <c r="B5" s="53"/>
      <c r="C5" s="53"/>
      <c r="D5" s="53"/>
      <c r="E5" s="51" t="s">
        <v>178</v>
      </c>
    </row>
    <row r="6" spans="1:5" ht="15.75" customHeight="1" x14ac:dyDescent="0.35">
      <c r="B6" s="79"/>
      <c r="C6" s="79"/>
      <c r="D6" s="79"/>
      <c r="E6" s="54"/>
    </row>
    <row r="7" spans="1:5" ht="15" x14ac:dyDescent="0.3">
      <c r="A7" s="185" t="s">
        <v>10</v>
      </c>
      <c r="B7" s="185"/>
      <c r="C7" s="185"/>
      <c r="D7" s="185"/>
      <c r="E7" s="185"/>
    </row>
    <row r="8" spans="1:5" x14ac:dyDescent="0.35">
      <c r="B8" s="55"/>
      <c r="C8" s="55"/>
      <c r="D8" s="55"/>
    </row>
    <row r="9" spans="1:5" x14ac:dyDescent="0.35">
      <c r="A9" s="188" t="s">
        <v>1</v>
      </c>
      <c r="B9" s="188"/>
      <c r="C9" s="49"/>
      <c r="D9" s="49"/>
    </row>
    <row r="10" spans="1:5" x14ac:dyDescent="0.35">
      <c r="A10" s="188" t="s">
        <v>0</v>
      </c>
      <c r="B10" s="188"/>
      <c r="C10" s="49"/>
      <c r="D10" s="49"/>
    </row>
    <row r="11" spans="1:5" x14ac:dyDescent="0.35">
      <c r="A11" s="49"/>
      <c r="B11" s="49" t="s">
        <v>160</v>
      </c>
      <c r="C11" s="49"/>
      <c r="D11" s="49"/>
    </row>
    <row r="12" spans="1:5" x14ac:dyDescent="0.35">
      <c r="A12" s="49"/>
      <c r="B12" s="49" t="s">
        <v>167</v>
      </c>
      <c r="C12" s="49"/>
      <c r="D12" s="49"/>
    </row>
    <row r="13" spans="1:5" x14ac:dyDescent="0.35">
      <c r="A13" s="49"/>
      <c r="B13" s="49" t="s">
        <v>168</v>
      </c>
      <c r="C13" s="49"/>
      <c r="D13" s="49"/>
    </row>
    <row r="14" spans="1:5" x14ac:dyDescent="0.35">
      <c r="A14" s="49" t="s">
        <v>2</v>
      </c>
      <c r="B14" s="49" t="s">
        <v>93</v>
      </c>
      <c r="C14" s="49"/>
      <c r="D14" s="49"/>
    </row>
    <row r="15" spans="1:5" ht="62" x14ac:dyDescent="0.3">
      <c r="A15" s="83" t="s">
        <v>3</v>
      </c>
      <c r="B15" s="83" t="s">
        <v>4</v>
      </c>
      <c r="C15" s="83"/>
      <c r="D15" s="83"/>
      <c r="E15" s="83" t="s">
        <v>79</v>
      </c>
    </row>
    <row r="16" spans="1:5" ht="15" x14ac:dyDescent="0.3">
      <c r="A16" s="57">
        <v>1</v>
      </c>
      <c r="B16" s="58">
        <v>2</v>
      </c>
      <c r="C16" s="58"/>
      <c r="D16" s="58"/>
      <c r="E16" s="58">
        <v>3</v>
      </c>
    </row>
    <row r="17" spans="1:7" x14ac:dyDescent="0.35">
      <c r="A17" s="57"/>
      <c r="B17" s="59" t="s">
        <v>6</v>
      </c>
      <c r="C17" s="59"/>
      <c r="D17" s="59"/>
      <c r="E17" s="60"/>
    </row>
    <row r="18" spans="1:7" x14ac:dyDescent="0.35">
      <c r="A18" s="61">
        <v>1100</v>
      </c>
      <c r="B18" s="62" t="s">
        <v>80</v>
      </c>
      <c r="C18" s="62"/>
      <c r="D18" s="146">
        <f>[4]MPC!D4</f>
        <v>3.154970760233919</v>
      </c>
      <c r="E18" s="63">
        <v>69.41</v>
      </c>
    </row>
    <row r="19" spans="1:7" x14ac:dyDescent="0.35">
      <c r="A19" s="61">
        <v>1200</v>
      </c>
      <c r="B19" s="64" t="s">
        <v>133</v>
      </c>
      <c r="C19" s="64"/>
      <c r="D19" s="146">
        <f>[4]MPC!D5</f>
        <v>0.74425760233918148</v>
      </c>
      <c r="E19" s="63">
        <v>16.37</v>
      </c>
    </row>
    <row r="20" spans="1:7" ht="15.75" customHeight="1" x14ac:dyDescent="0.35">
      <c r="A20" s="61">
        <v>2223</v>
      </c>
      <c r="B20" s="64" t="s">
        <v>49</v>
      </c>
      <c r="C20" s="64"/>
      <c r="D20" s="146">
        <f>[4]MPC!D6</f>
        <v>7.3974320282847866E-2</v>
      </c>
      <c r="E20" s="63">
        <v>1.48</v>
      </c>
    </row>
    <row r="21" spans="1:7" ht="15.75" customHeight="1" x14ac:dyDescent="0.35">
      <c r="A21" s="61">
        <v>2321</v>
      </c>
      <c r="B21" s="64" t="s">
        <v>29</v>
      </c>
      <c r="C21" s="64"/>
      <c r="D21" s="146">
        <f>[4]MPC!D7</f>
        <v>7.8122413008988839E-2</v>
      </c>
      <c r="E21" s="63">
        <v>1.56</v>
      </c>
    </row>
    <row r="22" spans="1:7" x14ac:dyDescent="0.35">
      <c r="A22" s="61">
        <v>2311</v>
      </c>
      <c r="B22" s="64" t="s">
        <v>27</v>
      </c>
      <c r="C22" s="64"/>
      <c r="D22" s="146">
        <f>[4]MPC!D8</f>
        <v>4.3421052631578954E-3</v>
      </c>
      <c r="E22" s="63">
        <v>0.09</v>
      </c>
    </row>
    <row r="23" spans="1:7" x14ac:dyDescent="0.35">
      <c r="A23" s="61">
        <v>2312</v>
      </c>
      <c r="B23" s="64" t="s">
        <v>28</v>
      </c>
      <c r="C23" s="64"/>
      <c r="D23" s="146">
        <f>[4]MPC!D9</f>
        <v>5.474248378819109E-2</v>
      </c>
      <c r="E23" s="63">
        <v>1.0900000000000001</v>
      </c>
    </row>
    <row r="24" spans="1:7" x14ac:dyDescent="0.35">
      <c r="A24" s="60">
        <v>2370</v>
      </c>
      <c r="B24" s="64" t="s">
        <v>37</v>
      </c>
      <c r="C24" s="64"/>
      <c r="D24" s="146">
        <f>[4]MPC!D10</f>
        <v>0.11175438596491229</v>
      </c>
      <c r="E24" s="63">
        <v>2.2400000000000002</v>
      </c>
    </row>
    <row r="25" spans="1:7" x14ac:dyDescent="0.35">
      <c r="A25" s="61">
        <v>2244</v>
      </c>
      <c r="B25" s="64" t="s">
        <v>132</v>
      </c>
      <c r="C25" s="64"/>
      <c r="D25" s="146">
        <f>[4]MPC!D11</f>
        <v>4.3136985736750712E-2</v>
      </c>
      <c r="E25" s="63">
        <v>0.86</v>
      </c>
    </row>
    <row r="26" spans="1:7" x14ac:dyDescent="0.3">
      <c r="A26" s="61"/>
      <c r="B26" s="65" t="s">
        <v>7</v>
      </c>
      <c r="C26" s="65"/>
      <c r="D26" s="162">
        <f>[4]MPC!D12</f>
        <v>4.2653010566179486</v>
      </c>
      <c r="E26" s="66">
        <f>SUM(E18:E25)</f>
        <v>93.100000000000009</v>
      </c>
      <c r="G26" s="159"/>
    </row>
    <row r="27" spans="1:7" x14ac:dyDescent="0.35">
      <c r="A27" s="67"/>
      <c r="B27" s="62" t="s">
        <v>8</v>
      </c>
      <c r="C27" s="62"/>
      <c r="D27" s="146"/>
      <c r="E27" s="63"/>
    </row>
    <row r="28" spans="1:7" x14ac:dyDescent="0.35">
      <c r="A28" s="61">
        <v>1100</v>
      </c>
      <c r="B28" s="61" t="s">
        <v>72</v>
      </c>
      <c r="C28" s="164">
        <v>0.51439999999999997</v>
      </c>
      <c r="D28" s="146">
        <f>[4]MPC!D14</f>
        <v>0.95112943966962393</v>
      </c>
      <c r="E28" s="63">
        <v>20.97</v>
      </c>
    </row>
    <row r="29" spans="1:7" ht="15.75" customHeight="1" x14ac:dyDescent="0.35">
      <c r="A29" s="61">
        <v>1200</v>
      </c>
      <c r="B29" s="68" t="s">
        <v>94</v>
      </c>
      <c r="C29" s="164">
        <f>C28*0.2359</f>
        <v>0.12134695999999999</v>
      </c>
      <c r="D29" s="146">
        <f>[4]MPC!D15</f>
        <v>0.22437143481806429</v>
      </c>
      <c r="E29" s="63">
        <v>4.95</v>
      </c>
    </row>
    <row r="30" spans="1:7" x14ac:dyDescent="0.35">
      <c r="A30" s="61">
        <v>2100</v>
      </c>
      <c r="B30" s="81" t="s">
        <v>51</v>
      </c>
      <c r="C30" s="161">
        <v>8.0999999999999996E-4</v>
      </c>
      <c r="D30" s="146">
        <f>[4]MPC!D16</f>
        <v>1.4976960461360719E-3</v>
      </c>
      <c r="E30" s="63">
        <v>0.03</v>
      </c>
    </row>
    <row r="31" spans="1:7" x14ac:dyDescent="0.35">
      <c r="A31" s="69">
        <v>2210</v>
      </c>
      <c r="B31" s="68" t="s">
        <v>105</v>
      </c>
      <c r="C31" s="161">
        <v>8.0000000000000002E-3</v>
      </c>
      <c r="D31" s="146">
        <f>[4]MPC!D17</f>
        <v>1.4792059714924168E-2</v>
      </c>
      <c r="E31" s="63">
        <v>0.3</v>
      </c>
    </row>
    <row r="32" spans="1:7" x14ac:dyDescent="0.35">
      <c r="A32" s="61">
        <v>2222</v>
      </c>
      <c r="B32" s="64" t="s">
        <v>106</v>
      </c>
      <c r="C32" s="161">
        <v>4.4400000000000004E-3</v>
      </c>
      <c r="D32" s="146">
        <f>[4]MPC!D18</f>
        <v>8.2095931417829147E-3</v>
      </c>
      <c r="E32" s="63">
        <v>0.16</v>
      </c>
    </row>
    <row r="33" spans="1:5" x14ac:dyDescent="0.35">
      <c r="A33" s="61">
        <v>2223</v>
      </c>
      <c r="B33" s="64" t="s">
        <v>107</v>
      </c>
      <c r="C33" s="161">
        <v>5.4940000000000003E-2</v>
      </c>
      <c r="D33" s="146">
        <f>[4]MPC!D19</f>
        <v>0.10158447009224172</v>
      </c>
      <c r="E33" s="63">
        <v>2.0299999999999998</v>
      </c>
    </row>
    <row r="34" spans="1:5" ht="31" x14ac:dyDescent="0.35">
      <c r="A34" s="61">
        <v>2224</v>
      </c>
      <c r="B34" s="64" t="s">
        <v>124</v>
      </c>
      <c r="C34" s="161">
        <v>3.0899999999999999E-3</v>
      </c>
      <c r="D34" s="146">
        <f>[4]MPC!D20</f>
        <v>5.7134330648894597E-3</v>
      </c>
      <c r="E34" s="63">
        <v>0.11</v>
      </c>
    </row>
    <row r="35" spans="1:5" x14ac:dyDescent="0.35">
      <c r="A35" s="61">
        <v>2231</v>
      </c>
      <c r="B35" s="59" t="s">
        <v>112</v>
      </c>
      <c r="C35" s="161">
        <v>1.5E-3</v>
      </c>
      <c r="D35" s="146">
        <f>[4]MPC!D21</f>
        <v>2.7735111965482818E-3</v>
      </c>
      <c r="E35" s="63">
        <v>0.06</v>
      </c>
    </row>
    <row r="36" spans="1:5" x14ac:dyDescent="0.35">
      <c r="A36" s="61">
        <v>2235</v>
      </c>
      <c r="B36" s="156" t="s">
        <v>125</v>
      </c>
      <c r="C36" s="161">
        <v>2.5100000000000001E-3</v>
      </c>
      <c r="D36" s="146">
        <f>[4]MPC!D22</f>
        <v>4.6410087355574581E-3</v>
      </c>
      <c r="E36" s="63">
        <v>0.09</v>
      </c>
    </row>
    <row r="37" spans="1:5" x14ac:dyDescent="0.35">
      <c r="A37" s="61">
        <v>2239</v>
      </c>
      <c r="B37" s="59" t="s">
        <v>126</v>
      </c>
      <c r="C37" s="161">
        <v>1.7899999999999999E-3</v>
      </c>
      <c r="D37" s="146">
        <f>[4]MPC!D23</f>
        <v>3.3097233612142825E-3</v>
      </c>
      <c r="E37" s="63">
        <v>7.0000000000000007E-2</v>
      </c>
    </row>
    <row r="38" spans="1:5" x14ac:dyDescent="0.35">
      <c r="A38" s="61">
        <v>2241</v>
      </c>
      <c r="B38" s="59" t="s">
        <v>127</v>
      </c>
      <c r="C38" s="161">
        <v>1.6500000000000001E-2</v>
      </c>
      <c r="D38" s="146">
        <f>[4]MPC!D24</f>
        <v>3.0508623162031099E-2</v>
      </c>
      <c r="E38" s="63">
        <v>0.61</v>
      </c>
    </row>
    <row r="39" spans="1:5" x14ac:dyDescent="0.35">
      <c r="A39" s="61">
        <v>2242</v>
      </c>
      <c r="B39" s="64" t="s">
        <v>108</v>
      </c>
      <c r="C39" s="161">
        <v>8.4999999999999995E-4</v>
      </c>
      <c r="D39" s="146">
        <f>[4]MPC!D25</f>
        <v>1.5716563447106928E-3</v>
      </c>
      <c r="E39" s="63">
        <v>0.03</v>
      </c>
    </row>
    <row r="40" spans="1:5" ht="14.25" customHeight="1" x14ac:dyDescent="0.35">
      <c r="A40" s="61">
        <v>2243</v>
      </c>
      <c r="B40" s="59" t="s">
        <v>111</v>
      </c>
      <c r="C40" s="161">
        <v>4.0000000000000002E-4</v>
      </c>
      <c r="D40" s="146">
        <f>[4]MPC!D26</f>
        <v>7.3960298574620841E-4</v>
      </c>
      <c r="E40" s="63">
        <v>0.01</v>
      </c>
    </row>
    <row r="41" spans="1:5" x14ac:dyDescent="0.35">
      <c r="A41" s="61">
        <v>2244</v>
      </c>
      <c r="B41" s="59" t="s">
        <v>128</v>
      </c>
      <c r="C41" s="161">
        <v>6.8070000000000006E-2</v>
      </c>
      <c r="D41" s="146">
        <f>[4]MPC!D27</f>
        <v>0.12586193809936103</v>
      </c>
      <c r="E41" s="63">
        <v>2.5299999999999998</v>
      </c>
    </row>
    <row r="42" spans="1:5" hidden="1" x14ac:dyDescent="0.35">
      <c r="A42" s="60">
        <v>2247</v>
      </c>
      <c r="B42" s="59" t="s">
        <v>20</v>
      </c>
      <c r="C42" s="161">
        <v>2.2000000000000001E-4</v>
      </c>
      <c r="D42" s="146">
        <f>[4]MPC!D28</f>
        <v>4.0678164216041463E-4</v>
      </c>
      <c r="E42" s="63">
        <v>0</v>
      </c>
    </row>
    <row r="43" spans="1:5" x14ac:dyDescent="0.35">
      <c r="A43" s="60">
        <v>2249</v>
      </c>
      <c r="B43" s="64" t="s">
        <v>114</v>
      </c>
      <c r="C43" s="161">
        <v>2.5000000000000001E-4</v>
      </c>
      <c r="D43" s="146">
        <f>[4]MPC!D29</f>
        <v>4.6225186609138026E-4</v>
      </c>
      <c r="E43" s="63">
        <v>0.01</v>
      </c>
    </row>
    <row r="44" spans="1:5" x14ac:dyDescent="0.35">
      <c r="A44" s="61">
        <v>2250</v>
      </c>
      <c r="B44" s="59" t="s">
        <v>113</v>
      </c>
      <c r="C44" s="161">
        <v>2.8400000000000002E-2</v>
      </c>
      <c r="D44" s="146">
        <f>[4]MPC!D30</f>
        <v>5.25118119879808E-2</v>
      </c>
      <c r="E44" s="63">
        <v>1.05</v>
      </c>
    </row>
    <row r="45" spans="1:5" x14ac:dyDescent="0.35">
      <c r="A45" s="61">
        <v>2262</v>
      </c>
      <c r="B45" s="64" t="s">
        <v>95</v>
      </c>
      <c r="C45" s="161">
        <v>1.137E-2</v>
      </c>
      <c r="D45" s="146">
        <f>[4]MPC!D31</f>
        <v>2.1023214869835972E-2</v>
      </c>
      <c r="E45" s="63">
        <v>0.42</v>
      </c>
    </row>
    <row r="46" spans="1:5" x14ac:dyDescent="0.35">
      <c r="A46" s="61">
        <v>2263</v>
      </c>
      <c r="B46" s="64" t="s">
        <v>110</v>
      </c>
      <c r="C46" s="161">
        <v>4.58E-2</v>
      </c>
      <c r="D46" s="146">
        <f>[4]MPC!D32</f>
        <v>8.468454186794086E-2</v>
      </c>
      <c r="E46" s="63">
        <v>1.69</v>
      </c>
    </row>
    <row r="47" spans="1:5" x14ac:dyDescent="0.35">
      <c r="A47" s="61">
        <v>2264</v>
      </c>
      <c r="B47" s="59" t="s">
        <v>129</v>
      </c>
      <c r="C47" s="161">
        <v>2.4000000000000001E-4</v>
      </c>
      <c r="D47" s="146">
        <f>[4]MPC!D33</f>
        <v>4.4376179144772505E-4</v>
      </c>
      <c r="E47" s="63">
        <v>0.01</v>
      </c>
    </row>
    <row r="48" spans="1:5" ht="17.25" customHeight="1" x14ac:dyDescent="0.35">
      <c r="A48" s="61">
        <v>2311</v>
      </c>
      <c r="B48" s="64" t="s">
        <v>100</v>
      </c>
      <c r="C48" s="165">
        <v>7.1000000000000002E-4</v>
      </c>
      <c r="D48" s="146">
        <f>[4]MPC!D34</f>
        <v>1.31279529969952E-3</v>
      </c>
      <c r="E48" s="63">
        <v>0.03</v>
      </c>
    </row>
    <row r="49" spans="1:6" x14ac:dyDescent="0.35">
      <c r="A49" s="61">
        <v>2314</v>
      </c>
      <c r="B49" s="156" t="s">
        <v>130</v>
      </c>
      <c r="C49" s="161">
        <v>4.6000000000000001E-4</v>
      </c>
      <c r="D49" s="146">
        <f>[4]MPC!D35</f>
        <v>8.5054343360813967E-4</v>
      </c>
      <c r="E49" s="63">
        <v>0.02</v>
      </c>
    </row>
    <row r="50" spans="1:6" x14ac:dyDescent="0.35">
      <c r="A50" s="61">
        <v>2321</v>
      </c>
      <c r="B50" s="64" t="s">
        <v>102</v>
      </c>
      <c r="C50" s="161">
        <v>6.0220000000000003E-2</v>
      </c>
      <c r="D50" s="146">
        <f>[4]MPC!D36</f>
        <v>0.11134722950409168</v>
      </c>
      <c r="E50" s="63">
        <v>2.23</v>
      </c>
    </row>
    <row r="51" spans="1:6" x14ac:dyDescent="0.35">
      <c r="A51" s="61">
        <v>2322</v>
      </c>
      <c r="B51" s="64" t="s">
        <v>96</v>
      </c>
      <c r="C51" s="161">
        <v>2.0999999999999999E-3</v>
      </c>
      <c r="D51" s="146">
        <f>[4]MPC!D37</f>
        <v>3.8829156751675939E-3</v>
      </c>
      <c r="E51" s="63">
        <v>0.08</v>
      </c>
    </row>
    <row r="52" spans="1:6" hidden="1" x14ac:dyDescent="0.35">
      <c r="A52" s="61">
        <v>2512</v>
      </c>
      <c r="B52" s="64" t="s">
        <v>119</v>
      </c>
      <c r="C52" s="161">
        <v>0</v>
      </c>
      <c r="D52" s="146">
        <f>[4]MPC!D38</f>
        <v>0</v>
      </c>
      <c r="E52" s="63">
        <v>0</v>
      </c>
    </row>
    <row r="53" spans="1:6" x14ac:dyDescent="0.35">
      <c r="A53" s="61">
        <v>2513</v>
      </c>
      <c r="B53" s="60" t="s">
        <v>109</v>
      </c>
      <c r="C53" s="161">
        <v>6.3000000000000003E-4</v>
      </c>
      <c r="D53" s="146">
        <f>[4]MPC!D39</f>
        <v>1.1648747025502784E-3</v>
      </c>
      <c r="E53" s="63">
        <v>0.02</v>
      </c>
    </row>
    <row r="54" spans="1:6" x14ac:dyDescent="0.35">
      <c r="A54" s="61">
        <v>2515</v>
      </c>
      <c r="B54" s="64" t="s">
        <v>40</v>
      </c>
      <c r="C54" s="161">
        <v>2.7499999999999998E-3</v>
      </c>
      <c r="D54" s="146">
        <f>[4]MPC!D40</f>
        <v>5.0847705270051823E-3</v>
      </c>
      <c r="E54" s="63">
        <v>0.1</v>
      </c>
    </row>
    <row r="55" spans="1:6" ht="17.25" customHeight="1" x14ac:dyDescent="0.35">
      <c r="A55" s="61">
        <v>2519</v>
      </c>
      <c r="B55" s="64" t="s">
        <v>120</v>
      </c>
      <c r="C55" s="161">
        <v>1.5100000000000001E-3</v>
      </c>
      <c r="D55" s="146">
        <f>[4]MPC!D41</f>
        <v>2.7920012711919366E-3</v>
      </c>
      <c r="E55" s="63">
        <v>0.06</v>
      </c>
    </row>
    <row r="56" spans="1:6" x14ac:dyDescent="0.35">
      <c r="A56" s="61">
        <v>5220</v>
      </c>
      <c r="B56" s="64" t="s">
        <v>121</v>
      </c>
      <c r="C56" s="161">
        <v>1.06E-2</v>
      </c>
      <c r="D56" s="146">
        <f>[4]MPC!D42</f>
        <v>1.9599479122274523E-2</v>
      </c>
      <c r="E56" s="63">
        <v>0.39</v>
      </c>
    </row>
    <row r="57" spans="1:6" x14ac:dyDescent="0.35">
      <c r="A57" s="61">
        <v>5238</v>
      </c>
      <c r="B57" s="60" t="s">
        <v>122</v>
      </c>
      <c r="C57" s="161">
        <v>1.65E-3</v>
      </c>
      <c r="D57" s="146">
        <f>[4]MPC!D43</f>
        <v>3.0508623162031098E-3</v>
      </c>
      <c r="E57" s="63">
        <v>0.06</v>
      </c>
    </row>
    <row r="58" spans="1:6" x14ac:dyDescent="0.35">
      <c r="A58" s="61">
        <v>5239</v>
      </c>
      <c r="B58" s="50" t="s">
        <v>115</v>
      </c>
      <c r="C58" s="161">
        <v>1.95E-2</v>
      </c>
      <c r="D58" s="146">
        <f>[4]MPC!D44</f>
        <v>3.6055645555127656E-2</v>
      </c>
      <c r="E58" s="63">
        <v>0.53</v>
      </c>
    </row>
    <row r="59" spans="1:6" x14ac:dyDescent="0.35">
      <c r="A59" s="61">
        <v>5250</v>
      </c>
      <c r="B59" s="64" t="s">
        <v>123</v>
      </c>
      <c r="C59" s="161">
        <v>1.4999999999999999E-2</v>
      </c>
      <c r="D59" s="146">
        <f>[4]MPC!D45</f>
        <v>2.7735111965482815E-2</v>
      </c>
      <c r="E59" s="63">
        <v>0.45</v>
      </c>
    </row>
    <row r="60" spans="1:6" x14ac:dyDescent="0.35">
      <c r="A60" s="70"/>
      <c r="B60" s="71" t="s">
        <v>9</v>
      </c>
      <c r="C60" s="71"/>
      <c r="D60" s="162">
        <f>SUM(D28:D59)</f>
        <v>1.8491127838306913</v>
      </c>
      <c r="E60" s="66">
        <f>SUM(E28:E59)</f>
        <v>39.100000000000016</v>
      </c>
      <c r="F60" s="159"/>
    </row>
    <row r="61" spans="1:6" x14ac:dyDescent="0.35">
      <c r="A61" s="70"/>
      <c r="B61" s="71" t="s">
        <v>53</v>
      </c>
      <c r="C61" s="71"/>
      <c r="D61" s="162">
        <f>D26+D60</f>
        <v>6.1144138404486394</v>
      </c>
      <c r="E61" s="66">
        <f>E26+E60</f>
        <v>132.20000000000002</v>
      </c>
    </row>
    <row r="62" spans="1:6" x14ac:dyDescent="0.35">
      <c r="A62" s="51"/>
      <c r="B62" s="54"/>
      <c r="C62" s="54"/>
      <c r="D62" s="54"/>
      <c r="E62" s="82"/>
    </row>
    <row r="63" spans="1:6" ht="15.75" customHeight="1" x14ac:dyDescent="0.35">
      <c r="A63" s="203" t="s">
        <v>67</v>
      </c>
      <c r="B63" s="204"/>
      <c r="C63" s="129"/>
      <c r="D63" s="129"/>
      <c r="E63" s="147">
        <v>20</v>
      </c>
    </row>
    <row r="64" spans="1:6" ht="15" customHeight="1" x14ac:dyDescent="0.3">
      <c r="A64" s="205" t="s">
        <v>85</v>
      </c>
      <c r="B64" s="206"/>
      <c r="C64" s="130"/>
      <c r="D64" s="130"/>
      <c r="E64" s="139">
        <f>E61/E63</f>
        <v>6.6100000000000012</v>
      </c>
    </row>
    <row r="65" spans="1:5" ht="14.25" customHeight="1" x14ac:dyDescent="0.35">
      <c r="A65" s="54"/>
      <c r="B65" s="75"/>
      <c r="C65" s="75"/>
      <c r="D65" s="75"/>
      <c r="E65" s="160"/>
    </row>
    <row r="66" spans="1:5" s="11" customFormat="1" ht="15" customHeight="1" x14ac:dyDescent="0.35">
      <c r="A66" s="203" t="s">
        <v>68</v>
      </c>
      <c r="B66" s="204"/>
      <c r="C66" s="129"/>
      <c r="D66" s="129"/>
      <c r="E66" s="76"/>
    </row>
    <row r="67" spans="1:5" s="11" customFormat="1" ht="15" customHeight="1" x14ac:dyDescent="0.35">
      <c r="A67" s="203" t="s">
        <v>86</v>
      </c>
      <c r="B67" s="204"/>
      <c r="C67" s="129"/>
      <c r="D67" s="129"/>
      <c r="E67" s="76"/>
    </row>
    <row r="68" spans="1:5" s="11" customFormat="1" x14ac:dyDescent="0.35">
      <c r="A68" s="77"/>
      <c r="B68" s="77"/>
      <c r="C68" s="77"/>
      <c r="D68" s="77"/>
      <c r="E68" s="141"/>
    </row>
    <row r="69" spans="1:5" s="11" customFormat="1" x14ac:dyDescent="0.35">
      <c r="A69" s="77" t="s">
        <v>69</v>
      </c>
      <c r="B69" s="77"/>
      <c r="C69" s="77"/>
      <c r="D69" s="77"/>
      <c r="E69" s="77"/>
    </row>
    <row r="70" spans="1:5" s="11" customFormat="1" x14ac:dyDescent="0.35">
      <c r="A70" s="77"/>
      <c r="B70" s="77"/>
      <c r="C70" s="77"/>
      <c r="D70" s="77"/>
      <c r="E70" s="77"/>
    </row>
    <row r="71" spans="1:5" s="11" customFormat="1" x14ac:dyDescent="0.35">
      <c r="A71" s="77" t="s">
        <v>135</v>
      </c>
      <c r="B71" s="80"/>
      <c r="C71" s="80"/>
      <c r="D71" s="80"/>
      <c r="E71" s="77"/>
    </row>
    <row r="72" spans="1:5" s="3" customFormat="1" ht="14.25" customHeight="1" x14ac:dyDescent="0.35">
      <c r="A72" s="77"/>
      <c r="B72" s="78"/>
      <c r="C72" s="78"/>
      <c r="D72" s="78"/>
      <c r="E72" s="77"/>
    </row>
    <row r="73" spans="1:5" x14ac:dyDescent="0.35">
      <c r="B73" s="79"/>
      <c r="C73" s="79"/>
      <c r="D73" s="79"/>
      <c r="E73" s="75"/>
    </row>
  </sheetData>
  <mergeCells count="7">
    <mergeCell ref="A7:E7"/>
    <mergeCell ref="A66:B66"/>
    <mergeCell ref="A67:B67"/>
    <mergeCell ref="A9:B9"/>
    <mergeCell ref="A10:B10"/>
    <mergeCell ref="A63:B63"/>
    <mergeCell ref="A64:B64"/>
  </mergeCells>
  <pageMargins left="0.7" right="0.7" top="0.75" bottom="0.75" header="0.3" footer="0.3"/>
  <pageSetup paperSize="9" scale="65" orientation="portrait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view="pageLayout" topLeftCell="A34" zoomScale="80" zoomScaleNormal="80" zoomScalePageLayoutView="80" workbookViewId="0">
      <selection activeCell="B37" sqref="B37"/>
    </sheetView>
  </sheetViews>
  <sheetFormatPr defaultColWidth="9.1796875" defaultRowHeight="15.5" x14ac:dyDescent="0.35"/>
  <cols>
    <col min="1" max="1" width="15.7265625" style="50" customWidth="1"/>
    <col min="2" max="2" width="93" style="50" customWidth="1"/>
    <col min="3" max="3" width="12" style="50" hidden="1" customWidth="1"/>
    <col min="4" max="4" width="26.1796875" style="50" customWidth="1"/>
    <col min="5" max="16384" width="9.1796875" style="4"/>
  </cols>
  <sheetData>
    <row r="1" spans="1:4" x14ac:dyDescent="0.35">
      <c r="B1" s="51"/>
      <c r="C1" s="51" t="s">
        <v>11</v>
      </c>
      <c r="D1" s="51" t="s">
        <v>11</v>
      </c>
    </row>
    <row r="2" spans="1:4" x14ac:dyDescent="0.35">
      <c r="B2" s="52"/>
      <c r="C2" s="51" t="s">
        <v>58</v>
      </c>
      <c r="D2" s="51" t="s">
        <v>58</v>
      </c>
    </row>
    <row r="3" spans="1:4" x14ac:dyDescent="0.35">
      <c r="B3" s="51"/>
      <c r="C3" s="51" t="s">
        <v>83</v>
      </c>
      <c r="D3" s="51" t="s">
        <v>83</v>
      </c>
    </row>
    <row r="4" spans="1:4" x14ac:dyDescent="0.35">
      <c r="B4" s="51"/>
      <c r="C4" s="51"/>
      <c r="D4" s="51"/>
    </row>
    <row r="5" spans="1:4" x14ac:dyDescent="0.35">
      <c r="B5" s="53"/>
      <c r="C5" s="51" t="s">
        <v>92</v>
      </c>
      <c r="D5" s="51" t="s">
        <v>178</v>
      </c>
    </row>
    <row r="6" spans="1:4" ht="15.75" customHeight="1" x14ac:dyDescent="0.35">
      <c r="B6" s="79"/>
      <c r="C6" s="54"/>
      <c r="D6" s="54"/>
    </row>
    <row r="7" spans="1:4" ht="15" x14ac:dyDescent="0.3">
      <c r="A7" s="185" t="s">
        <v>10</v>
      </c>
      <c r="B7" s="185"/>
      <c r="C7" s="185"/>
      <c r="D7" s="140"/>
    </row>
    <row r="8" spans="1:4" x14ac:dyDescent="0.35">
      <c r="B8" s="55"/>
    </row>
    <row r="9" spans="1:4" x14ac:dyDescent="0.35">
      <c r="A9" s="188" t="s">
        <v>1</v>
      </c>
      <c r="B9" s="188"/>
    </row>
    <row r="10" spans="1:4" x14ac:dyDescent="0.35">
      <c r="A10" s="188" t="s">
        <v>0</v>
      </c>
      <c r="B10" s="188"/>
    </row>
    <row r="11" spans="1:4" x14ac:dyDescent="0.35">
      <c r="A11" s="49"/>
      <c r="B11" s="49" t="s">
        <v>160</v>
      </c>
    </row>
    <row r="12" spans="1:4" x14ac:dyDescent="0.35">
      <c r="A12" s="49"/>
      <c r="B12" s="49" t="s">
        <v>167</v>
      </c>
    </row>
    <row r="13" spans="1:4" x14ac:dyDescent="0.35">
      <c r="A13" s="49"/>
      <c r="B13" s="49" t="s">
        <v>169</v>
      </c>
    </row>
    <row r="14" spans="1:4" x14ac:dyDescent="0.35">
      <c r="A14" s="49" t="s">
        <v>2</v>
      </c>
      <c r="B14" s="49" t="s">
        <v>93</v>
      </c>
    </row>
    <row r="15" spans="1:4" ht="75" customHeight="1" x14ac:dyDescent="0.3">
      <c r="A15" s="83" t="s">
        <v>3</v>
      </c>
      <c r="B15" s="83" t="s">
        <v>4</v>
      </c>
      <c r="C15" s="83" t="s">
        <v>79</v>
      </c>
      <c r="D15" s="83" t="s">
        <v>79</v>
      </c>
    </row>
    <row r="16" spans="1:4" ht="15" x14ac:dyDescent="0.3">
      <c r="A16" s="57">
        <v>1</v>
      </c>
      <c r="B16" s="58">
        <v>2</v>
      </c>
      <c r="C16" s="58">
        <v>3</v>
      </c>
      <c r="D16" s="58">
        <v>3</v>
      </c>
    </row>
    <row r="17" spans="1:10" x14ac:dyDescent="0.35">
      <c r="A17" s="57"/>
      <c r="B17" s="59" t="s">
        <v>6</v>
      </c>
      <c r="C17" s="60"/>
      <c r="D17" s="60"/>
    </row>
    <row r="18" spans="1:10" x14ac:dyDescent="0.35">
      <c r="A18" s="61">
        <v>1100</v>
      </c>
      <c r="B18" s="62" t="s">
        <v>80</v>
      </c>
      <c r="C18" s="63">
        <f>[5]MPC!H4</f>
        <v>54.350857555555571</v>
      </c>
      <c r="D18" s="63">
        <v>163.05000000000001</v>
      </c>
    </row>
    <row r="19" spans="1:10" x14ac:dyDescent="0.35">
      <c r="A19" s="61">
        <v>1200</v>
      </c>
      <c r="B19" s="64" t="s">
        <v>133</v>
      </c>
      <c r="C19" s="63">
        <f>[5]MPC!H5</f>
        <v>12.821367297355559</v>
      </c>
      <c r="D19" s="63">
        <v>38.46</v>
      </c>
    </row>
    <row r="20" spans="1:10" ht="15.75" customHeight="1" x14ac:dyDescent="0.35">
      <c r="A20" s="61">
        <v>2223</v>
      </c>
      <c r="B20" s="64" t="s">
        <v>49</v>
      </c>
      <c r="C20" s="63">
        <f>[5]MPC!H6</f>
        <v>1.0681891848843232</v>
      </c>
      <c r="D20" s="63">
        <v>3.2</v>
      </c>
    </row>
    <row r="21" spans="1:10" ht="15.75" customHeight="1" x14ac:dyDescent="0.35">
      <c r="A21" s="61">
        <v>2321</v>
      </c>
      <c r="B21" s="64" t="s">
        <v>29</v>
      </c>
      <c r="C21" s="63">
        <f>[5]MPC!H7</f>
        <v>1.1280876438497986</v>
      </c>
      <c r="D21" s="63">
        <v>3.38</v>
      </c>
    </row>
    <row r="22" spans="1:10" x14ac:dyDescent="0.35">
      <c r="A22" s="61">
        <v>2311</v>
      </c>
      <c r="B22" s="64" t="s">
        <v>27</v>
      </c>
      <c r="C22" s="63">
        <f>[5]MPC!H8</f>
        <v>3.1350000000000003E-2</v>
      </c>
      <c r="D22" s="63">
        <v>0.09</v>
      </c>
    </row>
    <row r="23" spans="1:10" x14ac:dyDescent="0.35">
      <c r="A23" s="61">
        <v>2312</v>
      </c>
      <c r="B23" s="64" t="s">
        <v>28</v>
      </c>
      <c r="C23" s="63">
        <f>[5]MPC!H9</f>
        <v>1.8012814659014793</v>
      </c>
      <c r="D23" s="63">
        <v>5.4</v>
      </c>
    </row>
    <row r="24" spans="1:10" x14ac:dyDescent="0.35">
      <c r="A24" s="60">
        <v>2370</v>
      </c>
      <c r="B24" s="64" t="s">
        <v>37</v>
      </c>
      <c r="C24" s="63">
        <f>[5]MPC!H10</f>
        <v>1.4279999999999999</v>
      </c>
      <c r="D24" s="63">
        <v>4.28</v>
      </c>
    </row>
    <row r="25" spans="1:10" x14ac:dyDescent="0.35">
      <c r="A25" s="61">
        <v>2244</v>
      </c>
      <c r="B25" s="64" t="s">
        <v>132</v>
      </c>
      <c r="C25" s="63">
        <f>[5]MPC!H11</f>
        <v>0.62289807403868025</v>
      </c>
      <c r="D25" s="63">
        <v>1.87</v>
      </c>
    </row>
    <row r="26" spans="1:10" x14ac:dyDescent="0.3">
      <c r="A26" s="61"/>
      <c r="B26" s="65" t="s">
        <v>7</v>
      </c>
      <c r="C26" s="66">
        <f>SUM(C18:C25)</f>
        <v>73.252031221585412</v>
      </c>
      <c r="D26" s="66">
        <f>SUM(D18:D25)</f>
        <v>219.73000000000002</v>
      </c>
      <c r="F26" s="159"/>
    </row>
    <row r="27" spans="1:10" x14ac:dyDescent="0.35">
      <c r="A27" s="67"/>
      <c r="B27" s="62" t="s">
        <v>8</v>
      </c>
      <c r="C27" s="63"/>
      <c r="D27" s="63"/>
    </row>
    <row r="28" spans="1:10" x14ac:dyDescent="0.3">
      <c r="A28" s="61">
        <v>1100</v>
      </c>
      <c r="B28" s="61" t="s">
        <v>72</v>
      </c>
      <c r="C28" s="63">
        <f>[5]MPC!$H$14</f>
        <v>6.6814561544146853</v>
      </c>
      <c r="D28" s="63">
        <v>20.010000000000002</v>
      </c>
    </row>
    <row r="29" spans="1:10" ht="15.75" customHeight="1" x14ac:dyDescent="0.3">
      <c r="A29" s="61">
        <v>1200</v>
      </c>
      <c r="B29" s="68" t="s">
        <v>94</v>
      </c>
      <c r="C29" s="63">
        <f>C28*0.2359</f>
        <v>1.5761555068264244</v>
      </c>
      <c r="D29" s="63">
        <v>4.7300000000000004</v>
      </c>
    </row>
    <row r="30" spans="1:10" x14ac:dyDescent="0.3">
      <c r="A30" s="61">
        <v>2100</v>
      </c>
      <c r="B30" s="81" t="s">
        <v>51</v>
      </c>
      <c r="C30" s="63">
        <f>[5]MPC!H16</f>
        <v>1.0520955453102439E-2</v>
      </c>
      <c r="D30" s="63">
        <v>0.03</v>
      </c>
    </row>
    <row r="31" spans="1:10" x14ac:dyDescent="0.3">
      <c r="A31" s="69">
        <v>2210</v>
      </c>
      <c r="B31" s="68" t="s">
        <v>105</v>
      </c>
      <c r="C31" s="63">
        <f>[5]MPC!H17</f>
        <v>0.10391067114175251</v>
      </c>
      <c r="D31" s="63">
        <v>0.31</v>
      </c>
      <c r="J31" s="159"/>
    </row>
    <row r="32" spans="1:10" x14ac:dyDescent="0.35">
      <c r="A32" s="61">
        <v>2222</v>
      </c>
      <c r="B32" s="64" t="s">
        <v>106</v>
      </c>
      <c r="C32" s="63">
        <f>[5]MPC!H18</f>
        <v>5.7670422483672643E-2</v>
      </c>
      <c r="D32" s="63">
        <v>0.17</v>
      </c>
    </row>
    <row r="33" spans="1:4" x14ac:dyDescent="0.35">
      <c r="A33" s="61">
        <v>2223</v>
      </c>
      <c r="B33" s="64" t="s">
        <v>107</v>
      </c>
      <c r="C33" s="63">
        <f>[5]MPC!H19</f>
        <v>0.71360653406598529</v>
      </c>
      <c r="D33" s="63">
        <v>2.14</v>
      </c>
    </row>
    <row r="34" spans="1:4" ht="31" x14ac:dyDescent="0.35">
      <c r="A34" s="61">
        <v>2224</v>
      </c>
      <c r="B34" s="64" t="s">
        <v>124</v>
      </c>
      <c r="C34" s="63">
        <f>[5]MPC!H20</f>
        <v>4.0135496728501904E-2</v>
      </c>
      <c r="D34" s="63">
        <v>0.12</v>
      </c>
    </row>
    <row r="35" spans="1:4" x14ac:dyDescent="0.35">
      <c r="A35" s="61">
        <v>2231</v>
      </c>
      <c r="B35" s="59" t="s">
        <v>112</v>
      </c>
      <c r="C35" s="63">
        <f>[5]MPC!H21</f>
        <v>1.9483250839078595E-2</v>
      </c>
      <c r="D35" s="63">
        <v>0.06</v>
      </c>
    </row>
    <row r="36" spans="1:4" x14ac:dyDescent="0.3">
      <c r="A36" s="61">
        <v>2235</v>
      </c>
      <c r="B36" s="156" t="s">
        <v>125</v>
      </c>
      <c r="C36" s="63">
        <f>[5]MPC!H22</f>
        <v>3.2601973070724849E-2</v>
      </c>
      <c r="D36" s="63">
        <v>0.1</v>
      </c>
    </row>
    <row r="37" spans="1:4" x14ac:dyDescent="0.35">
      <c r="A37" s="61">
        <v>2239</v>
      </c>
      <c r="B37" s="59" t="s">
        <v>126</v>
      </c>
      <c r="C37" s="63">
        <f>[5]MPC!H23</f>
        <v>2.3250012667967123E-2</v>
      </c>
      <c r="D37" s="63">
        <v>7.0000000000000007E-2</v>
      </c>
    </row>
    <row r="38" spans="1:4" x14ac:dyDescent="0.35">
      <c r="A38" s="61">
        <v>2241</v>
      </c>
      <c r="B38" s="59" t="s">
        <v>127</v>
      </c>
      <c r="C38" s="63">
        <f>[5]MPC!H24</f>
        <v>0.21431575922986454</v>
      </c>
      <c r="D38" s="63">
        <v>0.64</v>
      </c>
    </row>
    <row r="39" spans="1:4" x14ac:dyDescent="0.35">
      <c r="A39" s="61">
        <v>2242</v>
      </c>
      <c r="B39" s="64" t="s">
        <v>108</v>
      </c>
      <c r="C39" s="63">
        <f>[5]MPC!H25</f>
        <v>1.1040508808811203E-2</v>
      </c>
      <c r="D39" s="63">
        <v>0.03</v>
      </c>
    </row>
    <row r="40" spans="1:4" ht="14.25" customHeight="1" x14ac:dyDescent="0.35">
      <c r="A40" s="61">
        <v>2243</v>
      </c>
      <c r="B40" s="59" t="s">
        <v>111</v>
      </c>
      <c r="C40" s="63">
        <f>[5]MPC!H26</f>
        <v>5.1955335570876256E-3</v>
      </c>
      <c r="D40" s="63">
        <v>0.02</v>
      </c>
    </row>
    <row r="41" spans="1:4" x14ac:dyDescent="0.35">
      <c r="A41" s="61">
        <v>2244</v>
      </c>
      <c r="B41" s="59" t="s">
        <v>128</v>
      </c>
      <c r="C41" s="63">
        <f>[5]MPC!H27</f>
        <v>0.88414992307738671</v>
      </c>
      <c r="D41" s="63">
        <v>2.66</v>
      </c>
    </row>
    <row r="42" spans="1:4" hidden="1" x14ac:dyDescent="0.35">
      <c r="A42" s="60">
        <v>2247</v>
      </c>
      <c r="B42" s="59" t="s">
        <v>20</v>
      </c>
      <c r="C42" s="63">
        <f>[5]MPC!H28</f>
        <v>2.8575434563981937E-3</v>
      </c>
      <c r="D42" s="63">
        <v>0</v>
      </c>
    </row>
    <row r="43" spans="1:4" x14ac:dyDescent="0.35">
      <c r="A43" s="60">
        <v>2249</v>
      </c>
      <c r="B43" s="64" t="s">
        <v>114</v>
      </c>
      <c r="C43" s="63">
        <f>[5]MPC!H29</f>
        <v>3.2472084731797659E-3</v>
      </c>
      <c r="D43" s="63">
        <v>0.01</v>
      </c>
    </row>
    <row r="44" spans="1:4" x14ac:dyDescent="0.35">
      <c r="A44" s="61">
        <v>2250</v>
      </c>
      <c r="B44" s="59" t="s">
        <v>113</v>
      </c>
      <c r="C44" s="63">
        <f>[5]MPC!H30</f>
        <v>0.36888288255322138</v>
      </c>
      <c r="D44" s="63">
        <v>1.1100000000000001</v>
      </c>
    </row>
    <row r="45" spans="1:4" x14ac:dyDescent="0.35">
      <c r="A45" s="61">
        <v>2262</v>
      </c>
      <c r="B45" s="64" t="s">
        <v>95</v>
      </c>
      <c r="C45" s="63">
        <f>[5]MPC!H31</f>
        <v>0.14768304136021573</v>
      </c>
      <c r="D45" s="63">
        <v>0.44</v>
      </c>
    </row>
    <row r="46" spans="1:4" x14ac:dyDescent="0.35">
      <c r="A46" s="61">
        <v>2263</v>
      </c>
      <c r="B46" s="64" t="s">
        <v>110</v>
      </c>
      <c r="C46" s="63">
        <f>[5]MPC!H32</f>
        <v>0.59488859228653312</v>
      </c>
      <c r="D46" s="63">
        <v>1.78</v>
      </c>
    </row>
    <row r="47" spans="1:4" x14ac:dyDescent="0.35">
      <c r="A47" s="61">
        <v>2264</v>
      </c>
      <c r="B47" s="59" t="s">
        <v>129</v>
      </c>
      <c r="C47" s="63">
        <f>[5]MPC!H33</f>
        <v>3.117320134252575E-3</v>
      </c>
      <c r="D47" s="63">
        <v>0.01</v>
      </c>
    </row>
    <row r="48" spans="1:4" ht="17.25" customHeight="1" x14ac:dyDescent="0.35">
      <c r="A48" s="61">
        <v>2311</v>
      </c>
      <c r="B48" s="64" t="s">
        <v>100</v>
      </c>
      <c r="C48" s="63">
        <f>[5]MPC!H34</f>
        <v>9.2220720638305342E-3</v>
      </c>
      <c r="D48" s="63">
        <v>0.03</v>
      </c>
    </row>
    <row r="49" spans="1:5" x14ac:dyDescent="0.3">
      <c r="A49" s="61">
        <v>2314</v>
      </c>
      <c r="B49" s="156" t="s">
        <v>130</v>
      </c>
      <c r="C49" s="63">
        <f>[5]MPC!H35</f>
        <v>5.9748635906507691E-3</v>
      </c>
      <c r="D49" s="63">
        <v>0.02</v>
      </c>
    </row>
    <row r="50" spans="1:5" x14ac:dyDescent="0.35">
      <c r="A50" s="61">
        <v>2321</v>
      </c>
      <c r="B50" s="64" t="s">
        <v>102</v>
      </c>
      <c r="C50" s="63">
        <f>[5]MPC!H36</f>
        <v>0.782187577019542</v>
      </c>
      <c r="D50" s="63">
        <v>2.35</v>
      </c>
    </row>
    <row r="51" spans="1:5" x14ac:dyDescent="0.35">
      <c r="A51" s="61">
        <v>2322</v>
      </c>
      <c r="B51" s="64" t="s">
        <v>96</v>
      </c>
      <c r="C51" s="63">
        <f>[5]MPC!H37</f>
        <v>2.7276551174710031E-2</v>
      </c>
      <c r="D51" s="63">
        <v>0.08</v>
      </c>
    </row>
    <row r="52" spans="1:5" hidden="1" x14ac:dyDescent="0.35">
      <c r="A52" s="61">
        <v>2512</v>
      </c>
      <c r="B52" s="64" t="s">
        <v>119</v>
      </c>
      <c r="C52" s="63">
        <f>[5]MPC!H38</f>
        <v>0</v>
      </c>
      <c r="D52" s="63">
        <f>C52*3</f>
        <v>0</v>
      </c>
    </row>
    <row r="53" spans="1:5" x14ac:dyDescent="0.35">
      <c r="A53" s="61">
        <v>2513</v>
      </c>
      <c r="B53" s="60" t="s">
        <v>109</v>
      </c>
      <c r="C53" s="63">
        <f>[5]MPC!H39</f>
        <v>8.1829653524130106E-3</v>
      </c>
      <c r="D53" s="63">
        <v>0.02</v>
      </c>
    </row>
    <row r="54" spans="1:5" x14ac:dyDescent="0.35">
      <c r="A54" s="61">
        <v>2515</v>
      </c>
      <c r="B54" s="64" t="s">
        <v>40</v>
      </c>
      <c r="C54" s="63">
        <f>[5]MPC!H40</f>
        <v>3.5719293204977423E-2</v>
      </c>
      <c r="D54" s="63">
        <v>0.11</v>
      </c>
    </row>
    <row r="55" spans="1:5" ht="17.25" customHeight="1" x14ac:dyDescent="0.35">
      <c r="A55" s="61">
        <v>2519</v>
      </c>
      <c r="B55" s="64" t="s">
        <v>120</v>
      </c>
      <c r="C55" s="63">
        <f>[5]MPC!H41</f>
        <v>1.9613139178005785E-2</v>
      </c>
      <c r="D55" s="63">
        <v>0.06</v>
      </c>
    </row>
    <row r="56" spans="1:5" x14ac:dyDescent="0.35">
      <c r="A56" s="61">
        <v>5220</v>
      </c>
      <c r="B56" s="64" t="s">
        <v>121</v>
      </c>
      <c r="C56" s="63">
        <f>[5]MPC!H42</f>
        <v>0.13768163926282206</v>
      </c>
      <c r="D56" s="63">
        <v>0.41</v>
      </c>
    </row>
    <row r="57" spans="1:5" x14ac:dyDescent="0.35">
      <c r="A57" s="61">
        <v>5238</v>
      </c>
      <c r="B57" s="60" t="s">
        <v>122</v>
      </c>
      <c r="C57" s="63">
        <f>[5]MPC!H43</f>
        <v>2.1431575922986452E-2</v>
      </c>
      <c r="D57" s="63">
        <v>0.06</v>
      </c>
    </row>
    <row r="58" spans="1:5" x14ac:dyDescent="0.35">
      <c r="A58" s="61">
        <v>5239</v>
      </c>
      <c r="B58" s="50" t="s">
        <v>115</v>
      </c>
      <c r="C58" s="63">
        <f>[5]MPC!H44</f>
        <v>0.25328226090802175</v>
      </c>
      <c r="D58" s="63">
        <v>0.83</v>
      </c>
    </row>
    <row r="59" spans="1:5" x14ac:dyDescent="0.35">
      <c r="A59" s="61">
        <v>5250</v>
      </c>
      <c r="B59" s="64" t="s">
        <v>123</v>
      </c>
      <c r="C59" s="63">
        <f>[5]MPC!H45</f>
        <v>0.19483250839078595</v>
      </c>
      <c r="D59" s="63">
        <v>0.57999999999999996</v>
      </c>
    </row>
    <row r="60" spans="1:5" x14ac:dyDescent="0.35">
      <c r="A60" s="70"/>
      <c r="B60" s="71" t="s">
        <v>9</v>
      </c>
      <c r="C60" s="66">
        <f>SUM(C28:C59)</f>
        <v>12.98957373669759</v>
      </c>
      <c r="D60" s="66">
        <f>SUM(D28:D59)</f>
        <v>38.990000000000009</v>
      </c>
      <c r="E60" s="159"/>
    </row>
    <row r="61" spans="1:5" x14ac:dyDescent="0.35">
      <c r="A61" s="70"/>
      <c r="B61" s="71" t="s">
        <v>53</v>
      </c>
      <c r="C61" s="66">
        <f>C26+C60</f>
        <v>86.241604958283006</v>
      </c>
      <c r="D61" s="66">
        <f>D26+D60</f>
        <v>258.72000000000003</v>
      </c>
    </row>
    <row r="62" spans="1:5" x14ac:dyDescent="0.35">
      <c r="A62" s="51"/>
      <c r="B62" s="54"/>
      <c r="C62" s="82"/>
      <c r="D62" s="82"/>
    </row>
    <row r="63" spans="1:5" ht="15.75" customHeight="1" x14ac:dyDescent="0.35">
      <c r="A63" s="203" t="s">
        <v>67</v>
      </c>
      <c r="B63" s="204"/>
      <c r="C63" s="147">
        <v>1</v>
      </c>
      <c r="D63" s="147">
        <v>3</v>
      </c>
    </row>
    <row r="64" spans="1:5" ht="15" customHeight="1" x14ac:dyDescent="0.3">
      <c r="A64" s="205" t="s">
        <v>85</v>
      </c>
      <c r="B64" s="206"/>
      <c r="C64" s="139">
        <f>C61/C63</f>
        <v>86.241604958283006</v>
      </c>
      <c r="D64" s="139">
        <f>D61/D63</f>
        <v>86.240000000000009</v>
      </c>
    </row>
    <row r="65" spans="1:6" ht="14.25" customHeight="1" x14ac:dyDescent="0.35">
      <c r="A65" s="54"/>
      <c r="B65" s="75"/>
      <c r="C65" s="160"/>
      <c r="D65" s="160"/>
    </row>
    <row r="66" spans="1:6" s="11" customFormat="1" ht="15" customHeight="1" x14ac:dyDescent="0.35">
      <c r="A66" s="203" t="s">
        <v>68</v>
      </c>
      <c r="B66" s="204"/>
      <c r="C66" s="76"/>
      <c r="D66" s="76"/>
    </row>
    <row r="67" spans="1:6" s="11" customFormat="1" ht="15" customHeight="1" x14ac:dyDescent="0.35">
      <c r="A67" s="203" t="s">
        <v>86</v>
      </c>
      <c r="B67" s="204"/>
      <c r="C67" s="76"/>
      <c r="D67" s="76"/>
    </row>
    <row r="68" spans="1:6" s="11" customFormat="1" x14ac:dyDescent="0.35">
      <c r="A68" s="77"/>
      <c r="B68" s="77"/>
      <c r="C68" s="141"/>
      <c r="D68" s="141"/>
    </row>
    <row r="69" spans="1:6" s="11" customFormat="1" x14ac:dyDescent="0.35">
      <c r="A69" s="77" t="s">
        <v>69</v>
      </c>
      <c r="B69" s="77"/>
      <c r="C69" s="141"/>
      <c r="D69" s="141"/>
    </row>
    <row r="70" spans="1:6" s="11" customFormat="1" x14ac:dyDescent="0.35">
      <c r="A70" s="77"/>
      <c r="B70" s="77"/>
      <c r="C70" s="77"/>
      <c r="D70" s="77"/>
      <c r="E70" s="163"/>
      <c r="F70" s="163"/>
    </row>
    <row r="71" spans="1:6" s="11" customFormat="1" x14ac:dyDescent="0.35">
      <c r="A71" s="77" t="s">
        <v>135</v>
      </c>
      <c r="B71" s="80"/>
      <c r="C71" s="77"/>
      <c r="D71" s="77"/>
    </row>
    <row r="72" spans="1:6" s="3" customFormat="1" x14ac:dyDescent="0.35">
      <c r="A72" s="77"/>
      <c r="B72" s="78"/>
      <c r="C72" s="77"/>
      <c r="D72" s="77"/>
    </row>
    <row r="73" spans="1:6" x14ac:dyDescent="0.35">
      <c r="B73" s="79"/>
      <c r="C73" s="75"/>
      <c r="D73" s="75"/>
    </row>
  </sheetData>
  <mergeCells count="7">
    <mergeCell ref="A67:B67"/>
    <mergeCell ref="A7:C7"/>
    <mergeCell ref="A9:B9"/>
    <mergeCell ref="A10:B10"/>
    <mergeCell ref="A63:B63"/>
    <mergeCell ref="A64:B64"/>
    <mergeCell ref="A66:B66"/>
  </mergeCells>
  <pageMargins left="0.7" right="0.7" top="0.75" bottom="0.75" header="0.3" footer="0.3"/>
  <pageSetup paperSize="9" scale="64" orientation="portrait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6"/>
  <sheetViews>
    <sheetView view="pageLayout" topLeftCell="A13" zoomScale="70" zoomScaleNormal="100" zoomScalePageLayoutView="70" workbookViewId="0">
      <selection activeCell="D13" sqref="D1:D65536"/>
    </sheetView>
  </sheetViews>
  <sheetFormatPr defaultColWidth="9.1796875" defaultRowHeight="15.5" x14ac:dyDescent="0.35"/>
  <cols>
    <col min="1" max="1" width="12.7265625" style="85" customWidth="1"/>
    <col min="2" max="2" width="94.1796875" style="85" customWidth="1"/>
    <col min="3" max="3" width="32" style="85" customWidth="1"/>
    <col min="4" max="16384" width="9.1796875" style="13"/>
  </cols>
  <sheetData>
    <row r="1" spans="1:3" x14ac:dyDescent="0.35">
      <c r="B1" s="91"/>
      <c r="C1" s="91" t="s">
        <v>11</v>
      </c>
    </row>
    <row r="2" spans="1:3" x14ac:dyDescent="0.35">
      <c r="B2" s="92"/>
      <c r="C2" s="91" t="s">
        <v>58</v>
      </c>
    </row>
    <row r="3" spans="1:3" x14ac:dyDescent="0.35">
      <c r="B3" s="91"/>
      <c r="C3" s="91" t="s">
        <v>83</v>
      </c>
    </row>
    <row r="4" spans="1:3" x14ac:dyDescent="0.35">
      <c r="B4" s="91"/>
      <c r="C4" s="91"/>
    </row>
    <row r="5" spans="1:3" x14ac:dyDescent="0.35">
      <c r="B5" s="93"/>
      <c r="C5" s="51" t="s">
        <v>92</v>
      </c>
    </row>
    <row r="6" spans="1:3" ht="15.75" customHeight="1" x14ac:dyDescent="0.35">
      <c r="B6" s="91"/>
      <c r="C6" s="95"/>
    </row>
    <row r="7" spans="1:3" ht="15" x14ac:dyDescent="0.3">
      <c r="A7" s="209" t="s">
        <v>10</v>
      </c>
      <c r="B7" s="209"/>
      <c r="C7" s="209"/>
    </row>
    <row r="8" spans="1:3" x14ac:dyDescent="0.35">
      <c r="B8" s="96"/>
    </row>
    <row r="9" spans="1:3" x14ac:dyDescent="0.35">
      <c r="A9" s="210" t="s">
        <v>1</v>
      </c>
      <c r="B9" s="210"/>
    </row>
    <row r="10" spans="1:3" x14ac:dyDescent="0.35">
      <c r="A10" s="210" t="s">
        <v>0</v>
      </c>
      <c r="B10" s="210"/>
    </row>
    <row r="11" spans="1:3" x14ac:dyDescent="0.35">
      <c r="A11" s="97"/>
      <c r="B11" s="97" t="s">
        <v>89</v>
      </c>
    </row>
    <row r="12" spans="1:3" x14ac:dyDescent="0.35">
      <c r="A12" s="97"/>
      <c r="B12" s="97" t="s">
        <v>90</v>
      </c>
    </row>
    <row r="13" spans="1:3" x14ac:dyDescent="0.35">
      <c r="A13" s="97"/>
      <c r="B13" s="97" t="s">
        <v>134</v>
      </c>
    </row>
    <row r="14" spans="1:3" x14ac:dyDescent="0.35">
      <c r="A14" s="97" t="s">
        <v>2</v>
      </c>
      <c r="B14" s="49" t="s">
        <v>93</v>
      </c>
    </row>
    <row r="15" spans="1:3" hidden="1" x14ac:dyDescent="0.35">
      <c r="B15" s="98"/>
    </row>
    <row r="16" spans="1:3" ht="66" customHeight="1" x14ac:dyDescent="0.3">
      <c r="A16" s="99" t="s">
        <v>3</v>
      </c>
      <c r="B16" s="99" t="s">
        <v>4</v>
      </c>
      <c r="C16" s="99" t="s">
        <v>79</v>
      </c>
    </row>
    <row r="17" spans="1:3" ht="15" x14ac:dyDescent="0.3">
      <c r="A17" s="100">
        <v>1</v>
      </c>
      <c r="B17" s="101">
        <v>2</v>
      </c>
      <c r="C17" s="101">
        <v>3</v>
      </c>
    </row>
    <row r="18" spans="1:3" x14ac:dyDescent="0.35">
      <c r="A18" s="100"/>
      <c r="B18" s="102" t="s">
        <v>6</v>
      </c>
      <c r="C18" s="103"/>
    </row>
    <row r="19" spans="1:3" x14ac:dyDescent="0.35">
      <c r="A19" s="104">
        <v>1100</v>
      </c>
      <c r="B19" s="105" t="s">
        <v>80</v>
      </c>
      <c r="C19" s="84">
        <v>193.38</v>
      </c>
    </row>
    <row r="20" spans="1:3" ht="15.75" customHeight="1" x14ac:dyDescent="0.35">
      <c r="A20" s="104">
        <v>1200</v>
      </c>
      <c r="B20" s="106" t="s">
        <v>81</v>
      </c>
      <c r="C20" s="84">
        <v>46.59</v>
      </c>
    </row>
    <row r="21" spans="1:3" ht="15.75" customHeight="1" x14ac:dyDescent="0.35">
      <c r="A21" s="104">
        <v>2223</v>
      </c>
      <c r="B21" s="106" t="s">
        <v>49</v>
      </c>
      <c r="C21" s="84">
        <v>3.99</v>
      </c>
    </row>
    <row r="22" spans="1:3" ht="15.75" customHeight="1" x14ac:dyDescent="0.35">
      <c r="A22" s="104">
        <v>2321</v>
      </c>
      <c r="B22" s="106" t="s">
        <v>29</v>
      </c>
      <c r="C22" s="84">
        <v>5.7</v>
      </c>
    </row>
    <row r="23" spans="1:3" x14ac:dyDescent="0.35">
      <c r="A23" s="104">
        <v>2311</v>
      </c>
      <c r="B23" s="106" t="s">
        <v>27</v>
      </c>
      <c r="C23" s="84">
        <v>0.56999999999999995</v>
      </c>
    </row>
    <row r="24" spans="1:3" x14ac:dyDescent="0.35">
      <c r="A24" s="104">
        <v>2312</v>
      </c>
      <c r="B24" s="106" t="s">
        <v>28</v>
      </c>
      <c r="C24" s="84">
        <v>24.51</v>
      </c>
    </row>
    <row r="25" spans="1:3" x14ac:dyDescent="0.35">
      <c r="A25" s="103">
        <v>2370</v>
      </c>
      <c r="B25" s="106" t="s">
        <v>37</v>
      </c>
      <c r="C25" s="84">
        <v>7.41</v>
      </c>
    </row>
    <row r="26" spans="1:3" x14ac:dyDescent="0.35">
      <c r="A26" s="104">
        <v>2244</v>
      </c>
      <c r="B26" s="106" t="s">
        <v>19</v>
      </c>
      <c r="C26" s="84">
        <v>5.13</v>
      </c>
    </row>
    <row r="27" spans="1:3" x14ac:dyDescent="0.3">
      <c r="A27" s="104"/>
      <c r="B27" s="107" t="s">
        <v>7</v>
      </c>
      <c r="C27" s="108">
        <f>SUM(C19:C26)</f>
        <v>287.28000000000003</v>
      </c>
    </row>
    <row r="28" spans="1:3" x14ac:dyDescent="0.35">
      <c r="A28" s="109"/>
      <c r="B28" s="105" t="s">
        <v>8</v>
      </c>
      <c r="C28" s="84"/>
    </row>
    <row r="29" spans="1:3" x14ac:dyDescent="0.35">
      <c r="A29" s="104">
        <v>1100</v>
      </c>
      <c r="B29" s="105" t="s">
        <v>80</v>
      </c>
      <c r="C29" s="84">
        <v>39.96</v>
      </c>
    </row>
    <row r="30" spans="1:3" ht="15.75" customHeight="1" x14ac:dyDescent="0.35">
      <c r="A30" s="104">
        <v>1200</v>
      </c>
      <c r="B30" s="106" t="s">
        <v>81</v>
      </c>
      <c r="C30" s="84">
        <v>9.6300000000000008</v>
      </c>
    </row>
    <row r="31" spans="1:3" hidden="1" x14ac:dyDescent="0.3">
      <c r="A31" s="104">
        <v>2100</v>
      </c>
      <c r="B31" s="110" t="s">
        <v>51</v>
      </c>
      <c r="C31" s="84"/>
    </row>
    <row r="32" spans="1:3" x14ac:dyDescent="0.35">
      <c r="A32" s="111">
        <v>2210</v>
      </c>
      <c r="B32" s="106" t="s">
        <v>47</v>
      </c>
      <c r="C32" s="84">
        <v>0.27</v>
      </c>
    </row>
    <row r="33" spans="1:3" x14ac:dyDescent="0.35">
      <c r="A33" s="104">
        <v>2222</v>
      </c>
      <c r="B33" s="106" t="s">
        <v>48</v>
      </c>
      <c r="C33" s="84">
        <v>0.56999999999999995</v>
      </c>
    </row>
    <row r="34" spans="1:3" x14ac:dyDescent="0.35">
      <c r="A34" s="104">
        <v>2223</v>
      </c>
      <c r="B34" s="106" t="s">
        <v>49</v>
      </c>
      <c r="C34" s="84">
        <v>1.91</v>
      </c>
    </row>
    <row r="35" spans="1:3" hidden="1" x14ac:dyDescent="0.35">
      <c r="A35" s="104">
        <v>2230</v>
      </c>
      <c r="B35" s="106" t="s">
        <v>50</v>
      </c>
      <c r="C35" s="84"/>
    </row>
    <row r="36" spans="1:3" hidden="1" x14ac:dyDescent="0.35">
      <c r="A36" s="104">
        <v>2241</v>
      </c>
      <c r="B36" s="106" t="s">
        <v>16</v>
      </c>
      <c r="C36" s="84"/>
    </row>
    <row r="37" spans="1:3" hidden="1" x14ac:dyDescent="0.35">
      <c r="A37" s="104">
        <v>2242</v>
      </c>
      <c r="B37" s="106" t="s">
        <v>17</v>
      </c>
      <c r="C37" s="84"/>
    </row>
    <row r="38" spans="1:3" hidden="1" x14ac:dyDescent="0.3">
      <c r="A38" s="104">
        <v>2243</v>
      </c>
      <c r="B38" s="112" t="s">
        <v>18</v>
      </c>
      <c r="C38" s="84"/>
    </row>
    <row r="39" spans="1:3" x14ac:dyDescent="0.35">
      <c r="A39" s="104">
        <v>2244</v>
      </c>
      <c r="B39" s="106" t="s">
        <v>19</v>
      </c>
      <c r="C39" s="84">
        <v>1.71</v>
      </c>
    </row>
    <row r="40" spans="1:3" hidden="1" x14ac:dyDescent="0.35">
      <c r="A40" s="104">
        <v>2247</v>
      </c>
      <c r="B40" s="102" t="s">
        <v>20</v>
      </c>
      <c r="C40" s="84"/>
    </row>
    <row r="41" spans="1:3" ht="14.25" hidden="1" customHeight="1" x14ac:dyDescent="0.35">
      <c r="A41" s="104">
        <v>2249</v>
      </c>
      <c r="B41" s="106" t="s">
        <v>21</v>
      </c>
      <c r="C41" s="84"/>
    </row>
    <row r="42" spans="1:3" x14ac:dyDescent="0.35">
      <c r="A42" s="104">
        <v>2251</v>
      </c>
      <c r="B42" s="106" t="s">
        <v>88</v>
      </c>
      <c r="C42" s="84">
        <v>1.28</v>
      </c>
    </row>
    <row r="43" spans="1:3" hidden="1" x14ac:dyDescent="0.35">
      <c r="A43" s="104">
        <v>2252</v>
      </c>
      <c r="B43" s="106" t="s">
        <v>14</v>
      </c>
      <c r="C43" s="84"/>
    </row>
    <row r="44" spans="1:3" hidden="1" x14ac:dyDescent="0.35">
      <c r="A44" s="104">
        <v>2259</v>
      </c>
      <c r="B44" s="106" t="s">
        <v>15</v>
      </c>
      <c r="C44" s="84"/>
    </row>
    <row r="45" spans="1:3" hidden="1" x14ac:dyDescent="0.35">
      <c r="A45" s="104">
        <v>2261</v>
      </c>
      <c r="B45" s="106" t="s">
        <v>22</v>
      </c>
      <c r="C45" s="84"/>
    </row>
    <row r="46" spans="1:3" hidden="1" x14ac:dyDescent="0.35">
      <c r="A46" s="104">
        <v>2262</v>
      </c>
      <c r="B46" s="106" t="s">
        <v>23</v>
      </c>
      <c r="C46" s="84"/>
    </row>
    <row r="47" spans="1:3" hidden="1" x14ac:dyDescent="0.35">
      <c r="A47" s="104">
        <v>2263</v>
      </c>
      <c r="B47" s="106" t="s">
        <v>24</v>
      </c>
      <c r="C47" s="84"/>
    </row>
    <row r="48" spans="1:3" hidden="1" x14ac:dyDescent="0.35">
      <c r="A48" s="104">
        <v>2264</v>
      </c>
      <c r="B48" s="106" t="s">
        <v>25</v>
      </c>
      <c r="C48" s="84"/>
    </row>
    <row r="49" spans="1:3" ht="17.25" hidden="1" customHeight="1" x14ac:dyDescent="0.35">
      <c r="A49" s="104">
        <v>2279</v>
      </c>
      <c r="B49" s="106" t="s">
        <v>26</v>
      </c>
      <c r="C49" s="84"/>
    </row>
    <row r="50" spans="1:3" x14ac:dyDescent="0.35">
      <c r="A50" s="104">
        <v>2311</v>
      </c>
      <c r="B50" s="106" t="s">
        <v>27</v>
      </c>
      <c r="C50" s="84">
        <v>0.78</v>
      </c>
    </row>
    <row r="51" spans="1:3" hidden="1" x14ac:dyDescent="0.35">
      <c r="A51" s="104">
        <v>2312</v>
      </c>
      <c r="B51" s="106" t="s">
        <v>28</v>
      </c>
      <c r="C51" s="84"/>
    </row>
    <row r="52" spans="1:3" x14ac:dyDescent="0.35">
      <c r="A52" s="104">
        <v>2321</v>
      </c>
      <c r="B52" s="106" t="s">
        <v>29</v>
      </c>
      <c r="C52" s="113">
        <v>2.46</v>
      </c>
    </row>
    <row r="53" spans="1:3" x14ac:dyDescent="0.35">
      <c r="A53" s="103">
        <v>2322</v>
      </c>
      <c r="B53" s="106" t="s">
        <v>30</v>
      </c>
      <c r="C53" s="113">
        <v>0.77</v>
      </c>
    </row>
    <row r="54" spans="1:3" hidden="1" x14ac:dyDescent="0.35">
      <c r="A54" s="103">
        <v>2341</v>
      </c>
      <c r="B54" s="106" t="s">
        <v>31</v>
      </c>
      <c r="C54" s="113"/>
    </row>
    <row r="55" spans="1:3" hidden="1" x14ac:dyDescent="0.35">
      <c r="A55" s="103">
        <v>2344</v>
      </c>
      <c r="B55" s="106" t="s">
        <v>32</v>
      </c>
      <c r="C55" s="113"/>
    </row>
    <row r="56" spans="1:3" ht="17.25" hidden="1" customHeight="1" x14ac:dyDescent="0.35">
      <c r="A56" s="103">
        <v>2350</v>
      </c>
      <c r="B56" s="106" t="s">
        <v>33</v>
      </c>
      <c r="C56" s="113"/>
    </row>
    <row r="57" spans="1:3" hidden="1" x14ac:dyDescent="0.35">
      <c r="A57" s="103">
        <v>2361</v>
      </c>
      <c r="B57" s="106" t="s">
        <v>34</v>
      </c>
      <c r="C57" s="113"/>
    </row>
    <row r="58" spans="1:3" hidden="1" x14ac:dyDescent="0.35">
      <c r="A58" s="103">
        <v>2362</v>
      </c>
      <c r="B58" s="106" t="s">
        <v>35</v>
      </c>
      <c r="C58" s="113"/>
    </row>
    <row r="59" spans="1:3" hidden="1" x14ac:dyDescent="0.35">
      <c r="A59" s="103">
        <v>2363</v>
      </c>
      <c r="B59" s="106" t="s">
        <v>36</v>
      </c>
      <c r="C59" s="113"/>
    </row>
    <row r="60" spans="1:3" hidden="1" x14ac:dyDescent="0.35">
      <c r="A60" s="103">
        <v>2370</v>
      </c>
      <c r="B60" s="106" t="s">
        <v>37</v>
      </c>
      <c r="C60" s="113"/>
    </row>
    <row r="61" spans="1:3" hidden="1" x14ac:dyDescent="0.35">
      <c r="A61" s="103">
        <v>2400</v>
      </c>
      <c r="B61" s="106" t="s">
        <v>52</v>
      </c>
      <c r="C61" s="113"/>
    </row>
    <row r="62" spans="1:3" x14ac:dyDescent="0.35">
      <c r="A62" s="103">
        <v>2512</v>
      </c>
      <c r="B62" s="106" t="s">
        <v>38</v>
      </c>
      <c r="C62" s="113"/>
    </row>
    <row r="63" spans="1:3" ht="35.25" hidden="1" customHeight="1" x14ac:dyDescent="0.35">
      <c r="A63" s="104">
        <v>2513</v>
      </c>
      <c r="B63" s="106" t="s">
        <v>39</v>
      </c>
      <c r="C63" s="84"/>
    </row>
    <row r="64" spans="1:3" hidden="1" x14ac:dyDescent="0.35">
      <c r="A64" s="104">
        <v>2515</v>
      </c>
      <c r="B64" s="106" t="s">
        <v>40</v>
      </c>
      <c r="C64" s="84"/>
    </row>
    <row r="65" spans="1:3" hidden="1" x14ac:dyDescent="0.35">
      <c r="A65" s="104">
        <v>2519</v>
      </c>
      <c r="B65" s="106" t="s">
        <v>43</v>
      </c>
      <c r="C65" s="84"/>
    </row>
    <row r="66" spans="1:3" hidden="1" x14ac:dyDescent="0.35">
      <c r="A66" s="104">
        <v>6240</v>
      </c>
      <c r="B66" s="106"/>
      <c r="C66" s="84"/>
    </row>
    <row r="67" spans="1:3" hidden="1" x14ac:dyDescent="0.35">
      <c r="A67" s="104">
        <v>6290</v>
      </c>
      <c r="B67" s="106"/>
      <c r="C67" s="84"/>
    </row>
    <row r="68" spans="1:3" hidden="1" x14ac:dyDescent="0.35">
      <c r="A68" s="104">
        <v>5121</v>
      </c>
      <c r="B68" s="106" t="s">
        <v>41</v>
      </c>
      <c r="C68" s="84"/>
    </row>
    <row r="69" spans="1:3" hidden="1" x14ac:dyDescent="0.35">
      <c r="A69" s="103">
        <v>5232</v>
      </c>
      <c r="B69" s="106" t="s">
        <v>42</v>
      </c>
      <c r="C69" s="84"/>
    </row>
    <row r="70" spans="1:3" hidden="1" x14ac:dyDescent="0.35">
      <c r="A70" s="103">
        <v>5238</v>
      </c>
      <c r="B70" s="106" t="s">
        <v>44</v>
      </c>
      <c r="C70" s="84"/>
    </row>
    <row r="71" spans="1:3" hidden="1" x14ac:dyDescent="0.35">
      <c r="A71" s="103">
        <v>5240</v>
      </c>
      <c r="B71" s="106" t="s">
        <v>45</v>
      </c>
      <c r="C71" s="84"/>
    </row>
    <row r="72" spans="1:3" x14ac:dyDescent="0.35">
      <c r="A72" s="103">
        <v>5250</v>
      </c>
      <c r="B72" s="106" t="s">
        <v>46</v>
      </c>
      <c r="C72" s="84">
        <v>0.6</v>
      </c>
    </row>
    <row r="73" spans="1:3" x14ac:dyDescent="0.35">
      <c r="A73" s="114"/>
      <c r="B73" s="115" t="s">
        <v>9</v>
      </c>
      <c r="C73" s="108">
        <f>SUM(C29:C72)</f>
        <v>59.940000000000012</v>
      </c>
    </row>
    <row r="74" spans="1:3" x14ac:dyDescent="0.35">
      <c r="A74" s="114"/>
      <c r="B74" s="115" t="s">
        <v>53</v>
      </c>
      <c r="C74" s="108">
        <f>C27+C73</f>
        <v>347.22</v>
      </c>
    </row>
    <row r="75" spans="1:3" x14ac:dyDescent="0.35">
      <c r="A75" s="91"/>
      <c r="B75" s="95"/>
      <c r="C75" s="116"/>
    </row>
    <row r="76" spans="1:3" ht="15.75" customHeight="1" x14ac:dyDescent="0.35">
      <c r="A76" s="211" t="s">
        <v>67</v>
      </c>
      <c r="B76" s="212"/>
      <c r="C76" s="123">
        <v>6</v>
      </c>
    </row>
    <row r="77" spans="1:3" ht="15" customHeight="1" x14ac:dyDescent="0.3">
      <c r="A77" s="213" t="s">
        <v>85</v>
      </c>
      <c r="B77" s="214"/>
      <c r="C77" s="124">
        <f>C74/C76</f>
        <v>57.870000000000005</v>
      </c>
    </row>
    <row r="78" spans="1:3" ht="14.25" customHeight="1" x14ac:dyDescent="0.35">
      <c r="A78" s="125"/>
      <c r="B78" s="126"/>
      <c r="C78" s="127"/>
    </row>
    <row r="79" spans="1:3" s="119" customFormat="1" ht="15" customHeight="1" x14ac:dyDescent="0.35">
      <c r="A79" s="211" t="s">
        <v>68</v>
      </c>
      <c r="B79" s="212"/>
      <c r="C79" s="128"/>
    </row>
    <row r="80" spans="1:3" s="119" customFormat="1" ht="15" customHeight="1" x14ac:dyDescent="0.35">
      <c r="A80" s="207" t="s">
        <v>86</v>
      </c>
      <c r="B80" s="208"/>
      <c r="C80" s="118"/>
    </row>
    <row r="81" spans="1:3" s="119" customFormat="1" x14ac:dyDescent="0.35">
      <c r="A81" s="120"/>
      <c r="B81" s="120"/>
      <c r="C81" s="120"/>
    </row>
    <row r="82" spans="1:3" s="119" customFormat="1" x14ac:dyDescent="0.35">
      <c r="A82" s="120" t="s">
        <v>69</v>
      </c>
      <c r="B82" s="120"/>
      <c r="C82" s="120"/>
    </row>
    <row r="83" spans="1:3" s="119" customFormat="1" x14ac:dyDescent="0.35">
      <c r="A83" s="120"/>
      <c r="B83" s="120"/>
      <c r="C83" s="120"/>
    </row>
    <row r="84" spans="1:3" s="119" customFormat="1" x14ac:dyDescent="0.35">
      <c r="A84" s="120" t="s">
        <v>87</v>
      </c>
      <c r="B84" s="121"/>
      <c r="C84" s="120"/>
    </row>
    <row r="85" spans="1:3" s="43" customFormat="1" ht="14.25" customHeight="1" x14ac:dyDescent="0.35">
      <c r="A85" s="120"/>
      <c r="B85" s="122"/>
      <c r="C85" s="120"/>
    </row>
    <row r="86" spans="1:3" x14ac:dyDescent="0.35">
      <c r="B86" s="94"/>
      <c r="C86" s="117"/>
    </row>
  </sheetData>
  <mergeCells count="7">
    <mergeCell ref="A80:B80"/>
    <mergeCell ref="A7:C7"/>
    <mergeCell ref="A9:B9"/>
    <mergeCell ref="A10:B10"/>
    <mergeCell ref="A76:B76"/>
    <mergeCell ref="A77:B77"/>
    <mergeCell ref="A79:B79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4"/>
  <sheetViews>
    <sheetView view="pageLayout" topLeftCell="A29" zoomScale="80" zoomScaleNormal="100" zoomScalePageLayoutView="80" workbookViewId="0">
      <selection activeCell="B33" sqref="B33"/>
    </sheetView>
  </sheetViews>
  <sheetFormatPr defaultColWidth="9.1796875" defaultRowHeight="15.5" x14ac:dyDescent="0.35"/>
  <cols>
    <col min="1" max="1" width="12.1796875" style="50" customWidth="1"/>
    <col min="2" max="2" width="95.7265625" style="50" customWidth="1"/>
    <col min="3" max="3" width="28.1796875" style="50" customWidth="1"/>
    <col min="4" max="16384" width="9.1796875" style="4"/>
  </cols>
  <sheetData>
    <row r="1" spans="1:3" x14ac:dyDescent="0.35">
      <c r="A1" s="54"/>
      <c r="B1" s="51"/>
      <c r="C1" s="51" t="s">
        <v>11</v>
      </c>
    </row>
    <row r="2" spans="1:3" x14ac:dyDescent="0.35">
      <c r="A2" s="54"/>
      <c r="B2" s="52"/>
      <c r="C2" s="51" t="s">
        <v>58</v>
      </c>
    </row>
    <row r="3" spans="1:3" x14ac:dyDescent="0.35">
      <c r="A3" s="54"/>
      <c r="B3" s="51"/>
      <c r="C3" s="51" t="s">
        <v>83</v>
      </c>
    </row>
    <row r="4" spans="1:3" x14ac:dyDescent="0.35">
      <c r="A4" s="54"/>
      <c r="B4" s="51"/>
      <c r="C4" s="51"/>
    </row>
    <row r="5" spans="1:3" x14ac:dyDescent="0.35">
      <c r="A5" s="54"/>
      <c r="B5" s="53"/>
      <c r="C5" s="51" t="s">
        <v>178</v>
      </c>
    </row>
    <row r="6" spans="1:3" ht="15.75" customHeight="1" x14ac:dyDescent="0.35">
      <c r="A6" s="54"/>
      <c r="B6" s="51"/>
      <c r="C6" s="54"/>
    </row>
    <row r="7" spans="1:3" ht="15" x14ac:dyDescent="0.3">
      <c r="A7" s="215" t="s">
        <v>10</v>
      </c>
      <c r="B7" s="215"/>
      <c r="C7" s="215"/>
    </row>
    <row r="8" spans="1:3" x14ac:dyDescent="0.35">
      <c r="A8" s="54"/>
      <c r="B8" s="55"/>
      <c r="C8" s="54"/>
    </row>
    <row r="9" spans="1:3" x14ac:dyDescent="0.35">
      <c r="A9" s="188" t="s">
        <v>1</v>
      </c>
      <c r="B9" s="188"/>
      <c r="C9" s="54"/>
    </row>
    <row r="10" spans="1:3" x14ac:dyDescent="0.35">
      <c r="A10" s="188" t="s">
        <v>0</v>
      </c>
      <c r="B10" s="188"/>
    </row>
    <row r="11" spans="1:3" x14ac:dyDescent="0.35">
      <c r="A11" s="49"/>
      <c r="B11" s="49" t="s">
        <v>160</v>
      </c>
    </row>
    <row r="12" spans="1:3" x14ac:dyDescent="0.35">
      <c r="A12" s="49"/>
      <c r="B12" s="49" t="s">
        <v>167</v>
      </c>
    </row>
    <row r="13" spans="1:3" x14ac:dyDescent="0.35">
      <c r="A13" s="49"/>
      <c r="B13" s="49" t="s">
        <v>172</v>
      </c>
    </row>
    <row r="14" spans="1:3" x14ac:dyDescent="0.35">
      <c r="A14" s="49" t="s">
        <v>2</v>
      </c>
      <c r="B14" s="49" t="s">
        <v>93</v>
      </c>
    </row>
    <row r="15" spans="1:3" hidden="1" x14ac:dyDescent="0.35">
      <c r="B15" s="56"/>
    </row>
    <row r="16" spans="1:3" ht="58.5" customHeight="1" x14ac:dyDescent="0.3">
      <c r="A16" s="83" t="s">
        <v>3</v>
      </c>
      <c r="B16" s="83" t="s">
        <v>4</v>
      </c>
      <c r="C16" s="83" t="s">
        <v>79</v>
      </c>
    </row>
    <row r="17" spans="1:3" ht="15" x14ac:dyDescent="0.3">
      <c r="A17" s="57">
        <v>1</v>
      </c>
      <c r="B17" s="58">
        <v>2</v>
      </c>
      <c r="C17" s="58">
        <v>3</v>
      </c>
    </row>
    <row r="18" spans="1:3" ht="15.75" customHeight="1" x14ac:dyDescent="0.35">
      <c r="A18" s="57"/>
      <c r="B18" s="59" t="s">
        <v>6</v>
      </c>
      <c r="C18" s="60"/>
    </row>
    <row r="19" spans="1:3" ht="15.75" customHeight="1" x14ac:dyDescent="0.35">
      <c r="A19" s="61">
        <v>1100</v>
      </c>
      <c r="B19" s="62" t="s">
        <v>80</v>
      </c>
      <c r="C19" s="63">
        <v>29.31</v>
      </c>
    </row>
    <row r="20" spans="1:3" ht="15.75" customHeight="1" x14ac:dyDescent="0.35">
      <c r="A20" s="61">
        <v>1200</v>
      </c>
      <c r="B20" s="64" t="s">
        <v>133</v>
      </c>
      <c r="C20" s="63">
        <v>6.91</v>
      </c>
    </row>
    <row r="21" spans="1:3" ht="15.75" customHeight="1" x14ac:dyDescent="0.35">
      <c r="A21" s="61">
        <v>2223</v>
      </c>
      <c r="B21" s="64" t="s">
        <v>49</v>
      </c>
      <c r="C21" s="63">
        <v>0.74</v>
      </c>
    </row>
    <row r="22" spans="1:3" ht="15.75" customHeight="1" x14ac:dyDescent="0.35">
      <c r="A22" s="61">
        <v>2321</v>
      </c>
      <c r="B22" s="64" t="s">
        <v>29</v>
      </c>
      <c r="C22" s="63">
        <v>0.78</v>
      </c>
    </row>
    <row r="23" spans="1:3" ht="15.75" customHeight="1" x14ac:dyDescent="0.35">
      <c r="A23" s="61">
        <v>2311</v>
      </c>
      <c r="B23" s="64" t="s">
        <v>27</v>
      </c>
      <c r="C23" s="63">
        <v>0.04</v>
      </c>
    </row>
    <row r="24" spans="1:3" ht="15.75" customHeight="1" x14ac:dyDescent="0.35">
      <c r="A24" s="61">
        <v>2312</v>
      </c>
      <c r="B24" s="64" t="s">
        <v>28</v>
      </c>
      <c r="C24" s="63">
        <v>0.55000000000000004</v>
      </c>
    </row>
    <row r="25" spans="1:3" ht="15.75" hidden="1" customHeight="1" x14ac:dyDescent="0.35">
      <c r="A25" s="60">
        <v>2370</v>
      </c>
      <c r="B25" s="64" t="s">
        <v>37</v>
      </c>
      <c r="C25" s="63"/>
    </row>
    <row r="26" spans="1:3" ht="15.75" customHeight="1" x14ac:dyDescent="0.35">
      <c r="A26" s="61">
        <v>2244</v>
      </c>
      <c r="B26" s="64" t="s">
        <v>132</v>
      </c>
      <c r="C26" s="63">
        <v>0.4</v>
      </c>
    </row>
    <row r="27" spans="1:3" ht="15.75" customHeight="1" x14ac:dyDescent="0.3">
      <c r="A27" s="61"/>
      <c r="B27" s="65" t="s">
        <v>7</v>
      </c>
      <c r="C27" s="66">
        <f>SUM(C19:C26)</f>
        <v>38.729999999999997</v>
      </c>
    </row>
    <row r="28" spans="1:3" ht="15.75" customHeight="1" x14ac:dyDescent="0.35">
      <c r="A28" s="67"/>
      <c r="B28" s="62" t="s">
        <v>8</v>
      </c>
      <c r="C28" s="63"/>
    </row>
    <row r="29" spans="1:3" ht="15.75" customHeight="1" x14ac:dyDescent="0.3">
      <c r="A29" s="61">
        <v>1100</v>
      </c>
      <c r="B29" s="61" t="s">
        <v>72</v>
      </c>
      <c r="C29" s="63">
        <v>6.27</v>
      </c>
    </row>
    <row r="30" spans="1:3" ht="15.75" customHeight="1" x14ac:dyDescent="0.3">
      <c r="A30" s="61">
        <v>1200</v>
      </c>
      <c r="B30" s="68" t="s">
        <v>94</v>
      </c>
      <c r="C30" s="63">
        <v>1.48</v>
      </c>
    </row>
    <row r="31" spans="1:3" ht="15.75" customHeight="1" x14ac:dyDescent="0.3">
      <c r="A31" s="61">
        <v>2100</v>
      </c>
      <c r="B31" s="81" t="s">
        <v>51</v>
      </c>
      <c r="C31" s="63">
        <v>0.01</v>
      </c>
    </row>
    <row r="32" spans="1:3" ht="15.75" customHeight="1" x14ac:dyDescent="0.3">
      <c r="A32" s="69">
        <v>2210</v>
      </c>
      <c r="B32" s="68" t="s">
        <v>105</v>
      </c>
      <c r="C32" s="63">
        <v>0.09</v>
      </c>
    </row>
    <row r="33" spans="1:3" ht="15.75" customHeight="1" x14ac:dyDescent="0.35">
      <c r="A33" s="61">
        <v>2222</v>
      </c>
      <c r="B33" s="64" t="s">
        <v>106</v>
      </c>
      <c r="C33" s="63">
        <v>0.05</v>
      </c>
    </row>
    <row r="34" spans="1:3" ht="15.75" customHeight="1" x14ac:dyDescent="0.35">
      <c r="A34" s="61">
        <v>2223</v>
      </c>
      <c r="B34" s="64" t="s">
        <v>107</v>
      </c>
      <c r="C34" s="63">
        <v>0.59</v>
      </c>
    </row>
    <row r="35" spans="1:3" ht="15.75" customHeight="1" x14ac:dyDescent="0.35">
      <c r="A35" s="61">
        <v>2224</v>
      </c>
      <c r="B35" s="64" t="s">
        <v>124</v>
      </c>
      <c r="C35" s="63">
        <v>0.03</v>
      </c>
    </row>
    <row r="36" spans="1:3" ht="15.75" customHeight="1" x14ac:dyDescent="0.35">
      <c r="A36" s="61">
        <v>2231</v>
      </c>
      <c r="B36" s="59" t="s">
        <v>112</v>
      </c>
      <c r="C36" s="63">
        <v>0.02</v>
      </c>
    </row>
    <row r="37" spans="1:3" ht="15.75" customHeight="1" x14ac:dyDescent="0.3">
      <c r="A37" s="61">
        <v>2235</v>
      </c>
      <c r="B37" s="156" t="s">
        <v>125</v>
      </c>
      <c r="C37" s="63">
        <v>0.03</v>
      </c>
    </row>
    <row r="38" spans="1:3" ht="15.75" customHeight="1" x14ac:dyDescent="0.35">
      <c r="A38" s="61">
        <v>2239</v>
      </c>
      <c r="B38" s="59" t="s">
        <v>126</v>
      </c>
      <c r="C38" s="63">
        <v>0.02</v>
      </c>
    </row>
    <row r="39" spans="1:3" ht="15.75" customHeight="1" x14ac:dyDescent="0.35">
      <c r="A39" s="61">
        <v>2241</v>
      </c>
      <c r="B39" s="59" t="s">
        <v>127</v>
      </c>
      <c r="C39" s="63">
        <v>0.21</v>
      </c>
    </row>
    <row r="40" spans="1:3" ht="15.75" customHeight="1" x14ac:dyDescent="0.35">
      <c r="A40" s="61">
        <v>2242</v>
      </c>
      <c r="B40" s="64" t="s">
        <v>108</v>
      </c>
      <c r="C40" s="63">
        <v>0.01</v>
      </c>
    </row>
    <row r="41" spans="1:3" ht="15.75" customHeight="1" x14ac:dyDescent="0.35">
      <c r="A41" s="61">
        <v>2243</v>
      </c>
      <c r="B41" s="59" t="s">
        <v>111</v>
      </c>
      <c r="C41" s="63">
        <v>0.02</v>
      </c>
    </row>
    <row r="42" spans="1:3" ht="15.75" customHeight="1" x14ac:dyDescent="0.35">
      <c r="A42" s="61">
        <v>2244</v>
      </c>
      <c r="B42" s="59" t="s">
        <v>128</v>
      </c>
      <c r="C42" s="63">
        <v>0.73</v>
      </c>
    </row>
    <row r="43" spans="1:3" ht="15.75" hidden="1" customHeight="1" x14ac:dyDescent="0.35">
      <c r="A43" s="60">
        <v>2247</v>
      </c>
      <c r="B43" s="59" t="s">
        <v>20</v>
      </c>
      <c r="C43" s="63">
        <v>0</v>
      </c>
    </row>
    <row r="44" spans="1:3" ht="15.75" customHeight="1" x14ac:dyDescent="0.35">
      <c r="A44" s="60">
        <v>2249</v>
      </c>
      <c r="B44" s="64" t="s">
        <v>114</v>
      </c>
      <c r="C44" s="63">
        <v>0.02</v>
      </c>
    </row>
    <row r="45" spans="1:3" ht="15.75" customHeight="1" x14ac:dyDescent="0.35">
      <c r="A45" s="61">
        <v>2250</v>
      </c>
      <c r="B45" s="59" t="s">
        <v>113</v>
      </c>
      <c r="C45" s="63">
        <v>0.31</v>
      </c>
    </row>
    <row r="46" spans="1:3" ht="15.75" customHeight="1" x14ac:dyDescent="0.35">
      <c r="A46" s="61">
        <v>2262</v>
      </c>
      <c r="B46" s="64" t="s">
        <v>95</v>
      </c>
      <c r="C46" s="63">
        <v>0.12</v>
      </c>
    </row>
    <row r="47" spans="1:3" ht="15.75" customHeight="1" x14ac:dyDescent="0.35">
      <c r="A47" s="61">
        <v>2263</v>
      </c>
      <c r="B47" s="64" t="s">
        <v>110</v>
      </c>
      <c r="C47" s="63">
        <v>0.49</v>
      </c>
    </row>
    <row r="48" spans="1:3" ht="15.75" customHeight="1" x14ac:dyDescent="0.35">
      <c r="A48" s="61">
        <v>2264</v>
      </c>
      <c r="B48" s="59" t="s">
        <v>129</v>
      </c>
      <c r="C48" s="63">
        <v>0.01</v>
      </c>
    </row>
    <row r="49" spans="1:3" ht="15.75" customHeight="1" x14ac:dyDescent="0.35">
      <c r="A49" s="61">
        <v>2311</v>
      </c>
      <c r="B49" s="64" t="s">
        <v>100</v>
      </c>
      <c r="C49" s="63">
        <v>0.01</v>
      </c>
    </row>
    <row r="50" spans="1:3" ht="15.75" hidden="1" customHeight="1" x14ac:dyDescent="0.3">
      <c r="A50" s="61">
        <v>2314</v>
      </c>
      <c r="B50" s="156" t="s">
        <v>130</v>
      </c>
      <c r="C50" s="63">
        <v>0</v>
      </c>
    </row>
    <row r="51" spans="1:3" ht="15.75" customHeight="1" x14ac:dyDescent="0.35">
      <c r="A51" s="61">
        <v>2321</v>
      </c>
      <c r="B51" s="64" t="s">
        <v>102</v>
      </c>
      <c r="C51" s="63">
        <v>0.65</v>
      </c>
    </row>
    <row r="52" spans="1:3" ht="15.75" customHeight="1" x14ac:dyDescent="0.35">
      <c r="A52" s="61">
        <v>2322</v>
      </c>
      <c r="B52" s="64" t="s">
        <v>96</v>
      </c>
      <c r="C52" s="86">
        <v>0.02</v>
      </c>
    </row>
    <row r="53" spans="1:3" ht="15.75" hidden="1" customHeight="1" x14ac:dyDescent="0.35">
      <c r="A53" s="61">
        <v>2512</v>
      </c>
      <c r="B53" s="64" t="s">
        <v>119</v>
      </c>
      <c r="C53" s="86">
        <v>0</v>
      </c>
    </row>
    <row r="54" spans="1:3" ht="15.75" customHeight="1" x14ac:dyDescent="0.35">
      <c r="A54" s="61">
        <v>2513</v>
      </c>
      <c r="B54" s="60" t="s">
        <v>109</v>
      </c>
      <c r="C54" s="86">
        <v>0.01</v>
      </c>
    </row>
    <row r="55" spans="1:3" ht="15.75" customHeight="1" x14ac:dyDescent="0.35">
      <c r="A55" s="61">
        <v>2515</v>
      </c>
      <c r="B55" s="64" t="s">
        <v>40</v>
      </c>
      <c r="C55" s="86">
        <v>0.03</v>
      </c>
    </row>
    <row r="56" spans="1:3" ht="15.75" customHeight="1" x14ac:dyDescent="0.35">
      <c r="A56" s="61">
        <v>2519</v>
      </c>
      <c r="B56" s="64" t="s">
        <v>120</v>
      </c>
      <c r="C56" s="86">
        <v>0.01</v>
      </c>
    </row>
    <row r="57" spans="1:3" ht="15.75" customHeight="1" x14ac:dyDescent="0.35">
      <c r="A57" s="61">
        <v>5220</v>
      </c>
      <c r="B57" s="64" t="s">
        <v>121</v>
      </c>
      <c r="C57" s="86">
        <v>0.11</v>
      </c>
    </row>
    <row r="58" spans="1:3" ht="15.75" customHeight="1" x14ac:dyDescent="0.35">
      <c r="A58" s="61">
        <v>5238</v>
      </c>
      <c r="B58" s="60" t="s">
        <v>122</v>
      </c>
      <c r="C58" s="86">
        <v>0.02</v>
      </c>
    </row>
    <row r="59" spans="1:3" ht="15.75" customHeight="1" x14ac:dyDescent="0.35">
      <c r="A59" s="61">
        <v>5239</v>
      </c>
      <c r="B59" s="50" t="s">
        <v>115</v>
      </c>
      <c r="C59" s="86">
        <v>0.19</v>
      </c>
    </row>
    <row r="60" spans="1:3" ht="15.75" customHeight="1" x14ac:dyDescent="0.35">
      <c r="A60" s="61">
        <v>5250</v>
      </c>
      <c r="B60" s="64" t="s">
        <v>123</v>
      </c>
      <c r="C60" s="86">
        <v>0.16</v>
      </c>
    </row>
    <row r="61" spans="1:3" x14ac:dyDescent="0.35">
      <c r="A61" s="70"/>
      <c r="B61" s="71" t="s">
        <v>9</v>
      </c>
      <c r="C61" s="66">
        <f>SUM(C29:C60)</f>
        <v>11.719999999999995</v>
      </c>
    </row>
    <row r="62" spans="1:3" x14ac:dyDescent="0.35">
      <c r="A62" s="70"/>
      <c r="B62" s="71" t="s">
        <v>53</v>
      </c>
      <c r="C62" s="66">
        <f>C27+C61</f>
        <v>50.449999999999989</v>
      </c>
    </row>
    <row r="63" spans="1:3" x14ac:dyDescent="0.35">
      <c r="A63" s="51"/>
      <c r="B63" s="54"/>
      <c r="C63" s="82"/>
    </row>
    <row r="64" spans="1:3" ht="15.75" customHeight="1" x14ac:dyDescent="0.35">
      <c r="A64" s="216" t="s">
        <v>67</v>
      </c>
      <c r="B64" s="217"/>
      <c r="C64" s="166">
        <v>5</v>
      </c>
    </row>
    <row r="65" spans="1:3" ht="15" customHeight="1" x14ac:dyDescent="0.3">
      <c r="A65" s="218" t="s">
        <v>85</v>
      </c>
      <c r="B65" s="219"/>
      <c r="C65" s="167">
        <f>C62/C64</f>
        <v>10.089999999999998</v>
      </c>
    </row>
    <row r="66" spans="1:3" ht="14.25" customHeight="1" x14ac:dyDescent="0.35">
      <c r="A66" s="168"/>
      <c r="B66" s="169"/>
      <c r="C66" s="170"/>
    </row>
    <row r="67" spans="1:3" s="11" customFormat="1" ht="15" customHeight="1" x14ac:dyDescent="0.35">
      <c r="A67" s="216" t="s">
        <v>68</v>
      </c>
      <c r="B67" s="217"/>
      <c r="C67" s="171"/>
    </row>
    <row r="68" spans="1:3" s="11" customFormat="1" ht="15" customHeight="1" x14ac:dyDescent="0.35">
      <c r="A68" s="203" t="s">
        <v>86</v>
      </c>
      <c r="B68" s="204"/>
      <c r="C68" s="76"/>
    </row>
    <row r="69" spans="1:3" s="11" customFormat="1" x14ac:dyDescent="0.35">
      <c r="A69" s="77"/>
      <c r="B69" s="77"/>
      <c r="C69" s="77"/>
    </row>
    <row r="70" spans="1:3" s="11" customFormat="1" x14ac:dyDescent="0.35">
      <c r="A70" s="77" t="s">
        <v>69</v>
      </c>
      <c r="B70" s="77"/>
      <c r="C70" s="77"/>
    </row>
    <row r="71" spans="1:3" s="11" customFormat="1" x14ac:dyDescent="0.35">
      <c r="A71" s="77"/>
      <c r="B71" s="77"/>
      <c r="C71" s="77"/>
    </row>
    <row r="72" spans="1:3" s="11" customFormat="1" x14ac:dyDescent="0.35">
      <c r="A72" s="77" t="s">
        <v>87</v>
      </c>
      <c r="B72" s="80"/>
      <c r="C72" s="77"/>
    </row>
    <row r="73" spans="1:3" s="3" customFormat="1" ht="14.25" customHeight="1" x14ac:dyDescent="0.35">
      <c r="A73" s="77"/>
      <c r="B73" s="78"/>
      <c r="C73" s="77"/>
    </row>
    <row r="74" spans="1:3" x14ac:dyDescent="0.35">
      <c r="B74" s="79"/>
      <c r="C74" s="75"/>
    </row>
  </sheetData>
  <mergeCells count="7">
    <mergeCell ref="A68:B68"/>
    <mergeCell ref="A7:C7"/>
    <mergeCell ref="A9:B9"/>
    <mergeCell ref="A10:B10"/>
    <mergeCell ref="A64:B64"/>
    <mergeCell ref="A65:B65"/>
    <mergeCell ref="A67:B67"/>
  </mergeCells>
  <pageMargins left="0.88802083333333337" right="1.0026041666666667" top="0.75" bottom="0.75" header="0.3" footer="0.3"/>
  <pageSetup paperSize="9" scale="60" orientation="portrait" r:id="rId1"/>
  <headerFooter>
    <oddFooter>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7"/>
  <sheetViews>
    <sheetView view="pageLayout" topLeftCell="A22" zoomScale="80" zoomScaleNormal="100" zoomScalePageLayoutView="80" workbookViewId="0">
      <selection activeCell="B29" sqref="B29"/>
    </sheetView>
  </sheetViews>
  <sheetFormatPr defaultColWidth="9.1796875" defaultRowHeight="15.5" x14ac:dyDescent="0.35"/>
  <cols>
    <col min="1" max="1" width="12.26953125" style="50" customWidth="1"/>
    <col min="2" max="2" width="86.7265625" style="50" customWidth="1"/>
    <col min="3" max="3" width="24.54296875" style="50" hidden="1" customWidth="1"/>
    <col min="4" max="4" width="24.54296875" style="50" customWidth="1"/>
    <col min="5" max="16384" width="9.1796875" style="4"/>
  </cols>
  <sheetData>
    <row r="1" spans="1:4" x14ac:dyDescent="0.35">
      <c r="B1" s="51"/>
      <c r="C1" s="51" t="s">
        <v>11</v>
      </c>
      <c r="D1" s="51" t="s">
        <v>11</v>
      </c>
    </row>
    <row r="2" spans="1:4" x14ac:dyDescent="0.35">
      <c r="B2" s="52"/>
      <c r="C2" s="51" t="s">
        <v>58</v>
      </c>
      <c r="D2" s="51" t="s">
        <v>58</v>
      </c>
    </row>
    <row r="3" spans="1:4" x14ac:dyDescent="0.35">
      <c r="B3" s="51"/>
      <c r="C3" s="51" t="s">
        <v>82</v>
      </c>
      <c r="D3" s="51" t="s">
        <v>82</v>
      </c>
    </row>
    <row r="4" spans="1:4" x14ac:dyDescent="0.35">
      <c r="B4" s="51"/>
      <c r="C4" s="51"/>
      <c r="D4" s="51"/>
    </row>
    <row r="5" spans="1:4" x14ac:dyDescent="0.35">
      <c r="B5" s="53"/>
      <c r="C5" s="51" t="s">
        <v>92</v>
      </c>
      <c r="D5" s="51" t="s">
        <v>178</v>
      </c>
    </row>
    <row r="6" spans="1:4" ht="15.75" customHeight="1" x14ac:dyDescent="0.35">
      <c r="B6" s="51"/>
      <c r="C6" s="54"/>
      <c r="D6" s="54"/>
    </row>
    <row r="7" spans="1:4" ht="15" x14ac:dyDescent="0.3">
      <c r="A7" s="185" t="s">
        <v>10</v>
      </c>
      <c r="B7" s="185"/>
      <c r="C7" s="185"/>
      <c r="D7" s="140"/>
    </row>
    <row r="8" spans="1:4" x14ac:dyDescent="0.35">
      <c r="B8" s="55"/>
    </row>
    <row r="9" spans="1:4" ht="15.75" customHeight="1" x14ac:dyDescent="0.35">
      <c r="A9" s="188" t="s">
        <v>1</v>
      </c>
      <c r="B9" s="188"/>
    </row>
    <row r="10" spans="1:4" ht="15.75" customHeight="1" x14ac:dyDescent="0.35">
      <c r="A10" s="188" t="s">
        <v>0</v>
      </c>
      <c r="B10" s="188"/>
    </row>
    <row r="11" spans="1:4" x14ac:dyDescent="0.35">
      <c r="A11" s="49"/>
      <c r="B11" s="49" t="s">
        <v>160</v>
      </c>
    </row>
    <row r="12" spans="1:4" ht="15.75" customHeight="1" x14ac:dyDescent="0.35">
      <c r="A12" s="49"/>
      <c r="B12" s="49" t="s">
        <v>170</v>
      </c>
    </row>
    <row r="13" spans="1:4" x14ac:dyDescent="0.3">
      <c r="A13" s="4"/>
      <c r="B13" s="188" t="s">
        <v>175</v>
      </c>
      <c r="C13" s="188"/>
      <c r="D13" s="49"/>
    </row>
    <row r="14" spans="1:4" ht="15.75" customHeight="1" x14ac:dyDescent="0.35">
      <c r="A14" s="49" t="s">
        <v>2</v>
      </c>
      <c r="B14" s="49" t="s">
        <v>93</v>
      </c>
    </row>
    <row r="15" spans="1:4" ht="64.5" customHeight="1" x14ac:dyDescent="0.3">
      <c r="A15" s="83" t="s">
        <v>3</v>
      </c>
      <c r="B15" s="83" t="s">
        <v>4</v>
      </c>
      <c r="C15" s="83" t="s">
        <v>79</v>
      </c>
      <c r="D15" s="83" t="s">
        <v>79</v>
      </c>
    </row>
    <row r="16" spans="1:4" ht="15" x14ac:dyDescent="0.3">
      <c r="A16" s="57">
        <v>1</v>
      </c>
      <c r="B16" s="58">
        <v>2</v>
      </c>
      <c r="C16" s="58">
        <v>3</v>
      </c>
      <c r="D16" s="58">
        <v>3</v>
      </c>
    </row>
    <row r="17" spans="1:4" x14ac:dyDescent="0.35">
      <c r="A17" s="57"/>
      <c r="B17" s="59" t="s">
        <v>6</v>
      </c>
      <c r="C17" s="60"/>
      <c r="D17" s="60"/>
    </row>
    <row r="18" spans="1:4" x14ac:dyDescent="0.35">
      <c r="A18" s="61">
        <v>1100</v>
      </c>
      <c r="B18" s="62" t="s">
        <v>72</v>
      </c>
      <c r="C18" s="63">
        <v>736.4</v>
      </c>
      <c r="D18" s="63">
        <f>1046.46</f>
        <v>1046.46</v>
      </c>
    </row>
    <row r="19" spans="1:4" ht="15.75" customHeight="1" x14ac:dyDescent="0.35">
      <c r="A19" s="61">
        <v>1200</v>
      </c>
      <c r="B19" s="64" t="s">
        <v>94</v>
      </c>
      <c r="C19" s="63">
        <v>173.72</v>
      </c>
      <c r="D19" s="63">
        <v>246.87</v>
      </c>
    </row>
    <row r="20" spans="1:4" ht="15.75" hidden="1" customHeight="1" x14ac:dyDescent="0.35">
      <c r="A20" s="61">
        <v>2222</v>
      </c>
      <c r="B20" s="64" t="s">
        <v>106</v>
      </c>
      <c r="C20" s="63">
        <v>0</v>
      </c>
      <c r="D20" s="63">
        <v>0</v>
      </c>
    </row>
    <row r="21" spans="1:4" ht="15.75" customHeight="1" x14ac:dyDescent="0.3">
      <c r="A21" s="61">
        <v>2242</v>
      </c>
      <c r="B21" s="68" t="s">
        <v>108</v>
      </c>
      <c r="C21" s="63">
        <v>8.18</v>
      </c>
      <c r="D21" s="63">
        <v>11.62</v>
      </c>
    </row>
    <row r="22" spans="1:4" ht="15.75" customHeight="1" x14ac:dyDescent="0.35">
      <c r="A22" s="61">
        <v>2322</v>
      </c>
      <c r="B22" s="64" t="s">
        <v>96</v>
      </c>
      <c r="C22" s="63">
        <v>1598.03</v>
      </c>
      <c r="D22" s="63">
        <v>2270.88</v>
      </c>
    </row>
    <row r="23" spans="1:4" ht="15.75" customHeight="1" x14ac:dyDescent="0.35">
      <c r="A23" s="60">
        <v>2370</v>
      </c>
      <c r="B23" s="64" t="s">
        <v>136</v>
      </c>
      <c r="C23" s="63">
        <v>11.31</v>
      </c>
      <c r="D23" s="63">
        <v>16.07</v>
      </c>
    </row>
    <row r="24" spans="1:4" x14ac:dyDescent="0.35">
      <c r="A24" s="61">
        <v>5231</v>
      </c>
      <c r="B24" s="64" t="s">
        <v>84</v>
      </c>
      <c r="C24" s="63">
        <v>39.04</v>
      </c>
      <c r="D24" s="63">
        <v>55.48</v>
      </c>
    </row>
    <row r="25" spans="1:4" ht="15.75" customHeight="1" x14ac:dyDescent="0.3">
      <c r="A25" s="61"/>
      <c r="B25" s="65" t="s">
        <v>7</v>
      </c>
      <c r="C25" s="139">
        <f>SUM(C18:C24)</f>
        <v>2566.6799999999998</v>
      </c>
      <c r="D25" s="139">
        <f>SUM(D18:D24)</f>
        <v>3647.38</v>
      </c>
    </row>
    <row r="26" spans="1:4" x14ac:dyDescent="0.35">
      <c r="A26" s="67"/>
      <c r="B26" s="62" t="s">
        <v>8</v>
      </c>
      <c r="C26" s="63"/>
      <c r="D26" s="63"/>
    </row>
    <row r="27" spans="1:4" x14ac:dyDescent="0.3">
      <c r="A27" s="61">
        <v>1100</v>
      </c>
      <c r="B27" s="61" t="s">
        <v>72</v>
      </c>
      <c r="C27" s="63">
        <v>280.62</v>
      </c>
      <c r="D27" s="63">
        <v>453.4</v>
      </c>
    </row>
    <row r="28" spans="1:4" ht="15.75" customHeight="1" x14ac:dyDescent="0.3">
      <c r="A28" s="61">
        <v>1200</v>
      </c>
      <c r="B28" s="68" t="s">
        <v>97</v>
      </c>
      <c r="C28" s="63">
        <v>66.2</v>
      </c>
      <c r="D28" s="63">
        <v>106.96</v>
      </c>
    </row>
    <row r="29" spans="1:4" ht="15.75" customHeight="1" x14ac:dyDescent="0.3">
      <c r="A29" s="69">
        <v>2210</v>
      </c>
      <c r="B29" s="68" t="s">
        <v>98</v>
      </c>
      <c r="C29" s="63">
        <v>9.34</v>
      </c>
      <c r="D29" s="63">
        <v>13.27</v>
      </c>
    </row>
    <row r="30" spans="1:4" ht="15.75" customHeight="1" x14ac:dyDescent="0.35">
      <c r="A30" s="61">
        <v>2222</v>
      </c>
      <c r="B30" s="64" t="s">
        <v>106</v>
      </c>
      <c r="C30" s="63">
        <v>1.9</v>
      </c>
      <c r="D30" s="63">
        <v>2.7</v>
      </c>
    </row>
    <row r="31" spans="1:4" x14ac:dyDescent="0.3">
      <c r="A31" s="61">
        <v>2223</v>
      </c>
      <c r="B31" s="68" t="s">
        <v>49</v>
      </c>
      <c r="C31" s="63">
        <v>35.049999999999997</v>
      </c>
      <c r="D31" s="63">
        <v>49.81</v>
      </c>
    </row>
    <row r="32" spans="1:4" ht="15.75" customHeight="1" x14ac:dyDescent="0.3">
      <c r="A32" s="61">
        <v>2244</v>
      </c>
      <c r="B32" s="133" t="s">
        <v>99</v>
      </c>
      <c r="C32" s="63">
        <v>23.74</v>
      </c>
      <c r="D32" s="63">
        <v>33.74</v>
      </c>
    </row>
    <row r="33" spans="1:256" x14ac:dyDescent="0.3">
      <c r="A33" s="61">
        <v>2311</v>
      </c>
      <c r="B33" s="68" t="s">
        <v>100</v>
      </c>
      <c r="C33" s="63">
        <v>6.29</v>
      </c>
      <c r="D33" s="63">
        <v>8.94</v>
      </c>
    </row>
    <row r="34" spans="1:256" x14ac:dyDescent="0.3">
      <c r="A34" s="61">
        <v>2312</v>
      </c>
      <c r="B34" s="68" t="s">
        <v>101</v>
      </c>
      <c r="C34" s="63">
        <v>3.44</v>
      </c>
      <c r="D34" s="63">
        <v>4.8899999999999997</v>
      </c>
    </row>
    <row r="35" spans="1:256" ht="15.75" customHeight="1" x14ac:dyDescent="0.3">
      <c r="A35" s="61">
        <v>2321</v>
      </c>
      <c r="B35" s="68" t="s">
        <v>102</v>
      </c>
      <c r="C35" s="63">
        <v>27.92</v>
      </c>
      <c r="D35" s="63">
        <v>39.68</v>
      </c>
    </row>
    <row r="36" spans="1:256" x14ac:dyDescent="0.35">
      <c r="A36" s="61">
        <v>2350</v>
      </c>
      <c r="B36" s="134" t="s">
        <v>103</v>
      </c>
      <c r="C36" s="63">
        <v>87.22</v>
      </c>
      <c r="D36" s="63">
        <v>123.93</v>
      </c>
    </row>
    <row r="37" spans="1:256" ht="15.75" customHeight="1" x14ac:dyDescent="0.35">
      <c r="A37" s="70"/>
      <c r="B37" s="71" t="s">
        <v>9</v>
      </c>
      <c r="C37" s="139">
        <f>SUM(C27:C36)</f>
        <v>541.72</v>
      </c>
      <c r="D37" s="139">
        <f>SUM(D27:D36)</f>
        <v>837.32000000000016</v>
      </c>
    </row>
    <row r="38" spans="1:256" x14ac:dyDescent="0.35">
      <c r="A38" s="70"/>
      <c r="B38" s="71" t="s">
        <v>53</v>
      </c>
      <c r="C38" s="66">
        <f>C37+C25</f>
        <v>3108.3999999999996</v>
      </c>
      <c r="D38" s="66">
        <f>D37+D25</f>
        <v>4484.7000000000007</v>
      </c>
    </row>
    <row r="39" spans="1:256" ht="15.75" customHeight="1" x14ac:dyDescent="0.35">
      <c r="A39" s="51"/>
      <c r="B39" s="54"/>
      <c r="C39" s="72"/>
      <c r="D39" s="72"/>
    </row>
    <row r="40" spans="1:256" ht="15.75" customHeight="1" x14ac:dyDescent="0.35">
      <c r="A40" s="186" t="s">
        <v>67</v>
      </c>
      <c r="B40" s="186"/>
      <c r="C40" s="87">
        <v>190</v>
      </c>
      <c r="D40" s="87">
        <v>270</v>
      </c>
    </row>
    <row r="41" spans="1:256" ht="15.75" customHeight="1" x14ac:dyDescent="0.3">
      <c r="A41" s="190" t="s">
        <v>85</v>
      </c>
      <c r="B41" s="190"/>
      <c r="C41" s="88">
        <f>C38/C40</f>
        <v>16.36</v>
      </c>
      <c r="D41" s="88">
        <f>D38/D40</f>
        <v>16.610000000000003</v>
      </c>
    </row>
    <row r="42" spans="1:256" ht="15.75" customHeight="1" x14ac:dyDescent="0.35">
      <c r="A42" s="73"/>
      <c r="B42" s="135"/>
      <c r="C42" s="75"/>
      <c r="D42" s="174"/>
    </row>
    <row r="43" spans="1:256" ht="15.75" customHeight="1" x14ac:dyDescent="0.35">
      <c r="A43" s="186" t="s">
        <v>68</v>
      </c>
      <c r="B43" s="186"/>
      <c r="C43" s="76"/>
      <c r="D43" s="175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5.75" customHeight="1" x14ac:dyDescent="0.35">
      <c r="A44" s="186" t="s">
        <v>86</v>
      </c>
      <c r="B44" s="186"/>
      <c r="C44" s="76"/>
      <c r="D44" s="175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5.75" customHeight="1" x14ac:dyDescent="0.35">
      <c r="A45" s="77"/>
      <c r="B45" s="77"/>
      <c r="C45" s="77"/>
      <c r="D45" s="77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5.75" customHeight="1" x14ac:dyDescent="0.35">
      <c r="A46" s="77" t="s">
        <v>69</v>
      </c>
      <c r="B46" s="77"/>
      <c r="C46" s="141"/>
      <c r="D46" s="141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ht="15.75" customHeight="1" x14ac:dyDescent="0.35">
      <c r="A47" s="77"/>
      <c r="B47" s="77"/>
      <c r="C47" s="77"/>
      <c r="D47" s="7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x14ac:dyDescent="0.35">
      <c r="A48" s="77" t="s">
        <v>104</v>
      </c>
      <c r="B48" s="80"/>
      <c r="C48" s="77"/>
      <c r="D48" s="77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x14ac:dyDescent="0.35">
      <c r="A49" s="77"/>
      <c r="B49" s="78"/>
      <c r="C49" s="77"/>
      <c r="D49" s="77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</row>
    <row r="50" spans="1:256" ht="15.75" customHeight="1" x14ac:dyDescent="0.35">
      <c r="B50" s="79"/>
    </row>
    <row r="52" spans="1:256" ht="15.75" customHeight="1" x14ac:dyDescent="0.35"/>
    <row r="53" spans="1:256" ht="15.75" customHeight="1" x14ac:dyDescent="0.35"/>
    <row r="54" spans="1:256" ht="17.25" customHeight="1" x14ac:dyDescent="0.35"/>
    <row r="55" spans="1:256" ht="15.75" customHeight="1" x14ac:dyDescent="0.35"/>
    <row r="56" spans="1:256" ht="14.25" customHeight="1" x14ac:dyDescent="0.35"/>
    <row r="58" spans="1:256" ht="15.75" customHeight="1" x14ac:dyDescent="0.35"/>
    <row r="59" spans="1:256" ht="15.75" customHeight="1" x14ac:dyDescent="0.35"/>
    <row r="61" spans="1:256" ht="15.75" customHeight="1" x14ac:dyDescent="0.35"/>
    <row r="62" spans="1:256" ht="15.75" customHeight="1" x14ac:dyDescent="0.35"/>
    <row r="63" spans="1:256" ht="15.75" customHeight="1" x14ac:dyDescent="0.35"/>
    <row r="64" spans="1:256" ht="15.75" customHeight="1" x14ac:dyDescent="0.35"/>
    <row r="68" spans="1:256" ht="15" customHeight="1" x14ac:dyDescent="0.35"/>
    <row r="69" spans="1:256" ht="15" customHeight="1" x14ac:dyDescent="0.35"/>
    <row r="70" spans="1:256" ht="15" customHeight="1" x14ac:dyDescent="0.35"/>
    <row r="71" spans="1:256" customFormat="1" ht="15" customHeight="1" x14ac:dyDescent="0.35">
      <c r="A71" s="50"/>
      <c r="B71" s="50"/>
      <c r="C71" s="50"/>
      <c r="D71" s="50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</row>
    <row r="72" spans="1:256" customFormat="1" ht="15" customHeight="1" x14ac:dyDescent="0.35">
      <c r="A72" s="50"/>
      <c r="B72" s="50"/>
      <c r="C72" s="50"/>
      <c r="D72" s="50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</row>
    <row r="73" spans="1:256" customFormat="1" ht="15" customHeight="1" x14ac:dyDescent="0.35">
      <c r="A73" s="50"/>
      <c r="B73" s="50"/>
      <c r="C73" s="50"/>
      <c r="D73" s="50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</row>
    <row r="74" spans="1:256" customFormat="1" ht="15" customHeight="1" x14ac:dyDescent="0.35">
      <c r="A74" s="50"/>
      <c r="B74" s="50"/>
      <c r="C74" s="50"/>
      <c r="D74" s="50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</row>
    <row r="75" spans="1:256" customFormat="1" ht="15" customHeight="1" x14ac:dyDescent="0.35">
      <c r="A75" s="50"/>
      <c r="B75" s="50"/>
      <c r="C75" s="50"/>
      <c r="D75" s="50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</row>
    <row r="76" spans="1:256" customFormat="1" ht="15" customHeight="1" x14ac:dyDescent="0.35">
      <c r="A76" s="50"/>
      <c r="B76" s="50"/>
      <c r="C76" s="50"/>
      <c r="D76" s="50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  <row r="77" spans="1:256" s="3" customFormat="1" ht="15" customHeight="1" x14ac:dyDescent="0.35">
      <c r="A77" s="50"/>
      <c r="B77" s="50"/>
      <c r="C77" s="50"/>
      <c r="D77" s="50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</row>
  </sheetData>
  <mergeCells count="8">
    <mergeCell ref="A43:B43"/>
    <mergeCell ref="A44:B44"/>
    <mergeCell ref="A9:B9"/>
    <mergeCell ref="A10:B10"/>
    <mergeCell ref="B13:C13"/>
    <mergeCell ref="A7:C7"/>
    <mergeCell ref="A40:B40"/>
    <mergeCell ref="A41:B41"/>
  </mergeCells>
  <pageMargins left="0.7" right="0.7" top="0.75" bottom="0.75" header="0.3" footer="0.3"/>
  <pageSetup paperSize="9" scale="72" fitToHeight="0" orientation="portrait" r:id="rId1"/>
  <headerFooter>
    <oddFooter>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7"/>
  <sheetViews>
    <sheetView tabSelected="1" view="pageLayout" zoomScale="80" zoomScaleNormal="100" zoomScalePageLayoutView="80" workbookViewId="0">
      <selection activeCell="C47" sqref="C47"/>
    </sheetView>
  </sheetViews>
  <sheetFormatPr defaultColWidth="9.1796875" defaultRowHeight="15.5" x14ac:dyDescent="0.35"/>
  <cols>
    <col min="1" max="1" width="13.54296875" style="50" customWidth="1"/>
    <col min="2" max="2" width="86.7265625" style="50" customWidth="1"/>
    <col min="3" max="3" width="24.54296875" style="50" customWidth="1"/>
    <col min="4" max="16384" width="9.1796875" style="4"/>
  </cols>
  <sheetData>
    <row r="1" spans="1:3" x14ac:dyDescent="0.35">
      <c r="B1" s="51"/>
      <c r="C1" s="51" t="s">
        <v>11</v>
      </c>
    </row>
    <row r="2" spans="1:3" x14ac:dyDescent="0.35">
      <c r="B2" s="52"/>
      <c r="C2" s="51" t="s">
        <v>58</v>
      </c>
    </row>
    <row r="3" spans="1:3" x14ac:dyDescent="0.35">
      <c r="B3" s="51"/>
      <c r="C3" s="51" t="s">
        <v>82</v>
      </c>
    </row>
    <row r="4" spans="1:3" x14ac:dyDescent="0.35">
      <c r="B4" s="51"/>
      <c r="C4" s="51"/>
    </row>
    <row r="5" spans="1:3" x14ac:dyDescent="0.35">
      <c r="B5" s="53"/>
      <c r="C5" s="51" t="s">
        <v>178</v>
      </c>
    </row>
    <row r="6" spans="1:3" ht="15.75" customHeight="1" x14ac:dyDescent="0.35">
      <c r="B6" s="51"/>
      <c r="C6" s="54"/>
    </row>
    <row r="7" spans="1:3" ht="15" x14ac:dyDescent="0.3">
      <c r="A7" s="185" t="s">
        <v>10</v>
      </c>
      <c r="B7" s="185"/>
      <c r="C7" s="185"/>
    </row>
    <row r="8" spans="1:3" x14ac:dyDescent="0.35">
      <c r="B8" s="55"/>
    </row>
    <row r="9" spans="1:3" ht="15.75" customHeight="1" x14ac:dyDescent="0.35">
      <c r="A9" s="188" t="s">
        <v>1</v>
      </c>
      <c r="B9" s="188"/>
    </row>
    <row r="10" spans="1:3" ht="15.75" customHeight="1" x14ac:dyDescent="0.35">
      <c r="A10" s="188" t="s">
        <v>0</v>
      </c>
      <c r="B10" s="188"/>
    </row>
    <row r="11" spans="1:3" x14ac:dyDescent="0.35">
      <c r="A11" s="49"/>
      <c r="B11" s="49" t="s">
        <v>160</v>
      </c>
    </row>
    <row r="12" spans="1:3" ht="15.75" customHeight="1" x14ac:dyDescent="0.35">
      <c r="A12" s="49"/>
      <c r="B12" s="49" t="s">
        <v>170</v>
      </c>
    </row>
    <row r="13" spans="1:3" x14ac:dyDescent="0.3">
      <c r="A13" s="4"/>
      <c r="B13" s="188" t="s">
        <v>171</v>
      </c>
      <c r="C13" s="188"/>
    </row>
    <row r="14" spans="1:3" ht="15.75" customHeight="1" x14ac:dyDescent="0.35">
      <c r="A14" s="49" t="s">
        <v>2</v>
      </c>
      <c r="B14" s="49" t="s">
        <v>93</v>
      </c>
    </row>
    <row r="15" spans="1:3" ht="65.25" customHeight="1" x14ac:dyDescent="0.3">
      <c r="A15" s="83" t="s">
        <v>3</v>
      </c>
      <c r="B15" s="83" t="s">
        <v>4</v>
      </c>
      <c r="C15" s="83" t="s">
        <v>79</v>
      </c>
    </row>
    <row r="16" spans="1:3" ht="15" x14ac:dyDescent="0.3">
      <c r="A16" s="57">
        <v>1</v>
      </c>
      <c r="B16" s="58">
        <v>2</v>
      </c>
      <c r="C16" s="58">
        <v>3</v>
      </c>
    </row>
    <row r="17" spans="1:3" x14ac:dyDescent="0.35">
      <c r="A17" s="57"/>
      <c r="B17" s="59" t="s">
        <v>6</v>
      </c>
      <c r="C17" s="60"/>
    </row>
    <row r="18" spans="1:3" x14ac:dyDescent="0.35">
      <c r="A18" s="61">
        <v>1100</v>
      </c>
      <c r="B18" s="62" t="s">
        <v>72</v>
      </c>
      <c r="C18" s="63">
        <v>60.29</v>
      </c>
    </row>
    <row r="19" spans="1:3" ht="15.75" customHeight="1" x14ac:dyDescent="0.35">
      <c r="A19" s="61">
        <v>1200</v>
      </c>
      <c r="B19" s="64" t="s">
        <v>94</v>
      </c>
      <c r="C19" s="63">
        <v>14.22</v>
      </c>
    </row>
    <row r="20" spans="1:3" ht="15.75" hidden="1" customHeight="1" x14ac:dyDescent="0.35">
      <c r="A20" s="61">
        <v>2222</v>
      </c>
      <c r="B20" s="64" t="s">
        <v>106</v>
      </c>
      <c r="C20" s="63">
        <v>0</v>
      </c>
    </row>
    <row r="21" spans="1:3" ht="15.75" customHeight="1" x14ac:dyDescent="0.3">
      <c r="A21" s="61">
        <v>2242</v>
      </c>
      <c r="B21" s="68" t="s">
        <v>108</v>
      </c>
      <c r="C21" s="63">
        <v>0.53</v>
      </c>
    </row>
    <row r="22" spans="1:3" ht="15.75" customHeight="1" x14ac:dyDescent="0.35">
      <c r="A22" s="61">
        <v>2322</v>
      </c>
      <c r="B22" s="64" t="s">
        <v>96</v>
      </c>
      <c r="C22" s="63">
        <v>91.2</v>
      </c>
    </row>
    <row r="23" spans="1:3" ht="15.75" hidden="1" customHeight="1" x14ac:dyDescent="0.35">
      <c r="A23" s="60">
        <v>2370</v>
      </c>
      <c r="B23" s="64" t="s">
        <v>136</v>
      </c>
      <c r="C23" s="63">
        <v>0</v>
      </c>
    </row>
    <row r="24" spans="1:3" x14ac:dyDescent="0.35">
      <c r="A24" s="61">
        <v>5231</v>
      </c>
      <c r="B24" s="64" t="s">
        <v>84</v>
      </c>
      <c r="C24" s="63">
        <v>2.66</v>
      </c>
    </row>
    <row r="25" spans="1:3" ht="15.75" customHeight="1" x14ac:dyDescent="0.3">
      <c r="A25" s="61"/>
      <c r="B25" s="65" t="s">
        <v>7</v>
      </c>
      <c r="C25" s="139">
        <f>SUM(C18:C24)</f>
        <v>168.9</v>
      </c>
    </row>
    <row r="26" spans="1:3" x14ac:dyDescent="0.35">
      <c r="A26" s="67"/>
      <c r="B26" s="62" t="s">
        <v>8</v>
      </c>
      <c r="C26" s="63"/>
    </row>
    <row r="27" spans="1:3" x14ac:dyDescent="0.3">
      <c r="A27" s="61">
        <v>1100</v>
      </c>
      <c r="B27" s="61" t="s">
        <v>72</v>
      </c>
      <c r="C27" s="63">
        <v>20.32</v>
      </c>
    </row>
    <row r="28" spans="1:3" ht="15.75" customHeight="1" x14ac:dyDescent="0.3">
      <c r="A28" s="61">
        <v>1200</v>
      </c>
      <c r="B28" s="68" t="s">
        <v>97</v>
      </c>
      <c r="C28" s="63">
        <v>4.79</v>
      </c>
    </row>
    <row r="29" spans="1:3" ht="15.75" customHeight="1" x14ac:dyDescent="0.3">
      <c r="A29" s="69">
        <v>2210</v>
      </c>
      <c r="B29" s="68" t="s">
        <v>98</v>
      </c>
      <c r="C29" s="63">
        <v>0.61</v>
      </c>
    </row>
    <row r="30" spans="1:3" ht="15.75" hidden="1" customHeight="1" x14ac:dyDescent="0.35">
      <c r="A30" s="61">
        <v>2222</v>
      </c>
      <c r="B30" s="64" t="s">
        <v>106</v>
      </c>
      <c r="C30" s="63">
        <v>0</v>
      </c>
    </row>
    <row r="31" spans="1:3" x14ac:dyDescent="0.3">
      <c r="A31" s="61">
        <v>2223</v>
      </c>
      <c r="B31" s="68" t="s">
        <v>49</v>
      </c>
      <c r="C31" s="63">
        <v>2.31</v>
      </c>
    </row>
    <row r="32" spans="1:3" ht="15.75" customHeight="1" x14ac:dyDescent="0.3">
      <c r="A32" s="61">
        <v>2244</v>
      </c>
      <c r="B32" s="133" t="s">
        <v>99</v>
      </c>
      <c r="C32" s="63">
        <v>1.56</v>
      </c>
    </row>
    <row r="33" spans="1:255" x14ac:dyDescent="0.3">
      <c r="A33" s="61">
        <v>2311</v>
      </c>
      <c r="B33" s="68" t="s">
        <v>100</v>
      </c>
      <c r="C33" s="63">
        <v>0.41</v>
      </c>
    </row>
    <row r="34" spans="1:255" x14ac:dyDescent="0.3">
      <c r="A34" s="61">
        <v>2312</v>
      </c>
      <c r="B34" s="68" t="s">
        <v>101</v>
      </c>
      <c r="C34" s="63">
        <v>0.2</v>
      </c>
    </row>
    <row r="35" spans="1:255" ht="15.75" customHeight="1" x14ac:dyDescent="0.3">
      <c r="A35" s="61">
        <v>2321</v>
      </c>
      <c r="B35" s="68" t="s">
        <v>102</v>
      </c>
      <c r="C35" s="63">
        <v>1.84</v>
      </c>
    </row>
    <row r="36" spans="1:255" x14ac:dyDescent="0.35">
      <c r="A36" s="61">
        <v>2350</v>
      </c>
      <c r="B36" s="134" t="s">
        <v>103</v>
      </c>
      <c r="C36" s="63">
        <v>5.66</v>
      </c>
    </row>
    <row r="37" spans="1:255" ht="15.75" customHeight="1" x14ac:dyDescent="0.35">
      <c r="A37" s="70"/>
      <c r="B37" s="71" t="s">
        <v>9</v>
      </c>
      <c r="C37" s="139">
        <f>SUM(C27:C36)</f>
        <v>37.700000000000003</v>
      </c>
    </row>
    <row r="38" spans="1:255" x14ac:dyDescent="0.35">
      <c r="A38" s="70"/>
      <c r="B38" s="71" t="s">
        <v>53</v>
      </c>
      <c r="C38" s="66">
        <f>C37+C25</f>
        <v>206.60000000000002</v>
      </c>
    </row>
    <row r="39" spans="1:255" ht="15.75" customHeight="1" x14ac:dyDescent="0.35">
      <c r="A39" s="51"/>
      <c r="B39" s="54"/>
      <c r="C39" s="72"/>
    </row>
    <row r="40" spans="1:255" ht="15.75" customHeight="1" x14ac:dyDescent="0.35">
      <c r="A40" s="186" t="s">
        <v>67</v>
      </c>
      <c r="B40" s="186"/>
      <c r="C40" s="87">
        <v>10</v>
      </c>
    </row>
    <row r="41" spans="1:255" ht="15.75" customHeight="1" x14ac:dyDescent="0.3">
      <c r="A41" s="190" t="s">
        <v>85</v>
      </c>
      <c r="B41" s="190"/>
      <c r="C41" s="88">
        <f>C38/C40</f>
        <v>20.660000000000004</v>
      </c>
    </row>
    <row r="42" spans="1:255" ht="15.75" customHeight="1" x14ac:dyDescent="0.35">
      <c r="A42" s="73"/>
      <c r="B42" s="135"/>
      <c r="C42" s="75"/>
    </row>
    <row r="43" spans="1:255" ht="15.75" customHeight="1" x14ac:dyDescent="0.35">
      <c r="A43" s="186" t="s">
        <v>68</v>
      </c>
      <c r="B43" s="186"/>
      <c r="C43" s="76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</row>
    <row r="44" spans="1:255" ht="15.75" customHeight="1" x14ac:dyDescent="0.35">
      <c r="A44" s="186" t="s">
        <v>86</v>
      </c>
      <c r="B44" s="186"/>
      <c r="C44" s="76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</row>
    <row r="45" spans="1:255" ht="15.75" customHeight="1" x14ac:dyDescent="0.35">
      <c r="A45" s="77"/>
      <c r="B45" s="77"/>
      <c r="C45" s="77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</row>
    <row r="46" spans="1:255" ht="15.75" customHeight="1" x14ac:dyDescent="0.35">
      <c r="A46" s="77" t="s">
        <v>69</v>
      </c>
      <c r="B46" s="77"/>
      <c r="C46" s="141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</row>
    <row r="47" spans="1:255" ht="15.75" customHeight="1" x14ac:dyDescent="0.35">
      <c r="A47" s="77"/>
      <c r="B47" s="77"/>
      <c r="C47" s="7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</row>
    <row r="48" spans="1:255" x14ac:dyDescent="0.35">
      <c r="A48" s="77" t="s">
        <v>104</v>
      </c>
      <c r="B48" s="80"/>
      <c r="C48" s="77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</row>
    <row r="49" spans="1:255" x14ac:dyDescent="0.35">
      <c r="A49" s="77"/>
      <c r="B49" s="78"/>
      <c r="C49" s="77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</row>
    <row r="50" spans="1:255" ht="15.75" customHeight="1" x14ac:dyDescent="0.35">
      <c r="B50" s="79"/>
    </row>
    <row r="52" spans="1:255" ht="15.75" customHeight="1" x14ac:dyDescent="0.35"/>
    <row r="53" spans="1:255" ht="15.75" customHeight="1" x14ac:dyDescent="0.35"/>
    <row r="54" spans="1:255" ht="17.25" customHeight="1" x14ac:dyDescent="0.35"/>
    <row r="55" spans="1:255" ht="15.75" customHeight="1" x14ac:dyDescent="0.35"/>
    <row r="56" spans="1:255" ht="14.25" customHeight="1" x14ac:dyDescent="0.35"/>
    <row r="58" spans="1:255" ht="15.75" customHeight="1" x14ac:dyDescent="0.35"/>
    <row r="59" spans="1:255" ht="15.75" customHeight="1" x14ac:dyDescent="0.35"/>
    <row r="61" spans="1:255" ht="15.75" customHeight="1" x14ac:dyDescent="0.35"/>
    <row r="62" spans="1:255" ht="15.75" customHeight="1" x14ac:dyDescent="0.35"/>
    <row r="63" spans="1:255" ht="15.75" customHeight="1" x14ac:dyDescent="0.35"/>
    <row r="64" spans="1:255" ht="15.75" customHeight="1" x14ac:dyDescent="0.35"/>
    <row r="68" spans="1:255" ht="15" customHeight="1" x14ac:dyDescent="0.35"/>
    <row r="69" spans="1:255" ht="15" customHeight="1" x14ac:dyDescent="0.35"/>
    <row r="70" spans="1:255" ht="15" customHeight="1" x14ac:dyDescent="0.35"/>
    <row r="71" spans="1:255" customFormat="1" ht="15" customHeight="1" x14ac:dyDescent="0.35">
      <c r="A71" s="50"/>
      <c r="B71" s="50"/>
      <c r="C71" s="50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</row>
    <row r="72" spans="1:255" customFormat="1" ht="15" customHeight="1" x14ac:dyDescent="0.35">
      <c r="A72" s="50"/>
      <c r="B72" s="50"/>
      <c r="C72" s="50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</row>
    <row r="73" spans="1:255" customFormat="1" ht="15" customHeight="1" x14ac:dyDescent="0.35">
      <c r="A73" s="50"/>
      <c r="B73" s="50"/>
      <c r="C73" s="50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</row>
    <row r="74" spans="1:255" customFormat="1" ht="15" customHeight="1" x14ac:dyDescent="0.35">
      <c r="A74" s="50"/>
      <c r="B74" s="50"/>
      <c r="C74" s="50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</row>
    <row r="75" spans="1:255" customFormat="1" ht="15" customHeight="1" x14ac:dyDescent="0.35">
      <c r="A75" s="50"/>
      <c r="B75" s="50"/>
      <c r="C75" s="50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</row>
    <row r="76" spans="1:255" customFormat="1" ht="15" customHeight="1" x14ac:dyDescent="0.35">
      <c r="A76" s="50"/>
      <c r="B76" s="50"/>
      <c r="C76" s="50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</row>
    <row r="77" spans="1:255" s="3" customFormat="1" ht="15" customHeight="1" x14ac:dyDescent="0.35">
      <c r="A77" s="50"/>
      <c r="B77" s="50"/>
      <c r="C77" s="50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</row>
  </sheetData>
  <mergeCells count="8">
    <mergeCell ref="A43:B43"/>
    <mergeCell ref="A44:B44"/>
    <mergeCell ref="A7:C7"/>
    <mergeCell ref="A9:B9"/>
    <mergeCell ref="A10:B10"/>
    <mergeCell ref="B13:C13"/>
    <mergeCell ref="A40:B40"/>
    <mergeCell ref="A41:B41"/>
  </mergeCells>
  <pageMargins left="0.7" right="0.7" top="0.75" bottom="0.75" header="0.3" footer="0.3"/>
  <pageSetup paperSize="9" scale="71" fitToHeight="0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3</vt:i4>
      </vt:variant>
    </vt:vector>
  </HeadingPairs>
  <TitlesOfParts>
    <vt:vector size="21" baseType="lpstr">
      <vt:lpstr>Saturs</vt:lpstr>
      <vt:lpstr>7.1.</vt:lpstr>
      <vt:lpstr>7.2.</vt:lpstr>
      <vt:lpstr>7.3.</vt:lpstr>
      <vt:lpstr>7.3.1.</vt:lpstr>
      <vt:lpstr>7.3.2.</vt:lpstr>
      <vt:lpstr>10.4.1.__</vt:lpstr>
      <vt:lpstr>7.4.</vt:lpstr>
      <vt:lpstr>7.4.1.</vt:lpstr>
      <vt:lpstr>10.4.2._</vt:lpstr>
      <vt:lpstr>7.4.2.</vt:lpstr>
      <vt:lpstr>10.4.3.</vt:lpstr>
      <vt:lpstr>7.5.1.</vt:lpstr>
      <vt:lpstr>7.5.2.</vt:lpstr>
      <vt:lpstr>10.5.2._</vt:lpstr>
      <vt:lpstr>7.5.3.</vt:lpstr>
      <vt:lpstr>7.6.1.</vt:lpstr>
      <vt:lpstr>7.6.2.</vt:lpstr>
      <vt:lpstr>'10.4.1.__'!Print_Titles</vt:lpstr>
      <vt:lpstr>'10.4.2._'!Print_Titles</vt:lpstr>
      <vt:lpstr>'10.4.3.'!Print_Titles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Sociālās integrācijas valsts aģentūras sniegto publisko maksas pakalpojumu cenrādis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2023-03-29T07:24:27Z</cp:lastPrinted>
  <dcterms:created xsi:type="dcterms:W3CDTF">2008-09-26T08:09:16Z</dcterms:created>
  <dcterms:modified xsi:type="dcterms:W3CDTF">2023-06-19T08:42:19Z</dcterms:modified>
</cp:coreProperties>
</file>