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9"/>
  <workbookPr defaultThemeVersion="124226"/>
  <mc:AlternateContent xmlns:mc="http://schemas.openxmlformats.org/markup-compatibility/2006">
    <mc:Choice Requires="x15">
      <x15ac:absPath xmlns:x15ac="http://schemas.microsoft.com/office/spreadsheetml/2010/11/ac" url="\\file-itd-01.lm.local\LMHomeFolders\Inese.Veinberga\SIVA_CENRADIS_2023\"/>
    </mc:Choice>
  </mc:AlternateContent>
  <xr:revisionPtr revIDLastSave="0" documentId="13_ncr:1_{5F7E3790-AC71-4A1C-BF82-E8B7029D1B71}" xr6:coauthVersionLast="36" xr6:coauthVersionMax="36" xr10:uidLastSave="{00000000-0000-0000-0000-000000000000}"/>
  <bookViews>
    <workbookView xWindow="0" yWindow="0" windowWidth="28800" windowHeight="8780" xr2:uid="{00000000-000D-0000-FFFF-FFFF00000000}"/>
  </bookViews>
  <sheets>
    <sheet name="skaidrojums" sheetId="1" r:id="rId1"/>
  </sheets>
  <calcPr calcId="191029"/>
</workbook>
</file>

<file path=xl/calcChain.xml><?xml version="1.0" encoding="utf-8"?>
<calcChain xmlns="http://schemas.openxmlformats.org/spreadsheetml/2006/main">
  <c r="L316" i="1" l="1"/>
  <c r="O316" i="1" s="1"/>
  <c r="J316" i="1"/>
  <c r="M316" i="1" s="1"/>
  <c r="N307" i="1"/>
  <c r="M307" i="1"/>
  <c r="L307" i="1"/>
  <c r="O307" i="1" s="1"/>
  <c r="L235" i="1"/>
  <c r="M235" i="1"/>
  <c r="N235" i="1"/>
  <c r="L302" i="1"/>
  <c r="L304" i="1"/>
  <c r="L23" i="1"/>
  <c r="O23" i="1" s="1"/>
  <c r="N44" i="1"/>
  <c r="N45" i="1"/>
  <c r="J44" i="1"/>
  <c r="L44" i="1" s="1"/>
  <c r="O44" i="1" s="1"/>
  <c r="J45" i="1"/>
  <c r="M45" i="1" s="1"/>
  <c r="J37" i="1"/>
  <c r="L37" i="1" s="1"/>
  <c r="O37" i="1" s="1"/>
  <c r="J38" i="1"/>
  <c r="M38" i="1"/>
  <c r="J35" i="1"/>
  <c r="M35" i="1" s="1"/>
  <c r="J36" i="1"/>
  <c r="L36" i="1" s="1"/>
  <c r="O36" i="1" s="1"/>
  <c r="J34" i="1"/>
  <c r="L34" i="1" s="1"/>
  <c r="J43" i="1"/>
  <c r="M43" i="1" s="1"/>
  <c r="J42" i="1"/>
  <c r="M42" i="1" s="1"/>
  <c r="J41" i="1"/>
  <c r="L41" i="1" s="1"/>
  <c r="J40" i="1"/>
  <c r="L40" i="1" s="1"/>
  <c r="O40" i="1" s="1"/>
  <c r="J39" i="1"/>
  <c r="L39" i="1" s="1"/>
  <c r="O39" i="1" s="1"/>
  <c r="N258" i="1"/>
  <c r="M258" i="1"/>
  <c r="F196" i="1"/>
  <c r="N270" i="1"/>
  <c r="M270" i="1"/>
  <c r="L270" i="1"/>
  <c r="O270" i="1"/>
  <c r="N269" i="1"/>
  <c r="M269" i="1"/>
  <c r="L269" i="1"/>
  <c r="O269" i="1" s="1"/>
  <c r="N70" i="1"/>
  <c r="M70" i="1"/>
  <c r="L70" i="1"/>
  <c r="O70" i="1" s="1"/>
  <c r="N243" i="1"/>
  <c r="M243" i="1"/>
  <c r="L243" i="1"/>
  <c r="O243" i="1" s="1"/>
  <c r="N197" i="1"/>
  <c r="M197" i="1"/>
  <c r="L197" i="1"/>
  <c r="O197" i="1"/>
  <c r="F13" i="1"/>
  <c r="L13" i="1"/>
  <c r="M13" i="1"/>
  <c r="N13" i="1"/>
  <c r="F14" i="1"/>
  <c r="L14" i="1"/>
  <c r="M14" i="1"/>
  <c r="N14" i="1"/>
  <c r="F15" i="1"/>
  <c r="O15" i="1" s="1"/>
  <c r="L15" i="1"/>
  <c r="M15" i="1"/>
  <c r="N15" i="1"/>
  <c r="F17" i="1"/>
  <c r="L17" i="1"/>
  <c r="M17" i="1"/>
  <c r="N17" i="1"/>
  <c r="F18" i="1"/>
  <c r="L18" i="1"/>
  <c r="O18" i="1" s="1"/>
  <c r="M18" i="1"/>
  <c r="N18" i="1"/>
  <c r="F19" i="1"/>
  <c r="L19" i="1"/>
  <c r="O19" i="1" s="1"/>
  <c r="M19" i="1"/>
  <c r="N19" i="1"/>
  <c r="F23" i="1"/>
  <c r="M23" i="1"/>
  <c r="N23" i="1"/>
  <c r="F25" i="1"/>
  <c r="L25" i="1"/>
  <c r="O25" i="1" s="1"/>
  <c r="M25" i="1"/>
  <c r="N25" i="1"/>
  <c r="F26" i="1"/>
  <c r="L26" i="1"/>
  <c r="O26" i="1" s="1"/>
  <c r="M26" i="1"/>
  <c r="N26" i="1"/>
  <c r="F27" i="1"/>
  <c r="O27" i="1"/>
  <c r="L27" i="1"/>
  <c r="M27" i="1"/>
  <c r="N27" i="1"/>
  <c r="F28" i="1"/>
  <c r="L28" i="1"/>
  <c r="M28" i="1"/>
  <c r="N28" i="1"/>
  <c r="F29" i="1"/>
  <c r="O29" i="1" s="1"/>
  <c r="L29" i="1"/>
  <c r="M29" i="1"/>
  <c r="N29" i="1"/>
  <c r="F31" i="1"/>
  <c r="L31" i="1"/>
  <c r="O31" i="1" s="1"/>
  <c r="M31" i="1"/>
  <c r="N31" i="1"/>
  <c r="F34" i="1"/>
  <c r="N34" i="1"/>
  <c r="F35" i="1"/>
  <c r="N35" i="1"/>
  <c r="F36" i="1"/>
  <c r="N36" i="1"/>
  <c r="F37" i="1"/>
  <c r="N37" i="1"/>
  <c r="F38" i="1"/>
  <c r="O38" i="1" s="1"/>
  <c r="N38" i="1"/>
  <c r="F39" i="1"/>
  <c r="N39" i="1"/>
  <c r="F40" i="1"/>
  <c r="N40" i="1"/>
  <c r="F41" i="1"/>
  <c r="N41" i="1"/>
  <c r="F42" i="1"/>
  <c r="N42" i="1"/>
  <c r="F43" i="1"/>
  <c r="N43" i="1"/>
  <c r="F48" i="1"/>
  <c r="L48" i="1"/>
  <c r="M48" i="1"/>
  <c r="N48" i="1"/>
  <c r="F49" i="1"/>
  <c r="L49" i="1"/>
  <c r="M49" i="1"/>
  <c r="N49" i="1"/>
  <c r="F51" i="1"/>
  <c r="L51" i="1"/>
  <c r="O51" i="1" s="1"/>
  <c r="M51" i="1"/>
  <c r="N51" i="1"/>
  <c r="F52" i="1"/>
  <c r="O52" i="1" s="1"/>
  <c r="L52" i="1"/>
  <c r="M52" i="1"/>
  <c r="N52" i="1"/>
  <c r="F53" i="1"/>
  <c r="L53" i="1"/>
  <c r="M53" i="1"/>
  <c r="N53" i="1"/>
  <c r="F54" i="1"/>
  <c r="L54" i="1"/>
  <c r="M54" i="1"/>
  <c r="N54" i="1"/>
  <c r="F55" i="1"/>
  <c r="O55" i="1" s="1"/>
  <c r="L55" i="1"/>
  <c r="M55" i="1"/>
  <c r="N55" i="1"/>
  <c r="F56" i="1"/>
  <c r="L56" i="1"/>
  <c r="M56" i="1"/>
  <c r="N56" i="1"/>
  <c r="E58" i="1"/>
  <c r="N58" i="1" s="1"/>
  <c r="L58" i="1"/>
  <c r="M58" i="1"/>
  <c r="E59" i="1"/>
  <c r="N59" i="1" s="1"/>
  <c r="L59" i="1"/>
  <c r="M59" i="1"/>
  <c r="F60" i="1"/>
  <c r="L60" i="1"/>
  <c r="O60" i="1" s="1"/>
  <c r="M60" i="1"/>
  <c r="N60" i="1"/>
  <c r="F61" i="1"/>
  <c r="O61" i="1" s="1"/>
  <c r="L61" i="1"/>
  <c r="M61" i="1"/>
  <c r="N61" i="1"/>
  <c r="F62" i="1"/>
  <c r="L62" i="1"/>
  <c r="M62" i="1"/>
  <c r="N62" i="1"/>
  <c r="E63" i="1"/>
  <c r="N63" i="1" s="1"/>
  <c r="L63" i="1"/>
  <c r="M63" i="1"/>
  <c r="F64" i="1"/>
  <c r="L64" i="1"/>
  <c r="O64" i="1" s="1"/>
  <c r="M64" i="1"/>
  <c r="N64" i="1"/>
  <c r="E66" i="1"/>
  <c r="N66" i="1" s="1"/>
  <c r="L66" i="1"/>
  <c r="M66" i="1"/>
  <c r="E69" i="1"/>
  <c r="N69" i="1"/>
  <c r="L69" i="1"/>
  <c r="M69" i="1"/>
  <c r="F71" i="1"/>
  <c r="O71" i="1" s="1"/>
  <c r="L71" i="1"/>
  <c r="M71" i="1"/>
  <c r="N71" i="1"/>
  <c r="F72" i="1"/>
  <c r="L72" i="1"/>
  <c r="O72" i="1" s="1"/>
  <c r="M72" i="1"/>
  <c r="N72" i="1"/>
  <c r="F73" i="1"/>
  <c r="L73" i="1"/>
  <c r="M73" i="1"/>
  <c r="N73" i="1"/>
  <c r="F74" i="1"/>
  <c r="L74" i="1"/>
  <c r="M74" i="1"/>
  <c r="N74" i="1"/>
  <c r="F75" i="1"/>
  <c r="O75" i="1" s="1"/>
  <c r="L75" i="1"/>
  <c r="M75" i="1"/>
  <c r="N75" i="1"/>
  <c r="F76" i="1"/>
  <c r="L76" i="1"/>
  <c r="M76" i="1"/>
  <c r="N76" i="1"/>
  <c r="E77" i="1"/>
  <c r="N77" i="1" s="1"/>
  <c r="L77" i="1"/>
  <c r="M77" i="1"/>
  <c r="F79" i="1"/>
  <c r="L79" i="1"/>
  <c r="O79" i="1" s="1"/>
  <c r="M79" i="1"/>
  <c r="N79" i="1"/>
  <c r="F80" i="1"/>
  <c r="O80" i="1" s="1"/>
  <c r="L80" i="1"/>
  <c r="M80" i="1"/>
  <c r="N80" i="1"/>
  <c r="E82" i="1"/>
  <c r="F82" i="1" s="1"/>
  <c r="O82" i="1" s="1"/>
  <c r="L82" i="1"/>
  <c r="M82" i="1"/>
  <c r="E83" i="1"/>
  <c r="N83" i="1" s="1"/>
  <c r="L83" i="1"/>
  <c r="M83" i="1"/>
  <c r="F84" i="1"/>
  <c r="L84" i="1"/>
  <c r="O84" i="1" s="1"/>
  <c r="M84" i="1"/>
  <c r="N84" i="1"/>
  <c r="F85" i="1"/>
  <c r="O85" i="1" s="1"/>
  <c r="L85" i="1"/>
  <c r="M85" i="1"/>
  <c r="N85" i="1"/>
  <c r="F87" i="1"/>
  <c r="L87" i="1"/>
  <c r="M87" i="1"/>
  <c r="N87" i="1"/>
  <c r="F88" i="1"/>
  <c r="L88" i="1"/>
  <c r="M88" i="1"/>
  <c r="N88" i="1"/>
  <c r="F89" i="1"/>
  <c r="L89" i="1"/>
  <c r="M89" i="1"/>
  <c r="N89" i="1"/>
  <c r="F91" i="1"/>
  <c r="L91" i="1"/>
  <c r="O91" i="1" s="1"/>
  <c r="M91" i="1"/>
  <c r="N91" i="1"/>
  <c r="F92" i="1"/>
  <c r="L92" i="1"/>
  <c r="O92" i="1" s="1"/>
  <c r="M92" i="1"/>
  <c r="N92" i="1"/>
  <c r="F93" i="1"/>
  <c r="L93" i="1"/>
  <c r="M93" i="1"/>
  <c r="N93" i="1"/>
  <c r="F94" i="1"/>
  <c r="L94" i="1"/>
  <c r="O94" i="1" s="1"/>
  <c r="M94" i="1"/>
  <c r="N94" i="1"/>
  <c r="F96" i="1"/>
  <c r="L96" i="1"/>
  <c r="M96" i="1"/>
  <c r="N96" i="1"/>
  <c r="F97" i="1"/>
  <c r="L97" i="1"/>
  <c r="O97" i="1" s="1"/>
  <c r="M97" i="1"/>
  <c r="N97" i="1"/>
  <c r="F98" i="1"/>
  <c r="L98" i="1"/>
  <c r="O98" i="1" s="1"/>
  <c r="M98" i="1"/>
  <c r="N98" i="1"/>
  <c r="F100" i="1"/>
  <c r="O100" i="1" s="1"/>
  <c r="L100" i="1"/>
  <c r="M100" i="1"/>
  <c r="N100" i="1"/>
  <c r="F101" i="1"/>
  <c r="O101" i="1"/>
  <c r="L101" i="1"/>
  <c r="M101" i="1"/>
  <c r="N101" i="1"/>
  <c r="F104" i="1"/>
  <c r="L104" i="1"/>
  <c r="M104" i="1"/>
  <c r="N104" i="1"/>
  <c r="F105" i="1"/>
  <c r="O105" i="1" s="1"/>
  <c r="L105" i="1"/>
  <c r="M105" i="1"/>
  <c r="N105" i="1"/>
  <c r="F106" i="1"/>
  <c r="L106" i="1"/>
  <c r="M106" i="1"/>
  <c r="N106" i="1"/>
  <c r="F107" i="1"/>
  <c r="O107" i="1" s="1"/>
  <c r="L107" i="1"/>
  <c r="M107" i="1"/>
  <c r="N107" i="1"/>
  <c r="C108" i="1"/>
  <c r="D108" i="1"/>
  <c r="E108" i="1"/>
  <c r="L108" i="1"/>
  <c r="O108" i="1" s="1"/>
  <c r="F109" i="1"/>
  <c r="L109" i="1"/>
  <c r="O109" i="1"/>
  <c r="M109" i="1"/>
  <c r="N109" i="1"/>
  <c r="F110" i="1"/>
  <c r="L110" i="1"/>
  <c r="M110" i="1"/>
  <c r="N110" i="1"/>
  <c r="F111" i="1"/>
  <c r="L111" i="1"/>
  <c r="O111" i="1" s="1"/>
  <c r="M111" i="1"/>
  <c r="N111" i="1"/>
  <c r="F112" i="1"/>
  <c r="L112" i="1"/>
  <c r="M112" i="1"/>
  <c r="N112" i="1"/>
  <c r="F114" i="1"/>
  <c r="L114" i="1"/>
  <c r="O114" i="1" s="1"/>
  <c r="M114" i="1"/>
  <c r="N114" i="1"/>
  <c r="F115" i="1"/>
  <c r="L115" i="1"/>
  <c r="O115" i="1" s="1"/>
  <c r="M115" i="1"/>
  <c r="N115" i="1"/>
  <c r="F116" i="1"/>
  <c r="L116" i="1"/>
  <c r="M116" i="1"/>
  <c r="N116" i="1"/>
  <c r="F117" i="1"/>
  <c r="L117" i="1"/>
  <c r="O117" i="1" s="1"/>
  <c r="M117" i="1"/>
  <c r="N117" i="1"/>
  <c r="F119" i="1"/>
  <c r="O119" i="1" s="1"/>
  <c r="L119" i="1"/>
  <c r="M119" i="1"/>
  <c r="N119" i="1"/>
  <c r="F120" i="1"/>
  <c r="L120" i="1"/>
  <c r="M120" i="1"/>
  <c r="N120" i="1"/>
  <c r="F121" i="1"/>
  <c r="L121" i="1"/>
  <c r="M121" i="1"/>
  <c r="N121" i="1"/>
  <c r="F123" i="1"/>
  <c r="L123" i="1"/>
  <c r="M123" i="1"/>
  <c r="N123" i="1"/>
  <c r="F124" i="1"/>
  <c r="L124" i="1"/>
  <c r="O124" i="1" s="1"/>
  <c r="M124" i="1"/>
  <c r="N124" i="1"/>
  <c r="F125" i="1"/>
  <c r="L125" i="1"/>
  <c r="M125" i="1"/>
  <c r="N125" i="1"/>
  <c r="F126" i="1"/>
  <c r="L126" i="1"/>
  <c r="O126" i="1" s="1"/>
  <c r="M126" i="1"/>
  <c r="N126" i="1"/>
  <c r="F127" i="1"/>
  <c r="O127" i="1" s="1"/>
  <c r="L127" i="1"/>
  <c r="M127" i="1"/>
  <c r="N127" i="1"/>
  <c r="F128" i="1"/>
  <c r="L128" i="1"/>
  <c r="O128" i="1" s="1"/>
  <c r="M128" i="1"/>
  <c r="N128" i="1"/>
  <c r="F129" i="1"/>
  <c r="L129" i="1"/>
  <c r="O129" i="1" s="1"/>
  <c r="M129" i="1"/>
  <c r="N129" i="1"/>
  <c r="F130" i="1"/>
  <c r="O130" i="1" s="1"/>
  <c r="L130" i="1"/>
  <c r="M130" i="1"/>
  <c r="N130" i="1"/>
  <c r="F131" i="1"/>
  <c r="L131" i="1"/>
  <c r="O131" i="1" s="1"/>
  <c r="M131" i="1"/>
  <c r="N131" i="1"/>
  <c r="F132" i="1"/>
  <c r="L132" i="1"/>
  <c r="M132" i="1"/>
  <c r="N132" i="1"/>
  <c r="F133" i="1"/>
  <c r="L133" i="1"/>
  <c r="O133" i="1" s="1"/>
  <c r="M133" i="1"/>
  <c r="N133" i="1"/>
  <c r="F134" i="1"/>
  <c r="L134" i="1"/>
  <c r="O134" i="1"/>
  <c r="M134" i="1"/>
  <c r="N134" i="1"/>
  <c r="F135" i="1"/>
  <c r="L135" i="1"/>
  <c r="M135" i="1"/>
  <c r="N135" i="1"/>
  <c r="F137" i="1"/>
  <c r="L137" i="1"/>
  <c r="O137" i="1" s="1"/>
  <c r="M137" i="1"/>
  <c r="N137" i="1"/>
  <c r="F138" i="1"/>
  <c r="L138" i="1"/>
  <c r="M138" i="1"/>
  <c r="N138" i="1"/>
  <c r="F139" i="1"/>
  <c r="L139" i="1"/>
  <c r="O139" i="1" s="1"/>
  <c r="M139" i="1"/>
  <c r="N139" i="1"/>
  <c r="F140" i="1"/>
  <c r="O140" i="1" s="1"/>
  <c r="L140" i="1"/>
  <c r="M140" i="1"/>
  <c r="N140" i="1"/>
  <c r="F141" i="1"/>
  <c r="O141" i="1" s="1"/>
  <c r="L141" i="1"/>
  <c r="M141" i="1"/>
  <c r="N141" i="1"/>
  <c r="F142" i="1"/>
  <c r="L142" i="1"/>
  <c r="O142" i="1" s="1"/>
  <c r="M142" i="1"/>
  <c r="N142" i="1"/>
  <c r="F143" i="1"/>
  <c r="L143" i="1"/>
  <c r="M143" i="1"/>
  <c r="N143" i="1"/>
  <c r="F144" i="1"/>
  <c r="L144" i="1"/>
  <c r="O144" i="1" s="1"/>
  <c r="M144" i="1"/>
  <c r="N144" i="1"/>
  <c r="F145" i="1"/>
  <c r="L145" i="1"/>
  <c r="M145" i="1"/>
  <c r="N145" i="1"/>
  <c r="F146" i="1"/>
  <c r="L146" i="1"/>
  <c r="O146" i="1" s="1"/>
  <c r="M146" i="1"/>
  <c r="N146" i="1"/>
  <c r="F148" i="1"/>
  <c r="L148" i="1"/>
  <c r="M148" i="1"/>
  <c r="N148" i="1"/>
  <c r="F149" i="1"/>
  <c r="O149" i="1"/>
  <c r="L149" i="1"/>
  <c r="M149" i="1"/>
  <c r="N149" i="1"/>
  <c r="F150" i="1"/>
  <c r="L150" i="1"/>
  <c r="O150" i="1"/>
  <c r="M150" i="1"/>
  <c r="N150" i="1"/>
  <c r="F151" i="1"/>
  <c r="L151" i="1"/>
  <c r="M151" i="1"/>
  <c r="N151" i="1"/>
  <c r="F152" i="1"/>
  <c r="L152" i="1"/>
  <c r="O152" i="1" s="1"/>
  <c r="M152" i="1"/>
  <c r="N152" i="1"/>
  <c r="F153" i="1"/>
  <c r="L153" i="1"/>
  <c r="M153" i="1"/>
  <c r="N153" i="1"/>
  <c r="F154" i="1"/>
  <c r="L154" i="1"/>
  <c r="O154" i="1" s="1"/>
  <c r="M154" i="1"/>
  <c r="N154" i="1"/>
  <c r="F155" i="1"/>
  <c r="L155" i="1"/>
  <c r="M155" i="1"/>
  <c r="N155" i="1"/>
  <c r="F156" i="1"/>
  <c r="L156" i="1"/>
  <c r="O156" i="1" s="1"/>
  <c r="M156" i="1"/>
  <c r="N156" i="1"/>
  <c r="F157" i="1"/>
  <c r="L157" i="1"/>
  <c r="M157" i="1"/>
  <c r="N157" i="1"/>
  <c r="F158" i="1"/>
  <c r="L158" i="1"/>
  <c r="M158" i="1"/>
  <c r="N158" i="1"/>
  <c r="F159" i="1"/>
  <c r="L159" i="1"/>
  <c r="O159" i="1"/>
  <c r="M159" i="1"/>
  <c r="N159" i="1"/>
  <c r="F160" i="1"/>
  <c r="L160" i="1"/>
  <c r="M160" i="1"/>
  <c r="N160" i="1"/>
  <c r="F161" i="1"/>
  <c r="L161" i="1"/>
  <c r="M161" i="1"/>
  <c r="N161" i="1"/>
  <c r="F162" i="1"/>
  <c r="L162" i="1"/>
  <c r="M162" i="1"/>
  <c r="N162" i="1"/>
  <c r="F163" i="1"/>
  <c r="O163" i="1"/>
  <c r="L163" i="1"/>
  <c r="M163" i="1"/>
  <c r="N163" i="1"/>
  <c r="F164" i="1"/>
  <c r="L164" i="1"/>
  <c r="O164" i="1" s="1"/>
  <c r="M164" i="1"/>
  <c r="N164" i="1"/>
  <c r="F165" i="1"/>
  <c r="L165" i="1"/>
  <c r="O165" i="1" s="1"/>
  <c r="M165" i="1"/>
  <c r="N165" i="1"/>
  <c r="F166" i="1"/>
  <c r="O166" i="1" s="1"/>
  <c r="L166" i="1"/>
  <c r="M166" i="1"/>
  <c r="N166" i="1"/>
  <c r="F169" i="1"/>
  <c r="L169" i="1"/>
  <c r="O169" i="1" s="1"/>
  <c r="M169" i="1"/>
  <c r="N169" i="1"/>
  <c r="F170" i="1"/>
  <c r="L170" i="1"/>
  <c r="O170" i="1" s="1"/>
  <c r="M170" i="1"/>
  <c r="N170" i="1"/>
  <c r="F172" i="1"/>
  <c r="O172" i="1" s="1"/>
  <c r="L172" i="1"/>
  <c r="M172" i="1"/>
  <c r="N172" i="1"/>
  <c r="F173" i="1"/>
  <c r="L173" i="1"/>
  <c r="O173" i="1" s="1"/>
  <c r="M173" i="1"/>
  <c r="N173" i="1"/>
  <c r="F174" i="1"/>
  <c r="L174" i="1"/>
  <c r="O174" i="1" s="1"/>
  <c r="M174" i="1"/>
  <c r="N174" i="1"/>
  <c r="F175" i="1"/>
  <c r="O175" i="1" s="1"/>
  <c r="L175" i="1"/>
  <c r="M175" i="1"/>
  <c r="N175" i="1"/>
  <c r="F176" i="1"/>
  <c r="L176" i="1"/>
  <c r="M176" i="1"/>
  <c r="N176" i="1"/>
  <c r="F178" i="1"/>
  <c r="L178" i="1"/>
  <c r="M178" i="1"/>
  <c r="N178" i="1"/>
  <c r="F179" i="1"/>
  <c r="L179" i="1"/>
  <c r="O179" i="1" s="1"/>
  <c r="M179" i="1"/>
  <c r="N179" i="1"/>
  <c r="F180" i="1"/>
  <c r="L180" i="1"/>
  <c r="O180" i="1"/>
  <c r="M180" i="1"/>
  <c r="N180" i="1"/>
  <c r="F181" i="1"/>
  <c r="O181" i="1" s="1"/>
  <c r="L181" i="1"/>
  <c r="M181" i="1"/>
  <c r="N181" i="1"/>
  <c r="E183" i="1"/>
  <c r="N183" i="1" s="1"/>
  <c r="L183" i="1"/>
  <c r="M183" i="1"/>
  <c r="F184" i="1"/>
  <c r="O184" i="1" s="1"/>
  <c r="L184" i="1"/>
  <c r="M184" i="1"/>
  <c r="N184" i="1"/>
  <c r="E186" i="1"/>
  <c r="N186" i="1" s="1"/>
  <c r="L186" i="1"/>
  <c r="M186" i="1"/>
  <c r="F187" i="1"/>
  <c r="L187" i="1"/>
  <c r="O187" i="1" s="1"/>
  <c r="M187" i="1"/>
  <c r="N187" i="1"/>
  <c r="E189" i="1"/>
  <c r="N189" i="1" s="1"/>
  <c r="L189" i="1"/>
  <c r="O189" i="1"/>
  <c r="M189" i="1"/>
  <c r="F190" i="1"/>
  <c r="J190" i="1"/>
  <c r="M190" i="1" s="1"/>
  <c r="N190" i="1"/>
  <c r="F191" i="1"/>
  <c r="L191" i="1"/>
  <c r="M191" i="1"/>
  <c r="N191" i="1"/>
  <c r="F192" i="1"/>
  <c r="O192" i="1" s="1"/>
  <c r="L192" i="1"/>
  <c r="M192" i="1"/>
  <c r="N192" i="1"/>
  <c r="F193" i="1"/>
  <c r="L193" i="1"/>
  <c r="O193" i="1"/>
  <c r="M193" i="1"/>
  <c r="N193" i="1"/>
  <c r="F194" i="1"/>
  <c r="L194" i="1"/>
  <c r="M194" i="1"/>
  <c r="N194" i="1"/>
  <c r="F195" i="1"/>
  <c r="L195" i="1"/>
  <c r="O195" i="1" s="1"/>
  <c r="M195" i="1"/>
  <c r="N195" i="1"/>
  <c r="L196" i="1"/>
  <c r="O196" i="1" s="1"/>
  <c r="M196" i="1"/>
  <c r="N196" i="1"/>
  <c r="F200" i="1"/>
  <c r="L200" i="1"/>
  <c r="O200" i="1" s="1"/>
  <c r="M200" i="1"/>
  <c r="N200" i="1"/>
  <c r="F201" i="1"/>
  <c r="O201" i="1" s="1"/>
  <c r="L201" i="1"/>
  <c r="M201" i="1"/>
  <c r="N201" i="1"/>
  <c r="F202" i="1"/>
  <c r="L202" i="1"/>
  <c r="O202" i="1" s="1"/>
  <c r="M202" i="1"/>
  <c r="N202" i="1"/>
  <c r="F203" i="1"/>
  <c r="L203" i="1"/>
  <c r="M203" i="1"/>
  <c r="N203" i="1"/>
  <c r="F204" i="1"/>
  <c r="L204" i="1"/>
  <c r="O204" i="1" s="1"/>
  <c r="M204" i="1"/>
  <c r="N204" i="1"/>
  <c r="F205" i="1"/>
  <c r="L205" i="1"/>
  <c r="M205" i="1"/>
  <c r="N205" i="1"/>
  <c r="F206" i="1"/>
  <c r="L206" i="1"/>
  <c r="O206" i="1" s="1"/>
  <c r="M206" i="1"/>
  <c r="N206" i="1"/>
  <c r="F207" i="1"/>
  <c r="L207" i="1"/>
  <c r="M207" i="1"/>
  <c r="N207" i="1"/>
  <c r="F208" i="1"/>
  <c r="L208" i="1"/>
  <c r="O208" i="1" s="1"/>
  <c r="M208" i="1"/>
  <c r="N208" i="1"/>
  <c r="F211" i="1"/>
  <c r="O211" i="1"/>
  <c r="L211" i="1"/>
  <c r="M211" i="1"/>
  <c r="N211" i="1"/>
  <c r="F212" i="1"/>
  <c r="L212" i="1"/>
  <c r="M212" i="1"/>
  <c r="N212" i="1"/>
  <c r="F213" i="1"/>
  <c r="O213" i="1" s="1"/>
  <c r="L213" i="1"/>
  <c r="M213" i="1"/>
  <c r="N213" i="1"/>
  <c r="M214" i="1"/>
  <c r="N214" i="1"/>
  <c r="O214" i="1"/>
  <c r="F215" i="1"/>
  <c r="L215" i="1"/>
  <c r="O215" i="1" s="1"/>
  <c r="M215" i="1"/>
  <c r="N215" i="1"/>
  <c r="F216" i="1"/>
  <c r="L216" i="1"/>
  <c r="M216" i="1"/>
  <c r="N216" i="1"/>
  <c r="F217" i="1"/>
  <c r="L217" i="1"/>
  <c r="O217" i="1" s="1"/>
  <c r="M217" i="1"/>
  <c r="N217" i="1"/>
  <c r="F220" i="1"/>
  <c r="O220" i="1" s="1"/>
  <c r="L220" i="1"/>
  <c r="M220" i="1"/>
  <c r="N220" i="1"/>
  <c r="F221" i="1"/>
  <c r="L221" i="1"/>
  <c r="M221" i="1"/>
  <c r="N221" i="1"/>
  <c r="F222" i="1"/>
  <c r="L222" i="1"/>
  <c r="O222" i="1" s="1"/>
  <c r="M222" i="1"/>
  <c r="N222" i="1"/>
  <c r="F224" i="1"/>
  <c r="L224" i="1"/>
  <c r="M224" i="1"/>
  <c r="N224" i="1"/>
  <c r="F225" i="1"/>
  <c r="L225" i="1"/>
  <c r="O225" i="1" s="1"/>
  <c r="M225" i="1"/>
  <c r="N225" i="1"/>
  <c r="F226" i="1"/>
  <c r="O226" i="1" s="1"/>
  <c r="L226" i="1"/>
  <c r="M226" i="1"/>
  <c r="N226" i="1"/>
  <c r="F227" i="1"/>
  <c r="L227" i="1"/>
  <c r="O227" i="1" s="1"/>
  <c r="M227" i="1"/>
  <c r="N227" i="1"/>
  <c r="F229" i="1"/>
  <c r="L229" i="1"/>
  <c r="O229" i="1" s="1"/>
  <c r="M229" i="1"/>
  <c r="N229" i="1"/>
  <c r="F230" i="1"/>
  <c r="O230" i="1" s="1"/>
  <c r="L230" i="1"/>
  <c r="M230" i="1"/>
  <c r="N230" i="1"/>
  <c r="F231" i="1"/>
  <c r="L231" i="1"/>
  <c r="O231" i="1" s="1"/>
  <c r="M231" i="1"/>
  <c r="N231" i="1"/>
  <c r="F232" i="1"/>
  <c r="L232" i="1"/>
  <c r="M232" i="1"/>
  <c r="N232" i="1"/>
  <c r="F233" i="1"/>
  <c r="L233" i="1"/>
  <c r="O233" i="1"/>
  <c r="M233" i="1"/>
  <c r="N233" i="1"/>
  <c r="F234" i="1"/>
  <c r="L234" i="1"/>
  <c r="M234" i="1"/>
  <c r="N234" i="1"/>
  <c r="F235" i="1"/>
  <c r="O235" i="1" s="1"/>
  <c r="F236" i="1"/>
  <c r="L236" i="1"/>
  <c r="M236" i="1"/>
  <c r="N236" i="1"/>
  <c r="F239" i="1"/>
  <c r="L239" i="1"/>
  <c r="M239" i="1"/>
  <c r="N239" i="1"/>
  <c r="F240" i="1"/>
  <c r="L240" i="1"/>
  <c r="M240" i="1"/>
  <c r="N240" i="1"/>
  <c r="L241" i="1"/>
  <c r="O241" i="1"/>
  <c r="M241" i="1"/>
  <c r="N241" i="1"/>
  <c r="L242" i="1"/>
  <c r="O242" i="1" s="1"/>
  <c r="M242" i="1"/>
  <c r="N242" i="1"/>
  <c r="F244" i="1"/>
  <c r="L244" i="1"/>
  <c r="O244" i="1" s="1"/>
  <c r="M244" i="1"/>
  <c r="N244" i="1"/>
  <c r="F245" i="1"/>
  <c r="L245" i="1"/>
  <c r="O245" i="1" s="1"/>
  <c r="M245" i="1"/>
  <c r="N245" i="1"/>
  <c r="F246" i="1"/>
  <c r="L246" i="1"/>
  <c r="O246" i="1"/>
  <c r="M246" i="1"/>
  <c r="N246" i="1"/>
  <c r="F247" i="1"/>
  <c r="O247" i="1" s="1"/>
  <c r="L247" i="1"/>
  <c r="M247" i="1"/>
  <c r="N247" i="1"/>
  <c r="F249" i="1"/>
  <c r="L249" i="1"/>
  <c r="M249" i="1"/>
  <c r="N249" i="1"/>
  <c r="F250" i="1"/>
  <c r="L250" i="1"/>
  <c r="M250" i="1"/>
  <c r="N250" i="1"/>
  <c r="F251" i="1"/>
  <c r="L251" i="1"/>
  <c r="O251" i="1" s="1"/>
  <c r="M251" i="1"/>
  <c r="N251" i="1"/>
  <c r="F252" i="1"/>
  <c r="L252" i="1"/>
  <c r="M252" i="1"/>
  <c r="N252" i="1"/>
  <c r="F253" i="1"/>
  <c r="L253" i="1"/>
  <c r="O253" i="1" s="1"/>
  <c r="M253" i="1"/>
  <c r="N253" i="1"/>
  <c r="F254" i="1"/>
  <c r="L254" i="1"/>
  <c r="M254" i="1"/>
  <c r="N254" i="1"/>
  <c r="F255" i="1"/>
  <c r="L255" i="1"/>
  <c r="O255" i="1" s="1"/>
  <c r="M255" i="1"/>
  <c r="N255" i="1"/>
  <c r="F256" i="1"/>
  <c r="L256" i="1"/>
  <c r="M256" i="1"/>
  <c r="N256" i="1"/>
  <c r="F258" i="1"/>
  <c r="L258" i="1"/>
  <c r="F259" i="1"/>
  <c r="L259" i="1"/>
  <c r="O259" i="1"/>
  <c r="M259" i="1"/>
  <c r="N259" i="1"/>
  <c r="F260" i="1"/>
  <c r="L260" i="1"/>
  <c r="O260" i="1" s="1"/>
  <c r="M260" i="1"/>
  <c r="N260" i="1"/>
  <c r="F262" i="1"/>
  <c r="O262" i="1" s="1"/>
  <c r="L262" i="1"/>
  <c r="M262" i="1"/>
  <c r="N262" i="1"/>
  <c r="F263" i="1"/>
  <c r="L263" i="1"/>
  <c r="M263" i="1"/>
  <c r="N263" i="1"/>
  <c r="F266" i="1"/>
  <c r="L266" i="1"/>
  <c r="M266" i="1"/>
  <c r="N266" i="1"/>
  <c r="F267" i="1"/>
  <c r="L267" i="1"/>
  <c r="O267" i="1" s="1"/>
  <c r="M267" i="1"/>
  <c r="N267" i="1"/>
  <c r="F268" i="1"/>
  <c r="L268" i="1"/>
  <c r="O268" i="1" s="1"/>
  <c r="M268" i="1"/>
  <c r="N268" i="1"/>
  <c r="F273" i="1"/>
  <c r="L273" i="1"/>
  <c r="M273" i="1"/>
  <c r="N273" i="1"/>
  <c r="F274" i="1"/>
  <c r="L274" i="1"/>
  <c r="M274" i="1"/>
  <c r="N274" i="1"/>
  <c r="F275" i="1"/>
  <c r="L275" i="1"/>
  <c r="M275" i="1"/>
  <c r="N275" i="1"/>
  <c r="F276" i="1"/>
  <c r="L276" i="1"/>
  <c r="O276" i="1" s="1"/>
  <c r="M276" i="1"/>
  <c r="N276" i="1"/>
  <c r="F277" i="1"/>
  <c r="L277" i="1"/>
  <c r="O277" i="1" s="1"/>
  <c r="M277" i="1"/>
  <c r="N277" i="1"/>
  <c r="F278" i="1"/>
  <c r="O278" i="1" s="1"/>
  <c r="L278" i="1"/>
  <c r="M278" i="1"/>
  <c r="N278" i="1"/>
  <c r="F279" i="1"/>
  <c r="L279" i="1"/>
  <c r="O279" i="1" s="1"/>
  <c r="M279" i="1"/>
  <c r="N279" i="1"/>
  <c r="F280" i="1"/>
  <c r="L280" i="1"/>
  <c r="O280" i="1" s="1"/>
  <c r="M280" i="1"/>
  <c r="N280" i="1"/>
  <c r="F281" i="1"/>
  <c r="L281" i="1"/>
  <c r="O281" i="1" s="1"/>
  <c r="M281" i="1"/>
  <c r="N281" i="1"/>
  <c r="F282" i="1"/>
  <c r="L282" i="1"/>
  <c r="O282" i="1" s="1"/>
  <c r="M282" i="1"/>
  <c r="N282" i="1"/>
  <c r="F283" i="1"/>
  <c r="L283" i="1"/>
  <c r="O283" i="1" s="1"/>
  <c r="M283" i="1"/>
  <c r="N283" i="1"/>
  <c r="F284" i="1"/>
  <c r="L284" i="1"/>
  <c r="O284" i="1" s="1"/>
  <c r="M284" i="1"/>
  <c r="N284" i="1"/>
  <c r="F285" i="1"/>
  <c r="O285" i="1" s="1"/>
  <c r="M285" i="1"/>
  <c r="N285" i="1"/>
  <c r="F286" i="1"/>
  <c r="O286" i="1" s="1"/>
  <c r="M286" i="1"/>
  <c r="N286" i="1"/>
  <c r="M287" i="1"/>
  <c r="N287" i="1"/>
  <c r="O287" i="1"/>
  <c r="F288" i="1"/>
  <c r="L288" i="1"/>
  <c r="O288" i="1" s="1"/>
  <c r="M288" i="1"/>
  <c r="N288" i="1"/>
  <c r="F289" i="1"/>
  <c r="L289" i="1"/>
  <c r="O289" i="1"/>
  <c r="M289" i="1"/>
  <c r="N289" i="1"/>
  <c r="F290" i="1"/>
  <c r="L290" i="1"/>
  <c r="O290" i="1" s="1"/>
  <c r="M290" i="1"/>
  <c r="N290" i="1"/>
  <c r="F292" i="1"/>
  <c r="L292" i="1"/>
  <c r="O292" i="1" s="1"/>
  <c r="M292" i="1"/>
  <c r="N292" i="1"/>
  <c r="F293" i="1"/>
  <c r="L293" i="1"/>
  <c r="M293" i="1"/>
  <c r="N293" i="1"/>
  <c r="F295" i="1"/>
  <c r="L295" i="1"/>
  <c r="O295" i="1" s="1"/>
  <c r="M295" i="1"/>
  <c r="N295" i="1"/>
  <c r="F296" i="1"/>
  <c r="L296" i="1"/>
  <c r="O296" i="1"/>
  <c r="M296" i="1"/>
  <c r="N296" i="1"/>
  <c r="F297" i="1"/>
  <c r="L297" i="1"/>
  <c r="O297" i="1" s="1"/>
  <c r="M297" i="1"/>
  <c r="N297" i="1"/>
  <c r="M298" i="1"/>
  <c r="N298" i="1"/>
  <c r="O298" i="1"/>
  <c r="F299" i="1"/>
  <c r="L299" i="1"/>
  <c r="M299" i="1"/>
  <c r="N299" i="1"/>
  <c r="F300" i="1"/>
  <c r="L300" i="1"/>
  <c r="O300" i="1" s="1"/>
  <c r="M300" i="1"/>
  <c r="N300" i="1"/>
  <c r="F302" i="1"/>
  <c r="O302" i="1"/>
  <c r="M302" i="1"/>
  <c r="N302" i="1"/>
  <c r="F303" i="1"/>
  <c r="L303" i="1"/>
  <c r="M303" i="1"/>
  <c r="N303" i="1"/>
  <c r="F304" i="1"/>
  <c r="O304" i="1"/>
  <c r="M304" i="1"/>
  <c r="N304" i="1"/>
  <c r="F312" i="1"/>
  <c r="F317" i="1" s="1"/>
  <c r="L312" i="1"/>
  <c r="M312" i="1"/>
  <c r="N312" i="1"/>
  <c r="F313" i="1"/>
  <c r="L313" i="1"/>
  <c r="O313" i="1" s="1"/>
  <c r="M313" i="1"/>
  <c r="N313" i="1"/>
  <c r="F314" i="1"/>
  <c r="L314" i="1"/>
  <c r="L317" i="1" s="1"/>
  <c r="O314" i="1"/>
  <c r="M314" i="1"/>
  <c r="N314" i="1"/>
  <c r="N316" i="1"/>
  <c r="M108" i="1"/>
  <c r="F58" i="1"/>
  <c r="O58" i="1"/>
  <c r="N82" i="1"/>
  <c r="L38" i="1"/>
  <c r="L45" i="1"/>
  <c r="O45" i="1" s="1"/>
  <c r="O93" i="1"/>
  <c r="F69" i="1"/>
  <c r="O69" i="1" s="1"/>
  <c r="O151" i="1"/>
  <c r="O28" i="1"/>
  <c r="O74" i="1"/>
  <c r="F189" i="1"/>
  <c r="O14" i="1"/>
  <c r="O176" i="1"/>
  <c r="F108" i="1"/>
  <c r="O194" i="1"/>
  <c r="O303" i="1"/>
  <c r="O273" i="1"/>
  <c r="O205" i="1"/>
  <c r="L190" i="1"/>
  <c r="O190" i="1" s="1"/>
  <c r="O125" i="1"/>
  <c r="M44" i="1"/>
  <c r="L42" i="1"/>
  <c r="O212" i="1"/>
  <c r="O112" i="1"/>
  <c r="O153" i="1"/>
  <c r="O48" i="1"/>
  <c r="N108" i="1"/>
  <c r="M41" i="1"/>
  <c r="M40" i="1"/>
  <c r="F63" i="1"/>
  <c r="O63" i="1"/>
  <c r="O17" i="1"/>
  <c r="M34" i="1"/>
  <c r="O263" i="1" l="1"/>
  <c r="O239" i="1"/>
  <c r="O234" i="1"/>
  <c r="O207" i="1"/>
  <c r="O203" i="1"/>
  <c r="O161" i="1"/>
  <c r="O157" i="1"/>
  <c r="O155" i="1"/>
  <c r="O110" i="1"/>
  <c r="O96" i="1"/>
  <c r="O42" i="1"/>
  <c r="F66" i="1"/>
  <c r="O66" i="1" s="1"/>
  <c r="O258" i="1"/>
  <c r="O249" i="1"/>
  <c r="F183" i="1"/>
  <c r="O183" i="1" s="1"/>
  <c r="O293" i="1"/>
  <c r="O232" i="1"/>
  <c r="O132" i="1"/>
  <c r="O56" i="1"/>
  <c r="O34" i="1"/>
  <c r="L35" i="1"/>
  <c r="F83" i="1"/>
  <c r="O83" i="1" s="1"/>
  <c r="O35" i="1"/>
  <c r="M37" i="1"/>
  <c r="M39" i="1"/>
  <c r="O299" i="1"/>
  <c r="O274" i="1"/>
  <c r="O266" i="1"/>
  <c r="O256" i="1"/>
  <c r="O254" i="1"/>
  <c r="O252" i="1"/>
  <c r="O250" i="1"/>
  <c r="O240" i="1"/>
  <c r="O236" i="1"/>
  <c r="O216" i="1"/>
  <c r="O162" i="1"/>
  <c r="O160" i="1"/>
  <c r="O138" i="1"/>
  <c r="O135" i="1"/>
  <c r="O121" i="1"/>
  <c r="O116" i="1"/>
  <c r="O106" i="1"/>
  <c r="O104" i="1"/>
  <c r="O88" i="1"/>
  <c r="O73" i="1"/>
  <c r="O54" i="1"/>
  <c r="O49" i="1"/>
  <c r="O13" i="1"/>
  <c r="O158" i="1"/>
  <c r="M36" i="1"/>
  <c r="O312" i="1"/>
  <c r="O317" i="1" s="1"/>
  <c r="O275" i="1"/>
  <c r="O224" i="1"/>
  <c r="O221" i="1"/>
  <c r="O191" i="1"/>
  <c r="O178" i="1"/>
  <c r="O148" i="1"/>
  <c r="O145" i="1"/>
  <c r="O143" i="1"/>
  <c r="O123" i="1"/>
  <c r="O120" i="1"/>
  <c r="O89" i="1"/>
  <c r="O87" i="1"/>
  <c r="O76" i="1"/>
  <c r="O62" i="1"/>
  <c r="O53" i="1"/>
  <c r="O41" i="1"/>
  <c r="L310" i="1"/>
  <c r="L318" i="1" s="1"/>
  <c r="F59" i="1"/>
  <c r="F310" i="1" s="1"/>
  <c r="F318" i="1" s="1"/>
  <c r="F186" i="1"/>
  <c r="O186" i="1" s="1"/>
  <c r="F77" i="1"/>
  <c r="O77" i="1" s="1"/>
  <c r="L43" i="1"/>
  <c r="O43" i="1" s="1"/>
  <c r="O59" i="1" l="1"/>
  <c r="O310" i="1" s="1"/>
  <c r="O318" i="1" s="1"/>
</calcChain>
</file>

<file path=xl/sharedStrings.xml><?xml version="1.0" encoding="utf-8"?>
<sst xmlns="http://schemas.openxmlformats.org/spreadsheetml/2006/main" count="1419" uniqueCount="666">
  <si>
    <t xml:space="preserve">Vienas vienības cenas izmaiņu skaidrojums </t>
  </si>
  <si>
    <t>Pārējie maksas pakalpojumi</t>
  </si>
  <si>
    <t>Vienas vienības cena ar PVN</t>
  </si>
  <si>
    <t>Kopējo ieņēmumu izmaiņas</t>
  </si>
  <si>
    <t>sākotnējās ietekmes novērtējuma ziņojumam (anotācijai)</t>
  </si>
  <si>
    <t>Skaidrojums  par plānotajām izmaiņām maksas pakalpojumu cenrādī (maksas pakalpojumu veidos un cenā)</t>
  </si>
  <si>
    <t>13=10-4</t>
  </si>
  <si>
    <t>14=11-5</t>
  </si>
  <si>
    <t>15=12-6</t>
  </si>
  <si>
    <t>1.1.</t>
  </si>
  <si>
    <t>1.2.</t>
  </si>
  <si>
    <t>1.3.</t>
  </si>
  <si>
    <t>Plānotais vienību skaits</t>
  </si>
  <si>
    <t>7.6.</t>
  </si>
  <si>
    <t>Telpu iznomāšana</t>
  </si>
  <si>
    <t xml:space="preserve">Plānotais vienību  skaits </t>
  </si>
  <si>
    <t>5.4.</t>
  </si>
  <si>
    <t>Klasiskā masāža</t>
  </si>
  <si>
    <t>Pēdu masāža (2 vienības)</t>
  </si>
  <si>
    <t>5.5.</t>
  </si>
  <si>
    <t>Nodarbības funkcionālā speciālista vadībā</t>
  </si>
  <si>
    <t>5.6.</t>
  </si>
  <si>
    <t>Medicīniskās manipulācijas (cenā nav iekļautas medikamentu izmaksas)</t>
  </si>
  <si>
    <t>7.2.</t>
  </si>
  <si>
    <t>7.3.</t>
  </si>
  <si>
    <t>7.3.1.</t>
  </si>
  <si>
    <t>N.p.k. maksas pakalpojuma cenrādī</t>
  </si>
  <si>
    <t xml:space="preserve">Maksas pakalpojuma nosaukums </t>
  </si>
  <si>
    <t>Vienas vienības cena ar  PVN (euro)</t>
  </si>
  <si>
    <t>Vienas vienības cena bez  PVN (euro)</t>
  </si>
  <si>
    <t>5.5.1.</t>
  </si>
  <si>
    <t>5.5.3.</t>
  </si>
  <si>
    <t>Citi pašu ieņēmumi</t>
  </si>
  <si>
    <t>7.6.2.</t>
  </si>
  <si>
    <t>Pārējie iepriekš neklasificētie iestāžu ieņēmumi par iestāžu sniegtajiem maksas pakalpojumiem un citi pašu ieņēmumi</t>
  </si>
  <si>
    <t>Piezīmes</t>
  </si>
  <si>
    <t xml:space="preserve">Finanšu nodaļas vadītāja </t>
  </si>
  <si>
    <t>A.Krivāne</t>
  </si>
  <si>
    <t>Ozoliņa, 67771022</t>
  </si>
  <si>
    <t>Anita.Ozolina@siva.gov.lv</t>
  </si>
  <si>
    <t>Veikts nomas maksas pārrēķins</t>
  </si>
  <si>
    <t>Ārstnieciskā vingrošana</t>
  </si>
  <si>
    <t>Slinga terapija</t>
  </si>
  <si>
    <t>4.1.</t>
  </si>
  <si>
    <t xml:space="preserve">Rehabilitācijas kurss Dubultu prospektā 71, Jūrmalā </t>
  </si>
  <si>
    <t>4.1.1.</t>
  </si>
  <si>
    <t>4.1.2.</t>
  </si>
  <si>
    <t>Viesu izmitināšana</t>
  </si>
  <si>
    <t xml:space="preserve"> Ēdināšanas pakalpojumi</t>
  </si>
  <si>
    <t>8.9.</t>
  </si>
  <si>
    <t>Ministru kabineta noteikumu projekta "Grozījumi Ministru kabineta</t>
  </si>
  <si>
    <t>2013.gada 24.septembra noteikumos Nr.1002 "Sociālās</t>
  </si>
  <si>
    <t>integrācijas valstas aģentūras sniegto maksas  pakalpojumu cenrādis""</t>
  </si>
  <si>
    <t>Rehabilitācijas kurss pielāgotā numurā</t>
  </si>
  <si>
    <t>Viena vieta divvietīgā pielāgotā numurā</t>
  </si>
  <si>
    <t>Rehabilitācijas kurss (viena vieta divvietīgā divistabu numurā)</t>
  </si>
  <si>
    <t>Ārstnieciskā vingrošana grupā - zālē (vienai personai)</t>
  </si>
  <si>
    <t>Fizioterapija individuāli</t>
  </si>
  <si>
    <t>Slinga terapija ar individuālu fizioterapijas nodarbību</t>
  </si>
  <si>
    <t>Pēdas un apakšstilba (līdz ceļa locītavai) masāža (vienai kājai)</t>
  </si>
  <si>
    <t>Ārstnieciskā vingrošana ar TRX piekares sistēmu individuāli</t>
  </si>
  <si>
    <t>Slinga terapija (mugurkaula (kakla vai jostas daļas) trakcija un muskulatūras relaksācija)</t>
  </si>
  <si>
    <t>Urīnpūšļa iztukšošana, izmantojot vienreizējo katetru</t>
  </si>
  <si>
    <t>Izmaiņu ietekme</t>
  </si>
  <si>
    <t>5.1.</t>
  </si>
  <si>
    <t>Ārstu un speciālistu konsultācijas</t>
  </si>
  <si>
    <t>5.1.1.</t>
  </si>
  <si>
    <t>Ārsta konsultācija</t>
  </si>
  <si>
    <t>5.1.2.</t>
  </si>
  <si>
    <t>Ārsta konsultācija (atkārtota vizīte)</t>
  </si>
  <si>
    <t>5.1.3.</t>
  </si>
  <si>
    <t>Funkcionālo speciālistu konsultācijas:</t>
  </si>
  <si>
    <t>5.1.3.1.</t>
  </si>
  <si>
    <t>Fizioterapeita konsultācija</t>
  </si>
  <si>
    <t>5.1.3.2.</t>
  </si>
  <si>
    <t>Ergoterapeita konsultācija</t>
  </si>
  <si>
    <t>5.1.4.</t>
  </si>
  <si>
    <t>5.1.5.</t>
  </si>
  <si>
    <t>Uztura speciālista konsultācija</t>
  </si>
  <si>
    <t>5.2.</t>
  </si>
  <si>
    <t>Hidroterapija</t>
  </si>
  <si>
    <t>5.2.1.</t>
  </si>
  <si>
    <t>Ķermeņa zemūdens masāža</t>
  </si>
  <si>
    <t>5.2.2.</t>
  </si>
  <si>
    <t>Ārstnieciskā vanna</t>
  </si>
  <si>
    <t xml:space="preserve">Cirkulārā duša </t>
  </si>
  <si>
    <t>Šarko duša</t>
  </si>
  <si>
    <t>Ascendējošā (augšupejošā) duša</t>
  </si>
  <si>
    <t>5.3.</t>
  </si>
  <si>
    <t>Fizikālā terapija</t>
  </si>
  <si>
    <t>5.3.1.</t>
  </si>
  <si>
    <t xml:space="preserve">Ārstnieciskās aplikācijas </t>
  </si>
  <si>
    <t>5.3.2.</t>
  </si>
  <si>
    <t>Aparātprocedūras</t>
  </si>
  <si>
    <t>5.3.2.1.</t>
  </si>
  <si>
    <t>Magnetoterapija, lāzerterapija, diadinamika, amplipulsterapija</t>
  </si>
  <si>
    <t>5.3.2.2.</t>
  </si>
  <si>
    <t>Ultraskaņa, darsonvalizācija</t>
  </si>
  <si>
    <t>5.3.2.3.</t>
  </si>
  <si>
    <t>FMS (funkcionālā magnētiskā stimulācija) ar manualo aplikatoru, neaktīva procedūra (bez speciālista)</t>
  </si>
  <si>
    <t>Inhalācijas (bez medikamentiem)</t>
  </si>
  <si>
    <t>Sāls istaba</t>
  </si>
  <si>
    <t>Limfodrenāžas aparātprocedūra</t>
  </si>
  <si>
    <t>Divām ķermeņa daļām (vēders un kājas vai vēders un rokas)</t>
  </si>
  <si>
    <t>Vienai ķermeņa daļai (kājām vai rokām)</t>
  </si>
  <si>
    <t>2.1.</t>
  </si>
  <si>
    <t>2.2.</t>
  </si>
  <si>
    <t>2.3.</t>
  </si>
  <si>
    <t>2.4.</t>
  </si>
  <si>
    <t>2.5.</t>
  </si>
  <si>
    <t>3.1.</t>
  </si>
  <si>
    <t>3.1.1.</t>
  </si>
  <si>
    <t>3.1.2.</t>
  </si>
  <si>
    <t>3.1.3.</t>
  </si>
  <si>
    <t>3.2.</t>
  </si>
  <si>
    <t>3.2.1.</t>
  </si>
  <si>
    <t>3.2.2.</t>
  </si>
  <si>
    <t>3.2.3.</t>
  </si>
  <si>
    <t>Rehabilitācijas kurss (viena vieta vienvietīgā numurā)</t>
  </si>
  <si>
    <t>Viena vieta vienvietīgā pielāgotā numurā</t>
  </si>
  <si>
    <t>Rehabilitācijas kurss (viena vieta divvietīgā numurā)</t>
  </si>
  <si>
    <t>4.3.</t>
  </si>
  <si>
    <t>Veselības veicināšanas programmas</t>
  </si>
  <si>
    <t>4.3.1.</t>
  </si>
  <si>
    <t>Programma “Muguras veselība” (viena vieta vienvietīgā numurā)</t>
  </si>
  <si>
    <t>Programma “Muguras veselība” (viena vieta divvietīgā numurā)</t>
  </si>
  <si>
    <t>Programma “Relaksācija” (viena vieta vienvietīgā numurā)</t>
  </si>
  <si>
    <t>Programma “Relaksācija” (viena vieta divvietīgā numurā)</t>
  </si>
  <si>
    <t>Programma “Vitalitāte” (viena vieta vienvietīgā numurā)</t>
  </si>
  <si>
    <t>Programma “Vitalitāte” (viena vieta divvietīgā numurā)</t>
  </si>
  <si>
    <t>Programma “Organisma attīrīšanas kūre” (viena vieta vienvietīgā numurā)</t>
  </si>
  <si>
    <t>Programma “Organisma attīrīšanas kūre” (viena vieta divvietīgā numurā)</t>
  </si>
  <si>
    <t>Programma “Restartē darba spējas” (viena vieta vienvietīgā numurā)</t>
  </si>
  <si>
    <t>Programma “Restartē darba spējas” (viena vieta divvietīgā numurā)</t>
  </si>
  <si>
    <t>Rehabilitācijas programma "Harmonija" (viena vieta divvietīgā numurā)</t>
  </si>
  <si>
    <t>Kakla un apkakles zonas masāža (2 vienības)</t>
  </si>
  <si>
    <t>Muguras (C2-S5) masāža (3,5 vienības)</t>
  </si>
  <si>
    <t>Rokas un pleca zonas masāža (2 vienības)</t>
  </si>
  <si>
    <t>Kājas un gūžas zonas masāža (2,5 vienības)</t>
  </si>
  <si>
    <t>Muguras masāža (2 vienības)</t>
  </si>
  <si>
    <t>Jostas–krustu daļas</t>
  </si>
  <si>
    <t>Krūšu daļas</t>
  </si>
  <si>
    <t>Galvas masāža (1 vienība)</t>
  </si>
  <si>
    <t>Visa ķermeņa masāža (6 vienības)</t>
  </si>
  <si>
    <t>Grūtnieču masāža</t>
  </si>
  <si>
    <t>Vispārējā masāža bērniem</t>
  </si>
  <si>
    <t>No 2 līdz 5 gadiem</t>
  </si>
  <si>
    <t>No 6 līdz 10 gadiem</t>
  </si>
  <si>
    <t>No 11 līdz 14 gadiem</t>
  </si>
  <si>
    <t>Abu pēdu masāža</t>
  </si>
  <si>
    <t>5.5.2.</t>
  </si>
  <si>
    <t>Nūjošana  (vienai personai) grupā līdz 15 cilvēkiem</t>
  </si>
  <si>
    <t>5.5.4.</t>
  </si>
  <si>
    <t>Ergoterapija individuāli</t>
  </si>
  <si>
    <t>6.1.</t>
  </si>
  <si>
    <t>Rokas bremze un akselerators transportlīdzeklim ar automātisko ātrumkārbu, stiprinājums pie grīdas (RBA-1)</t>
  </si>
  <si>
    <t>6.2.</t>
  </si>
  <si>
    <t>Rokas bremze un akselerators transportlīdzeklim ar automātisko ātrumkārbu, stiprinājums pie grīdas (RBA-2) (personām ar satveršanas problēmām)</t>
  </si>
  <si>
    <t>6.3.</t>
  </si>
  <si>
    <t>Rokas bremze un akselerators transportlīdzeklim ar automātisko ātrumkārbu, stiprinājums pie stūres (RBA-3)</t>
  </si>
  <si>
    <t>6.4.</t>
  </si>
  <si>
    <t>Rokas bremze un akselerators transportlīdzeklim ar mehānisko ātrumkārbu, stiprinājums pie grīdas (RBA-4)</t>
  </si>
  <si>
    <t>6.5.</t>
  </si>
  <si>
    <t>Rokas bremze un akselerators transportlīdzeklim ar mehānisko ātrumkārbu, stiprinājums pie grīdas (RBA-5) (personām ar satveršanas problēmām)</t>
  </si>
  <si>
    <t>Rokas bremze un akselerators transportlīdzeklim ar mehānisko ātrumkārbu, stiprinājums pie stūres (RBA-6)</t>
  </si>
  <si>
    <t>Kreisais akseleratora pedālis transportlīdzeklim ar automātisko ātrumkārbu, stiprinājums pie grīdas (KAP-1)</t>
  </si>
  <si>
    <t>Kreisais akseleratora pedālis transportlīdzeklim ar automātisko ātrumkārbu, stiprinājums pie stūres (KAP-2)</t>
  </si>
  <si>
    <t>Rokas sajūgs ar sviru stūres labajā pusē (RS-1)</t>
  </si>
  <si>
    <t>Rokas sajūgs ar sviru stūres kreisajā pusē (RS-2)</t>
  </si>
  <si>
    <t>Palīgroktura uzstādīšana uz stūres rata (PR)</t>
  </si>
  <si>
    <t xml:space="preserve">Pagrieziena slēdža (PSL) vai logu tīrītāja slēdža  (LTS) pārnešana uz stūres otru pusi </t>
  </si>
  <si>
    <t>Pedāļu pagarināšana transportlīdzeklim ar mehānisko pārnesumkārbu (PPM)</t>
  </si>
  <si>
    <t>Pedāļu pagarināšana transportlīdzeklim ar automātisko pārnesumkārbu (PPA)</t>
  </si>
  <si>
    <t>Ātras noņemšanas vai uzlikšanas iespēja, kreisā akseleratora pedāļa iekārtai transportlīdzeklim ar automātisko ātrumkārbu, stiprinājums pie pedāļu pamatnes vai citā individuāli piemeklētā vietā, ar pamatpedāļa bloķēšanas iespēju (ĀNKAP-1)</t>
  </si>
  <si>
    <t>Papildkrēsls atvieglotai iekāpšanai ar stiprinājumu individuāli piemeklētā vietā (PK)</t>
  </si>
  <si>
    <t>Ātras noņemšanas vai uzlikšanas iespēja, pedāļu pagarināšanas iekārtai transportlīdzeklim ar mehānisko ātrumkārbu (ĀNP-1)</t>
  </si>
  <si>
    <t>Ātras noņemšanas vai uzlikšanas iespēja, pedāļu pagarināšanas iekārtai transportlīdzeklim ar automātisko ātrumkārbu (ĀNP-2)</t>
  </si>
  <si>
    <t>Numerācija nemainīga</t>
  </si>
  <si>
    <t>Fizioterapija individuāli bērnam no 4 līdz 14 gadu vecumam</t>
  </si>
  <si>
    <t>Fiziskās aktivitātes trenažieru zālē ar dozētu slodzi (ar ārsta norīkojumu)</t>
  </si>
  <si>
    <t>Ergoterapijas nodarbībā grupā (līdz 10 cilvēkiem)</t>
  </si>
  <si>
    <t xml:space="preserve">Kinezioloģiskā teipošana </t>
  </si>
  <si>
    <t>Ar klienta teipu</t>
  </si>
  <si>
    <t>Cross teips</t>
  </si>
  <si>
    <t>Nodarbības funkcionālā speciālista vadībā ar medicīnas ierīcēm</t>
  </si>
  <si>
    <t>Nodarbība ar MOTOMED ierīci</t>
  </si>
  <si>
    <t xml:space="preserve">Nodarbība ar sensoro moduli Armeo (aktīvā procedūra) </t>
  </si>
  <si>
    <t>Nodarbība ar sensoro moduli Armeo  (neaktīvā procedūra)</t>
  </si>
  <si>
    <t>Ergoterapijas individuālā nodarbība ar RehaCom programmu</t>
  </si>
  <si>
    <t>Uztura speciālista grupu nodarbība (meistarklase) grupā līdz 3 cilvēkiem</t>
  </si>
  <si>
    <t>Uztura speciālista individuālā  nodarbība (meistarklase)</t>
  </si>
  <si>
    <t>Intravenozā injekcija</t>
  </si>
  <si>
    <t>Intramuskulārā, zemādas injekcija</t>
  </si>
  <si>
    <t>Medikamentu ievadīšana vēnā pilienu veidā un pacienta novērošana</t>
  </si>
  <si>
    <t>Cukura līmeņa noteikšana ar ekspresdiagnostiku</t>
  </si>
  <si>
    <t>Elektrokardiogrammas pieraksts ar aprakstu</t>
  </si>
  <si>
    <t xml:space="preserve">Asinsspiediena mērīšana </t>
  </si>
  <si>
    <t xml:space="preserve">Vēnas punkcija </t>
  </si>
  <si>
    <t>Primāri dzīstošas brūces apstrāde </t>
  </si>
  <si>
    <t xml:space="preserve">Sekundāri dzīstošas brūces apstrāde </t>
  </si>
  <si>
    <t>7.1.</t>
  </si>
  <si>
    <t>Piemaksa par uzturēšanos vienai personai divvietīgā numurā</t>
  </si>
  <si>
    <t>7.3.2.</t>
  </si>
  <si>
    <t>7.4.</t>
  </si>
  <si>
    <t>7.4.1.</t>
  </si>
  <si>
    <t>7.4.2.</t>
  </si>
  <si>
    <t>7.5.</t>
  </si>
  <si>
    <t>7.6.1.</t>
  </si>
  <si>
    <t>Psihologa konsultācija</t>
  </si>
  <si>
    <t>Psihologa nodarbība grupā (līdz 8 cilvēkiem)</t>
  </si>
  <si>
    <t>Psihologa nodarbība  individuāli</t>
  </si>
  <si>
    <t>5.1.6.</t>
  </si>
  <si>
    <t>Audiologopēda konsultācija</t>
  </si>
  <si>
    <t>Mākslas terapeita konsultācija</t>
  </si>
  <si>
    <t>Audiologopēda individuālā nodarbība</t>
  </si>
  <si>
    <t>Mākslas terapeita grupu nodarbība grupā līdz 5 cilvēkiem</t>
  </si>
  <si>
    <t>Mākslas terapeita individuālā  nodarbība</t>
  </si>
  <si>
    <t>7.5.3.</t>
  </si>
  <si>
    <t>8.1.</t>
  </si>
  <si>
    <t>Diētiskā ēdināšana (izglītojamiem un darbiniekiem)</t>
  </si>
  <si>
    <t>Brokastis</t>
  </si>
  <si>
    <t>8.1.2.</t>
  </si>
  <si>
    <t>Pirmais ēdiens</t>
  </si>
  <si>
    <t>8.1.3.</t>
  </si>
  <si>
    <t>Otrais ēdiens</t>
  </si>
  <si>
    <t>Gaļas/zivs ēdiens</t>
  </si>
  <si>
    <t>Piedevas</t>
  </si>
  <si>
    <t>Salāti (2 veidi)</t>
  </si>
  <si>
    <t>Deserts</t>
  </si>
  <si>
    <t>Vakariņas</t>
  </si>
  <si>
    <t>8.2.</t>
  </si>
  <si>
    <t>Ēdināšana trīs reizes dienā sporta, veselības nostiprināšanas, atpūtas un izglītojošām nometnēm vai grupām, kas noslēgušas līgumu par pakalpojuma saņemšanu, un bērniem no 2 līdz 14 gadu vecumam (vienai grupas personai vai vienam bērnam)</t>
  </si>
  <si>
    <t>8.2.1.</t>
  </si>
  <si>
    <t xml:space="preserve">Samazināts kaloriju daudzums </t>
  </si>
  <si>
    <t>Pusdienas</t>
  </si>
  <si>
    <t>8.3.</t>
  </si>
  <si>
    <t>Ēdināšana trīs reizes dienā (vienai personai)</t>
  </si>
  <si>
    <t xml:space="preserve">Standarta ēdienkarte </t>
  </si>
  <si>
    <t>Fitnesa pakalpojumi</t>
  </si>
  <si>
    <t>Trenažieru zāles apmeklējums (vienai personai)</t>
  </si>
  <si>
    <t>Plānotie grozījumi maksas pakalpojuma cenrādī 2023. gadā</t>
  </si>
  <si>
    <t xml:space="preserve">Plānotie ieņēmumi 2023.gadā atbilstoši plānotajiem grozījumiem cenrādī  </t>
  </si>
  <si>
    <t xml:space="preserve">Plānotās izmaiņas ņemot vērā grozījumus maksas pakalpojumu cenrādī (kopējo ieņēmumu, vienas vienības cenas ar PVN un vienību skaita izmaiņas) 2023.gadā </t>
  </si>
  <si>
    <t>1.1.1.</t>
  </si>
  <si>
    <t>1.1.1.1.</t>
  </si>
  <si>
    <t>1.1.1.2.</t>
  </si>
  <si>
    <t>1.1.1.2.1.</t>
  </si>
  <si>
    <t>1.1.1.2.2.</t>
  </si>
  <si>
    <t>1.1.1.3.</t>
  </si>
  <si>
    <t>1.1.1.4.</t>
  </si>
  <si>
    <t>1.1.1.5.</t>
  </si>
  <si>
    <t>Citi pakalpojumi</t>
  </si>
  <si>
    <t>1.2.1.</t>
  </si>
  <si>
    <t>Piemaksa par uzturēšanos vienvietīgā numurā personai, kura saņem sociālās rehabilitācijas pakalpojumus par valsts budžeta līdzekļiem</t>
  </si>
  <si>
    <r>
      <t>Rehabilitācijas pakalpojumi</t>
    </r>
    <r>
      <rPr>
        <b/>
        <vertAlign val="superscript"/>
        <sz val="10"/>
        <rFont val="Times New Roman"/>
        <family val="1"/>
        <charset val="186"/>
      </rPr>
      <t>1</t>
    </r>
  </si>
  <si>
    <t>1.3.1.</t>
  </si>
  <si>
    <t>1.3.1.1.</t>
  </si>
  <si>
    <t>1.3.1.2.</t>
  </si>
  <si>
    <t>1.3.1.3.</t>
  </si>
  <si>
    <t>1.3.1.4.</t>
  </si>
  <si>
    <t>1.3.1.5.</t>
  </si>
  <si>
    <t>1.3.1.6.</t>
  </si>
  <si>
    <t>1.3.1.7.</t>
  </si>
  <si>
    <t>1.3.1.8.</t>
  </si>
  <si>
    <t>1.3.1.9.</t>
  </si>
  <si>
    <t>1.3.1.10.</t>
  </si>
  <si>
    <t>2.1.1.</t>
  </si>
  <si>
    <t>2.1.2.</t>
  </si>
  <si>
    <t>2.1.3.</t>
  </si>
  <si>
    <t>2.1.3.1.</t>
  </si>
  <si>
    <t>2.1.3.2.</t>
  </si>
  <si>
    <t>2.1.4.</t>
  </si>
  <si>
    <t>2.1.5.</t>
  </si>
  <si>
    <t>2.1.6.</t>
  </si>
  <si>
    <t>2.1.7.</t>
  </si>
  <si>
    <t>2.2.1.</t>
  </si>
  <si>
    <t>2.2.2.</t>
  </si>
  <si>
    <t>2.2.3.</t>
  </si>
  <si>
    <t>2.2.4.</t>
  </si>
  <si>
    <t>2.2.5.</t>
  </si>
  <si>
    <t>2.2.6.</t>
  </si>
  <si>
    <t>2.2.7.</t>
  </si>
  <si>
    <t>2.3.1.</t>
  </si>
  <si>
    <t>2.3.2.</t>
  </si>
  <si>
    <t>2.3.2.1.</t>
  </si>
  <si>
    <t>2.3.2.2.</t>
  </si>
  <si>
    <t>2.3.2.3.</t>
  </si>
  <si>
    <t>2.3.2.4.</t>
  </si>
  <si>
    <t>2.3.2.5.</t>
  </si>
  <si>
    <t>2.3.2.6.</t>
  </si>
  <si>
    <t>2.3.3.</t>
  </si>
  <si>
    <t>2.3.4.</t>
  </si>
  <si>
    <t>2.3.5.</t>
  </si>
  <si>
    <t>2.3.5.1.</t>
  </si>
  <si>
    <t>2.3.5.2.</t>
  </si>
  <si>
    <t>2.4.1.</t>
  </si>
  <si>
    <t>2.4.2.</t>
  </si>
  <si>
    <t>2.4.3.</t>
  </si>
  <si>
    <t>2.4.4.</t>
  </si>
  <si>
    <t>2.4.5.</t>
  </si>
  <si>
    <t>2.4.5.1.</t>
  </si>
  <si>
    <t>2.4.5.2.</t>
  </si>
  <si>
    <t>2.4.6.</t>
  </si>
  <si>
    <t>2.4.7.</t>
  </si>
  <si>
    <t>2.4.7.1.</t>
  </si>
  <si>
    <t>2.4.7.2.</t>
  </si>
  <si>
    <t>2.4.8.</t>
  </si>
  <si>
    <t>2.4.9.</t>
  </si>
  <si>
    <t>2.4.10.</t>
  </si>
  <si>
    <t>2.4.10.1.</t>
  </si>
  <si>
    <t>2.4.10.2.</t>
  </si>
  <si>
    <t>2.4.10.3.</t>
  </si>
  <si>
    <t>2.4.11.</t>
  </si>
  <si>
    <t>2.4.11.1.</t>
  </si>
  <si>
    <t>2.4.11.2.</t>
  </si>
  <si>
    <t>Ārstnieciskā baseina un termoterapijas izmantošana bērnam no 7 līdz 14 gadu vecumam (vienai personai)</t>
  </si>
  <si>
    <t>2.5.1.</t>
  </si>
  <si>
    <t>2.5.2.</t>
  </si>
  <si>
    <t>2.5.3.</t>
  </si>
  <si>
    <t>2.5.1.1.</t>
  </si>
  <si>
    <t>2.5.1.2.</t>
  </si>
  <si>
    <t>2.5.1.3.</t>
  </si>
  <si>
    <t>2.5.4.</t>
  </si>
  <si>
    <t>2.5.5.</t>
  </si>
  <si>
    <t>2.5.6.</t>
  </si>
  <si>
    <t>2.5.7.</t>
  </si>
  <si>
    <t>2.5.8.</t>
  </si>
  <si>
    <t>2.5.8.1.</t>
  </si>
  <si>
    <t>2.5.8.2.</t>
  </si>
  <si>
    <t>2.5.9.</t>
  </si>
  <si>
    <t>2.5.10.</t>
  </si>
  <si>
    <t>2.5.11.</t>
  </si>
  <si>
    <t>2.5.11.1.</t>
  </si>
  <si>
    <t>2.5.11.2.</t>
  </si>
  <si>
    <t>2.5.11.3.</t>
  </si>
  <si>
    <t>2.5.12.</t>
  </si>
  <si>
    <t>2.5.12.1.</t>
  </si>
  <si>
    <t>2.5.12.2.</t>
  </si>
  <si>
    <t>2.5.12.3.</t>
  </si>
  <si>
    <t>2.5.12.4.</t>
  </si>
  <si>
    <t>2.5.12.5.</t>
  </si>
  <si>
    <t>2.5.12.6.</t>
  </si>
  <si>
    <t>2.5.12.7.</t>
  </si>
  <si>
    <t>2.5.12.8.</t>
  </si>
  <si>
    <t>2.5.13.</t>
  </si>
  <si>
    <t>2.5.14.</t>
  </si>
  <si>
    <t>2.5.15.</t>
  </si>
  <si>
    <t>2.5.16.</t>
  </si>
  <si>
    <t>2.5.17.</t>
  </si>
  <si>
    <t>2.6.</t>
  </si>
  <si>
    <t>2.6.1.</t>
  </si>
  <si>
    <t>2.6.2.</t>
  </si>
  <si>
    <t>2.6.3.</t>
  </si>
  <si>
    <t>2.6.4.</t>
  </si>
  <si>
    <t>2.6.5.</t>
  </si>
  <si>
    <t>2.6.6.</t>
  </si>
  <si>
    <t>2.6.7.</t>
  </si>
  <si>
    <t>2.6.8.</t>
  </si>
  <si>
    <t>2.6.9.</t>
  </si>
  <si>
    <t>2.6.10.</t>
  </si>
  <si>
    <t>3.3.</t>
  </si>
  <si>
    <t>3.4.</t>
  </si>
  <si>
    <t>3.5.</t>
  </si>
  <si>
    <t>3.6.</t>
  </si>
  <si>
    <t>3.7.</t>
  </si>
  <si>
    <t>3.8.</t>
  </si>
  <si>
    <t>3.9.</t>
  </si>
  <si>
    <t>3.10.</t>
  </si>
  <si>
    <t>3.11.</t>
  </si>
  <si>
    <t>3.12.</t>
  </si>
  <si>
    <t>3.13.</t>
  </si>
  <si>
    <t>3.14.</t>
  </si>
  <si>
    <t>3.15.</t>
  </si>
  <si>
    <t>3.16.</t>
  </si>
  <si>
    <t>3.17.</t>
  </si>
  <si>
    <t>3.18.</t>
  </si>
  <si>
    <t>3.19.</t>
  </si>
  <si>
    <t>4.2.</t>
  </si>
  <si>
    <t>4.2.1.</t>
  </si>
  <si>
    <t>4.2.2.</t>
  </si>
  <si>
    <t>4.2.3.</t>
  </si>
  <si>
    <t>4.2.4.</t>
  </si>
  <si>
    <t>4.2.5.</t>
  </si>
  <si>
    <t xml:space="preserve">4.3.2.
</t>
  </si>
  <si>
    <t>4.3.3.</t>
  </si>
  <si>
    <t>4.3.4.</t>
  </si>
  <si>
    <t>4.4.</t>
  </si>
  <si>
    <t>4.4.1.</t>
  </si>
  <si>
    <t>4.4.2.</t>
  </si>
  <si>
    <t>4.5.</t>
  </si>
  <si>
    <t>4.5.1.</t>
  </si>
  <si>
    <t>4.5.2.</t>
  </si>
  <si>
    <t>4.6.</t>
  </si>
  <si>
    <t>4.6.1.</t>
  </si>
  <si>
    <t>4.6.2.</t>
  </si>
  <si>
    <t>4.7.</t>
  </si>
  <si>
    <t>4.8.</t>
  </si>
  <si>
    <t>4.9.</t>
  </si>
  <si>
    <t>4.10.</t>
  </si>
  <si>
    <t>4.11.</t>
  </si>
  <si>
    <t>4.12.</t>
  </si>
  <si>
    <t>5.1.3.3.</t>
  </si>
  <si>
    <t>Dzēriens</t>
  </si>
  <si>
    <t>5.2.1.1.</t>
  </si>
  <si>
    <t>5.2.1.2.</t>
  </si>
  <si>
    <t>5.2.1.3.</t>
  </si>
  <si>
    <t>5.2.2.1.</t>
  </si>
  <si>
    <t>5.2.2.2.</t>
  </si>
  <si>
    <t>5.2.2.3.</t>
  </si>
  <si>
    <t>Palielināts kaloriju daudzums</t>
  </si>
  <si>
    <t>5.3.1.1.</t>
  </si>
  <si>
    <t>5.3.1.2.</t>
  </si>
  <si>
    <t>5.3.1.3.</t>
  </si>
  <si>
    <t>Kafijas galda klāšana (vienai personai)</t>
  </si>
  <si>
    <t>Konditorejas izstrādājumi</t>
  </si>
  <si>
    <t>Kafija</t>
  </si>
  <si>
    <t>5.7.</t>
  </si>
  <si>
    <t>5.8.</t>
  </si>
  <si>
    <t>Galda minerālūdeņi</t>
  </si>
  <si>
    <t>5.9.</t>
  </si>
  <si>
    <t>Svaigi spiesta sula</t>
  </si>
  <si>
    <t xml:space="preserve">Kabineta vai auditorijas noma  </t>
  </si>
  <si>
    <t>6.1.1.</t>
  </si>
  <si>
    <t>6.1.2.</t>
  </si>
  <si>
    <t>6.1.3.</t>
  </si>
  <si>
    <t>6.1.4.</t>
  </si>
  <si>
    <t>Transportlīdzekļi, transportlīdzekļu stāvvietas un transportlīdzekļu vadītāju apmācība</t>
  </si>
  <si>
    <t>Papildus par katru kilometru virs 100 km</t>
  </si>
  <si>
    <t>Papildus par katru kilometru virs 50 km</t>
  </si>
  <si>
    <t>Laiks virs 2 stundām</t>
  </si>
  <si>
    <t>Transportlīdzekļa vadītāja kursu teorijas apmācība</t>
  </si>
  <si>
    <t>7.5.1.</t>
  </si>
  <si>
    <t>Teorijas mācību stunda</t>
  </si>
  <si>
    <t>7.5.2.</t>
  </si>
  <si>
    <t>Teorijas mācību kurss</t>
  </si>
  <si>
    <t>Atkārtots eksāmens teorijā</t>
  </si>
  <si>
    <t xml:space="preserve">Transportlīdzekļa vadītāja kursu praktiskā braukšana </t>
  </si>
  <si>
    <t xml:space="preserve">Atkārtots eksāmens  praktiskajā braukšanā </t>
  </si>
  <si>
    <t>8.1.1.</t>
  </si>
  <si>
    <t>Aerobika ūdenī grupā (vienai personai)</t>
  </si>
  <si>
    <t>Aerobika zālē grupā (vienai personai)</t>
  </si>
  <si>
    <t xml:space="preserve">Lietvedības pakalpojumi </t>
  </si>
  <si>
    <t>8.2.2.</t>
  </si>
  <si>
    <t>8.2.3.</t>
  </si>
  <si>
    <t>8.2.4.</t>
  </si>
  <si>
    <t>8.2.5.</t>
  </si>
  <si>
    <t>8.2.6.</t>
  </si>
  <si>
    <t>Izrakstu/lēmumu nosūtīšana pa pastu vēstulē</t>
  </si>
  <si>
    <t>8.2.7.</t>
  </si>
  <si>
    <t>Iestādes arhivēto dokumentu dublikāta izsniegšana</t>
  </si>
  <si>
    <t>8.4.</t>
  </si>
  <si>
    <t>8.5.</t>
  </si>
  <si>
    <t>Gultas veļas papildu maiņa</t>
  </si>
  <si>
    <t>8.6.</t>
  </si>
  <si>
    <t>Pārcelšana no viena numura uz citu numuru pēc klienta vēlēšanās</t>
  </si>
  <si>
    <t>8.7.</t>
  </si>
  <si>
    <t>Nozaudētās atslēgas dublikāta izgatavošana vai slēdzamas mantu glabātavas izmantošana</t>
  </si>
  <si>
    <t>8.8.</t>
  </si>
  <si>
    <t>8.8.1.</t>
  </si>
  <si>
    <t>Katra nākamā stunda</t>
  </si>
  <si>
    <t>8.9.1.</t>
  </si>
  <si>
    <t>8.9.2.</t>
  </si>
  <si>
    <t>8.9.3.</t>
  </si>
  <si>
    <t>8.10.</t>
  </si>
  <si>
    <t>Citi ar izglītības iegūšanu saistīti pakalpojumi</t>
  </si>
  <si>
    <t>8.10.1.</t>
  </si>
  <si>
    <t>8.10.2.</t>
  </si>
  <si>
    <t xml:space="preserve">8.10.3. </t>
  </si>
  <si>
    <t>8.10.3.1.</t>
  </si>
  <si>
    <t>Imatrikulācija un kvalifikācijas darba izstrādes un aizstāvēšanas nodrošināšana</t>
  </si>
  <si>
    <t>Imatrikulācija un kvalifikācijas darba aizstāvēšana</t>
  </si>
  <si>
    <t>8.10.4.</t>
  </si>
  <si>
    <t>Nozaudētas studenta apliecības dublikāta izgatavošana</t>
  </si>
  <si>
    <t>8.11.</t>
  </si>
  <si>
    <t>8.11.1.</t>
  </si>
  <si>
    <t>8.12.2.</t>
  </si>
  <si>
    <t>8.12.</t>
  </si>
  <si>
    <t>Izglītojamo gatavotie suvenīri</t>
  </si>
  <si>
    <t>8.12.1.</t>
  </si>
  <si>
    <t>8.13.</t>
  </si>
  <si>
    <t>Telpu noma Dubultu pr.71 (Saskaņā ar MK Nr. 97 noteikumiem "Publiskas personas mantas iznomāšanas noteikumi", līgums no 2017.gada 11.janvāra Nr.3-8.4.2/1 un līguma Vienošanās Nr.1. Nr.2, Nr.3 un Nr.4 par grozījumiem līgumā), Iznomātājs Pašnodarbinātā persona Fabriciusa Sanita, līgums līdz 10.01.2028.</t>
  </si>
  <si>
    <t>Telpu noma Dubultu pr.71 (Saskaņā ar MK Nr. 97 noteikumiem "Publiskas personas mantas iznomāšanas noteikumi",  līgums no 2018.gada 8.marta Nr.3-8.4/03 un  Vienošanās Nr.1. par grozījumiem līgumā), Iznomātājs Eduarda Vendes privātprakse zobārstniecībā, līgums līdz 07.03.2024.</t>
  </si>
  <si>
    <t>Telpu noma karsto, auksto dzērienu un uzkodu tirdzniecības automātu izvietošanai (Saskaņā ar MK Nr. 97 noteikumiem "Publiskas personas mantas iznomāšanas noteikumi", līgums no 2015.gada 20.februāra Nr.3-8.4/03 un līguma Vienošanās Nr.1. Nr.2, Nr.3., Nr.4 un Nr.5  par grozījumiem līgumā),  Iznomātājs "KAFE SERVISS"  "Coffe Address", līgums līdz 19.02.2025.</t>
  </si>
  <si>
    <t>Samazinātā nomas platība</t>
  </si>
  <si>
    <t>4.13.</t>
  </si>
  <si>
    <t>Izvērtējot pieprasījumu pēc pakalpojuma, plānots klientiem sniegt  jaunu viesu izmitināšanas pakalpojumu -  "Viesu izmitināšana, Slokas 68, Jūrmala" (Maksas pakalpojuma izcenojuma aprēķins)</t>
  </si>
  <si>
    <t xml:space="preserve"> Pakalpojumu "Galda minerālūdeņi" turpmāk neplāno sniegt par maksu (pakalpojums nav aktuāls)</t>
  </si>
  <si>
    <t xml:space="preserve"> Pakalpojumu "Nūjošanas inventāra noma 1.stunda" turpmāk neplāno sniegt par maksu (pakalpojums nav aktuāls)</t>
  </si>
  <si>
    <t xml:space="preserve"> Pakalpojumu "Nūjošanas inventāra noma, katra nākamā stunda" turpmāk neplāno sniegt par maksu (pakalpojums nav aktuāls)</t>
  </si>
  <si>
    <t>Dubultu prospekts 71, 2. korp., Jūrmala</t>
  </si>
  <si>
    <t xml:space="preserve"> Pakalpojumu "Asinsspiediena mērīšana"  turpmāk neplāno sniegt par maksu (pakalpojums nav aktuāls)</t>
  </si>
  <si>
    <r>
      <t>Karjeras konsultanta konsultācija</t>
    </r>
    <r>
      <rPr>
        <vertAlign val="superscript"/>
        <sz val="11"/>
        <rFont val="Times New Roman"/>
        <family val="1"/>
        <charset val="186"/>
      </rPr>
      <t>5</t>
    </r>
  </si>
  <si>
    <r>
      <t>Atkārtota zināšanu pārbaude (ieskaite, eksāmens, kursa darbs)</t>
    </r>
    <r>
      <rPr>
        <vertAlign val="superscript"/>
        <sz val="10"/>
        <rFont val="Times New Roman"/>
        <family val="1"/>
        <charset val="186"/>
      </rPr>
      <t>5</t>
    </r>
  </si>
  <si>
    <r>
      <t>Imatrikulācija un kvalifikācijas darba nodrošināšana un aizstāvēšana</t>
    </r>
    <r>
      <rPr>
        <vertAlign val="superscript"/>
        <sz val="10"/>
        <rFont val="Times New Roman"/>
        <family val="1"/>
        <charset val="186"/>
      </rPr>
      <t>5</t>
    </r>
  </si>
  <si>
    <r>
      <t>Psihologa pakalpojums</t>
    </r>
    <r>
      <rPr>
        <vertAlign val="superscript"/>
        <sz val="10"/>
        <rFont val="Times New Roman"/>
        <family val="1"/>
        <charset val="186"/>
      </rPr>
      <t>2</t>
    </r>
  </si>
  <si>
    <r>
      <t>1</t>
    </r>
    <r>
      <rPr>
        <sz val="10"/>
        <rFont val="Times New Roman"/>
        <family val="1"/>
        <charset val="186"/>
      </rPr>
      <t xml:space="preserve"> Pievienotās vērtības nodokli nepiemēro saskaņā ar Pievienotās vērtības nodokļa likuma 52. panta pirmās daļas 9. punktu.</t>
    </r>
  </si>
  <si>
    <r>
      <t xml:space="preserve">3 </t>
    </r>
    <r>
      <rPr>
        <sz val="10"/>
        <rFont val="Times New Roman"/>
        <family val="1"/>
        <charset val="186"/>
      </rPr>
      <t>Pakalpojumam piemēro pievienotās vērtības nodokļa samazināto likmi saskaņā ar Pievienotās vērtības nodokļa likuma 42. panta desmito daļu.</t>
    </r>
  </si>
  <si>
    <r>
      <rPr>
        <vertAlign val="superscript"/>
        <sz val="10"/>
        <rFont val="Times New Roman"/>
        <family val="1"/>
        <charset val="186"/>
      </rPr>
      <t>2</t>
    </r>
    <r>
      <rPr>
        <sz val="10"/>
        <rFont val="Times New Roman"/>
        <family val="1"/>
        <charset val="186"/>
      </rPr>
      <t xml:space="preserve"> Pievienotās vērtības nodokli nepiemēro saskaņā ar Pievienotās vērtības nodokļa likuma 52. panta pirmās daļas 3. punktu.</t>
    </r>
  </si>
  <si>
    <r>
      <t>4</t>
    </r>
    <r>
      <rPr>
        <sz val="10"/>
        <rFont val="Times New Roman"/>
        <family val="1"/>
        <charset val="186"/>
      </rPr>
      <t xml:space="preserve"> Pievienotās vērtības nodokli nepiemēro saskaņā ar Pievienotās vērtības nodokļa likuma 52. panta pirmās daļas 4. punkta "c" apakšpunktu.</t>
    </r>
  </si>
  <si>
    <r>
      <t>5</t>
    </r>
    <r>
      <rPr>
        <sz val="10"/>
        <rFont val="Times New Roman"/>
        <family val="1"/>
        <charset val="186"/>
      </rPr>
      <t xml:space="preserve"> Pievienotās vērtības nodokli nepiemēro saskaņā ar Pievienotās vērtības nodokļa likuma 52. panta pirmās daļas 12. punktu.</t>
    </r>
  </si>
  <si>
    <t>6.1.5.</t>
  </si>
  <si>
    <t>Plānots klientiem sniegt  jaunu telpu iznomāšanas pakalpojuma veidu "Konferenču zāles noma  Slokas ielā 68, Jūrmalā (126.4 m2), 1 stunda" atbilstoši  pieprasījumam (Maksas pakalpojuma izcenojuma aprēķins)</t>
  </si>
  <si>
    <r>
      <t>Atzinums par transportlīdzekļa pielāgojuma kodiem</t>
    </r>
    <r>
      <rPr>
        <vertAlign val="superscript"/>
        <sz val="10"/>
        <rFont val="Times New Roman"/>
        <family val="1"/>
        <charset val="186"/>
      </rPr>
      <t>1</t>
    </r>
  </si>
  <si>
    <r>
      <t>Papildu vieta vienai personai Dubultu pr.59, Jūrmalā</t>
    </r>
    <r>
      <rPr>
        <vertAlign val="superscript"/>
        <sz val="10"/>
        <rFont val="Times New Roman"/>
        <family val="1"/>
        <charset val="186"/>
      </rPr>
      <t>3</t>
    </r>
  </si>
  <si>
    <r>
      <t>Dubultu prospektā 59, Jūrmalā viena ēka – 20 vietas</t>
    </r>
    <r>
      <rPr>
        <vertAlign val="superscript"/>
        <sz val="10"/>
        <rFont val="Times New Roman"/>
        <family val="1"/>
        <charset val="186"/>
      </rPr>
      <t>3</t>
    </r>
  </si>
  <si>
    <r>
      <t>Dubultu prospektā 59, Jūrmalā viena ēka – 34 vietas</t>
    </r>
    <r>
      <rPr>
        <vertAlign val="superscript"/>
        <sz val="10"/>
        <rFont val="Times New Roman"/>
        <family val="1"/>
        <charset val="186"/>
      </rPr>
      <t>3</t>
    </r>
  </si>
  <si>
    <r>
      <t>Profesionālo izglītību un profesionālo kvalifikāciju apliecinoša dokumenta dublikāta izsniegšana</t>
    </r>
    <r>
      <rPr>
        <vertAlign val="superscript"/>
        <sz val="10"/>
        <rFont val="Times New Roman"/>
        <family val="1"/>
        <charset val="186"/>
      </rPr>
      <t>5</t>
    </r>
  </si>
  <si>
    <r>
      <t>Profesionālo izglītību un profesionālo kvalifikāciju apliecinoša dokumenta pielikuma dublikāta izsniegšana</t>
    </r>
    <r>
      <rPr>
        <vertAlign val="superscript"/>
        <sz val="10"/>
        <rFont val="Times New Roman"/>
        <family val="1"/>
        <charset val="186"/>
      </rPr>
      <t>5</t>
    </r>
  </si>
  <si>
    <r>
      <t>Akadēmiskās izziņas izsniegšana</t>
    </r>
    <r>
      <rPr>
        <vertAlign val="superscript"/>
        <sz val="10"/>
        <rFont val="Times New Roman"/>
        <family val="1"/>
        <charset val="186"/>
      </rPr>
      <t>5</t>
    </r>
  </si>
  <si>
    <r>
      <t>Medicīniskās dokumentācijas dublikāta izsniegšana</t>
    </r>
    <r>
      <rPr>
        <vertAlign val="superscript"/>
        <sz val="10"/>
        <rFont val="Times New Roman"/>
        <family val="1"/>
        <charset val="186"/>
      </rPr>
      <t>2</t>
    </r>
  </si>
  <si>
    <r>
      <t>Atkārtota kursa darba vai kvalifikācijas darba vērtēšana, ja konstatēts autortiesību pārkāpums</t>
    </r>
    <r>
      <rPr>
        <vertAlign val="superscript"/>
        <sz val="10"/>
        <rFont val="Times New Roman"/>
        <family val="1"/>
        <charset val="186"/>
      </rPr>
      <t>5</t>
    </r>
  </si>
  <si>
    <r>
      <t>Sociālā rehabilitētāja nodarbības</t>
    </r>
    <r>
      <rPr>
        <vertAlign val="superscript"/>
        <sz val="10"/>
        <rFont val="Times New Roman"/>
        <family val="1"/>
        <charset val="186"/>
      </rPr>
      <t>2</t>
    </r>
  </si>
  <si>
    <t>2.3.2.1.1.</t>
  </si>
  <si>
    <t>2.3.2.1.2.</t>
  </si>
  <si>
    <t>Ārstnieciskā baseina un termoterapijas izmantošana bērnam līdz 14 gadu vecumam (vienai personai)</t>
  </si>
  <si>
    <t>Fizioterapija individuāli bērnam līdz 14 gadu vecumam</t>
  </si>
  <si>
    <t>Jogas nodarbības grupā (vienai personai)</t>
  </si>
  <si>
    <t>8.1.5.</t>
  </si>
  <si>
    <t>8.1.4.</t>
  </si>
  <si>
    <t>Plānots klientiem sniegt  jaunu fitnesa pakalpojumiu veidu "Pilates zālē grupā  (vienai personai)" (Maksas pakalpojuma izcenojuma aprēķins)</t>
  </si>
  <si>
    <t>Plānots klientiem sniegt  jaunu fitnesa pakalpojumiu veidu "Jogas nodarbības grupā (vienai personai)" (Maksas pakalpojuma izcenojuma aprēķins)</t>
  </si>
  <si>
    <t xml:space="preserve">Pilates zālē grupā </t>
  </si>
  <si>
    <t xml:space="preserve">Maksas pakalpojuma plāna samazinājums (Bāzē novirzīts  transfertam no VSSA  Sociālās rehabilitācijas pakalojumu sniegšanai saistībā ar klientiem  noteiktās arodsaslimšanas ārstēšanu)  </t>
  </si>
  <si>
    <t xml:space="preserve"> Precizēts pakalpojuma apjoms atbilstoši pieprasījumam un mainīts norādītā pakalpojuma izcenojums saistībā ar nekustamā īpašuma uzturēšanas izdevumu pieaugumu, būtisku pārtikas produktu cenu sadārdzinājumu un darbinieku atlīdzības pieaugumu, atbilstoši izmaiņām valsts pārvaldes atlīdzības noteikšanā. (Maksas pakalpojuma izcenojuma aprēķins) </t>
  </si>
  <si>
    <t>1.3.1.11.</t>
  </si>
  <si>
    <t>1.3.1.12.</t>
  </si>
  <si>
    <t>Programma "Roku veselība" (viena vieta vienvietīgā munurā)</t>
  </si>
  <si>
    <t>Programma "Roku veselība" (viena vieta divvietīgā munurā)</t>
  </si>
  <si>
    <t>Plānots piedāvāt klientiem jaunu sešu dienu veselības veicināšanas programmu "Roku veselība" (Maksas pakalpojuma izcenojuma aprēķins)</t>
  </si>
  <si>
    <t>11.pielikums</t>
  </si>
  <si>
    <t>Plānots klientiem sniegt  jaunu telpu iznomāšanas pakalpojuma veidu "Konferenču zāles noma  Slokas ielā 61/3, Jūrmalā (135.7m2), 1 stunda" atbilstoši  pieprasījumam (Maksas pakalpojuma izcenojuma aprēķins)</t>
  </si>
  <si>
    <t>Plānots klientiem sniegt  jaunu telpu iznomāšanas pakalpojuma veidu "Konferenču zālesnoma  Slokas ielā 61/3, Jūrmalā (135.7m2), 1 diena" atbilstoši  pieprasījumam (Maksas pakalpojuma izcenojuma aprēķins)</t>
  </si>
  <si>
    <t xml:space="preserve">Kabineta, auditorijas vai konferenču zāles noma  </t>
  </si>
  <si>
    <t>Tēja (dažādas)</t>
  </si>
  <si>
    <t xml:space="preserve"> Precizēts pakalpojuma apjoms atbilstoši pieprasījumam un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</si>
  <si>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</si>
  <si>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 Mainīts norādītā pakalpojuma izcenojums saistībā ar nekustamā īpašuma uzturēšanas izdevumu pieaugumu un darbinieku atlīdzības pieaugumu, atbilstoši izmaiņām valsts pārvaldes atlīdzības noteikšanā. (Maksas pakalpojuma izcenojuma aprēķins) </t>
  </si>
  <si>
    <t>8.10.3.2</t>
  </si>
  <si>
    <t>8.10.3.2.</t>
  </si>
  <si>
    <t xml:space="preserve">Precizēts pakalpojuma apjoms atbilstoši pieprasījumam un mainīts norādītā pakalpojuma izcenojums saistībā ar nekustamā īpašuma uzturēšanas izdevumu pieaugumu, degvielas izdevumu pieaugums un darbinieku atlīdzības pieaugumu, atbilstoši izmaiņām valsts pārvaldes atlīdzības noteikšanā. (Maksas pakalpojuma izcenojuma aprēķins) </t>
  </si>
  <si>
    <t xml:space="preserve"> Precizēts pakalpojuma apjoms atbilstoši pieprasījumam un mainīts norādītā pakalpojuma izcenojums saistībā ar nekustamā īpašuma uzturēšanas izdevumu pieaugumu, degvielas izdevumu pieaugumu un darbinieku atlīdzības pieaugumu, atbilstoši izmaiņām valsts pārvaldes atlīdzības noteikšanā. (Maksas pakalpojuma izcenojuma aprēķins) </t>
  </si>
  <si>
    <t xml:space="preserve"> Mainīts norādītā pakalpojuma izcenojums saistībā ar nekustamā īpašuma uzturēšanas izdevumu pieaugumu, degvielas izdevumu pieaugumu un darbinieku atlīdzības pieaugumu, atbilstoši izmaiņām valsts pārvaldes atlīdzības noteikšanā. (Maksas pakalpojuma izcenojuma aprēķins) </t>
  </si>
  <si>
    <t>Precizēts pakalpojumu virsgrupas nosaukums</t>
  </si>
  <si>
    <t xml:space="preserve"> Mainīts norādītā pakalpojuma izcenojums saistībā ar nekustamā īpašuma uzturēšanas izdevumu pieaugumu, būtisku pārtikas produktu cenu sadārdzinājumu un darbinieku atlīdzības pieaugumu, atbilstoši izmaiņām valsts pārvaldes atlīdzības noteikšanā. (Maksas pakalpojuma izcenojuma aprēķins) </t>
  </si>
  <si>
    <t xml:space="preserve">Redakcionāli precizēts pakalpojuma nosaukums, aizstājot vārdus “astoņas vietas” uz vārdiem “septiņas vietas". Precizēts tpakalpojuma apjoms atbilstoši pieprasījumam un mainīts norādītā pakalpojuma izcenojums saistībā ar nekustamā īpašuma uzturēšanas izdevumu pieaugumu, degvielas izdevumu pieaugumu un darbinieku atlīdzības pieaugumu, atbilstoši izmaiņām valsts pārvaldes atlīdzības noteikšanā. (Maksas pakalpojuma izcenojuma aprēķins) </t>
  </si>
  <si>
    <t xml:space="preserve"> Redakcionāli precizēts pakalpojuma nosaukums, aizstājot vārdus “astoņas vietas” uz vārdiem “septiņas vietas". Mainīts norādītā pakalpojuma izcenojums saistībā ar nekustamā īpašuma uzturēšanas izdevumu pieaugumu, degvielas izdevumu pieaugumu un darbinieku atlīdzības pieaugumu, atbilstoši izmaiņām valsts pārvaldes atlīdzības noteikšanā. (Maksas pakalpojuma izcenojuma aprēķins) </t>
  </si>
  <si>
    <t xml:space="preserve"> Redakcionāli precizēts pakalpojuma nosaukums, precizēts pakalpojuma apjoms atbilstoši pieprasījumam un mainīts norādītā pakalpojuma izcenojums saistībā ar nekustamā īpašuma uzturēšanas izdevumu pieaugumu un darbinieku atlīdzības pieaugumu, atbilstoši izmaiņām valsts pārvaldes atlīdzības noteikšanā. (Maksas pakalpojuma izcenojuma aprēķins) </t>
  </si>
  <si>
    <t>Magnetoterapija, diadinamika, transkutānā elektroneirostimulācija (TENS), gaismas terapija</t>
  </si>
  <si>
    <t>Plānots klientiem sniegt  jaunu aparātprocedūru pakalpojumu "Magnetoterapija, diadinamika, transkutānā elektroneirostimulācija (TENS), gaismas terapija" (1 procedūra, līdz 40 min) (Maksas pakalpojuma izcenojuma aprēķins)</t>
  </si>
  <si>
    <t xml:space="preserve"> Izveidota aparātprocedūru pakalpojumu grupa "Magnetoterapija, diadinamika, transkutānā elektroneirostimulācija (TENS), gaismas terapija"</t>
  </si>
  <si>
    <r>
      <t>Eksperta karjeras atbalsta jomā konsultācija</t>
    </r>
    <r>
      <rPr>
        <vertAlign val="superscript"/>
        <sz val="10"/>
        <rFont val="Times New Roman"/>
        <family val="1"/>
        <charset val="186"/>
      </rPr>
      <t>5</t>
    </r>
  </si>
  <si>
    <t>Dubultu prospektā 59, Jūrmalā, četrvietīgs numurs</t>
  </si>
  <si>
    <t>Dubultu prospektā 59, Jūrmalā, sešvietīgs numurs</t>
  </si>
  <si>
    <t>Dubultu prospektā 59, Jūrmalā, divvietīgs numurs</t>
  </si>
  <si>
    <t>Dubultu prospektā 59, Jūrmalā, trīsvietīgs numurs</t>
  </si>
  <si>
    <t>Dubultu prospektā 59, Jūrmalā, astoņvietīgs numurs</t>
  </si>
  <si>
    <t>9.1.</t>
  </si>
  <si>
    <t>9.1.1.</t>
  </si>
  <si>
    <t>Studiju virziena "Ekonomika" un "Vadība, administrēšana un nekustamo īpašumu pārvaldība" studiju programmas</t>
  </si>
  <si>
    <t>Izveidots jauns pakalpojums "Studiju virziena "Ekonomika" un "Vadība, administrēšana un nekustamo īpašumu pārvaldība" studiju programmas"</t>
  </si>
  <si>
    <t>8.10.3.3.</t>
  </si>
  <si>
    <r>
      <t>Ārstniecības pakalpojumi Dubultu prospekts 71, 2. korpuss, Jūrmala</t>
    </r>
    <r>
      <rPr>
        <b/>
        <vertAlign val="superscript"/>
        <sz val="10"/>
        <rFont val="Times New Roman"/>
        <family val="1"/>
        <charset val="186"/>
      </rPr>
      <t>2</t>
    </r>
  </si>
  <si>
    <t>Ārstnieciskā baseina un termoterapijas izmantošana vienai personai  + hidroterapijas trenažieris</t>
  </si>
  <si>
    <t>Ārstnieciskā baseina un termoterapijas izmantošana vienai personai + hidroterapijas trenažieris</t>
  </si>
  <si>
    <t>FMS (funkcionālā magnētiskā stimulācija) ar manualo aplikatoru, aktīva procedūra (ar speciālista darbu)</t>
  </si>
  <si>
    <t xml:space="preserve">FMS (funkcionālā magnētiskā stimulācija), magnētiskais krēsls ar diviem magnētiem </t>
  </si>
  <si>
    <t xml:space="preserve">FMS (funkcionālā magnētiskā stimulācija), magnētiskais krēsls ar vienu magnētiem </t>
  </si>
  <si>
    <t xml:space="preserve">Ārstnieciskā vingrošana ar TRX piekares sistēmu grupā līdz 10 cilvēkiem (vienai personai) </t>
  </si>
  <si>
    <t>Fizioterapeita konsultācija ar individuālu vingrojumu kompleksa izstrādi</t>
  </si>
  <si>
    <t>Ārstnieciskā vingrošana grupā baseinā   (vienai personai)</t>
  </si>
  <si>
    <t xml:space="preserve"> Dubultu prospektā 71, 2. korp., Jūrmalā pielāgotā numurā (ar brokastīm)</t>
  </si>
  <si>
    <t xml:space="preserve"> Dubultu prospektā 71, 2. korp., Jūrmalā pielāgotā numurā (ar trīsreizēju ēdināšanu)</t>
  </si>
  <si>
    <t xml:space="preserve">2023.gadā spēkā esošais cenrādis </t>
  </si>
  <si>
    <r>
      <t>Atzinums par transportlīdzekļa pielāgojuma kodiem</t>
    </r>
    <r>
      <rPr>
        <vertAlign val="superscript"/>
        <sz val="10"/>
        <rFont val="Times New Roman"/>
        <family val="1"/>
        <charset val="186"/>
      </rPr>
      <t>2</t>
    </r>
  </si>
  <si>
    <r>
      <t>Profesionālo izglītību un profesionālo kvalifikāciju apliecinoša dokumenta dublikāta izsniegšana</t>
    </r>
    <r>
      <rPr>
        <vertAlign val="superscript"/>
        <sz val="10"/>
        <rFont val="Times New Roman"/>
        <family val="1"/>
        <charset val="186"/>
      </rPr>
      <t>1</t>
    </r>
  </si>
  <si>
    <r>
      <t>Profesionālo izglītību un profesionālo kvalifikāciju apliecinoša dokumenta pielikuma dublikāta izsniegšana</t>
    </r>
    <r>
      <rPr>
        <vertAlign val="superscript"/>
        <sz val="10"/>
        <rFont val="Times New Roman"/>
        <family val="1"/>
        <charset val="186"/>
      </rPr>
      <t>1</t>
    </r>
  </si>
  <si>
    <r>
      <t>Papildu vieta vienai personai Dubultu pr.59, Jūrmalā</t>
    </r>
    <r>
      <rPr>
        <vertAlign val="superscript"/>
        <sz val="10"/>
        <rFont val="Times New Roman"/>
        <family val="1"/>
        <charset val="186"/>
      </rPr>
      <t>4</t>
    </r>
  </si>
  <si>
    <r>
      <t>Aģentūras izglītojamo izmitināšana dienesta viesnīcā Dubultu prospektā 59, Slokas ielā 68, Jūrmalā</t>
    </r>
    <r>
      <rPr>
        <vertAlign val="superscript"/>
        <sz val="10"/>
        <rFont val="Times New Roman"/>
        <family val="1"/>
        <charset val="186"/>
      </rPr>
      <t>4</t>
    </r>
  </si>
  <si>
    <r>
      <t>Dubultu prospektā 59, Jūrmalā viena ēka – 20 vietas</t>
    </r>
    <r>
      <rPr>
        <vertAlign val="superscript"/>
        <sz val="10"/>
        <rFont val="Times New Roman"/>
        <family val="1"/>
        <charset val="186"/>
      </rPr>
      <t>4</t>
    </r>
  </si>
  <si>
    <r>
      <t>Dubultu prospektā 59, Jūrmalā viena ēka – 34 vietas</t>
    </r>
    <r>
      <rPr>
        <vertAlign val="superscript"/>
        <sz val="10"/>
        <rFont val="Times New Roman"/>
        <family val="1"/>
        <charset val="186"/>
      </rPr>
      <t>4</t>
    </r>
  </si>
  <si>
    <t>Viena vieta autobusam maksas stāvvietā</t>
  </si>
  <si>
    <t xml:space="preserve">Autobusa (astoņas vietas) iznomāšana  ar šoferi vismaz uz četrām stundām </t>
  </si>
  <si>
    <t>Autobusa (septiņas vietas) iznomāšana  ar šoferi vismaz uz četrām stundām</t>
  </si>
  <si>
    <t xml:space="preserve">Autobusa  (septiņas vietas) iznomāšana  ar šoferi </t>
  </si>
  <si>
    <r>
      <t>Akadēmiskās izziņas izsniegšana</t>
    </r>
    <r>
      <rPr>
        <vertAlign val="superscript"/>
        <sz val="10"/>
        <rFont val="Times New Roman"/>
        <family val="1"/>
        <charset val="186"/>
      </rPr>
      <t>1</t>
    </r>
  </si>
  <si>
    <r>
      <t>Medicīniskās dokumentācijas dublikāta izsniegšana</t>
    </r>
    <r>
      <rPr>
        <vertAlign val="superscript"/>
        <sz val="10"/>
        <rFont val="Times New Roman"/>
        <family val="1"/>
        <charset val="186"/>
      </rPr>
      <t>3</t>
    </r>
  </si>
  <si>
    <t>Klienta veļas mazgāšana</t>
  </si>
  <si>
    <t xml:space="preserve">Klienta veļas žāvēšana </t>
  </si>
  <si>
    <t xml:space="preserve"> Mainīta pakalpojuma mērvienība, pakalpojuma apjoms un pakalpojuma izcenojums, attiecinot to pret jauno mērvienību (mērvienību no 1 kg uz 1 cikls)  (Maksas pakalpojuma izcenojuma aprēķins) </t>
  </si>
  <si>
    <t xml:space="preserve"> Mainīta pakalpojuma mērvienība, pakalpojuma apjoms un pakalpojuma izcenojums, attiecinot to pret jauno mērvienību  (mērvienību no 1 kg uz 1 cikls) (Maksas pakalpojuma izcenojuma aprēķins) </t>
  </si>
  <si>
    <r>
      <t>Atkārtota kursa darba vai kvalifikācijas darba vērtēšana, ja konstatēts autortiesību pārkāpums</t>
    </r>
    <r>
      <rPr>
        <vertAlign val="superscript"/>
        <sz val="10"/>
        <rFont val="Times New Roman"/>
        <family val="1"/>
        <charset val="186"/>
      </rPr>
      <t>1</t>
    </r>
  </si>
  <si>
    <r>
      <t>Sociālā rehabilitētāja nodarbības</t>
    </r>
    <r>
      <rPr>
        <vertAlign val="superscript"/>
        <sz val="10"/>
        <rFont val="Times New Roman"/>
        <family val="1"/>
        <charset val="186"/>
      </rPr>
      <t>1</t>
    </r>
  </si>
  <si>
    <t xml:space="preserve">Plānotie ieņemumi kopā 2023.gadā </t>
  </si>
  <si>
    <r>
      <t>Aģentūras izglītojamo un Ukrainas civiliedzīvotāj</t>
    </r>
    <r>
      <rPr>
        <sz val="9"/>
        <rFont val="Times New Roman"/>
        <family val="1"/>
        <charset val="186"/>
      </rPr>
      <t>u</t>
    </r>
    <r>
      <rPr>
        <vertAlign val="superscript"/>
        <sz val="9"/>
        <rFont val="Times New Roman"/>
        <family val="1"/>
        <charset val="186"/>
      </rPr>
      <t>6</t>
    </r>
    <r>
      <rPr>
        <sz val="10"/>
        <rFont val="Times New Roman"/>
        <family val="1"/>
        <charset val="186"/>
      </rPr>
      <t xml:space="preserve"> izmitināšana dienesta viesnīcā Dubultu prospektā 59, Slokas ielā 68, Jūrmalā</t>
    </r>
    <r>
      <rPr>
        <vertAlign val="superscript"/>
        <sz val="10"/>
        <rFont val="Times New Roman"/>
        <family val="1"/>
        <charset val="186"/>
      </rPr>
      <t>3</t>
    </r>
  </si>
  <si>
    <t>Kabineta vai auditorijas noma</t>
  </si>
  <si>
    <r>
      <t>Konferenču zāles noma  Slokas ielā 61/3, Jūrmalā (135.7 m</t>
    </r>
    <r>
      <rPr>
        <vertAlign val="superscript"/>
        <sz val="10"/>
        <rFont val="Times New Roman"/>
        <family val="1"/>
        <charset val="186"/>
      </rPr>
      <t>2</t>
    </r>
    <r>
      <rPr>
        <sz val="10"/>
        <rFont val="Times New Roman"/>
        <family val="1"/>
        <charset val="186"/>
      </rPr>
      <t>)</t>
    </r>
  </si>
  <si>
    <r>
      <t>Konferenču zāles noma  Slokas ielā 68, Jūrmalā (126.4 m</t>
    </r>
    <r>
      <rPr>
        <vertAlign val="superscript"/>
        <sz val="10"/>
        <rFont val="Times New Roman"/>
        <family val="1"/>
        <charset val="186"/>
      </rPr>
      <t>2</t>
    </r>
    <r>
      <rPr>
        <sz val="10"/>
        <rFont val="Times New Roman"/>
        <family val="1"/>
        <charset val="186"/>
      </rPr>
      <t>)</t>
    </r>
  </si>
  <si>
    <t xml:space="preserve">Baseina noma  </t>
  </si>
  <si>
    <t>Baseina noma ar tvaika pirti</t>
  </si>
  <si>
    <t xml:space="preserve">Baseina noma ar tvaika pirti </t>
  </si>
  <si>
    <t xml:space="preserve">Kabineta vai auditorijas noma </t>
  </si>
  <si>
    <t>Kopēšana vai dokumenta skenēšana un elektroniska nosūtīšana vai drukāšana</t>
  </si>
  <si>
    <t>Sociālā rehabilitētāja nodarbība grupā līdz 10 cilvēkiem</t>
  </si>
  <si>
    <t>Sociālā rehabilitētāja nodarbība grupa līdz 3 cilvēkiem</t>
  </si>
  <si>
    <t>Autobusa (astoņas vietas) iznomāšana  ar šoferi</t>
  </si>
  <si>
    <r>
      <t>Aģentūras izglītojamo izmitināšana dienesta viesnīcā Dubultu prospektā 59, Jūrmalā</t>
    </r>
    <r>
      <rPr>
        <vertAlign val="superscript"/>
        <sz val="10"/>
        <rFont val="Times New Roman"/>
        <family val="1"/>
        <charset val="186"/>
      </rPr>
      <t>4</t>
    </r>
  </si>
  <si>
    <r>
      <t xml:space="preserve"> Izvērtējot pieprasījumu pēc pakalpojuma, precizēts pakalpojuma nosaukums, papildinot ar jaunu pakalpojuma sniegšanas  adresi -  </t>
    </r>
    <r>
      <rPr>
        <b/>
        <i/>
        <sz val="10"/>
        <rFont val="Times New Roman"/>
        <family val="1"/>
        <charset val="186"/>
      </rPr>
      <t>Slokas 68, Jūrmala.</t>
    </r>
    <r>
      <rPr>
        <i/>
        <sz val="10"/>
        <rFont val="Times New Roman"/>
        <family val="1"/>
        <charset val="186"/>
      </rPr>
      <t xml:space="preserve"> Precizējums veikts, izvērtējot pieprasījumu pēc pakalpojuma sniegšanas ne tikai  Dubultu prospekts 71, Dubultu 59, Jūrmala, bet arī Slokas 68, Jūrmala. Mainīts norādītā pakalpojuma izcenojums saistībā ar nekustamā īpašuma uzturēšanas izdevumu pieaugumu, būtisku pārtikas produktu cenu sadārdzinājumu  un darbinieku atlīdzības pieaugumu, atbilstoši izmaiņām valsts pārvaldes atlīdzības noteikšanā. (Maksas pakalpojuma izcenojuma aprēķins) </t>
    </r>
  </si>
  <si>
    <t>Rehabilitācijas kurss - Dubultu prospekts 71, 2. korp., Jūrmala</t>
  </si>
  <si>
    <t>Personām ar svaru līdz 100 kg</t>
  </si>
  <si>
    <t>Personām ar svaru virs 100 kg</t>
  </si>
  <si>
    <t>Ar teipu līdz 50 cm</t>
  </si>
  <si>
    <r>
      <t>Dubultu prospektā 71, 2. korp., Jūrmalā (viena vieta vienvietīgā numurā)</t>
    </r>
    <r>
      <rPr>
        <vertAlign val="superscript"/>
        <sz val="10"/>
        <rFont val="Times New Roman"/>
        <family val="1"/>
        <charset val="186"/>
      </rPr>
      <t>3</t>
    </r>
  </si>
  <si>
    <t>Dubultu prospektā 71, 2. korp., Jūrmalā (ar brokastīm)</t>
  </si>
  <si>
    <t>Dubultu prospektā 71, 2. korp., Jūrmalā (ar trīsreizēju ēdināšanu)</t>
  </si>
  <si>
    <r>
      <t>Viesu izmitināšana - Dubultu prospektā 71, 2. korp., Jūrmalā (viena vieta divvietīgā numurā)</t>
    </r>
    <r>
      <rPr>
        <vertAlign val="superscript"/>
        <sz val="10"/>
        <rFont val="Times New Roman"/>
        <family val="1"/>
        <charset val="186"/>
      </rPr>
      <t xml:space="preserve">3  </t>
    </r>
    <r>
      <rPr>
        <sz val="10"/>
        <rFont val="Times New Roman"/>
        <family val="1"/>
        <charset val="186"/>
      </rPr>
      <t xml:space="preserve">                 </t>
    </r>
  </si>
  <si>
    <r>
      <t>Viesu izmitināšana – Dubultu prospekts 71, Jūrmala (papildu vieta)</t>
    </r>
    <r>
      <rPr>
        <vertAlign val="superscript"/>
        <sz val="10"/>
        <rFont val="Times New Roman"/>
        <family val="1"/>
        <charset val="186"/>
      </rPr>
      <t xml:space="preserve"> 3</t>
    </r>
  </si>
  <si>
    <t>Papildu vieta bērnam no 2 līdz 14 gadu vecumam Dubultu pr.71, 2. korp., Jūrmala (ar brokastīm)</t>
  </si>
  <si>
    <t>Papildu vieta bērnam  no 2 līdz 14 gadu vecumam Dubultu pr.71, 2. korp., Jūrmala (ar trīsreizēju ēdināšanu)</t>
  </si>
  <si>
    <t>Papildu vieta vienai personai Dubultu prospektā 71, 2. korp., Jūrmalā (ar brokastīm)</t>
  </si>
  <si>
    <t>Papildu vieta vienai personai Dubultu prospektā 71, 2. korp., Jūrmalā (ar trīsreizēju ēdināšanu)</t>
  </si>
  <si>
    <t>Konditorejas izstrādājumi, 4. veids (smilšu mīkla, kārtainā mīkla, piparkūku mīkla)</t>
  </si>
  <si>
    <t xml:space="preserve">Sporta zāles noma Slokas ielā 61, 2. korpuss, Jūrmalā </t>
  </si>
  <si>
    <t>Sporta zāles noma Slokas ielā 61, 2. korpuss, Jūrmalā</t>
  </si>
  <si>
    <r>
      <t>Tirdzniecības vietas noma (26.1m</t>
    </r>
    <r>
      <rPr>
        <vertAlign val="superscript"/>
        <sz val="10"/>
        <rFont val="Times New Roman"/>
        <family val="1"/>
        <charset val="186"/>
      </rPr>
      <t>2</t>
    </r>
    <r>
      <rPr>
        <sz val="10"/>
        <rFont val="Times New Roman"/>
        <family val="1"/>
        <charset val="186"/>
      </rPr>
      <t xml:space="preserve">) Dubultu pr.71, 2. korpuss, Jūrmalā </t>
    </r>
  </si>
  <si>
    <t>Nūjošanas inventāra noma, 1. stunda</t>
  </si>
  <si>
    <t>Studiju programmas nepilna laika studijām - Slokas ielā 61, 3. korpuss, Jūrmalā</t>
  </si>
  <si>
    <t>Suvenīri, 1. veids (kartiņas, sedziņas, lāpstiņas, karotes paliknīši u.c.)</t>
  </si>
  <si>
    <t>Suvenīri, 2. veids (maisiņi, priekšauti, virtuves dēlīši, rotaļlietas u.c.)</t>
  </si>
  <si>
    <t>Ārsta speciālista konsultācija</t>
  </si>
  <si>
    <t>Segmentārā masāža (1 segments)</t>
  </si>
  <si>
    <t>Skoliozes terapija pēc Šrotas metodes</t>
  </si>
  <si>
    <r>
      <t>Viesu izmitināšana - Dubultu prospekts 59, Jūrmala, 1. stāvs</t>
    </r>
    <r>
      <rPr>
        <vertAlign val="superscript"/>
        <sz val="10"/>
        <rFont val="Times New Roman"/>
        <family val="1"/>
        <charset val="1"/>
      </rPr>
      <t>3</t>
    </r>
  </si>
  <si>
    <r>
      <t>Viesu izmitināšana - Dubultu prospekts 59, Jūrmala, 2. stāvs</t>
    </r>
    <r>
      <rPr>
        <vertAlign val="superscript"/>
        <sz val="10"/>
        <rFont val="Times New Roman"/>
        <family val="1"/>
        <charset val="1"/>
      </rPr>
      <t>3</t>
    </r>
  </si>
  <si>
    <r>
      <t>Viesu izmitināšana - Dubultu prospekts 59, Jūrmala, 3. stāvs</t>
    </r>
    <r>
      <rPr>
        <vertAlign val="superscript"/>
        <sz val="10"/>
        <rFont val="Times New Roman"/>
        <family val="1"/>
        <charset val="1"/>
      </rPr>
      <t>3</t>
    </r>
  </si>
  <si>
    <t>Konditorejas izstrādājumi, 1. veids (kliņģeri, smalkmaizītes, speķa pīrādziņi, pildīti pīrādziņi, cepumi un citi)</t>
  </si>
  <si>
    <t>Konditorejas izstrādājumi, 2. veids (biskvīti, ruletes, tortes)</t>
  </si>
  <si>
    <t>Konditorejas izstrādājumi, 3. veids (smalkmaizītes bez pildījuma, plātsmaizes)</t>
  </si>
  <si>
    <t>Viena vieta automobilim maksas stāvvietā</t>
  </si>
  <si>
    <t>Vieglā automobiļa (līdz 3,5 t) iznomāšana ar šoferi klientiem nobraukumam līdz 50 km, līdz 2 stundām</t>
  </si>
  <si>
    <t>Ieņēmumi  noteiktā laikposmā maksas pakalpojuma nodrošināšanai (2023.gads un turpmāk)</t>
  </si>
  <si>
    <t xml:space="preserve">Mainīta pakalpojuma mērvienība,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</si>
  <si>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Mainīta pakalpojuma mērvienība, precizēts pakalpojuma apjoms atbilstoši pieprasījumam un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</si>
  <si>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Mainīta pakalpojumamērvienība, precizēts pakalpojuma apjoms atbilstoši pieprasījumam un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</si>
  <si>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 Redakcionāli precizēts pakalpojuma nosaukums,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</si>
  <si>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Redakcionāli precizēta pakalpojuma mērvienība, precizēts pakalpojuma apjoms atbilstoši pieprasījumam un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</si>
  <si>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 Mainīts pakalpojuma kārtas numurs,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</si>
  <si>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 Redakcionāli precizēta pakalpojuma mērvienība, mainīts norādītā pakalpojuma izcenojums saistībā ar nekustamā īpašuma uzturēšanas izdevumu pieaugumu, transportlīdzekļu pielāgošanas materiālu un inventāra izdevumu pieaugumu  un darbinieku atlīdzības pieaugumu, atbilstoši izmaiņām valsts pārvaldes atlīdzības noteikšanā. (Maksas pakalpojuma izcenojuma aprēķins) </t>
  </si>
  <si>
    <t xml:space="preserve">Redakcionāli precizēta pakalpojuma mērvienība, mainīts norādītā pakalpojuma izcenojums saistībā ar nekustamā īpašuma uzturēšanas izdevumu pieaugumu, transportlīdzekļu pielāgošanas materiālu un inventāra izdevumu pieaugumu  un darbinieku atlīdzības pieaugumu, atbilstoši izmaiņām valsts pārvaldes atlīdzības noteikšanā. (Maksas pakalpojuma izcenojuma aprēķins) </t>
  </si>
  <si>
    <t xml:space="preserve"> Izvērtējot pieprasījumu pēc pakalpojuma, precizēts pakalpojuma nosaukums, jo pakalpojumu "Aģentūras izglītojamo izmitināšana dienesta viesnīcā" turpmāk  plāno sniegt par maksu arī Slokas ielā 68, Jūrmalā. Redakcionāli precizēta pakalpojuma mērvienība un mainīts norādītā pakalpojuma izcenojums saistībā ar nekustamā īpašuma uzturēšanas izdevumu pieaugumu un darbinieku atlīdzības pieaugumu, atbilstoši izmaiņām valsts pārvaldes atlīdzības noteikšanā. (Maksas pakalpojuma izcenojuma aprēķins) </t>
  </si>
  <si>
    <r>
      <t xml:space="preserve"> Izvērtējot pieprasījumu pēc pakalpojuma, precizēts pakalpojuma nosaukums, papildinot ar jaunu pakalpojuma sniegšanas  adresi - </t>
    </r>
    <r>
      <rPr>
        <b/>
        <i/>
        <sz val="10"/>
        <rFont val="Times New Roman"/>
        <family val="1"/>
        <charset val="186"/>
      </rPr>
      <t>Slokas iela 68, Jūrmala,</t>
    </r>
    <r>
      <rPr>
        <i/>
        <sz val="10"/>
        <rFont val="Times New Roman"/>
        <family val="1"/>
        <charset val="186"/>
      </rPr>
      <t xml:space="preserve"> un pievienojot atsauci par pakalpojuma sniegšanu arī </t>
    </r>
    <r>
      <rPr>
        <b/>
        <i/>
        <sz val="10"/>
        <rFont val="Times New Roman"/>
        <family val="1"/>
        <charset val="186"/>
      </rPr>
      <t>Ukrainas civiliedzīvotājiem</t>
    </r>
    <r>
      <rPr>
        <i/>
        <sz val="10"/>
        <rFont val="Times New Roman"/>
        <family val="1"/>
        <charset val="186"/>
      </rPr>
      <t xml:space="preserve">. Precizējums veikts, izvērtējot pieprasījumu pēc pakalpojuma sniegšanas ne tikai Dubultu prospektā 59, Jūrmalā, bet arī Slokas ielā 68, Jūrmalā. Redakcionāli precizēta pakalpojuma mērvienība un mainīts norādītā pakalpojuma izcenojums saistībā ar nekustamā īpašuma uzturēšanas izdevumu pieaugumu un darbinieku atlīdzības pieaugumu, atbilstoši izmaiņām valsts pārvaldes atlīdzības noteikšanā. (Maksas pakalpojuma izcenojuma aprēķins) </t>
    </r>
  </si>
  <si>
    <t xml:space="preserve"> Mainīts pakalpojuma kārtas numurs, precizēts pakalpojuma apjoms atbilstoši pieprasījumam un mainīts norādītā pakalpojuma izcenojums saistībā ar nekustamā īpašuma uzturēšanas izdevumu pieaugumu, būtisku pārtikas produktu cenu sadārdzinājumu un darbinieku atlīdzības pieaugumu, atbilstoši izmaiņām valsts pārvaldes atlīdzības noteikšanā. (Maksas pakalpojuma izcenojuma aprēķins) </t>
  </si>
  <si>
    <t xml:space="preserve">Mainīts pakalpojuma kārtas numurs,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</si>
  <si>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Mainīts pakalpojuma kārtas numurs, redakcionāli precizēts norādītā pakalpojuma nosaukums, precizēts pakalpojuma apjoms atbilstoši pieprasījumam un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</si>
  <si>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  Redakcionāli precizēta pakalpojuma  mērvienība, mainīts norādītā pakalpojuma izcenojums saistībā ar nekustamā īpašuma uzturēšanas izdevumu pieaugumu un darbinieku atlīdzības pieaugumu, atbilstoši izmaiņām valsts pārvaldes atlīdzības noteikšanā. (Maksas pakalpojuma izcenojuma aprēķins) </t>
  </si>
  <si>
    <t xml:space="preserve"> Redakcionāli precizēta pakalpojuma mērvienība, precizēts pakalpojuma apjoms atbilstoši pieprasījumam un mainīts norādītā pakalpojuma izcenojums saistībā ar nekustamā īpašuma uzturēšanas izdevumu pieaugumu un darbinieku atlīdzības pieaugumu, atbilstoši izmaiņām valsts pārvaldes atlīdzības noteikšanā. (Maksas pakalpojuma izcenojuma aprēķins) </t>
  </si>
  <si>
    <t>Transportlīdzekļu pielāgošana Slokas iela 61, 2. korpuss, Jūrmala</t>
  </si>
  <si>
    <r>
      <t>Aģentūras izglītojamo izmitināšana dienesta viesnīcā Dubultu prospektā 59, Slokas ielā 68, Jūrmalā</t>
    </r>
    <r>
      <rPr>
        <vertAlign val="superscript"/>
        <sz val="10"/>
        <rFont val="Times New Roman"/>
        <family val="1"/>
        <charset val="186"/>
      </rPr>
      <t>3</t>
    </r>
  </si>
  <si>
    <r>
      <t>Pavadošās personas izmitināšana ar trīsreizēju ēdināšanu  (pavada valsts budžeta klientu un pavadošās personas statuss noteikts ar lēmumu), Dubultu prospektā 71, Dubultu prospektā 59, Jūrmalā</t>
    </r>
    <r>
      <rPr>
        <vertAlign val="superscript"/>
        <sz val="10"/>
        <rFont val="Times New Roman"/>
        <family val="1"/>
        <charset val="186"/>
      </rPr>
      <t>4</t>
    </r>
  </si>
  <si>
    <r>
      <t>Pavadošās personas izmitināšana ar trīsreizēju ēdināšanu  (pavada valsts budžeta klientu un pavadošās personas statuss noteikts ar lēmumu), Dubultu prospektā 71,  Dubultu prospektā 59, Slokas ielā 68, Jūrmalā</t>
    </r>
    <r>
      <rPr>
        <vertAlign val="superscript"/>
        <sz val="10"/>
        <rFont val="Times New Roman"/>
        <family val="1"/>
        <charset val="186"/>
      </rPr>
      <t>4</t>
    </r>
  </si>
  <si>
    <r>
      <t>Viesu izmitināšana, Slokas ielā 68, Jūrmalā</t>
    </r>
    <r>
      <rPr>
        <vertAlign val="superscript"/>
        <sz val="10"/>
        <rFont val="Times New Roman"/>
        <family val="1"/>
        <charset val="186"/>
      </rPr>
      <t>3</t>
    </r>
  </si>
  <si>
    <t>6=4*5</t>
  </si>
  <si>
    <t>12=10*11</t>
  </si>
  <si>
    <r>
      <rPr>
        <i/>
        <sz val="10"/>
        <color rgb="FFFF0000"/>
        <rFont val="Times New Roman"/>
        <family val="1"/>
        <charset val="186"/>
      </rPr>
      <t>Precizēts pakalpojuma apjoms atbilstoši pieprasījumam un mainīts</t>
    </r>
    <r>
      <rPr>
        <i/>
        <sz val="10"/>
        <rFont val="Times New Roman"/>
        <family val="1"/>
        <charset val="186"/>
      </rPr>
      <t xml:space="preserve"> norādītā pakalpojuma izcenojums saistībā ar nekustamā īpašuma uzturēšanas izdevumu pieaugumu, būtisku pārtikas produktu cenu sadārdzinājumu un darbinieku atlīdzības pieaugumu, atbilstoši izmaiņām valsts pārvaldes atlīdzības noteikšanā. (Maksas pakalpojuma izcenojuma aprēķins) </t>
    </r>
  </si>
  <si>
    <r>
      <t>"Īsā cikla profesionālās augstākās izglītības programmas</t>
    </r>
    <r>
      <rPr>
        <b/>
        <vertAlign val="superscript"/>
        <sz val="10"/>
        <color rgb="FFFF0000"/>
        <rFont val="Times New Roman"/>
        <family val="1"/>
        <charset val="186"/>
      </rPr>
      <t>5</t>
    </r>
  </si>
  <si>
    <r>
      <t xml:space="preserve">Lai nodrošinātu tiesisko paļāvību iesāktā izglītības pakalpojuma saistību izpildei (Aģentūra līdz 2023.gada 20.janvārim ir noslēgusi divus līgumus par studiju virziena "Ekonomika" un "Vadība, administrēšana un nekustamo īpašumu pārvaldība" studiju programmas realizāciju (līgumu noslēgšanas datumi 2021.gada 20.septembris un 2021.gada 29.oktobris), kas ir spēkā līdz 2024.gada 31.jūnijam), Cenrādis papildināts ar  9.punktu, nosakot jaunu pakalpojuma virsgrupu </t>
    </r>
    <r>
      <rPr>
        <i/>
        <sz val="10"/>
        <color rgb="FFFF0000"/>
        <rFont val="Times New Roman"/>
        <family val="1"/>
        <charset val="186"/>
      </rPr>
      <t>"Īsā cikla profesionālās augstākās izglītības  programmas</t>
    </r>
    <r>
      <rPr>
        <i/>
        <vertAlign val="superscript"/>
        <sz val="10"/>
        <color rgb="FFFF0000"/>
        <rFont val="Times New Roman"/>
        <family val="1"/>
        <charset val="186"/>
      </rPr>
      <t>5</t>
    </r>
    <r>
      <rPr>
        <i/>
        <sz val="10"/>
        <color rgb="FFFF0000"/>
        <rFont val="Times New Roman"/>
        <family val="1"/>
        <charset val="186"/>
      </rPr>
      <t>"</t>
    </r>
  </si>
  <si>
    <r>
      <t xml:space="preserve">Izveidota jaunās pakalpojumu virsgrupas </t>
    </r>
    <r>
      <rPr>
        <i/>
        <sz val="10"/>
        <color rgb="FFFF0000"/>
        <rFont val="Times New Roman"/>
        <family val="1"/>
        <charset val="186"/>
      </rPr>
      <t>"</t>
    </r>
    <r>
      <rPr>
        <i/>
        <sz val="10"/>
        <color rgb="FF00B050"/>
        <rFont val="Times New Roman"/>
        <family val="1"/>
        <charset val="186"/>
      </rPr>
      <t>Īsā cikla</t>
    </r>
    <r>
      <rPr>
        <i/>
        <sz val="10"/>
        <color rgb="FFFF0000"/>
        <rFont val="Times New Roman"/>
        <family val="1"/>
        <charset val="186"/>
      </rPr>
      <t xml:space="preserve"> profesionālās augstākās izglītības  programmas" </t>
    </r>
    <r>
      <rPr>
        <i/>
        <sz val="10"/>
        <rFont val="Times New Roman"/>
        <family val="1"/>
        <charset val="186"/>
      </rPr>
      <t>pakalpojumu apakšgrupa "Studiju programmas nepilna laika studijām Slokas ielā 61, 3.korpuss, Jūrmalā"</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</si>
</sst>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9" x14ac:knownFonts="1">
    <font>
      <sz val="10"/>
      <name val="Arial"/>
      <charset val="186"/>
    </font>
    <font>
      <sz val="10"/>
      <name val="Arial"/>
      <family val="2"/>
      <charset val="186"/>
    </font>
    <font>
      <u/>
      <sz val="10"/>
      <color indexed="12"/>
      <name val="Arial"/>
      <family val="2"/>
      <charset val="186"/>
    </font>
    <font>
      <sz val="8"/>
      <name val="Arial"/>
      <family val="2"/>
      <charset val="186"/>
    </font>
    <font>
      <sz val="10"/>
      <name val="Arial"/>
      <family val="2"/>
      <charset val="186"/>
    </font>
    <font>
      <b/>
      <i/>
      <sz val="10"/>
      <name val="Times New Roman"/>
      <family val="1"/>
      <charset val="186"/>
    </font>
    <font>
      <sz val="10"/>
      <name val="Times New Roman"/>
      <family val="1"/>
      <charset val="186"/>
    </font>
    <font>
      <i/>
      <sz val="10"/>
      <name val="Arial"/>
      <family val="2"/>
      <charset val="186"/>
    </font>
    <font>
      <vertAlign val="superscript"/>
      <sz val="10"/>
      <name val="Times New Roman"/>
      <family val="1"/>
      <charset val="186"/>
    </font>
    <font>
      <b/>
      <sz val="10"/>
      <name val="Times New Roman"/>
      <family val="1"/>
      <charset val="186"/>
    </font>
    <font>
      <i/>
      <sz val="10"/>
      <name val="Times New Roman"/>
      <family val="1"/>
      <charset val="186"/>
    </font>
    <font>
      <b/>
      <vertAlign val="superscript"/>
      <sz val="10"/>
      <name val="Times New Roman"/>
      <family val="1"/>
      <charset val="186"/>
    </font>
    <font>
      <u/>
      <sz val="10"/>
      <name val="Times New Roman"/>
      <family val="1"/>
      <charset val="186"/>
    </font>
    <font>
      <sz val="10"/>
      <name val="Arial"/>
      <family val="2"/>
      <charset val="1"/>
    </font>
    <font>
      <sz val="10"/>
      <name val="Times New Roman"/>
      <family val="1"/>
      <charset val="1"/>
    </font>
    <font>
      <b/>
      <sz val="10"/>
      <name val="Times New Roman"/>
      <family val="1"/>
      <charset val="1"/>
    </font>
    <font>
      <i/>
      <sz val="10"/>
      <name val="Times New Roman"/>
      <family val="1"/>
      <charset val="1"/>
    </font>
    <font>
      <b/>
      <sz val="10"/>
      <name val="Arial"/>
      <family val="2"/>
      <charset val="186"/>
    </font>
    <font>
      <vertAlign val="superscript"/>
      <sz val="11"/>
      <name val="Times New Roman"/>
      <family val="1"/>
      <charset val="186"/>
    </font>
    <font>
      <sz val="9"/>
      <name val="Times New Roman"/>
      <family val="1"/>
      <charset val="186"/>
    </font>
    <font>
      <vertAlign val="superscript"/>
      <sz val="9"/>
      <name val="Times New Roman"/>
      <family val="1"/>
      <charset val="186"/>
    </font>
    <font>
      <vertAlign val="superscript"/>
      <sz val="10"/>
      <name val="Times New Roman"/>
      <family val="1"/>
      <charset val="1"/>
    </font>
    <font>
      <sz val="10"/>
      <color rgb="FFFF0000"/>
      <name val="Arial"/>
      <family val="2"/>
      <charset val="186"/>
    </font>
    <font>
      <sz val="10"/>
      <color rgb="FFFF0000"/>
      <name val="Times New Roman"/>
      <family val="1"/>
      <charset val="1"/>
    </font>
    <font>
      <i/>
      <sz val="10"/>
      <color rgb="FFFF0000"/>
      <name val="Times New Roman"/>
      <family val="1"/>
      <charset val="186"/>
    </font>
    <font>
      <b/>
      <sz val="10"/>
      <color rgb="FFFF0000"/>
      <name val="Times New Roman"/>
      <family val="1"/>
      <charset val="186"/>
    </font>
    <font>
      <b/>
      <vertAlign val="superscript"/>
      <sz val="10"/>
      <color rgb="FFFF0000"/>
      <name val="Times New Roman"/>
      <family val="1"/>
      <charset val="186"/>
    </font>
    <font>
      <i/>
      <vertAlign val="superscript"/>
      <sz val="10"/>
      <color rgb="FFFF0000"/>
      <name val="Times New Roman"/>
      <family val="1"/>
      <charset val="186"/>
    </font>
    <font>
      <i/>
      <sz val="10"/>
      <color rgb="FF00B050"/>
      <name val="Times New Roman"/>
      <family val="1"/>
      <charset val="186"/>
    </font>
  </fonts>
  <fills count="10">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4" tint="0.79998168889431442"/>
        <bgColor rgb="FFF2F2F2"/>
      </patternFill>
    </fill>
    <fill>
      <patternFill patternType="solid">
        <fgColor theme="0"/>
        <bgColor rgb="FFF2F2F2"/>
      </patternFill>
    </fill>
    <fill>
      <patternFill patternType="solid">
        <fgColor theme="4" tint="0.79998168889431442"/>
        <bgColor rgb="FFDDE8CB"/>
      </patternFill>
    </fill>
    <fill>
      <patternFill patternType="solid">
        <fgColor theme="0" tint="-0.14999847407452621"/>
        <bgColor indexed="64"/>
      </patternFill>
    </fill>
  </fills>
  <borders count="41">
    <border>
      <left/>
      <right/>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style="dashed">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dashed">
        <color indexed="64"/>
      </left>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dashed">
        <color indexed="64"/>
      </left>
      <right style="medium">
        <color indexed="64"/>
      </right>
      <top/>
      <bottom style="medium">
        <color indexed="64"/>
      </bottom>
      <diagonal/>
    </border>
    <border>
      <left style="dashed">
        <color indexed="64"/>
      </left>
      <right style="medium">
        <color indexed="64"/>
      </right>
      <top style="medium">
        <color indexed="64"/>
      </top>
      <bottom style="medium">
        <color indexed="64"/>
      </bottom>
      <diagonal/>
    </border>
    <border>
      <left style="hair">
        <color indexed="64"/>
      </left>
      <right style="medium">
        <color indexed="64"/>
      </right>
      <top style="thin">
        <color indexed="64"/>
      </top>
      <bottom/>
      <diagonal/>
    </border>
    <border>
      <left style="hair">
        <color indexed="64"/>
      </left>
      <right style="medium">
        <color indexed="64"/>
      </right>
      <top style="medium">
        <color indexed="64"/>
      </top>
      <bottom style="medium">
        <color indexed="64"/>
      </bottom>
      <diagonal/>
    </border>
    <border>
      <left style="hair">
        <color indexed="64"/>
      </left>
      <right style="medium">
        <color indexed="64"/>
      </right>
      <top/>
      <bottom style="medium">
        <color indexed="64"/>
      </bottom>
      <diagonal/>
    </border>
    <border>
      <left style="hair">
        <color indexed="64"/>
      </left>
      <right style="medium">
        <color indexed="64"/>
      </right>
      <top style="medium">
        <color indexed="64"/>
      </top>
      <bottom style="thin">
        <color indexed="64"/>
      </bottom>
      <diagonal/>
    </border>
    <border>
      <left/>
      <right style="dashed">
        <color indexed="64"/>
      </right>
      <top style="thin">
        <color indexed="64"/>
      </top>
      <bottom style="thin">
        <color indexed="64"/>
      </bottom>
      <diagonal/>
    </border>
    <border>
      <left style="hair">
        <color indexed="64"/>
      </left>
      <right style="dashed">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hair">
        <color indexed="64"/>
      </right>
      <top style="thin">
        <color indexed="64"/>
      </top>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ashed">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alignment vertical="top"/>
      <protection locked="0"/>
    </xf>
    <xf numFmtId="0" fontId="13" fillId="0" borderId="0"/>
  </cellStyleXfs>
  <cellXfs count="337">
    <xf numFmtId="0" fontId="0" fillId="0" borderId="0" xfId="0"/>
    <xf numFmtId="0" fontId="4" fillId="0" borderId="0" xfId="0" applyFont="1"/>
    <xf numFmtId="0" fontId="4" fillId="0" borderId="0" xfId="0" applyFont="1" applyFill="1"/>
    <xf numFmtId="0" fontId="5" fillId="2" borderId="0" xfId="0" applyFont="1" applyFill="1" applyBorder="1" applyAlignment="1">
      <alignment vertical="top" wrapText="1"/>
    </xf>
    <xf numFmtId="0" fontId="7" fillId="2" borderId="0" xfId="0" applyFont="1" applyFill="1"/>
    <xf numFmtId="0" fontId="7" fillId="0" borderId="0" xfId="0" applyFont="1"/>
    <xf numFmtId="0" fontId="4" fillId="2" borderId="0" xfId="0" applyFont="1" applyFill="1"/>
    <xf numFmtId="0" fontId="22" fillId="2" borderId="0" xfId="0" applyFont="1" applyFill="1"/>
    <xf numFmtId="0" fontId="4" fillId="0" borderId="0" xfId="0" applyFont="1" applyBorder="1"/>
    <xf numFmtId="0" fontId="4" fillId="2" borderId="0" xfId="0" applyFont="1" applyFill="1" applyBorder="1"/>
    <xf numFmtId="0" fontId="9" fillId="3" borderId="1" xfId="0" applyFont="1" applyFill="1" applyBorder="1" applyAlignment="1">
      <alignment horizontal="right"/>
    </xf>
    <xf numFmtId="0" fontId="6" fillId="2" borderId="2" xfId="0" applyFont="1" applyFill="1" applyBorder="1" applyAlignment="1"/>
    <xf numFmtId="0" fontId="6" fillId="2" borderId="0" xfId="0" applyFont="1" applyFill="1"/>
    <xf numFmtId="0" fontId="10" fillId="2" borderId="2" xfId="0" applyFont="1" applyFill="1" applyBorder="1" applyAlignment="1">
      <alignment horizontal="center" vertical="center"/>
    </xf>
    <xf numFmtId="0" fontId="10" fillId="2" borderId="2" xfId="0" applyNumberFormat="1" applyFont="1" applyFill="1" applyBorder="1" applyAlignment="1">
      <alignment horizontal="center" vertical="center" textRotation="255"/>
    </xf>
    <xf numFmtId="0" fontId="10" fillId="0" borderId="2" xfId="0" applyFont="1" applyBorder="1" applyAlignment="1">
      <alignment horizontal="center" vertical="center" wrapText="1"/>
    </xf>
    <xf numFmtId="0" fontId="6" fillId="2" borderId="1" xfId="0" applyFont="1" applyFill="1" applyBorder="1" applyAlignment="1">
      <alignment horizontal="right"/>
    </xf>
    <xf numFmtId="0" fontId="6" fillId="0" borderId="2" xfId="0" applyFont="1" applyBorder="1" applyAlignment="1">
      <alignment wrapText="1"/>
    </xf>
    <xf numFmtId="2" fontId="6" fillId="2" borderId="2" xfId="0" applyNumberFormat="1" applyFont="1" applyFill="1" applyBorder="1" applyAlignment="1">
      <alignment horizontal="center"/>
    </xf>
    <xf numFmtId="0" fontId="6" fillId="2" borderId="2" xfId="0" applyFont="1" applyFill="1" applyBorder="1" applyAlignment="1">
      <alignment horizontal="center"/>
    </xf>
    <xf numFmtId="0" fontId="6" fillId="2" borderId="2" xfId="0" applyFont="1" applyFill="1" applyBorder="1" applyAlignment="1">
      <alignment vertical="center" wrapText="1"/>
    </xf>
    <xf numFmtId="0" fontId="6" fillId="2" borderId="1" xfId="0" applyFont="1" applyFill="1" applyBorder="1" applyAlignment="1">
      <alignment horizontal="right" wrapText="1"/>
    </xf>
    <xf numFmtId="0" fontId="6" fillId="2" borderId="2" xfId="0" applyFont="1" applyFill="1" applyBorder="1" applyAlignment="1">
      <alignment horizontal="left" wrapText="1"/>
    </xf>
    <xf numFmtId="0" fontId="9" fillId="3" borderId="1" xfId="0" applyFont="1" applyFill="1" applyBorder="1" applyAlignment="1">
      <alignment horizontal="right" wrapText="1"/>
    </xf>
    <xf numFmtId="0" fontId="6" fillId="0" borderId="2" xfId="0" applyFont="1" applyBorder="1" applyAlignment="1">
      <alignment horizontal="center" wrapText="1"/>
    </xf>
    <xf numFmtId="0" fontId="6" fillId="2" borderId="2" xfId="0" applyFont="1" applyFill="1" applyBorder="1" applyAlignment="1">
      <alignment horizontal="center" wrapText="1"/>
    </xf>
    <xf numFmtId="2" fontId="6" fillId="2" borderId="3" xfId="0" applyNumberFormat="1" applyFont="1" applyFill="1" applyBorder="1" applyAlignment="1">
      <alignment horizontal="center"/>
    </xf>
    <xf numFmtId="0" fontId="6" fillId="2" borderId="3" xfId="0" applyFont="1" applyFill="1" applyBorder="1" applyAlignment="1">
      <alignment horizontal="center"/>
    </xf>
    <xf numFmtId="2" fontId="6" fillId="2" borderId="2" xfId="0" applyNumberFormat="1" applyFont="1" applyFill="1" applyBorder="1" applyAlignment="1">
      <alignment horizontal="center" wrapText="1"/>
    </xf>
    <xf numFmtId="0" fontId="6" fillId="0" borderId="2" xfId="0" applyFont="1" applyFill="1" applyBorder="1" applyAlignment="1">
      <alignment horizontal="left" wrapText="1"/>
    </xf>
    <xf numFmtId="0" fontId="6" fillId="2" borderId="1" xfId="0" applyFont="1" applyFill="1" applyBorder="1" applyAlignment="1"/>
    <xf numFmtId="0" fontId="6" fillId="2" borderId="1" xfId="0" applyFont="1" applyFill="1" applyBorder="1" applyAlignment="1">
      <alignment wrapText="1"/>
    </xf>
    <xf numFmtId="0" fontId="6" fillId="2" borderId="4" xfId="0" applyFont="1" applyFill="1" applyBorder="1" applyAlignment="1">
      <alignment wrapText="1"/>
    </xf>
    <xf numFmtId="0" fontId="6" fillId="2" borderId="5" xfId="0" applyFont="1" applyFill="1" applyBorder="1" applyAlignment="1">
      <alignment wrapText="1"/>
    </xf>
    <xf numFmtId="2" fontId="6" fillId="2" borderId="5" xfId="0" applyNumberFormat="1" applyFont="1" applyFill="1" applyBorder="1" applyAlignment="1">
      <alignment horizontal="center"/>
    </xf>
    <xf numFmtId="0" fontId="9" fillId="2" borderId="5" xfId="0" applyFont="1" applyFill="1" applyBorder="1" applyAlignment="1">
      <alignment horizontal="center"/>
    </xf>
    <xf numFmtId="0" fontId="10" fillId="2" borderId="6" xfId="0" applyFont="1" applyFill="1" applyBorder="1" applyAlignment="1">
      <alignment wrapText="1"/>
    </xf>
    <xf numFmtId="0" fontId="5" fillId="4" borderId="7" xfId="0" applyFont="1" applyFill="1" applyBorder="1" applyAlignment="1">
      <alignment horizontal="left" vertical="top"/>
    </xf>
    <xf numFmtId="0" fontId="5" fillId="4" borderId="8" xfId="0" applyFont="1" applyFill="1" applyBorder="1" applyAlignment="1">
      <alignment horizontal="left" vertical="top"/>
    </xf>
    <xf numFmtId="0" fontId="5" fillId="4" borderId="8" xfId="0" applyFont="1" applyFill="1" applyBorder="1" applyAlignment="1">
      <alignment horizontal="center" vertical="top"/>
    </xf>
    <xf numFmtId="4" fontId="5" fillId="4" borderId="8" xfId="1" applyNumberFormat="1" applyFont="1" applyFill="1" applyBorder="1" applyAlignment="1">
      <alignment horizontal="center" vertical="top" wrapText="1"/>
    </xf>
    <xf numFmtId="4" fontId="5" fillId="4" borderId="9" xfId="1" applyNumberFormat="1" applyFont="1" applyFill="1" applyBorder="1" applyAlignment="1">
      <alignment horizontal="left" vertical="top" wrapText="1"/>
    </xf>
    <xf numFmtId="4" fontId="5" fillId="4" borderId="10" xfId="1" applyNumberFormat="1" applyFont="1" applyFill="1" applyBorder="1" applyAlignment="1">
      <alignment horizontal="left" vertical="top" wrapText="1"/>
    </xf>
    <xf numFmtId="4" fontId="5" fillId="4" borderId="10" xfId="1" applyNumberFormat="1" applyFont="1" applyFill="1" applyBorder="1" applyAlignment="1">
      <alignment horizontal="center" vertical="top" wrapText="1"/>
    </xf>
    <xf numFmtId="4" fontId="10" fillId="4" borderId="10" xfId="1" applyNumberFormat="1" applyFont="1" applyFill="1" applyBorder="1" applyAlignment="1">
      <alignment horizontal="center" vertical="top" wrapText="1"/>
    </xf>
    <xf numFmtId="4" fontId="5" fillId="2" borderId="0" xfId="1" applyNumberFormat="1" applyFont="1" applyFill="1" applyBorder="1" applyAlignment="1">
      <alignment horizontal="left" vertical="top" wrapText="1"/>
    </xf>
    <xf numFmtId="4" fontId="5" fillId="2" borderId="0" xfId="1" applyNumberFormat="1" applyFont="1" applyFill="1" applyBorder="1" applyAlignment="1">
      <alignment horizontal="center" vertical="top" wrapText="1"/>
    </xf>
    <xf numFmtId="0" fontId="9" fillId="3" borderId="2" xfId="0" applyFont="1" applyFill="1" applyBorder="1" applyAlignment="1">
      <alignment horizontal="center"/>
    </xf>
    <xf numFmtId="0" fontId="6" fillId="0" borderId="0" xfId="0" applyFont="1"/>
    <xf numFmtId="0" fontId="6" fillId="0" borderId="0" xfId="0" applyFont="1" applyAlignment="1">
      <alignment horizontal="center"/>
    </xf>
    <xf numFmtId="0" fontId="10" fillId="0" borderId="0" xfId="0" applyFont="1" applyBorder="1" applyAlignment="1">
      <alignment horizontal="center"/>
    </xf>
    <xf numFmtId="0" fontId="10" fillId="0" borderId="0" xfId="0" applyFont="1" applyBorder="1" applyAlignment="1">
      <alignment horizontal="left"/>
    </xf>
    <xf numFmtId="0" fontId="5" fillId="0" borderId="0" xfId="0" applyFont="1" applyBorder="1" applyAlignment="1">
      <alignment horizontal="center"/>
    </xf>
    <xf numFmtId="0" fontId="7" fillId="0" borderId="0" xfId="0" applyFont="1" applyBorder="1" applyAlignment="1"/>
    <xf numFmtId="0" fontId="9" fillId="0" borderId="0" xfId="0" applyFont="1" applyAlignment="1">
      <alignment horizontal="center"/>
    </xf>
    <xf numFmtId="0" fontId="7" fillId="0" borderId="0" xfId="0" applyFont="1" applyBorder="1" applyAlignment="1">
      <alignment vertical="top"/>
    </xf>
    <xf numFmtId="0" fontId="12" fillId="0" borderId="0" xfId="2" applyFont="1" applyAlignment="1" applyProtection="1"/>
    <xf numFmtId="0" fontId="6" fillId="0" borderId="2" xfId="0" applyFont="1" applyFill="1" applyBorder="1" applyAlignment="1">
      <alignment wrapText="1"/>
    </xf>
    <xf numFmtId="4" fontId="10" fillId="2" borderId="0" xfId="1" applyNumberFormat="1" applyFont="1" applyFill="1" applyBorder="1" applyAlignment="1">
      <alignment horizontal="left" vertical="top" wrapText="1"/>
    </xf>
    <xf numFmtId="4" fontId="10" fillId="2" borderId="0" xfId="1" applyNumberFormat="1" applyFont="1" applyFill="1" applyBorder="1" applyAlignment="1">
      <alignment horizontal="center" vertical="top" wrapText="1"/>
    </xf>
    <xf numFmtId="0" fontId="10" fillId="0" borderId="0" xfId="0" applyFont="1" applyBorder="1" applyAlignment="1">
      <alignment horizontal="left" wrapText="1"/>
    </xf>
    <xf numFmtId="0" fontId="6" fillId="0" borderId="0" xfId="0" applyFont="1" applyAlignment="1">
      <alignment wrapText="1"/>
    </xf>
    <xf numFmtId="0" fontId="6" fillId="0" borderId="0" xfId="0" applyFont="1" applyAlignment="1">
      <alignment horizontal="center" wrapText="1"/>
    </xf>
    <xf numFmtId="2" fontId="6" fillId="3" borderId="2" xfId="0" applyNumberFormat="1" applyFont="1" applyFill="1" applyBorder="1" applyAlignment="1">
      <alignment horizontal="center"/>
    </xf>
    <xf numFmtId="14" fontId="6" fillId="2" borderId="1" xfId="0" applyNumberFormat="1" applyFont="1" applyFill="1" applyBorder="1" applyAlignment="1">
      <alignment horizontal="right" wrapText="1"/>
    </xf>
    <xf numFmtId="0" fontId="6" fillId="2" borderId="2" xfId="0" applyNumberFormat="1" applyFont="1" applyFill="1" applyBorder="1" applyAlignment="1">
      <alignment horizontal="center"/>
    </xf>
    <xf numFmtId="2" fontId="6" fillId="0" borderId="2" xfId="0" applyNumberFormat="1" applyFont="1" applyFill="1" applyBorder="1" applyAlignment="1">
      <alignment horizontal="center"/>
    </xf>
    <xf numFmtId="0" fontId="6" fillId="2" borderId="5" xfId="0" applyFont="1" applyFill="1" applyBorder="1" applyAlignment="1">
      <alignment horizontal="center"/>
    </xf>
    <xf numFmtId="0" fontId="6" fillId="2" borderId="3" xfId="0" applyFont="1" applyFill="1" applyBorder="1" applyAlignment="1">
      <alignment wrapText="1"/>
    </xf>
    <xf numFmtId="0" fontId="6" fillId="2" borderId="11" xfId="0" applyFont="1" applyFill="1" applyBorder="1" applyAlignment="1">
      <alignment horizontal="right" wrapText="1"/>
    </xf>
    <xf numFmtId="0" fontId="6" fillId="0" borderId="12" xfId="0" applyFont="1" applyFill="1" applyBorder="1" applyAlignment="1">
      <alignment wrapText="1"/>
    </xf>
    <xf numFmtId="0" fontId="6" fillId="0" borderId="12" xfId="0" applyFont="1" applyFill="1" applyBorder="1" applyAlignment="1">
      <alignment horizontal="center" wrapText="1"/>
    </xf>
    <xf numFmtId="2" fontId="6" fillId="2" borderId="12" xfId="0" applyNumberFormat="1" applyFont="1" applyFill="1" applyBorder="1" applyAlignment="1">
      <alignment horizontal="center"/>
    </xf>
    <xf numFmtId="0" fontId="6" fillId="2" borderId="12" xfId="0" applyFont="1" applyFill="1" applyBorder="1" applyAlignment="1">
      <alignment horizontal="center"/>
    </xf>
    <xf numFmtId="43" fontId="5" fillId="4" borderId="13" xfId="1" applyFont="1" applyFill="1" applyBorder="1" applyAlignment="1">
      <alignment horizontal="center" vertical="top" wrapText="1"/>
    </xf>
    <xf numFmtId="3" fontId="5" fillId="4" borderId="14" xfId="1" applyNumberFormat="1" applyFont="1" applyFill="1" applyBorder="1" applyAlignment="1">
      <alignment horizontal="center" vertical="top" wrapText="1"/>
    </xf>
    <xf numFmtId="4" fontId="5" fillId="4" borderId="14" xfId="1" applyNumberFormat="1" applyFont="1" applyFill="1" applyBorder="1" applyAlignment="1">
      <alignment horizontal="center" vertical="top" wrapText="1"/>
    </xf>
    <xf numFmtId="0" fontId="9" fillId="3" borderId="15" xfId="0" applyFont="1" applyFill="1" applyBorder="1" applyAlignment="1"/>
    <xf numFmtId="0" fontId="9" fillId="3" borderId="16" xfId="0" applyFont="1" applyFill="1" applyBorder="1" applyAlignment="1"/>
    <xf numFmtId="0" fontId="9" fillId="3" borderId="16" xfId="0" applyFont="1" applyFill="1" applyBorder="1" applyAlignment="1">
      <alignment horizontal="center"/>
    </xf>
    <xf numFmtId="0" fontId="6" fillId="3" borderId="16" xfId="0" applyFont="1" applyFill="1" applyBorder="1" applyAlignment="1">
      <alignment horizontal="center"/>
    </xf>
    <xf numFmtId="0" fontId="6" fillId="0" borderId="2" xfId="0" applyFont="1" applyFill="1" applyBorder="1" applyAlignment="1"/>
    <xf numFmtId="0" fontId="6" fillId="0" borderId="2" xfId="0" applyFont="1" applyFill="1" applyBorder="1" applyAlignment="1">
      <alignment horizontal="center"/>
    </xf>
    <xf numFmtId="0" fontId="6" fillId="2" borderId="17" xfId="0" applyFont="1" applyFill="1" applyBorder="1" applyAlignment="1">
      <alignment wrapText="1"/>
    </xf>
    <xf numFmtId="0" fontId="6" fillId="0" borderId="17" xfId="0" applyFont="1" applyBorder="1" applyAlignment="1">
      <alignment wrapText="1"/>
    </xf>
    <xf numFmtId="2" fontId="6" fillId="2" borderId="18" xfId="0" applyNumberFormat="1" applyFont="1" applyFill="1" applyBorder="1" applyAlignment="1">
      <alignment horizontal="center"/>
    </xf>
    <xf numFmtId="0" fontId="6" fillId="0" borderId="17" xfId="0" applyFont="1" applyFill="1" applyBorder="1" applyAlignment="1">
      <alignment horizontal="left" wrapText="1"/>
    </xf>
    <xf numFmtId="2" fontId="6" fillId="2" borderId="3" xfId="0" applyNumberFormat="1" applyFont="1" applyFill="1" applyBorder="1" applyAlignment="1">
      <alignment horizontal="center" wrapText="1"/>
    </xf>
    <xf numFmtId="0" fontId="9" fillId="2" borderId="18" xfId="0" applyFont="1" applyFill="1" applyBorder="1" applyAlignment="1">
      <alignment horizontal="center"/>
    </xf>
    <xf numFmtId="2" fontId="6" fillId="2" borderId="19" xfId="0" applyNumberFormat="1" applyFont="1" applyFill="1" applyBorder="1" applyAlignment="1">
      <alignment horizontal="center"/>
    </xf>
    <xf numFmtId="0" fontId="6" fillId="2" borderId="2" xfId="0" applyFont="1" applyFill="1" applyBorder="1" applyAlignment="1">
      <alignment wrapText="1"/>
    </xf>
    <xf numFmtId="0" fontId="6" fillId="5" borderId="2" xfId="0" applyFont="1" applyFill="1" applyBorder="1" applyAlignment="1">
      <alignment horizontal="center"/>
    </xf>
    <xf numFmtId="0" fontId="6" fillId="5" borderId="2" xfId="0" applyFont="1" applyFill="1" applyBorder="1" applyAlignment="1">
      <alignment horizontal="left" wrapText="1"/>
    </xf>
    <xf numFmtId="0" fontId="6" fillId="5" borderId="2" xfId="0" applyFont="1" applyFill="1" applyBorder="1" applyAlignment="1">
      <alignment wrapText="1"/>
    </xf>
    <xf numFmtId="2" fontId="6" fillId="5" borderId="2" xfId="0" applyNumberFormat="1" applyFont="1" applyFill="1" applyBorder="1" applyAlignment="1">
      <alignment horizontal="center"/>
    </xf>
    <xf numFmtId="0" fontId="14" fillId="2" borderId="2" xfId="0" applyFont="1" applyFill="1" applyBorder="1" applyAlignment="1">
      <alignment horizontal="center"/>
    </xf>
    <xf numFmtId="2" fontId="14" fillId="2" borderId="2" xfId="0" applyNumberFormat="1" applyFont="1" applyFill="1" applyBorder="1" applyAlignment="1">
      <alignment horizontal="center"/>
    </xf>
    <xf numFmtId="0" fontId="14" fillId="5" borderId="2" xfId="0" applyFont="1" applyFill="1" applyBorder="1" applyAlignment="1">
      <alignment wrapText="1"/>
    </xf>
    <xf numFmtId="0" fontId="14" fillId="5" borderId="2" xfId="0" applyFont="1" applyFill="1" applyBorder="1" applyAlignment="1">
      <alignment horizontal="center"/>
    </xf>
    <xf numFmtId="2" fontId="14" fillId="5" borderId="2" xfId="0" applyNumberFormat="1" applyFont="1" applyFill="1" applyBorder="1" applyAlignment="1">
      <alignment horizontal="center"/>
    </xf>
    <xf numFmtId="0" fontId="14" fillId="2" borderId="2" xfId="0" applyFont="1" applyFill="1" applyBorder="1" applyAlignment="1">
      <alignment wrapText="1"/>
    </xf>
    <xf numFmtId="0" fontId="6" fillId="0" borderId="20" xfId="0" applyFont="1" applyFill="1" applyBorder="1" applyAlignment="1">
      <alignment horizontal="left" wrapText="1"/>
    </xf>
    <xf numFmtId="0" fontId="6" fillId="2" borderId="18" xfId="0" applyFont="1" applyFill="1" applyBorder="1" applyAlignment="1">
      <alignment horizontal="center"/>
    </xf>
    <xf numFmtId="0" fontId="14" fillId="5" borderId="20" xfId="0" applyFont="1" applyFill="1" applyBorder="1" applyAlignment="1">
      <alignment horizontal="left" wrapText="1"/>
    </xf>
    <xf numFmtId="0" fontId="14" fillId="5" borderId="17" xfId="0" applyFont="1" applyFill="1" applyBorder="1" applyAlignment="1">
      <alignment wrapText="1"/>
    </xf>
    <xf numFmtId="0" fontId="9" fillId="5" borderId="2" xfId="0" applyFont="1" applyFill="1" applyBorder="1" applyAlignment="1">
      <alignment horizontal="center"/>
    </xf>
    <xf numFmtId="0" fontId="6" fillId="5" borderId="20" xfId="0" applyFont="1" applyFill="1" applyBorder="1" applyAlignment="1">
      <alignment horizontal="left" wrapText="1"/>
    </xf>
    <xf numFmtId="0" fontId="6" fillId="0" borderId="21" xfId="3" applyFont="1" applyBorder="1" applyAlignment="1">
      <alignment wrapText="1"/>
    </xf>
    <xf numFmtId="0" fontId="6" fillId="6" borderId="21" xfId="3" applyFont="1" applyFill="1" applyBorder="1" applyAlignment="1">
      <alignment wrapText="1"/>
    </xf>
    <xf numFmtId="2" fontId="6" fillId="0" borderId="18" xfId="0" applyNumberFormat="1" applyFont="1" applyFill="1" applyBorder="1" applyAlignment="1">
      <alignment horizontal="center"/>
    </xf>
    <xf numFmtId="0" fontId="6" fillId="0" borderId="18" xfId="0" applyFont="1" applyFill="1" applyBorder="1" applyAlignment="1">
      <alignment horizontal="center"/>
    </xf>
    <xf numFmtId="0" fontId="6" fillId="2" borderId="21" xfId="3" applyFont="1" applyFill="1" applyBorder="1" applyAlignment="1">
      <alignment wrapText="1"/>
    </xf>
    <xf numFmtId="0" fontId="6" fillId="7" borderId="21" xfId="3" applyFont="1" applyFill="1" applyBorder="1" applyAlignment="1">
      <alignment wrapText="1"/>
    </xf>
    <xf numFmtId="0" fontId="6" fillId="0" borderId="17" xfId="0" applyFont="1" applyFill="1" applyBorder="1" applyAlignment="1">
      <alignment wrapText="1"/>
    </xf>
    <xf numFmtId="0" fontId="6" fillId="5" borderId="2" xfId="0" applyNumberFormat="1" applyFont="1" applyFill="1" applyBorder="1" applyAlignment="1"/>
    <xf numFmtId="0" fontId="15" fillId="2" borderId="2" xfId="0" applyFont="1" applyFill="1" applyBorder="1" applyAlignment="1">
      <alignment horizontal="center"/>
    </xf>
    <xf numFmtId="0" fontId="16" fillId="0" borderId="22" xfId="0" applyFont="1" applyBorder="1" applyAlignment="1"/>
    <xf numFmtId="0" fontId="6" fillId="5" borderId="1" xfId="0" applyFont="1" applyFill="1" applyBorder="1" applyAlignment="1">
      <alignment horizontal="right" wrapText="1"/>
    </xf>
    <xf numFmtId="0" fontId="16" fillId="5" borderId="22" xfId="0" applyFont="1" applyFill="1" applyBorder="1" applyAlignment="1">
      <alignment horizontal="left" wrapText="1"/>
    </xf>
    <xf numFmtId="0" fontId="6" fillId="5" borderId="2" xfId="0" applyFont="1" applyFill="1" applyBorder="1" applyAlignment="1">
      <alignment horizontal="center" wrapText="1"/>
    </xf>
    <xf numFmtId="0" fontId="6" fillId="5" borderId="1" xfId="0" applyFont="1" applyFill="1" applyBorder="1" applyAlignment="1">
      <alignment horizontal="left" wrapText="1"/>
    </xf>
    <xf numFmtId="2" fontId="7" fillId="5" borderId="22" xfId="0" applyNumberFormat="1" applyFont="1" applyFill="1" applyBorder="1" applyAlignment="1">
      <alignment horizontal="left"/>
    </xf>
    <xf numFmtId="2" fontId="6" fillId="5" borderId="23" xfId="0" applyNumberFormat="1" applyFont="1" applyFill="1" applyBorder="1" applyAlignment="1">
      <alignment horizontal="center"/>
    </xf>
    <xf numFmtId="2" fontId="14" fillId="5" borderId="2" xfId="0" applyNumberFormat="1" applyFont="1" applyFill="1" applyBorder="1" applyAlignment="1">
      <alignment horizontal="center" wrapText="1"/>
    </xf>
    <xf numFmtId="2" fontId="16" fillId="5" borderId="22" xfId="0" applyNumberFormat="1" applyFont="1" applyFill="1" applyBorder="1" applyAlignment="1">
      <alignment horizontal="left" wrapText="1"/>
    </xf>
    <xf numFmtId="0" fontId="9" fillId="5" borderId="1" xfId="0" applyFont="1" applyFill="1" applyBorder="1" applyAlignment="1">
      <alignment horizontal="right" wrapText="1"/>
    </xf>
    <xf numFmtId="0" fontId="6" fillId="5" borderId="17" xfId="0" applyFont="1" applyFill="1" applyBorder="1" applyAlignment="1">
      <alignment wrapText="1"/>
    </xf>
    <xf numFmtId="0" fontId="6" fillId="5" borderId="19" xfId="0" applyFont="1" applyFill="1" applyBorder="1" applyAlignment="1"/>
    <xf numFmtId="0" fontId="6" fillId="2" borderId="19" xfId="0" applyFont="1" applyFill="1" applyBorder="1" applyAlignment="1">
      <alignment horizontal="center"/>
    </xf>
    <xf numFmtId="2" fontId="6" fillId="5" borderId="19" xfId="0" applyNumberFormat="1" applyFont="1" applyFill="1" applyBorder="1" applyAlignment="1">
      <alignment horizontal="center"/>
    </xf>
    <xf numFmtId="0" fontId="9" fillId="5" borderId="19" xfId="0" applyFont="1" applyFill="1" applyBorder="1" applyAlignment="1">
      <alignment horizontal="center"/>
    </xf>
    <xf numFmtId="0" fontId="14" fillId="5" borderId="2" xfId="0" applyFont="1" applyFill="1" applyBorder="1" applyAlignment="1"/>
    <xf numFmtId="2" fontId="14" fillId="5" borderId="19" xfId="0" applyNumberFormat="1" applyFont="1" applyFill="1" applyBorder="1" applyAlignment="1">
      <alignment horizontal="center"/>
    </xf>
    <xf numFmtId="0" fontId="15" fillId="5" borderId="19" xfId="0" applyFont="1" applyFill="1" applyBorder="1" applyAlignment="1">
      <alignment horizontal="center"/>
    </xf>
    <xf numFmtId="2" fontId="14" fillId="5" borderId="18" xfId="0" applyNumberFormat="1" applyFont="1" applyFill="1" applyBorder="1" applyAlignment="1">
      <alignment horizontal="center"/>
    </xf>
    <xf numFmtId="0" fontId="10" fillId="2" borderId="22" xfId="0" applyFont="1" applyFill="1" applyBorder="1" applyAlignment="1">
      <alignment wrapText="1"/>
    </xf>
    <xf numFmtId="0" fontId="10"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10" fillId="2" borderId="22" xfId="0" applyFont="1" applyFill="1" applyBorder="1" applyAlignment="1">
      <alignment horizontal="center" vertical="center" wrapText="1"/>
    </xf>
    <xf numFmtId="0" fontId="17" fillId="3" borderId="22" xfId="0" applyFont="1" applyFill="1" applyBorder="1" applyAlignment="1"/>
    <xf numFmtId="0" fontId="10" fillId="2" borderId="22" xfId="0" applyFont="1" applyFill="1" applyBorder="1" applyAlignment="1">
      <alignment horizontal="left" wrapText="1"/>
    </xf>
    <xf numFmtId="2" fontId="6" fillId="0" borderId="2" xfId="0" applyNumberFormat="1" applyFont="1" applyBorder="1" applyAlignment="1">
      <alignment horizontal="center" wrapText="1"/>
    </xf>
    <xf numFmtId="2" fontId="6" fillId="5" borderId="2" xfId="0" applyNumberFormat="1" applyFont="1" applyFill="1" applyBorder="1" applyAlignment="1">
      <alignment horizontal="center" wrapText="1"/>
    </xf>
    <xf numFmtId="0" fontId="15" fillId="5" borderId="2" xfId="0" applyFont="1" applyFill="1" applyBorder="1" applyAlignment="1">
      <alignment horizontal="center"/>
    </xf>
    <xf numFmtId="0" fontId="16" fillId="5" borderId="22" xfId="0" applyFont="1" applyFill="1" applyBorder="1" applyAlignment="1"/>
    <xf numFmtId="0" fontId="6" fillId="2" borderId="0" xfId="0" applyFont="1" applyFill="1" applyAlignment="1">
      <alignment horizontal="right"/>
    </xf>
    <xf numFmtId="0" fontId="6" fillId="2" borderId="0" xfId="0" applyFont="1" applyFill="1" applyAlignment="1">
      <alignment horizontal="center"/>
    </xf>
    <xf numFmtId="0" fontId="6" fillId="0" borderId="0" xfId="0" applyFont="1" applyAlignment="1">
      <alignment horizontal="right"/>
    </xf>
    <xf numFmtId="4" fontId="6" fillId="0" borderId="0" xfId="0" applyNumberFormat="1" applyFont="1" applyAlignment="1">
      <alignment horizontal="center"/>
    </xf>
    <xf numFmtId="4" fontId="9" fillId="0" borderId="0" xfId="0" applyNumberFormat="1" applyFont="1" applyAlignment="1">
      <alignment horizontal="center"/>
    </xf>
    <xf numFmtId="0" fontId="10" fillId="0" borderId="0" xfId="0" applyFont="1" applyBorder="1" applyAlignment="1">
      <alignment horizontal="right" vertical="top"/>
    </xf>
    <xf numFmtId="0" fontId="9" fillId="2" borderId="0" xfId="0" applyFont="1" applyFill="1" applyBorder="1" applyAlignment="1">
      <alignment vertical="center"/>
    </xf>
    <xf numFmtId="0" fontId="14" fillId="6" borderId="21" xfId="3" applyFont="1" applyFill="1" applyBorder="1" applyAlignment="1">
      <alignment wrapText="1"/>
    </xf>
    <xf numFmtId="0" fontId="14" fillId="2" borderId="21" xfId="3" applyFont="1" applyFill="1" applyBorder="1" applyAlignment="1">
      <alignment wrapText="1"/>
    </xf>
    <xf numFmtId="0" fontId="14" fillId="0" borderId="21" xfId="3" applyFont="1" applyFill="1" applyBorder="1" applyAlignment="1">
      <alignment wrapText="1"/>
    </xf>
    <xf numFmtId="2" fontId="6" fillId="2" borderId="18" xfId="0" applyNumberFormat="1" applyFont="1" applyFill="1" applyBorder="1" applyAlignment="1">
      <alignment horizontal="center" wrapText="1"/>
    </xf>
    <xf numFmtId="2" fontId="6" fillId="0" borderId="18" xfId="0" applyNumberFormat="1" applyFont="1" applyFill="1" applyBorder="1" applyAlignment="1">
      <alignment horizontal="center" wrapText="1"/>
    </xf>
    <xf numFmtId="0" fontId="14" fillId="0" borderId="21" xfId="3" applyFont="1" applyBorder="1" applyAlignment="1">
      <alignment wrapText="1"/>
    </xf>
    <xf numFmtId="0" fontId="9" fillId="5" borderId="18" xfId="0" applyFont="1" applyFill="1" applyBorder="1" applyAlignment="1"/>
    <xf numFmtId="0" fontId="6" fillId="5" borderId="18" xfId="0" applyNumberFormat="1" applyFont="1" applyFill="1" applyBorder="1" applyAlignment="1"/>
    <xf numFmtId="0" fontId="6" fillId="5" borderId="18" xfId="0" applyFont="1" applyFill="1" applyBorder="1" applyAlignment="1"/>
    <xf numFmtId="0" fontId="14" fillId="5" borderId="21" xfId="3" applyFont="1" applyFill="1" applyBorder="1" applyAlignment="1">
      <alignment wrapText="1"/>
    </xf>
    <xf numFmtId="1" fontId="6" fillId="0" borderId="18" xfId="0" applyNumberFormat="1" applyFont="1" applyFill="1" applyBorder="1" applyAlignment="1">
      <alignment horizontal="center"/>
    </xf>
    <xf numFmtId="0" fontId="14" fillId="8" borderId="21" xfId="3" applyFont="1" applyFill="1" applyBorder="1" applyAlignment="1">
      <alignment wrapText="1"/>
    </xf>
    <xf numFmtId="0" fontId="6" fillId="5" borderId="21" xfId="0" applyFont="1" applyFill="1" applyBorder="1" applyAlignment="1">
      <alignment horizontal="left" wrapText="1"/>
    </xf>
    <xf numFmtId="0" fontId="6" fillId="5" borderId="24" xfId="0" applyFont="1" applyFill="1" applyBorder="1" applyAlignment="1">
      <alignment wrapText="1"/>
    </xf>
    <xf numFmtId="0" fontId="14" fillId="5" borderId="19" xfId="0" applyFont="1" applyFill="1" applyBorder="1" applyAlignment="1">
      <alignment horizontal="center"/>
    </xf>
    <xf numFmtId="0" fontId="14" fillId="5" borderId="18" xfId="0" applyFont="1" applyFill="1" applyBorder="1" applyAlignment="1">
      <alignment horizontal="center"/>
    </xf>
    <xf numFmtId="2" fontId="6" fillId="5" borderId="18" xfId="0" applyNumberFormat="1" applyFont="1" applyFill="1" applyBorder="1" applyAlignment="1">
      <alignment horizontal="center"/>
    </xf>
    <xf numFmtId="0" fontId="6" fillId="5" borderId="18" xfId="0" applyFont="1" applyFill="1" applyBorder="1" applyAlignment="1">
      <alignment horizontal="center"/>
    </xf>
    <xf numFmtId="0" fontId="6" fillId="2" borderId="20" xfId="0" applyFont="1" applyFill="1" applyBorder="1" applyAlignment="1">
      <alignment horizontal="left" wrapText="1"/>
    </xf>
    <xf numFmtId="0" fontId="6" fillId="2" borderId="25" xfId="0" applyFont="1" applyFill="1" applyBorder="1" applyAlignment="1">
      <alignment horizontal="left" wrapText="1"/>
    </xf>
    <xf numFmtId="0" fontId="6" fillId="2" borderId="19" xfId="0" applyFont="1" applyFill="1" applyBorder="1" applyAlignment="1">
      <alignment horizontal="left" wrapText="1"/>
    </xf>
    <xf numFmtId="0" fontId="6" fillId="2" borderId="17" xfId="0" applyFont="1" applyFill="1" applyBorder="1" applyAlignment="1">
      <alignment horizontal="left" wrapText="1"/>
    </xf>
    <xf numFmtId="0" fontId="6" fillId="0" borderId="19" xfId="0" applyFont="1" applyFill="1" applyBorder="1" applyAlignment="1">
      <alignment horizontal="left" wrapText="1"/>
    </xf>
    <xf numFmtId="1" fontId="6" fillId="5" borderId="17" xfId="0" applyNumberFormat="1" applyFont="1" applyFill="1" applyBorder="1" applyAlignment="1">
      <alignment wrapText="1"/>
    </xf>
    <xf numFmtId="1" fontId="6" fillId="2" borderId="17" xfId="0" applyNumberFormat="1" applyFont="1" applyFill="1" applyBorder="1" applyAlignment="1">
      <alignment wrapText="1"/>
    </xf>
    <xf numFmtId="0" fontId="6" fillId="5" borderId="19" xfId="0" applyFont="1" applyFill="1" applyBorder="1" applyAlignment="1">
      <alignment horizontal="left" wrapText="1"/>
    </xf>
    <xf numFmtId="1" fontId="6" fillId="5" borderId="19" xfId="0" applyNumberFormat="1" applyFont="1" applyFill="1" applyBorder="1" applyAlignment="1">
      <alignment wrapText="1"/>
    </xf>
    <xf numFmtId="0" fontId="6" fillId="5" borderId="19" xfId="0" applyFont="1" applyFill="1" applyBorder="1" applyAlignment="1">
      <alignment horizontal="center"/>
    </xf>
    <xf numFmtId="0" fontId="14" fillId="2" borderId="21" xfId="0" applyFont="1" applyFill="1" applyBorder="1" applyAlignment="1">
      <alignment wrapText="1"/>
    </xf>
    <xf numFmtId="0" fontId="14" fillId="0" borderId="21" xfId="0" applyFont="1" applyBorder="1" applyAlignment="1">
      <alignment wrapText="1"/>
    </xf>
    <xf numFmtId="2" fontId="9" fillId="5" borderId="18" xfId="0" applyNumberFormat="1" applyFont="1" applyFill="1" applyBorder="1" applyAlignment="1">
      <alignment horizontal="center"/>
    </xf>
    <xf numFmtId="0" fontId="9" fillId="5" borderId="18" xfId="0" applyFont="1" applyFill="1" applyBorder="1" applyAlignment="1">
      <alignment horizontal="center"/>
    </xf>
    <xf numFmtId="0" fontId="14" fillId="6" borderId="21" xfId="0" applyFont="1" applyFill="1" applyBorder="1" applyAlignment="1">
      <alignment wrapText="1"/>
    </xf>
    <xf numFmtId="0" fontId="14" fillId="5" borderId="18" xfId="0" applyFont="1" applyFill="1" applyBorder="1" applyAlignment="1">
      <alignment wrapText="1"/>
    </xf>
    <xf numFmtId="0" fontId="14" fillId="5" borderId="21" xfId="0" applyFont="1" applyFill="1" applyBorder="1" applyAlignment="1">
      <alignment wrapText="1"/>
    </xf>
    <xf numFmtId="4" fontId="5" fillId="4" borderId="8" xfId="0" applyNumberFormat="1" applyFont="1" applyFill="1" applyBorder="1" applyAlignment="1">
      <alignment horizontal="center" vertical="top"/>
    </xf>
    <xf numFmtId="4" fontId="5" fillId="4" borderId="26" xfId="0" applyNumberFormat="1" applyFont="1" applyFill="1" applyBorder="1" applyAlignment="1">
      <alignment horizontal="left" vertical="top"/>
    </xf>
    <xf numFmtId="2" fontId="10" fillId="0" borderId="0" xfId="0" applyNumberFormat="1" applyFont="1" applyBorder="1" applyAlignment="1">
      <alignment horizontal="center" wrapText="1"/>
    </xf>
    <xf numFmtId="2" fontId="10" fillId="0" borderId="0" xfId="0" applyNumberFormat="1" applyFont="1" applyBorder="1" applyAlignment="1">
      <alignment horizontal="right" wrapText="1"/>
    </xf>
    <xf numFmtId="0" fontId="9" fillId="3" borderId="2" xfId="0" applyFont="1" applyFill="1" applyBorder="1" applyAlignment="1">
      <alignment horizontal="right" wrapText="1"/>
    </xf>
    <xf numFmtId="0" fontId="4" fillId="3" borderId="22" xfId="0" applyFont="1" applyFill="1" applyBorder="1" applyAlignment="1"/>
    <xf numFmtId="0" fontId="9" fillId="3" borderId="2" xfId="0" applyFont="1" applyFill="1" applyBorder="1" applyAlignment="1">
      <alignment horizontal="right"/>
    </xf>
    <xf numFmtId="0" fontId="14" fillId="3" borderId="21" xfId="3" applyFont="1" applyFill="1" applyBorder="1" applyAlignment="1">
      <alignment wrapText="1"/>
    </xf>
    <xf numFmtId="0" fontId="10" fillId="5" borderId="22" xfId="0" applyFont="1" applyFill="1" applyBorder="1" applyAlignment="1">
      <alignment horizontal="left" wrapText="1"/>
    </xf>
    <xf numFmtId="0" fontId="14" fillId="7" borderId="21" xfId="3" applyFont="1" applyFill="1" applyBorder="1" applyAlignment="1">
      <alignment wrapText="1"/>
    </xf>
    <xf numFmtId="0" fontId="9" fillId="2" borderId="2" xfId="0" applyFont="1" applyFill="1" applyBorder="1" applyAlignment="1">
      <alignment horizontal="center"/>
    </xf>
    <xf numFmtId="0" fontId="9" fillId="2" borderId="18" xfId="0" applyFont="1" applyFill="1" applyBorder="1" applyAlignment="1"/>
    <xf numFmtId="2" fontId="10" fillId="2" borderId="22" xfId="0" applyNumberFormat="1" applyFont="1" applyFill="1" applyBorder="1" applyAlignment="1">
      <alignment horizontal="left" wrapText="1"/>
    </xf>
    <xf numFmtId="4" fontId="5" fillId="4" borderId="27" xfId="1" applyNumberFormat="1" applyFont="1" applyFill="1" applyBorder="1" applyAlignment="1">
      <alignment horizontal="left" vertical="top" wrapText="1"/>
    </xf>
    <xf numFmtId="2" fontId="10" fillId="5" borderId="22" xfId="0" applyNumberFormat="1" applyFont="1" applyFill="1" applyBorder="1" applyAlignment="1">
      <alignment horizontal="left" wrapText="1"/>
    </xf>
    <xf numFmtId="0" fontId="17" fillId="5" borderId="22" xfId="0" applyFont="1" applyFill="1" applyBorder="1" applyAlignment="1"/>
    <xf numFmtId="0" fontId="17" fillId="2" borderId="22" xfId="0" applyFont="1" applyFill="1" applyBorder="1" applyAlignment="1"/>
    <xf numFmtId="2" fontId="10" fillId="5" borderId="22" xfId="0" applyNumberFormat="1" applyFont="1" applyFill="1" applyBorder="1" applyAlignment="1">
      <alignment wrapText="1"/>
    </xf>
    <xf numFmtId="0" fontId="10" fillId="5" borderId="22" xfId="0" applyFont="1" applyFill="1" applyBorder="1" applyAlignment="1"/>
    <xf numFmtId="0" fontId="7" fillId="5" borderId="22" xfId="0" applyFont="1" applyFill="1" applyBorder="1" applyAlignment="1"/>
    <xf numFmtId="0" fontId="6" fillId="3" borderId="2" xfId="0" applyFont="1" applyFill="1" applyBorder="1" applyAlignment="1">
      <alignment horizontal="center"/>
    </xf>
    <xf numFmtId="2" fontId="10" fillId="3" borderId="22" xfId="0" applyNumberFormat="1" applyFont="1" applyFill="1" applyBorder="1" applyAlignment="1">
      <alignment horizontal="left" wrapText="1"/>
    </xf>
    <xf numFmtId="0" fontId="9" fillId="5" borderId="2" xfId="0" applyFont="1" applyFill="1" applyBorder="1" applyAlignment="1">
      <alignment horizontal="right" wrapText="1"/>
    </xf>
    <xf numFmtId="0" fontId="4" fillId="5" borderId="22" xfId="0" applyFont="1" applyFill="1" applyBorder="1" applyAlignment="1"/>
    <xf numFmtId="0" fontId="10" fillId="5" borderId="22" xfId="0" applyFont="1" applyFill="1" applyBorder="1" applyAlignment="1">
      <alignment wrapText="1"/>
    </xf>
    <xf numFmtId="2" fontId="10" fillId="2" borderId="28" xfId="0" applyNumberFormat="1" applyFont="1" applyFill="1" applyBorder="1" applyAlignment="1">
      <alignment horizontal="left" wrapText="1"/>
    </xf>
    <xf numFmtId="0" fontId="6" fillId="2" borderId="12" xfId="0" applyFont="1" applyFill="1" applyBorder="1" applyAlignment="1">
      <alignment horizontal="right" wrapText="1"/>
    </xf>
    <xf numFmtId="0" fontId="9" fillId="2" borderId="12" xfId="0" applyFont="1" applyFill="1" applyBorder="1" applyAlignment="1">
      <alignment horizontal="center"/>
    </xf>
    <xf numFmtId="0" fontId="7" fillId="0" borderId="29" xfId="0" applyFont="1" applyBorder="1" applyAlignment="1"/>
    <xf numFmtId="43" fontId="5" fillId="4" borderId="14" xfId="1" applyFont="1" applyFill="1" applyBorder="1" applyAlignment="1">
      <alignment horizontal="center" vertical="top" wrapText="1"/>
    </xf>
    <xf numFmtId="4" fontId="5" fillId="4" borderId="30" xfId="1" applyNumberFormat="1" applyFont="1" applyFill="1" applyBorder="1" applyAlignment="1">
      <alignment horizontal="center" vertical="top" wrapText="1"/>
    </xf>
    <xf numFmtId="0" fontId="7" fillId="3" borderId="31" xfId="0" applyFont="1" applyFill="1" applyBorder="1" applyAlignment="1"/>
    <xf numFmtId="0" fontId="10" fillId="0" borderId="22" xfId="0" applyFont="1" applyBorder="1" applyAlignment="1">
      <alignment wrapText="1"/>
    </xf>
    <xf numFmtId="0" fontId="6" fillId="5" borderId="24" xfId="0" applyFont="1" applyFill="1" applyBorder="1" applyAlignment="1">
      <alignment horizontal="right" wrapText="1"/>
    </xf>
    <xf numFmtId="0" fontId="6" fillId="2" borderId="24" xfId="0" applyFont="1" applyFill="1" applyBorder="1" applyAlignment="1">
      <alignment horizontal="left" wrapText="1"/>
    </xf>
    <xf numFmtId="0" fontId="6" fillId="2" borderId="2" xfId="0" applyFont="1" applyFill="1" applyBorder="1" applyAlignment="1">
      <alignment horizontal="center" vertical="center" wrapText="1"/>
    </xf>
    <xf numFmtId="0" fontId="6" fillId="5" borderId="2" xfId="0" applyNumberFormat="1" applyFont="1" applyFill="1" applyBorder="1" applyAlignment="1">
      <alignment horizontal="center"/>
    </xf>
    <xf numFmtId="0" fontId="14" fillId="5" borderId="18" xfId="0" applyFont="1" applyFill="1" applyBorder="1" applyAlignment="1">
      <alignment horizontal="center" wrapText="1"/>
    </xf>
    <xf numFmtId="0" fontId="14" fillId="7" borderId="21" xfId="0" applyFont="1" applyFill="1" applyBorder="1" applyAlignment="1">
      <alignment wrapText="1"/>
    </xf>
    <xf numFmtId="0" fontId="6" fillId="2" borderId="23" xfId="0" applyFont="1" applyFill="1" applyBorder="1" applyAlignment="1">
      <alignment horizontal="center"/>
    </xf>
    <xf numFmtId="2" fontId="6" fillId="2" borderId="23" xfId="0" applyNumberFormat="1" applyFont="1" applyFill="1" applyBorder="1" applyAlignment="1">
      <alignment horizontal="center"/>
    </xf>
    <xf numFmtId="2" fontId="6" fillId="2" borderId="32" xfId="0" applyNumberFormat="1" applyFont="1" applyFill="1" applyBorder="1" applyAlignment="1">
      <alignment horizontal="center"/>
    </xf>
    <xf numFmtId="0" fontId="6" fillId="2" borderId="33" xfId="0" applyFont="1" applyFill="1" applyBorder="1" applyAlignment="1">
      <alignment horizontal="center"/>
    </xf>
    <xf numFmtId="0" fontId="6" fillId="2" borderId="23" xfId="0" applyFont="1" applyFill="1" applyBorder="1" applyAlignment="1">
      <alignment horizontal="center" wrapText="1"/>
    </xf>
    <xf numFmtId="2" fontId="6" fillId="2" borderId="34" xfId="0" applyNumberFormat="1" applyFont="1" applyFill="1" applyBorder="1" applyAlignment="1">
      <alignment horizontal="center"/>
    </xf>
    <xf numFmtId="2" fontId="6" fillId="2" borderId="35" xfId="0" applyNumberFormat="1" applyFont="1" applyFill="1" applyBorder="1" applyAlignment="1">
      <alignment horizontal="center"/>
    </xf>
    <xf numFmtId="0" fontId="6" fillId="5" borderId="34" xfId="0" applyFont="1" applyFill="1" applyBorder="1" applyAlignment="1"/>
    <xf numFmtId="0" fontId="9" fillId="3" borderId="2" xfId="0" applyFont="1" applyFill="1" applyBorder="1" applyAlignment="1">
      <alignment wrapText="1"/>
    </xf>
    <xf numFmtId="0" fontId="6" fillId="5" borderId="2" xfId="0" applyFont="1" applyFill="1" applyBorder="1" applyAlignment="1"/>
    <xf numFmtId="0" fontId="14" fillId="6" borderId="36" xfId="3" applyFont="1" applyFill="1" applyBorder="1" applyAlignment="1">
      <alignment wrapText="1"/>
    </xf>
    <xf numFmtId="0" fontId="14" fillId="2" borderId="36" xfId="3" applyFont="1" applyFill="1" applyBorder="1" applyAlignment="1">
      <alignment wrapText="1"/>
    </xf>
    <xf numFmtId="0" fontId="14" fillId="0" borderId="36" xfId="3" applyFont="1" applyFill="1" applyBorder="1" applyAlignment="1">
      <alignment wrapText="1"/>
    </xf>
    <xf numFmtId="0" fontId="14" fillId="0" borderId="25" xfId="3" applyFont="1" applyFill="1" applyBorder="1" applyAlignment="1">
      <alignment wrapText="1"/>
    </xf>
    <xf numFmtId="0" fontId="6" fillId="0" borderId="36" xfId="3" applyFont="1" applyBorder="1" applyAlignment="1">
      <alignment wrapText="1"/>
    </xf>
    <xf numFmtId="0" fontId="6" fillId="2" borderId="36" xfId="3" applyFont="1" applyFill="1" applyBorder="1" applyAlignment="1">
      <alignment wrapText="1"/>
    </xf>
    <xf numFmtId="0" fontId="6" fillId="6" borderId="36" xfId="3" applyFont="1" applyFill="1" applyBorder="1" applyAlignment="1">
      <alignment wrapText="1"/>
    </xf>
    <xf numFmtId="0" fontId="6" fillId="7" borderId="36" xfId="3" applyFont="1" applyFill="1" applyBorder="1" applyAlignment="1">
      <alignment wrapText="1"/>
    </xf>
    <xf numFmtId="0" fontId="14" fillId="0" borderId="36" xfId="3" applyFont="1" applyBorder="1" applyAlignment="1">
      <alignment wrapText="1"/>
    </xf>
    <xf numFmtId="0" fontId="14" fillId="7" borderId="36" xfId="3" applyFont="1" applyFill="1" applyBorder="1" applyAlignment="1">
      <alignment wrapText="1"/>
    </xf>
    <xf numFmtId="0" fontId="14" fillId="5" borderId="36" xfId="3" applyFont="1" applyFill="1" applyBorder="1" applyAlignment="1">
      <alignment wrapText="1"/>
    </xf>
    <xf numFmtId="0" fontId="14" fillId="8" borderId="36" xfId="3" applyFont="1" applyFill="1" applyBorder="1" applyAlignment="1">
      <alignment wrapText="1"/>
    </xf>
    <xf numFmtId="0" fontId="14" fillId="3" borderId="36" xfId="3" applyFont="1" applyFill="1" applyBorder="1" applyAlignment="1">
      <alignment wrapText="1"/>
    </xf>
    <xf numFmtId="0" fontId="14" fillId="2" borderId="36" xfId="0" applyFont="1" applyFill="1" applyBorder="1" applyAlignment="1">
      <alignment wrapText="1"/>
    </xf>
    <xf numFmtId="0" fontId="14" fillId="0" borderId="36" xfId="0" applyFont="1" applyBorder="1" applyAlignment="1">
      <alignment wrapText="1"/>
    </xf>
    <xf numFmtId="0" fontId="14" fillId="6" borderId="36" xfId="0" applyFont="1" applyFill="1" applyBorder="1" applyAlignment="1">
      <alignment wrapText="1"/>
    </xf>
    <xf numFmtId="0" fontId="14" fillId="7" borderId="36" xfId="0" applyFont="1" applyFill="1" applyBorder="1" applyAlignment="1">
      <alignment wrapText="1"/>
    </xf>
    <xf numFmtId="0" fontId="14" fillId="5" borderId="36" xfId="0" applyFont="1" applyFill="1" applyBorder="1" applyAlignment="1">
      <alignment wrapText="1"/>
    </xf>
    <xf numFmtId="0" fontId="6" fillId="2" borderId="37" xfId="0" applyFont="1" applyFill="1" applyBorder="1" applyAlignment="1">
      <alignment horizontal="right" wrapText="1"/>
    </xf>
    <xf numFmtId="0" fontId="14" fillId="5" borderId="32" xfId="0" applyFont="1" applyFill="1" applyBorder="1" applyAlignment="1">
      <alignment horizontal="left" wrapText="1"/>
    </xf>
    <xf numFmtId="0" fontId="6" fillId="0" borderId="32" xfId="0" applyFont="1" applyFill="1" applyBorder="1" applyAlignment="1">
      <alignment horizontal="left" wrapText="1"/>
    </xf>
    <xf numFmtId="0" fontId="6" fillId="5" borderId="32" xfId="0" applyFont="1" applyFill="1" applyBorder="1" applyAlignment="1">
      <alignment horizontal="left" wrapText="1"/>
    </xf>
    <xf numFmtId="2" fontId="14" fillId="5" borderId="34" xfId="0" applyNumberFormat="1" applyFont="1" applyFill="1" applyBorder="1" applyAlignment="1">
      <alignment horizontal="center"/>
    </xf>
    <xf numFmtId="2" fontId="6" fillId="5" borderId="34" xfId="0" applyNumberFormat="1" applyFont="1" applyFill="1" applyBorder="1" applyAlignment="1">
      <alignment horizontal="center"/>
    </xf>
    <xf numFmtId="0" fontId="6" fillId="2" borderId="23" xfId="0" applyFont="1" applyFill="1" applyBorder="1" applyAlignment="1">
      <alignment wrapText="1"/>
    </xf>
    <xf numFmtId="2" fontId="6" fillId="2" borderId="38" xfId="0" applyNumberFormat="1" applyFont="1" applyFill="1" applyBorder="1" applyAlignment="1">
      <alignment horizontal="center"/>
    </xf>
    <xf numFmtId="2" fontId="6" fillId="2" borderId="33" xfId="0" applyNumberFormat="1" applyFont="1" applyFill="1" applyBorder="1" applyAlignment="1">
      <alignment horizontal="center"/>
    </xf>
    <xf numFmtId="1" fontId="6" fillId="2" borderId="19" xfId="0" applyNumberFormat="1" applyFont="1" applyFill="1" applyBorder="1" applyAlignment="1">
      <alignment wrapText="1"/>
    </xf>
    <xf numFmtId="0" fontId="6" fillId="2" borderId="19" xfId="0" applyFont="1" applyFill="1" applyBorder="1" applyAlignment="1">
      <alignment wrapText="1"/>
    </xf>
    <xf numFmtId="0" fontId="14" fillId="0" borderId="39" xfId="3" applyFont="1" applyBorder="1" applyAlignment="1">
      <alignment wrapText="1"/>
    </xf>
    <xf numFmtId="0" fontId="14" fillId="5" borderId="39" xfId="3" applyFont="1" applyFill="1" applyBorder="1" applyAlignment="1">
      <alignment wrapText="1"/>
    </xf>
    <xf numFmtId="0" fontId="9" fillId="3" borderId="34" xfId="0" applyFont="1" applyFill="1" applyBorder="1" applyAlignment="1">
      <alignment horizontal="right" wrapText="1"/>
    </xf>
    <xf numFmtId="0" fontId="6" fillId="2" borderId="39" xfId="0" applyFont="1" applyFill="1" applyBorder="1" applyAlignment="1">
      <alignment horizontal="left" wrapText="1"/>
    </xf>
    <xf numFmtId="0" fontId="6" fillId="2" borderId="21" xfId="0" applyFont="1" applyFill="1" applyBorder="1" applyAlignment="1">
      <alignment horizontal="left" wrapText="1"/>
    </xf>
    <xf numFmtId="0" fontId="6" fillId="2" borderId="32" xfId="0" applyFont="1" applyFill="1" applyBorder="1" applyAlignment="1">
      <alignment horizontal="center"/>
    </xf>
    <xf numFmtId="0" fontId="6" fillId="5" borderId="23" xfId="0" applyFont="1" applyFill="1" applyBorder="1" applyAlignment="1">
      <alignment horizontal="center"/>
    </xf>
    <xf numFmtId="0" fontId="23" fillId="0" borderId="36" xfId="0" applyFont="1" applyBorder="1" applyAlignment="1">
      <alignment wrapText="1"/>
    </xf>
    <xf numFmtId="0" fontId="14" fillId="2" borderId="19" xfId="0" applyFont="1" applyFill="1" applyBorder="1" applyAlignment="1">
      <alignment horizontal="left" wrapText="1"/>
    </xf>
    <xf numFmtId="0" fontId="6" fillId="5" borderId="18" xfId="0" applyFont="1" applyFill="1" applyBorder="1" applyAlignment="1">
      <alignment horizontal="left"/>
    </xf>
    <xf numFmtId="0" fontId="9" fillId="3" borderId="2" xfId="0" applyFont="1" applyFill="1" applyBorder="1" applyAlignment="1">
      <alignment wrapText="1"/>
    </xf>
    <xf numFmtId="0" fontId="6" fillId="5" borderId="2" xfId="0" applyFont="1" applyFill="1" applyBorder="1" applyAlignment="1"/>
    <xf numFmtId="0" fontId="14" fillId="2" borderId="17" xfId="0" applyFont="1" applyFill="1" applyBorder="1" applyAlignment="1">
      <alignment wrapText="1"/>
    </xf>
    <xf numFmtId="2" fontId="14" fillId="0" borderId="2" xfId="0" applyNumberFormat="1" applyFont="1" applyBorder="1" applyAlignment="1">
      <alignment horizontal="center" wrapText="1"/>
    </xf>
    <xf numFmtId="2" fontId="14" fillId="2" borderId="18" xfId="0" applyNumberFormat="1" applyFont="1" applyFill="1" applyBorder="1" applyAlignment="1">
      <alignment horizontal="center"/>
    </xf>
    <xf numFmtId="0" fontId="14" fillId="2" borderId="18" xfId="0" applyFont="1" applyFill="1" applyBorder="1" applyAlignment="1">
      <alignment horizontal="center"/>
    </xf>
    <xf numFmtId="0" fontId="14" fillId="5" borderId="2" xfId="0" applyFont="1" applyFill="1" applyBorder="1" applyAlignment="1">
      <alignment horizontal="center" wrapText="1"/>
    </xf>
    <xf numFmtId="0" fontId="6" fillId="0" borderId="39" xfId="3" applyFont="1" applyBorder="1" applyAlignment="1">
      <alignment wrapText="1"/>
    </xf>
    <xf numFmtId="0" fontId="6" fillId="2" borderId="21" xfId="0" applyFont="1" applyFill="1" applyBorder="1" applyAlignment="1">
      <alignment wrapText="1"/>
    </xf>
    <xf numFmtId="0" fontId="6" fillId="0" borderId="21" xfId="0" applyFont="1" applyBorder="1" applyAlignment="1">
      <alignment wrapText="1"/>
    </xf>
    <xf numFmtId="2" fontId="6" fillId="5" borderId="35" xfId="0" applyNumberFormat="1" applyFont="1" applyFill="1" applyBorder="1" applyAlignment="1">
      <alignment horizontal="center"/>
    </xf>
    <xf numFmtId="0" fontId="6" fillId="2" borderId="36" xfId="0" applyFont="1" applyFill="1" applyBorder="1" applyAlignment="1">
      <alignment wrapText="1"/>
    </xf>
    <xf numFmtId="0" fontId="6" fillId="6" borderId="36" xfId="0" applyFont="1" applyFill="1" applyBorder="1" applyAlignment="1">
      <alignment wrapText="1"/>
    </xf>
    <xf numFmtId="0" fontId="6" fillId="6" borderId="21" xfId="0" applyFont="1" applyFill="1" applyBorder="1" applyAlignment="1">
      <alignment wrapText="1"/>
    </xf>
    <xf numFmtId="0" fontId="9" fillId="5" borderId="25" xfId="0" applyFont="1" applyFill="1" applyBorder="1" applyAlignment="1">
      <alignment horizontal="left" wrapText="1"/>
    </xf>
    <xf numFmtId="1" fontId="9" fillId="5" borderId="19" xfId="0" applyNumberFormat="1" applyFont="1" applyFill="1" applyBorder="1" applyAlignment="1">
      <alignment wrapText="1"/>
    </xf>
    <xf numFmtId="2" fontId="9" fillId="5" borderId="19" xfId="0" applyNumberFormat="1" applyFont="1" applyFill="1" applyBorder="1" applyAlignment="1">
      <alignment horizontal="center"/>
    </xf>
    <xf numFmtId="0" fontId="9" fillId="5" borderId="39" xfId="0" applyFont="1" applyFill="1" applyBorder="1" applyAlignment="1">
      <alignment horizontal="left" wrapText="1"/>
    </xf>
    <xf numFmtId="0" fontId="6" fillId="5" borderId="39" xfId="0" applyFont="1" applyFill="1" applyBorder="1" applyAlignment="1">
      <alignment horizontal="right" wrapText="1"/>
    </xf>
    <xf numFmtId="0" fontId="6" fillId="2" borderId="2" xfId="0" applyFont="1" applyFill="1" applyBorder="1" applyAlignment="1">
      <alignment horizontal="right"/>
    </xf>
    <xf numFmtId="0" fontId="5" fillId="2" borderId="22" xfId="0" applyFont="1" applyFill="1" applyBorder="1" applyAlignment="1">
      <alignment horizontal="left" vertical="center" wrapText="1"/>
    </xf>
    <xf numFmtId="2" fontId="10" fillId="0" borderId="22" xfId="0" applyNumberFormat="1" applyFont="1" applyBorder="1" applyAlignment="1">
      <alignment horizontal="left" wrapText="1"/>
    </xf>
    <xf numFmtId="0" fontId="6" fillId="2" borderId="2" xfId="0" applyFont="1" applyFill="1" applyBorder="1" applyAlignment="1">
      <alignment horizontal="right" wrapText="1"/>
    </xf>
    <xf numFmtId="14" fontId="6" fillId="2" borderId="2" xfId="0" applyNumberFormat="1" applyFont="1" applyFill="1" applyBorder="1" applyAlignment="1">
      <alignment horizontal="right" wrapText="1"/>
    </xf>
    <xf numFmtId="0" fontId="6" fillId="2" borderId="34" xfId="0" applyFont="1" applyFill="1" applyBorder="1" applyAlignment="1">
      <alignment horizontal="left" wrapText="1"/>
    </xf>
    <xf numFmtId="0" fontId="9" fillId="5" borderId="40" xfId="0" applyFont="1" applyFill="1" applyBorder="1" applyAlignment="1">
      <alignment horizontal="left" wrapText="1"/>
    </xf>
    <xf numFmtId="0" fontId="6" fillId="0" borderId="40" xfId="0" applyFont="1" applyFill="1" applyBorder="1" applyAlignment="1">
      <alignment horizontal="left" wrapText="1"/>
    </xf>
    <xf numFmtId="0" fontId="23" fillId="0" borderId="21" xfId="3" applyFont="1" applyBorder="1" applyAlignment="1">
      <alignment wrapText="1"/>
    </xf>
    <xf numFmtId="0" fontId="23" fillId="7" borderId="21" xfId="3" applyFont="1" applyFill="1" applyBorder="1" applyAlignment="1">
      <alignment wrapText="1"/>
    </xf>
    <xf numFmtId="0" fontId="24" fillId="2" borderId="1" xfId="0" applyFont="1" applyFill="1" applyBorder="1" applyAlignment="1">
      <alignment horizontal="center" vertical="center" wrapText="1"/>
    </xf>
    <xf numFmtId="0" fontId="24" fillId="2" borderId="2" xfId="0" applyFont="1" applyFill="1" applyBorder="1" applyAlignment="1">
      <alignment horizontal="center" vertical="center"/>
    </xf>
    <xf numFmtId="0" fontId="24" fillId="2" borderId="2" xfId="0" applyNumberFormat="1" applyFont="1" applyFill="1" applyBorder="1" applyAlignment="1">
      <alignment horizontal="center" vertical="center" textRotation="255"/>
    </xf>
    <xf numFmtId="0" fontId="24" fillId="0" borderId="2" xfId="0" applyFont="1" applyBorder="1" applyAlignment="1">
      <alignment horizontal="center" vertical="center" wrapText="1"/>
    </xf>
    <xf numFmtId="0" fontId="25" fillId="5" borderId="19" xfId="0" applyFont="1" applyFill="1" applyBorder="1" applyAlignment="1">
      <alignment wrapText="1"/>
    </xf>
    <xf numFmtId="0" fontId="6" fillId="2" borderId="0" xfId="0" applyFont="1" applyFill="1" applyAlignment="1">
      <alignment horizontal="justify" vertical="center" wrapText="1"/>
    </xf>
    <xf numFmtId="0" fontId="4" fillId="2" borderId="0" xfId="0" applyFont="1" applyFill="1" applyAlignment="1">
      <alignment wrapText="1"/>
    </xf>
    <xf numFmtId="0" fontId="9" fillId="3" borderId="2" xfId="0" applyFont="1" applyFill="1" applyBorder="1" applyAlignment="1">
      <alignment wrapText="1"/>
    </xf>
    <xf numFmtId="0" fontId="6" fillId="3" borderId="2" xfId="0" applyFont="1" applyFill="1" applyBorder="1" applyAlignment="1"/>
    <xf numFmtId="0" fontId="8" fillId="2" borderId="0" xfId="0" applyFont="1" applyFill="1" applyAlignment="1">
      <alignment horizontal="justify" vertical="center" wrapText="1"/>
    </xf>
    <xf numFmtId="0" fontId="5" fillId="9" borderId="16" xfId="0" applyFont="1" applyFill="1" applyBorder="1" applyAlignment="1">
      <alignment horizontal="center" wrapText="1"/>
    </xf>
    <xf numFmtId="0" fontId="6" fillId="0" borderId="16" xfId="0" applyFont="1" applyBorder="1" applyAlignment="1"/>
    <xf numFmtId="0" fontId="5" fillId="9" borderId="2"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5" fillId="9" borderId="2" xfId="0" applyFont="1" applyFill="1" applyBorder="1" applyAlignment="1">
      <alignment horizontal="center" vertical="center" textRotation="90" wrapText="1"/>
    </xf>
    <xf numFmtId="0" fontId="9" fillId="9" borderId="16" xfId="0" applyFont="1" applyFill="1" applyBorder="1" applyAlignment="1">
      <alignment horizontal="center" wrapText="1"/>
    </xf>
    <xf numFmtId="0" fontId="5" fillId="9" borderId="31" xfId="0" applyFont="1" applyFill="1" applyBorder="1" applyAlignment="1">
      <alignment horizontal="center" vertical="center" wrapText="1"/>
    </xf>
    <xf numFmtId="0" fontId="4" fillId="9" borderId="22" xfId="0" applyFont="1" applyFill="1" applyBorder="1" applyAlignment="1">
      <alignment wrapText="1"/>
    </xf>
    <xf numFmtId="2" fontId="5" fillId="9" borderId="2" xfId="0" applyNumberFormat="1" applyFont="1" applyFill="1" applyBorder="1" applyAlignment="1">
      <alignment horizontal="center" vertical="center" textRotation="90" wrapText="1"/>
    </xf>
    <xf numFmtId="0" fontId="9" fillId="5" borderId="2" xfId="0" applyFont="1" applyFill="1" applyBorder="1" applyAlignment="1">
      <alignment wrapText="1"/>
    </xf>
    <xf numFmtId="0" fontId="6" fillId="5" borderId="2" xfId="0" applyFont="1" applyFill="1" applyBorder="1" applyAlignment="1"/>
    <xf numFmtId="0" fontId="9" fillId="3" borderId="2" xfId="0" applyFont="1" applyFill="1" applyBorder="1" applyAlignment="1">
      <alignment horizontal="left"/>
    </xf>
    <xf numFmtId="0" fontId="5" fillId="9" borderId="15" xfId="0" applyFont="1" applyFill="1" applyBorder="1" applyAlignment="1">
      <alignment horizontal="center" wrapText="1"/>
    </xf>
    <xf numFmtId="0" fontId="5" fillId="9" borderId="2" xfId="0" applyFont="1" applyFill="1" applyBorder="1" applyAlignment="1">
      <alignment horizontal="center" vertical="center"/>
    </xf>
    <xf numFmtId="2" fontId="5" fillId="9" borderId="2" xfId="0" applyNumberFormat="1" applyFont="1" applyFill="1" applyBorder="1" applyAlignment="1">
      <alignment horizontal="center" vertical="center" wrapText="1"/>
    </xf>
    <xf numFmtId="4" fontId="6" fillId="2" borderId="0" xfId="0" applyNumberFormat="1" applyFont="1" applyFill="1" applyAlignment="1">
      <alignment horizontal="right"/>
    </xf>
    <xf numFmtId="4" fontId="6" fillId="0" borderId="0" xfId="0" applyNumberFormat="1" applyFont="1" applyAlignment="1">
      <alignment horizontal="right"/>
    </xf>
    <xf numFmtId="0" fontId="5" fillId="9" borderId="16" xfId="0" applyFont="1" applyFill="1" applyBorder="1" applyAlignment="1">
      <alignment horizontal="center" vertical="center" wrapText="1"/>
    </xf>
    <xf numFmtId="0" fontId="10" fillId="9" borderId="16" xfId="0" applyFont="1" applyFill="1" applyBorder="1" applyAlignment="1">
      <alignment horizontal="center" vertical="center" wrapText="1"/>
    </xf>
    <xf numFmtId="0" fontId="5" fillId="9" borderId="1" xfId="0" applyFont="1" applyFill="1" applyBorder="1" applyAlignment="1">
      <alignment horizontal="center" vertical="center" textRotation="90" wrapText="1"/>
    </xf>
    <xf numFmtId="0" fontId="9" fillId="2" borderId="0" xfId="0" applyFont="1" applyFill="1" applyBorder="1" applyAlignment="1">
      <alignment horizontal="center" vertical="center" wrapText="1"/>
    </xf>
    <xf numFmtId="0" fontId="6" fillId="0" borderId="0" xfId="0" applyFont="1" applyBorder="1" applyAlignment="1">
      <alignment horizontal="center" wrapText="1"/>
    </xf>
    <xf numFmtId="0" fontId="9" fillId="3" borderId="24" xfId="0" applyFont="1" applyFill="1" applyBorder="1" applyAlignment="1">
      <alignment wrapText="1"/>
    </xf>
  </cellXfs>
  <cellStyles count="4">
    <cellStyle name="Comma" xfId="1" builtinId="3"/>
    <cellStyle name="Hyperlink" xfId="2" builtinId="8"/>
    <cellStyle name="Normal" xfId="0" builtinId="0"/>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nita.Ozolina@siva.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31"/>
  <sheetViews>
    <sheetView tabSelected="1" view="pageLayout" topLeftCell="C303" zoomScaleNormal="100" workbookViewId="0">
      <selection activeCell="P306" sqref="P306"/>
    </sheetView>
  </sheetViews>
  <sheetFormatPr defaultColWidth="9.1796875" defaultRowHeight="13" x14ac:dyDescent="0.3"/>
  <cols>
    <col min="1" max="1" width="11.26953125" style="48" customWidth="1"/>
    <col min="2" max="2" width="42" style="48" customWidth="1"/>
    <col min="3" max="3" width="9.54296875" style="49" customWidth="1"/>
    <col min="4" max="4" width="10.54296875" style="49" customWidth="1"/>
    <col min="5" max="5" width="7.54296875" style="49" customWidth="1"/>
    <col min="6" max="6" width="11.26953125" style="49" customWidth="1"/>
    <col min="7" max="7" width="11.26953125" style="48" customWidth="1"/>
    <col min="8" max="8" width="42" style="48" customWidth="1"/>
    <col min="9" max="9" width="10.7265625" style="49" customWidth="1"/>
    <col min="10" max="10" width="10.54296875" style="49" customWidth="1"/>
    <col min="11" max="11" width="10" style="54" customWidth="1"/>
    <col min="12" max="12" width="11.26953125" style="49" customWidth="1"/>
    <col min="13" max="13" width="9.26953125" style="49" customWidth="1"/>
    <col min="14" max="14" width="10" style="49" customWidth="1"/>
    <col min="15" max="15" width="14.453125" style="49" customWidth="1"/>
    <col min="16" max="16" width="68.54296875" style="55" customWidth="1"/>
    <col min="17" max="16384" width="9.1796875" style="1"/>
  </cols>
  <sheetData>
    <row r="1" spans="1:16" s="6" customFormat="1" ht="15.75" customHeight="1" x14ac:dyDescent="0.3">
      <c r="A1" s="145"/>
      <c r="B1" s="145"/>
      <c r="C1" s="146"/>
      <c r="D1" s="146"/>
      <c r="E1" s="329" t="s">
        <v>529</v>
      </c>
      <c r="F1" s="329"/>
      <c r="G1" s="329"/>
      <c r="H1" s="329"/>
      <c r="I1" s="329"/>
      <c r="J1" s="329"/>
      <c r="K1" s="329"/>
      <c r="L1" s="329"/>
      <c r="M1" s="329"/>
      <c r="N1" s="329"/>
      <c r="O1" s="329"/>
      <c r="P1" s="329"/>
    </row>
    <row r="2" spans="1:16" ht="15.75" customHeight="1" x14ac:dyDescent="0.3">
      <c r="A2" s="147"/>
      <c r="B2" s="147"/>
      <c r="D2" s="330" t="s">
        <v>50</v>
      </c>
      <c r="E2" s="330"/>
      <c r="F2" s="330"/>
      <c r="G2" s="330"/>
      <c r="H2" s="330"/>
      <c r="I2" s="330"/>
      <c r="J2" s="330"/>
      <c r="K2" s="330"/>
      <c r="L2" s="330"/>
      <c r="M2" s="330"/>
      <c r="N2" s="330"/>
      <c r="O2" s="330"/>
      <c r="P2" s="330"/>
    </row>
    <row r="3" spans="1:16" ht="15.75" customHeight="1" x14ac:dyDescent="0.3">
      <c r="A3" s="330" t="s">
        <v>51</v>
      </c>
      <c r="B3" s="330"/>
      <c r="C3" s="330"/>
      <c r="D3" s="330"/>
      <c r="E3" s="330"/>
      <c r="F3" s="330"/>
      <c r="G3" s="330"/>
      <c r="H3" s="330"/>
      <c r="I3" s="330"/>
      <c r="J3" s="330"/>
      <c r="K3" s="330"/>
      <c r="L3" s="330"/>
      <c r="M3" s="330"/>
      <c r="N3" s="330"/>
      <c r="O3" s="330"/>
      <c r="P3" s="330"/>
    </row>
    <row r="4" spans="1:16" ht="15.75" customHeight="1" x14ac:dyDescent="0.3">
      <c r="A4" s="147"/>
      <c r="B4" s="147"/>
      <c r="D4" s="330" t="s">
        <v>52</v>
      </c>
      <c r="E4" s="330"/>
      <c r="F4" s="330"/>
      <c r="G4" s="330"/>
      <c r="H4" s="330"/>
      <c r="I4" s="330"/>
      <c r="J4" s="330"/>
      <c r="K4" s="330"/>
      <c r="L4" s="330"/>
      <c r="M4" s="330"/>
      <c r="N4" s="330"/>
      <c r="O4" s="330"/>
      <c r="P4" s="330"/>
    </row>
    <row r="5" spans="1:16" ht="15.75" customHeight="1" x14ac:dyDescent="0.3">
      <c r="A5" s="147"/>
      <c r="B5" s="147"/>
      <c r="F5" s="330" t="s">
        <v>4</v>
      </c>
      <c r="G5" s="330"/>
      <c r="H5" s="330"/>
      <c r="I5" s="330"/>
      <c r="J5" s="330"/>
      <c r="K5" s="330"/>
      <c r="L5" s="330"/>
      <c r="M5" s="330"/>
      <c r="N5" s="330"/>
      <c r="O5" s="330"/>
      <c r="P5" s="330"/>
    </row>
    <row r="6" spans="1:16" ht="11.25" customHeight="1" x14ac:dyDescent="0.3">
      <c r="A6" s="147"/>
      <c r="B6" s="147"/>
      <c r="D6" s="148"/>
      <c r="E6" s="148"/>
      <c r="F6" s="148"/>
      <c r="G6" s="147"/>
      <c r="H6" s="147"/>
      <c r="J6" s="148"/>
      <c r="K6" s="149"/>
      <c r="L6" s="148"/>
      <c r="M6" s="148"/>
      <c r="N6" s="148"/>
      <c r="O6" s="148"/>
      <c r="P6" s="150"/>
    </row>
    <row r="7" spans="1:16" s="6" customFormat="1" ht="40.5" customHeight="1" thickBot="1" x14ac:dyDescent="0.35">
      <c r="A7" s="12"/>
      <c r="B7" s="334" t="s">
        <v>5</v>
      </c>
      <c r="C7" s="335"/>
      <c r="D7" s="335"/>
      <c r="E7" s="335"/>
      <c r="F7" s="335"/>
      <c r="G7" s="335"/>
      <c r="H7" s="335"/>
      <c r="I7" s="335"/>
      <c r="J7" s="335"/>
      <c r="K7" s="335"/>
      <c r="L7" s="335"/>
      <c r="M7" s="335"/>
      <c r="N7" s="335"/>
      <c r="O7" s="335"/>
      <c r="P7" s="151"/>
    </row>
    <row r="8" spans="1:16" ht="82.5" customHeight="1" x14ac:dyDescent="0.35">
      <c r="A8" s="326" t="s">
        <v>572</v>
      </c>
      <c r="B8" s="315"/>
      <c r="C8" s="315"/>
      <c r="D8" s="315"/>
      <c r="E8" s="314" t="s">
        <v>592</v>
      </c>
      <c r="F8" s="319"/>
      <c r="G8" s="314" t="s">
        <v>240</v>
      </c>
      <c r="H8" s="315"/>
      <c r="I8" s="315"/>
      <c r="J8" s="315"/>
      <c r="K8" s="314" t="s">
        <v>241</v>
      </c>
      <c r="L8" s="319"/>
      <c r="M8" s="331" t="s">
        <v>242</v>
      </c>
      <c r="N8" s="332"/>
      <c r="O8" s="332"/>
      <c r="P8" s="320" t="s">
        <v>0</v>
      </c>
    </row>
    <row r="9" spans="1:16" s="5" customFormat="1" ht="33" customHeight="1" x14ac:dyDescent="0.3">
      <c r="A9" s="333" t="s">
        <v>26</v>
      </c>
      <c r="B9" s="327" t="s">
        <v>27</v>
      </c>
      <c r="C9" s="322" t="s">
        <v>29</v>
      </c>
      <c r="D9" s="322" t="s">
        <v>28</v>
      </c>
      <c r="E9" s="318" t="s">
        <v>15</v>
      </c>
      <c r="F9" s="328" t="s">
        <v>639</v>
      </c>
      <c r="G9" s="318" t="s">
        <v>26</v>
      </c>
      <c r="H9" s="327" t="s">
        <v>27</v>
      </c>
      <c r="I9" s="322" t="s">
        <v>29</v>
      </c>
      <c r="J9" s="322" t="s">
        <v>28</v>
      </c>
      <c r="K9" s="318" t="s">
        <v>15</v>
      </c>
      <c r="L9" s="328" t="s">
        <v>639</v>
      </c>
      <c r="M9" s="316" t="s">
        <v>2</v>
      </c>
      <c r="N9" s="316" t="s">
        <v>12</v>
      </c>
      <c r="O9" s="316" t="s">
        <v>3</v>
      </c>
      <c r="P9" s="321"/>
    </row>
    <row r="10" spans="1:16" s="5" customFormat="1" ht="123" customHeight="1" x14ac:dyDescent="0.3">
      <c r="A10" s="333"/>
      <c r="B10" s="327"/>
      <c r="C10" s="316"/>
      <c r="D10" s="316"/>
      <c r="E10" s="316"/>
      <c r="F10" s="316"/>
      <c r="G10" s="318"/>
      <c r="H10" s="327"/>
      <c r="I10" s="316"/>
      <c r="J10" s="316"/>
      <c r="K10" s="316"/>
      <c r="L10" s="316"/>
      <c r="M10" s="317"/>
      <c r="N10" s="317"/>
      <c r="O10" s="317"/>
      <c r="P10" s="321"/>
    </row>
    <row r="11" spans="1:16" s="4" customFormat="1" ht="20.25" customHeight="1" x14ac:dyDescent="0.3">
      <c r="A11" s="304">
        <v>1</v>
      </c>
      <c r="B11" s="305">
        <v>2</v>
      </c>
      <c r="C11" s="306">
        <v>3</v>
      </c>
      <c r="D11" s="307">
        <v>4</v>
      </c>
      <c r="E11" s="307">
        <v>5</v>
      </c>
      <c r="F11" s="307" t="s">
        <v>660</v>
      </c>
      <c r="G11" s="136">
        <v>7</v>
      </c>
      <c r="H11" s="13">
        <v>8</v>
      </c>
      <c r="I11" s="14">
        <v>9</v>
      </c>
      <c r="J11" s="15">
        <v>10</v>
      </c>
      <c r="K11" s="137">
        <v>11</v>
      </c>
      <c r="L11" s="307" t="s">
        <v>661</v>
      </c>
      <c r="M11" s="136" t="s">
        <v>6</v>
      </c>
      <c r="N11" s="136" t="s">
        <v>7</v>
      </c>
      <c r="O11" s="136" t="s">
        <v>8</v>
      </c>
      <c r="P11" s="138">
        <v>16</v>
      </c>
    </row>
    <row r="12" spans="1:16" s="6" customFormat="1" ht="16.5" hidden="1" customHeight="1" x14ac:dyDescent="0.3">
      <c r="A12" s="16" t="s">
        <v>110</v>
      </c>
      <c r="B12" s="17" t="s">
        <v>177</v>
      </c>
      <c r="C12" s="222"/>
      <c r="D12" s="20"/>
      <c r="E12" s="20"/>
      <c r="F12" s="20"/>
      <c r="G12" s="294" t="s">
        <v>110</v>
      </c>
      <c r="H12" s="17" t="s">
        <v>177</v>
      </c>
      <c r="I12" s="20"/>
      <c r="J12" s="20"/>
      <c r="K12" s="20"/>
      <c r="L12" s="20"/>
      <c r="M12" s="20"/>
      <c r="N12" s="20"/>
      <c r="O12" s="20"/>
      <c r="P12" s="295"/>
    </row>
    <row r="13" spans="1:16" s="6" customFormat="1" ht="42.75" hidden="1" customHeight="1" x14ac:dyDescent="0.3">
      <c r="A13" s="16" t="s">
        <v>111</v>
      </c>
      <c r="B13" s="17" t="s">
        <v>177</v>
      </c>
      <c r="C13" s="18"/>
      <c r="D13" s="18"/>
      <c r="E13" s="19">
        <v>0</v>
      </c>
      <c r="F13" s="18">
        <f>D13*E13</f>
        <v>0</v>
      </c>
      <c r="G13" s="294" t="s">
        <v>111</v>
      </c>
      <c r="H13" s="17" t="s">
        <v>177</v>
      </c>
      <c r="I13" s="18"/>
      <c r="J13" s="18"/>
      <c r="K13" s="19">
        <v>0</v>
      </c>
      <c r="L13" s="18">
        <f>J13*K13</f>
        <v>0</v>
      </c>
      <c r="M13" s="18">
        <f t="shared" ref="M13:O15" si="0">J13-D13</f>
        <v>0</v>
      </c>
      <c r="N13" s="19">
        <f t="shared" si="0"/>
        <v>0</v>
      </c>
      <c r="O13" s="18">
        <f t="shared" si="0"/>
        <v>0</v>
      </c>
      <c r="P13" s="296"/>
    </row>
    <row r="14" spans="1:16" s="6" customFormat="1" ht="42.75" hidden="1" customHeight="1" x14ac:dyDescent="0.3">
      <c r="A14" s="16" t="s">
        <v>112</v>
      </c>
      <c r="B14" s="17" t="s">
        <v>177</v>
      </c>
      <c r="C14" s="18"/>
      <c r="D14" s="18"/>
      <c r="E14" s="19">
        <v>0</v>
      </c>
      <c r="F14" s="18">
        <f>D14*E14</f>
        <v>0</v>
      </c>
      <c r="G14" s="294" t="s">
        <v>112</v>
      </c>
      <c r="H14" s="17" t="s">
        <v>177</v>
      </c>
      <c r="I14" s="18"/>
      <c r="J14" s="18"/>
      <c r="K14" s="19">
        <v>0</v>
      </c>
      <c r="L14" s="18">
        <f>J14*K14</f>
        <v>0</v>
      </c>
      <c r="M14" s="18">
        <f t="shared" si="0"/>
        <v>0</v>
      </c>
      <c r="N14" s="19">
        <f t="shared" si="0"/>
        <v>0</v>
      </c>
      <c r="O14" s="18">
        <f t="shared" si="0"/>
        <v>0</v>
      </c>
      <c r="P14" s="296"/>
    </row>
    <row r="15" spans="1:16" s="6" customFormat="1" ht="42.75" hidden="1" customHeight="1" x14ac:dyDescent="0.3">
      <c r="A15" s="16" t="s">
        <v>113</v>
      </c>
      <c r="B15" s="17" t="s">
        <v>177</v>
      </c>
      <c r="C15" s="18"/>
      <c r="D15" s="18"/>
      <c r="E15" s="19">
        <v>0</v>
      </c>
      <c r="F15" s="18">
        <f>D15*E15</f>
        <v>0</v>
      </c>
      <c r="G15" s="294" t="s">
        <v>113</v>
      </c>
      <c r="H15" s="17" t="s">
        <v>177</v>
      </c>
      <c r="I15" s="18"/>
      <c r="J15" s="18"/>
      <c r="K15" s="19">
        <v>0</v>
      </c>
      <c r="L15" s="18">
        <f>J15*K15</f>
        <v>0</v>
      </c>
      <c r="M15" s="18">
        <f t="shared" si="0"/>
        <v>0</v>
      </c>
      <c r="N15" s="19">
        <f t="shared" si="0"/>
        <v>0</v>
      </c>
      <c r="O15" s="18">
        <f t="shared" si="0"/>
        <v>0</v>
      </c>
      <c r="P15" s="296"/>
    </row>
    <row r="16" spans="1:16" s="6" customFormat="1" ht="16.5" hidden="1" customHeight="1" x14ac:dyDescent="0.3">
      <c r="A16" s="21" t="s">
        <v>114</v>
      </c>
      <c r="B16" s="17" t="s">
        <v>177</v>
      </c>
      <c r="C16" s="222"/>
      <c r="D16" s="20"/>
      <c r="E16" s="20"/>
      <c r="F16" s="20"/>
      <c r="G16" s="297" t="s">
        <v>114</v>
      </c>
      <c r="H16" s="17" t="s">
        <v>177</v>
      </c>
      <c r="I16" s="20"/>
      <c r="J16" s="20"/>
      <c r="K16" s="20"/>
      <c r="L16" s="20"/>
      <c r="M16" s="20"/>
      <c r="N16" s="20"/>
      <c r="O16" s="20"/>
      <c r="P16" s="295"/>
    </row>
    <row r="17" spans="1:16" s="6" customFormat="1" ht="43.5" hidden="1" customHeight="1" x14ac:dyDescent="0.3">
      <c r="A17" s="64" t="s">
        <v>115</v>
      </c>
      <c r="B17" s="17" t="s">
        <v>177</v>
      </c>
      <c r="C17" s="18"/>
      <c r="D17" s="18"/>
      <c r="E17" s="19">
        <v>0</v>
      </c>
      <c r="F17" s="18">
        <f>D17*E17</f>
        <v>0</v>
      </c>
      <c r="G17" s="298" t="s">
        <v>115</v>
      </c>
      <c r="H17" s="17" t="s">
        <v>177</v>
      </c>
      <c r="I17" s="18"/>
      <c r="J17" s="18"/>
      <c r="K17" s="19">
        <v>0</v>
      </c>
      <c r="L17" s="18">
        <f>J17*K17</f>
        <v>0</v>
      </c>
      <c r="M17" s="18">
        <f t="shared" ref="M17:O19" si="1">J17-D17</f>
        <v>0</v>
      </c>
      <c r="N17" s="19">
        <f t="shared" si="1"/>
        <v>0</v>
      </c>
      <c r="O17" s="18">
        <f t="shared" si="1"/>
        <v>0</v>
      </c>
      <c r="P17" s="296"/>
    </row>
    <row r="18" spans="1:16" s="6" customFormat="1" ht="43.5" hidden="1" customHeight="1" x14ac:dyDescent="0.3">
      <c r="A18" s="21" t="s">
        <v>116</v>
      </c>
      <c r="B18" s="17" t="s">
        <v>177</v>
      </c>
      <c r="C18" s="18"/>
      <c r="D18" s="18"/>
      <c r="E18" s="19">
        <v>0</v>
      </c>
      <c r="F18" s="18">
        <f>D18*E18</f>
        <v>0</v>
      </c>
      <c r="G18" s="297" t="s">
        <v>116</v>
      </c>
      <c r="H18" s="17" t="s">
        <v>177</v>
      </c>
      <c r="I18" s="18"/>
      <c r="J18" s="18"/>
      <c r="K18" s="19">
        <v>0</v>
      </c>
      <c r="L18" s="18">
        <f>J18*K18</f>
        <v>0</v>
      </c>
      <c r="M18" s="18">
        <f t="shared" si="1"/>
        <v>0</v>
      </c>
      <c r="N18" s="19">
        <f t="shared" si="1"/>
        <v>0</v>
      </c>
      <c r="O18" s="18">
        <f t="shared" si="1"/>
        <v>0</v>
      </c>
      <c r="P18" s="296"/>
    </row>
    <row r="19" spans="1:16" s="6" customFormat="1" ht="43.5" hidden="1" customHeight="1" x14ac:dyDescent="0.3">
      <c r="A19" s="21" t="s">
        <v>117</v>
      </c>
      <c r="B19" s="17" t="s">
        <v>177</v>
      </c>
      <c r="C19" s="18"/>
      <c r="D19" s="18"/>
      <c r="E19" s="19">
        <v>0</v>
      </c>
      <c r="F19" s="18">
        <f>D19*E19</f>
        <v>0</v>
      </c>
      <c r="G19" s="297" t="s">
        <v>117</v>
      </c>
      <c r="H19" s="17" t="s">
        <v>177</v>
      </c>
      <c r="I19" s="18"/>
      <c r="J19" s="18"/>
      <c r="K19" s="19">
        <v>0</v>
      </c>
      <c r="L19" s="18">
        <f>J19*K19</f>
        <v>0</v>
      </c>
      <c r="M19" s="18">
        <f t="shared" si="1"/>
        <v>0</v>
      </c>
      <c r="N19" s="19">
        <f t="shared" si="1"/>
        <v>0</v>
      </c>
      <c r="O19" s="18">
        <f t="shared" si="1"/>
        <v>0</v>
      </c>
      <c r="P19" s="296"/>
    </row>
    <row r="20" spans="1:16" s="6" customFormat="1" ht="15" customHeight="1" x14ac:dyDescent="0.3">
      <c r="A20" s="10">
        <v>1</v>
      </c>
      <c r="B20" s="325" t="s">
        <v>254</v>
      </c>
      <c r="C20" s="312"/>
      <c r="D20" s="312"/>
      <c r="E20" s="312"/>
      <c r="F20" s="312"/>
      <c r="G20" s="193">
        <v>1</v>
      </c>
      <c r="H20" s="325" t="s">
        <v>254</v>
      </c>
      <c r="I20" s="312"/>
      <c r="J20" s="312"/>
      <c r="K20" s="312"/>
      <c r="L20" s="312"/>
      <c r="M20" s="312"/>
      <c r="N20" s="312"/>
      <c r="O20" s="312"/>
      <c r="P20" s="139"/>
    </row>
    <row r="21" spans="1:16" s="6" customFormat="1" ht="17.25" customHeight="1" x14ac:dyDescent="0.3">
      <c r="A21" s="236" t="s">
        <v>9</v>
      </c>
      <c r="B21" s="235" t="s">
        <v>44</v>
      </c>
      <c r="C21" s="91"/>
      <c r="D21" s="91"/>
      <c r="E21" s="91"/>
      <c r="F21" s="91"/>
      <c r="G21" s="152" t="s">
        <v>9</v>
      </c>
      <c r="H21" s="276" t="s">
        <v>44</v>
      </c>
      <c r="I21" s="91"/>
      <c r="J21" s="91"/>
      <c r="K21" s="91"/>
      <c r="L21" s="91"/>
      <c r="M21" s="91"/>
      <c r="N21" s="91"/>
      <c r="O21" s="91"/>
      <c r="P21" s="202"/>
    </row>
    <row r="22" spans="1:16" s="6" customFormat="1" ht="30" customHeight="1" x14ac:dyDescent="0.3">
      <c r="A22" s="236" t="s">
        <v>243</v>
      </c>
      <c r="B22" s="92" t="s">
        <v>607</v>
      </c>
      <c r="C22" s="91"/>
      <c r="D22" s="91"/>
      <c r="E22" s="91"/>
      <c r="F22" s="91"/>
      <c r="G22" s="152" t="s">
        <v>243</v>
      </c>
      <c r="H22" s="92" t="s">
        <v>607</v>
      </c>
      <c r="I22" s="91"/>
      <c r="J22" s="91"/>
      <c r="K22" s="91"/>
      <c r="L22" s="91"/>
      <c r="M22" s="91"/>
      <c r="N22" s="91"/>
      <c r="O22" s="91"/>
      <c r="P22" s="202"/>
    </row>
    <row r="23" spans="1:16" s="6" customFormat="1" ht="82.5" customHeight="1" x14ac:dyDescent="0.3">
      <c r="A23" s="237" t="s">
        <v>244</v>
      </c>
      <c r="B23" s="100" t="s">
        <v>118</v>
      </c>
      <c r="C23" s="95">
        <v>90.88</v>
      </c>
      <c r="D23" s="95">
        <v>90.88</v>
      </c>
      <c r="E23" s="95">
        <v>80</v>
      </c>
      <c r="F23" s="96">
        <f>D23*E23</f>
        <v>7270.4</v>
      </c>
      <c r="G23" s="153" t="s">
        <v>244</v>
      </c>
      <c r="H23" s="100" t="s">
        <v>118</v>
      </c>
      <c r="I23" s="95">
        <v>114.88</v>
      </c>
      <c r="J23" s="95">
        <v>114.88</v>
      </c>
      <c r="K23" s="95">
        <v>250</v>
      </c>
      <c r="L23" s="96">
        <f>J23*K23</f>
        <v>28720</v>
      </c>
      <c r="M23" s="96">
        <f>J23-D23</f>
        <v>24</v>
      </c>
      <c r="N23" s="95">
        <f>K23-E23</f>
        <v>170</v>
      </c>
      <c r="O23" s="96">
        <f>L23-F23</f>
        <v>21449.599999999999</v>
      </c>
      <c r="P23" s="140" t="s">
        <v>523</v>
      </c>
    </row>
    <row r="24" spans="1:16" s="6" customFormat="1" ht="17.25" customHeight="1" x14ac:dyDescent="0.3">
      <c r="A24" s="237" t="s">
        <v>245</v>
      </c>
      <c r="B24" s="100" t="s">
        <v>53</v>
      </c>
      <c r="C24" s="95"/>
      <c r="D24" s="95"/>
      <c r="E24" s="95"/>
      <c r="F24" s="96"/>
      <c r="G24" s="153" t="s">
        <v>245</v>
      </c>
      <c r="H24" s="100" t="s">
        <v>53</v>
      </c>
      <c r="I24" s="95"/>
      <c r="J24" s="95"/>
      <c r="K24" s="95"/>
      <c r="L24" s="96"/>
      <c r="M24" s="96"/>
      <c r="N24" s="95"/>
      <c r="O24" s="96"/>
      <c r="P24" s="140"/>
    </row>
    <row r="25" spans="1:16" s="6" customFormat="1" ht="78.75" customHeight="1" x14ac:dyDescent="0.3">
      <c r="A25" s="237" t="s">
        <v>246</v>
      </c>
      <c r="B25" s="100" t="s">
        <v>119</v>
      </c>
      <c r="C25" s="96">
        <v>91.03</v>
      </c>
      <c r="D25" s="96">
        <v>91.03</v>
      </c>
      <c r="E25" s="95">
        <v>600</v>
      </c>
      <c r="F25" s="96">
        <f t="shared" ref="F25:F31" si="2">D25*E25</f>
        <v>54618</v>
      </c>
      <c r="G25" s="153" t="s">
        <v>246</v>
      </c>
      <c r="H25" s="100" t="s">
        <v>119</v>
      </c>
      <c r="I25" s="96">
        <v>115.06</v>
      </c>
      <c r="J25" s="96">
        <v>115.06</v>
      </c>
      <c r="K25" s="95">
        <v>250</v>
      </c>
      <c r="L25" s="96">
        <f t="shared" ref="L25:L31" si="3">J25*K25</f>
        <v>28765</v>
      </c>
      <c r="M25" s="96">
        <f t="shared" ref="M25:O29" si="4">J25-D25</f>
        <v>24.03</v>
      </c>
      <c r="N25" s="95">
        <f t="shared" si="4"/>
        <v>-350</v>
      </c>
      <c r="O25" s="96">
        <f t="shared" si="4"/>
        <v>-25853</v>
      </c>
      <c r="P25" s="140" t="s">
        <v>523</v>
      </c>
    </row>
    <row r="26" spans="1:16" s="6" customFormat="1" ht="78.75" customHeight="1" x14ac:dyDescent="0.3">
      <c r="A26" s="237" t="s">
        <v>247</v>
      </c>
      <c r="B26" s="100" t="s">
        <v>54</v>
      </c>
      <c r="C26" s="96">
        <v>76.44</v>
      </c>
      <c r="D26" s="96">
        <v>76.44</v>
      </c>
      <c r="E26" s="95">
        <v>40</v>
      </c>
      <c r="F26" s="96">
        <f t="shared" si="2"/>
        <v>3057.6</v>
      </c>
      <c r="G26" s="153" t="s">
        <v>247</v>
      </c>
      <c r="H26" s="100" t="s">
        <v>54</v>
      </c>
      <c r="I26" s="96">
        <v>97.42</v>
      </c>
      <c r="J26" s="96">
        <v>97.42</v>
      </c>
      <c r="K26" s="95">
        <v>25</v>
      </c>
      <c r="L26" s="96">
        <f t="shared" si="3"/>
        <v>2435.5</v>
      </c>
      <c r="M26" s="96">
        <f t="shared" si="4"/>
        <v>20.980000000000004</v>
      </c>
      <c r="N26" s="95">
        <f t="shared" si="4"/>
        <v>-15</v>
      </c>
      <c r="O26" s="96">
        <f t="shared" si="4"/>
        <v>-622.09999999999991</v>
      </c>
      <c r="P26" s="140" t="s">
        <v>523</v>
      </c>
    </row>
    <row r="27" spans="1:16" s="6" customFormat="1" ht="78.75" customHeight="1" x14ac:dyDescent="0.3">
      <c r="A27" s="237" t="s">
        <v>248</v>
      </c>
      <c r="B27" s="100" t="s">
        <v>120</v>
      </c>
      <c r="C27" s="96">
        <v>75.06</v>
      </c>
      <c r="D27" s="96">
        <v>75.06</v>
      </c>
      <c r="E27" s="95">
        <v>600</v>
      </c>
      <c r="F27" s="96">
        <f t="shared" si="2"/>
        <v>45036</v>
      </c>
      <c r="G27" s="153" t="s">
        <v>248</v>
      </c>
      <c r="H27" s="100" t="s">
        <v>120</v>
      </c>
      <c r="I27" s="96">
        <v>95.76</v>
      </c>
      <c r="J27" s="96">
        <v>95.76</v>
      </c>
      <c r="K27" s="95">
        <v>400</v>
      </c>
      <c r="L27" s="96">
        <f t="shared" si="3"/>
        <v>38304</v>
      </c>
      <c r="M27" s="96">
        <f t="shared" si="4"/>
        <v>20.700000000000003</v>
      </c>
      <c r="N27" s="95">
        <f t="shared" si="4"/>
        <v>-200</v>
      </c>
      <c r="O27" s="96">
        <f t="shared" si="4"/>
        <v>-6732</v>
      </c>
      <c r="P27" s="140" t="s">
        <v>523</v>
      </c>
    </row>
    <row r="28" spans="1:16" s="6" customFormat="1" ht="76.5" customHeight="1" x14ac:dyDescent="0.3">
      <c r="A28" s="237" t="s">
        <v>249</v>
      </c>
      <c r="B28" s="100" t="s">
        <v>55</v>
      </c>
      <c r="C28" s="96">
        <v>77.790000000000006</v>
      </c>
      <c r="D28" s="96">
        <v>77.790000000000006</v>
      </c>
      <c r="E28" s="95">
        <v>80</v>
      </c>
      <c r="F28" s="96">
        <f t="shared" si="2"/>
        <v>6223.2000000000007</v>
      </c>
      <c r="G28" s="153" t="s">
        <v>249</v>
      </c>
      <c r="H28" s="100" t="s">
        <v>55</v>
      </c>
      <c r="I28" s="96">
        <v>99.06</v>
      </c>
      <c r="J28" s="96">
        <v>99.06</v>
      </c>
      <c r="K28" s="95">
        <v>70</v>
      </c>
      <c r="L28" s="96">
        <f t="shared" si="3"/>
        <v>6934.2</v>
      </c>
      <c r="M28" s="96">
        <f t="shared" si="4"/>
        <v>21.269999999999996</v>
      </c>
      <c r="N28" s="95">
        <f t="shared" si="4"/>
        <v>-10</v>
      </c>
      <c r="O28" s="96">
        <f t="shared" si="4"/>
        <v>710.99999999999909</v>
      </c>
      <c r="P28" s="140" t="s">
        <v>662</v>
      </c>
    </row>
    <row r="29" spans="1:16" s="6" customFormat="1" ht="78.75" customHeight="1" x14ac:dyDescent="0.3">
      <c r="A29" s="237" t="s">
        <v>250</v>
      </c>
      <c r="B29" s="100" t="s">
        <v>134</v>
      </c>
      <c r="C29" s="96">
        <v>57.06</v>
      </c>
      <c r="D29" s="96">
        <v>57.06</v>
      </c>
      <c r="E29" s="95">
        <v>150</v>
      </c>
      <c r="F29" s="96">
        <f t="shared" si="2"/>
        <v>8559</v>
      </c>
      <c r="G29" s="153" t="s">
        <v>250</v>
      </c>
      <c r="H29" s="100" t="s">
        <v>134</v>
      </c>
      <c r="I29" s="96">
        <v>74.27</v>
      </c>
      <c r="J29" s="96">
        <v>74.27</v>
      </c>
      <c r="K29" s="95">
        <v>230</v>
      </c>
      <c r="L29" s="96">
        <f t="shared" si="3"/>
        <v>17082.099999999999</v>
      </c>
      <c r="M29" s="96">
        <f t="shared" si="4"/>
        <v>17.209999999999994</v>
      </c>
      <c r="N29" s="95">
        <f t="shared" si="4"/>
        <v>80</v>
      </c>
      <c r="O29" s="96">
        <f t="shared" si="4"/>
        <v>8523.0999999999985</v>
      </c>
      <c r="P29" s="140" t="s">
        <v>523</v>
      </c>
    </row>
    <row r="30" spans="1:16" s="6" customFormat="1" ht="17.25" customHeight="1" x14ac:dyDescent="0.3">
      <c r="A30" s="103" t="s">
        <v>10</v>
      </c>
      <c r="B30" s="104" t="s">
        <v>251</v>
      </c>
      <c r="C30" s="99"/>
      <c r="D30" s="99"/>
      <c r="E30" s="98"/>
      <c r="F30" s="258"/>
      <c r="G30" s="255" t="s">
        <v>10</v>
      </c>
      <c r="H30" s="104" t="s">
        <v>251</v>
      </c>
      <c r="I30" s="99"/>
      <c r="J30" s="99"/>
      <c r="K30" s="98"/>
      <c r="L30" s="99"/>
      <c r="M30" s="99"/>
      <c r="N30" s="98"/>
      <c r="O30" s="99"/>
      <c r="P30" s="195"/>
    </row>
    <row r="31" spans="1:16" s="6" customFormat="1" ht="57.75" customHeight="1" x14ac:dyDescent="0.3">
      <c r="A31" s="101" t="s">
        <v>252</v>
      </c>
      <c r="B31" s="83" t="s">
        <v>253</v>
      </c>
      <c r="C31" s="18">
        <v>14.18</v>
      </c>
      <c r="D31" s="18">
        <v>14.18</v>
      </c>
      <c r="E31" s="19">
        <v>800</v>
      </c>
      <c r="F31" s="231">
        <f t="shared" si="2"/>
        <v>11344</v>
      </c>
      <c r="G31" s="256" t="s">
        <v>252</v>
      </c>
      <c r="H31" s="83" t="s">
        <v>253</v>
      </c>
      <c r="I31" s="85">
        <v>16.940000000000001</v>
      </c>
      <c r="J31" s="85">
        <v>16.940000000000001</v>
      </c>
      <c r="K31" s="102">
        <v>600</v>
      </c>
      <c r="L31" s="18">
        <f t="shared" si="3"/>
        <v>10164</v>
      </c>
      <c r="M31" s="18">
        <f>J31-D31</f>
        <v>2.7600000000000016</v>
      </c>
      <c r="N31" s="19">
        <f>K31-E31</f>
        <v>-200</v>
      </c>
      <c r="O31" s="18">
        <f>L31-F31</f>
        <v>-1180</v>
      </c>
      <c r="P31" s="140" t="s">
        <v>534</v>
      </c>
    </row>
    <row r="32" spans="1:16" s="6" customFormat="1" ht="17.25" customHeight="1" x14ac:dyDescent="0.3">
      <c r="A32" s="106" t="s">
        <v>11</v>
      </c>
      <c r="B32" s="93" t="s">
        <v>122</v>
      </c>
      <c r="C32" s="94"/>
      <c r="D32" s="94"/>
      <c r="E32" s="91"/>
      <c r="F32" s="259"/>
      <c r="G32" s="257" t="s">
        <v>11</v>
      </c>
      <c r="H32" s="93" t="s">
        <v>122</v>
      </c>
      <c r="I32" s="94"/>
      <c r="J32" s="94"/>
      <c r="K32" s="105"/>
      <c r="L32" s="94"/>
      <c r="M32" s="94"/>
      <c r="N32" s="91"/>
      <c r="O32" s="94"/>
      <c r="P32" s="201"/>
    </row>
    <row r="33" spans="1:16" s="6" customFormat="1" ht="17.25" customHeight="1" x14ac:dyDescent="0.3">
      <c r="A33" s="106" t="s">
        <v>255</v>
      </c>
      <c r="B33" s="93" t="s">
        <v>489</v>
      </c>
      <c r="C33" s="94"/>
      <c r="D33" s="94"/>
      <c r="E33" s="105"/>
      <c r="F33" s="259"/>
      <c r="G33" s="257" t="s">
        <v>255</v>
      </c>
      <c r="H33" s="93" t="s">
        <v>489</v>
      </c>
      <c r="I33" s="94"/>
      <c r="J33" s="94"/>
      <c r="K33" s="105"/>
      <c r="L33" s="94"/>
      <c r="M33" s="94"/>
      <c r="N33" s="91"/>
      <c r="O33" s="94"/>
      <c r="P33" s="201"/>
    </row>
    <row r="34" spans="1:16" s="6" customFormat="1" ht="72.75" customHeight="1" x14ac:dyDescent="0.3">
      <c r="A34" s="238" t="s">
        <v>256</v>
      </c>
      <c r="B34" s="90" t="s">
        <v>124</v>
      </c>
      <c r="C34" s="18">
        <v>506.4</v>
      </c>
      <c r="D34" s="18">
        <v>506.4</v>
      </c>
      <c r="E34" s="19">
        <v>25</v>
      </c>
      <c r="F34" s="18">
        <f t="shared" ref="F34:F43" si="5">D34*E34</f>
        <v>12660</v>
      </c>
      <c r="G34" s="154" t="s">
        <v>256</v>
      </c>
      <c r="H34" s="260" t="s">
        <v>124</v>
      </c>
      <c r="I34" s="262">
        <v>659.2</v>
      </c>
      <c r="J34" s="85">
        <f t="shared" ref="J34:J45" si="6">I34</f>
        <v>659.2</v>
      </c>
      <c r="K34" s="102">
        <v>10</v>
      </c>
      <c r="L34" s="18">
        <f t="shared" ref="L34:L45" si="7">J34*K34</f>
        <v>6592</v>
      </c>
      <c r="M34" s="18">
        <f t="shared" ref="M34:M40" si="8">J34-D34</f>
        <v>152.80000000000007</v>
      </c>
      <c r="N34" s="19">
        <f t="shared" ref="N34:N45" si="9">K34-E34</f>
        <v>-15</v>
      </c>
      <c r="O34" s="18">
        <f t="shared" ref="O34:O42" si="10">L34-F34</f>
        <v>-6068</v>
      </c>
      <c r="P34" s="140" t="s">
        <v>523</v>
      </c>
    </row>
    <row r="35" spans="1:16" s="6" customFormat="1" ht="72.75" customHeight="1" x14ac:dyDescent="0.3">
      <c r="A35" s="238" t="s">
        <v>257</v>
      </c>
      <c r="B35" s="90" t="s">
        <v>125</v>
      </c>
      <c r="C35" s="18">
        <v>427.3</v>
      </c>
      <c r="D35" s="18">
        <v>427.3</v>
      </c>
      <c r="E35" s="19">
        <v>25</v>
      </c>
      <c r="F35" s="18">
        <f t="shared" si="5"/>
        <v>10682.5</v>
      </c>
      <c r="G35" s="154" t="s">
        <v>257</v>
      </c>
      <c r="H35" s="260" t="s">
        <v>125</v>
      </c>
      <c r="I35" s="262">
        <v>563.6</v>
      </c>
      <c r="J35" s="85">
        <f t="shared" si="6"/>
        <v>563.6</v>
      </c>
      <c r="K35" s="102">
        <v>10</v>
      </c>
      <c r="L35" s="18">
        <f t="shared" si="7"/>
        <v>5636</v>
      </c>
      <c r="M35" s="18">
        <f t="shared" si="8"/>
        <v>136.30000000000001</v>
      </c>
      <c r="N35" s="19">
        <f t="shared" si="9"/>
        <v>-15</v>
      </c>
      <c r="O35" s="18">
        <f t="shared" si="10"/>
        <v>-5046.5</v>
      </c>
      <c r="P35" s="140" t="s">
        <v>523</v>
      </c>
    </row>
    <row r="36" spans="1:16" s="6" customFormat="1" ht="72.75" customHeight="1" x14ac:dyDescent="0.3">
      <c r="A36" s="238" t="s">
        <v>258</v>
      </c>
      <c r="B36" s="90" t="s">
        <v>126</v>
      </c>
      <c r="C36" s="18">
        <v>439.85</v>
      </c>
      <c r="D36" s="18">
        <v>439.85</v>
      </c>
      <c r="E36" s="19">
        <v>20</v>
      </c>
      <c r="F36" s="18">
        <f t="shared" si="5"/>
        <v>8797</v>
      </c>
      <c r="G36" s="154" t="s">
        <v>258</v>
      </c>
      <c r="H36" s="260" t="s">
        <v>126</v>
      </c>
      <c r="I36" s="262">
        <v>545.9</v>
      </c>
      <c r="J36" s="85">
        <f t="shared" si="6"/>
        <v>545.9</v>
      </c>
      <c r="K36" s="102">
        <v>5</v>
      </c>
      <c r="L36" s="18">
        <f t="shared" si="7"/>
        <v>2729.5</v>
      </c>
      <c r="M36" s="18">
        <f t="shared" si="8"/>
        <v>106.04999999999995</v>
      </c>
      <c r="N36" s="19">
        <f t="shared" si="9"/>
        <v>-15</v>
      </c>
      <c r="O36" s="18">
        <f t="shared" si="10"/>
        <v>-6067.5</v>
      </c>
      <c r="P36" s="140" t="s">
        <v>523</v>
      </c>
    </row>
    <row r="37" spans="1:16" s="6" customFormat="1" ht="72.75" customHeight="1" x14ac:dyDescent="0.3">
      <c r="A37" s="238" t="s">
        <v>259</v>
      </c>
      <c r="B37" s="90" t="s">
        <v>127</v>
      </c>
      <c r="C37" s="18">
        <v>360.75</v>
      </c>
      <c r="D37" s="18">
        <v>360.75</v>
      </c>
      <c r="E37" s="19">
        <v>20</v>
      </c>
      <c r="F37" s="18">
        <f t="shared" si="5"/>
        <v>7215</v>
      </c>
      <c r="G37" s="154" t="s">
        <v>259</v>
      </c>
      <c r="H37" s="260" t="s">
        <v>127</v>
      </c>
      <c r="I37" s="262">
        <v>450.3</v>
      </c>
      <c r="J37" s="85">
        <f t="shared" si="6"/>
        <v>450.3</v>
      </c>
      <c r="K37" s="102">
        <v>5</v>
      </c>
      <c r="L37" s="18">
        <f t="shared" si="7"/>
        <v>2251.5</v>
      </c>
      <c r="M37" s="18">
        <f t="shared" si="8"/>
        <v>89.550000000000011</v>
      </c>
      <c r="N37" s="19">
        <f t="shared" si="9"/>
        <v>-15</v>
      </c>
      <c r="O37" s="18">
        <f t="shared" si="10"/>
        <v>-4963.5</v>
      </c>
      <c r="P37" s="140" t="s">
        <v>523</v>
      </c>
    </row>
    <row r="38" spans="1:16" s="6" customFormat="1" ht="72.75" customHeight="1" x14ac:dyDescent="0.3">
      <c r="A38" s="238" t="s">
        <v>260</v>
      </c>
      <c r="B38" s="90" t="s">
        <v>128</v>
      </c>
      <c r="C38" s="18">
        <v>791.14</v>
      </c>
      <c r="D38" s="18">
        <v>791.14</v>
      </c>
      <c r="E38" s="19">
        <v>20</v>
      </c>
      <c r="F38" s="18">
        <f t="shared" si="5"/>
        <v>15822.8</v>
      </c>
      <c r="G38" s="154" t="s">
        <v>260</v>
      </c>
      <c r="H38" s="260" t="s">
        <v>128</v>
      </c>
      <c r="I38" s="262">
        <v>861.16</v>
      </c>
      <c r="J38" s="85">
        <f t="shared" si="6"/>
        <v>861.16</v>
      </c>
      <c r="K38" s="102">
        <v>5</v>
      </c>
      <c r="L38" s="18">
        <f t="shared" si="7"/>
        <v>4305.8</v>
      </c>
      <c r="M38" s="18">
        <f t="shared" si="8"/>
        <v>70.019999999999982</v>
      </c>
      <c r="N38" s="19">
        <f t="shared" si="9"/>
        <v>-15</v>
      </c>
      <c r="O38" s="18">
        <f t="shared" si="10"/>
        <v>-11517</v>
      </c>
      <c r="P38" s="140" t="s">
        <v>523</v>
      </c>
    </row>
    <row r="39" spans="1:16" s="6" customFormat="1" ht="72.75" customHeight="1" x14ac:dyDescent="0.3">
      <c r="A39" s="238" t="s">
        <v>261</v>
      </c>
      <c r="B39" s="90" t="s">
        <v>129</v>
      </c>
      <c r="C39" s="18">
        <v>680.4</v>
      </c>
      <c r="D39" s="18">
        <v>680.4</v>
      </c>
      <c r="E39" s="19">
        <v>20</v>
      </c>
      <c r="F39" s="18">
        <f t="shared" si="5"/>
        <v>13608</v>
      </c>
      <c r="G39" s="154" t="s">
        <v>261</v>
      </c>
      <c r="H39" s="260" t="s">
        <v>129</v>
      </c>
      <c r="I39" s="262">
        <v>727.32</v>
      </c>
      <c r="J39" s="85">
        <f t="shared" si="6"/>
        <v>727.32</v>
      </c>
      <c r="K39" s="102">
        <v>5</v>
      </c>
      <c r="L39" s="18">
        <f t="shared" si="7"/>
        <v>3636.6000000000004</v>
      </c>
      <c r="M39" s="18">
        <f t="shared" si="8"/>
        <v>46.920000000000073</v>
      </c>
      <c r="N39" s="19">
        <f t="shared" si="9"/>
        <v>-15</v>
      </c>
      <c r="O39" s="18">
        <f t="shared" si="10"/>
        <v>-9971.4</v>
      </c>
      <c r="P39" s="140" t="s">
        <v>523</v>
      </c>
    </row>
    <row r="40" spans="1:16" s="6" customFormat="1" ht="72.75" customHeight="1" x14ac:dyDescent="0.3">
      <c r="A40" s="238" t="s">
        <v>262</v>
      </c>
      <c r="B40" s="90" t="s">
        <v>130</v>
      </c>
      <c r="C40" s="18">
        <v>1013.27</v>
      </c>
      <c r="D40" s="18">
        <v>1013.27</v>
      </c>
      <c r="E40" s="19">
        <v>20</v>
      </c>
      <c r="F40" s="18">
        <f t="shared" si="5"/>
        <v>20265.400000000001</v>
      </c>
      <c r="G40" s="154" t="s">
        <v>262</v>
      </c>
      <c r="H40" s="260" t="s">
        <v>130</v>
      </c>
      <c r="I40" s="262">
        <v>1092.7</v>
      </c>
      <c r="J40" s="85">
        <f t="shared" si="6"/>
        <v>1092.7</v>
      </c>
      <c r="K40" s="102">
        <v>4</v>
      </c>
      <c r="L40" s="18">
        <f t="shared" si="7"/>
        <v>4370.8</v>
      </c>
      <c r="M40" s="18">
        <f t="shared" si="8"/>
        <v>79.430000000000064</v>
      </c>
      <c r="N40" s="19">
        <f t="shared" si="9"/>
        <v>-16</v>
      </c>
      <c r="O40" s="18">
        <f t="shared" si="10"/>
        <v>-15894.600000000002</v>
      </c>
      <c r="P40" s="140" t="s">
        <v>523</v>
      </c>
    </row>
    <row r="41" spans="1:16" s="6" customFormat="1" ht="72.75" customHeight="1" x14ac:dyDescent="0.3">
      <c r="A41" s="238" t="s">
        <v>263</v>
      </c>
      <c r="B41" s="90" t="s">
        <v>131</v>
      </c>
      <c r="C41" s="18">
        <v>855.07</v>
      </c>
      <c r="D41" s="18">
        <v>855.07</v>
      </c>
      <c r="E41" s="19">
        <v>20</v>
      </c>
      <c r="F41" s="18">
        <f t="shared" si="5"/>
        <v>17101.400000000001</v>
      </c>
      <c r="G41" s="154" t="s">
        <v>263</v>
      </c>
      <c r="H41" s="260" t="s">
        <v>131</v>
      </c>
      <c r="I41" s="262">
        <v>901.5</v>
      </c>
      <c r="J41" s="85">
        <f t="shared" si="6"/>
        <v>901.5</v>
      </c>
      <c r="K41" s="102">
        <v>4</v>
      </c>
      <c r="L41" s="18">
        <f t="shared" si="7"/>
        <v>3606</v>
      </c>
      <c r="M41" s="18">
        <f>J41-D41</f>
        <v>46.42999999999995</v>
      </c>
      <c r="N41" s="19">
        <f t="shared" si="9"/>
        <v>-16</v>
      </c>
      <c r="O41" s="18">
        <f t="shared" si="10"/>
        <v>-13495.400000000001</v>
      </c>
      <c r="P41" s="140" t="s">
        <v>523</v>
      </c>
    </row>
    <row r="42" spans="1:16" s="6" customFormat="1" ht="73.5" customHeight="1" x14ac:dyDescent="0.3">
      <c r="A42" s="238" t="s">
        <v>264</v>
      </c>
      <c r="B42" s="90" t="s">
        <v>132</v>
      </c>
      <c r="C42" s="18">
        <v>344.89</v>
      </c>
      <c r="D42" s="18">
        <v>344.89</v>
      </c>
      <c r="E42" s="19">
        <v>25</v>
      </c>
      <c r="F42" s="18">
        <f t="shared" si="5"/>
        <v>8622.25</v>
      </c>
      <c r="G42" s="154" t="s">
        <v>264</v>
      </c>
      <c r="H42" s="260" t="s">
        <v>132</v>
      </c>
      <c r="I42" s="262">
        <v>409.84</v>
      </c>
      <c r="J42" s="85">
        <f t="shared" si="6"/>
        <v>409.84</v>
      </c>
      <c r="K42" s="102">
        <v>4</v>
      </c>
      <c r="L42" s="18">
        <f t="shared" si="7"/>
        <v>1639.36</v>
      </c>
      <c r="M42" s="18">
        <f>J42-D42</f>
        <v>64.949999999999989</v>
      </c>
      <c r="N42" s="19">
        <f t="shared" si="9"/>
        <v>-21</v>
      </c>
      <c r="O42" s="18">
        <f t="shared" si="10"/>
        <v>-6982.89</v>
      </c>
      <c r="P42" s="140" t="s">
        <v>523</v>
      </c>
    </row>
    <row r="43" spans="1:16" s="6" customFormat="1" ht="65.25" customHeight="1" x14ac:dyDescent="0.3">
      <c r="A43" s="238" t="s">
        <v>265</v>
      </c>
      <c r="B43" s="90" t="s">
        <v>133</v>
      </c>
      <c r="C43" s="18">
        <v>297.43</v>
      </c>
      <c r="D43" s="18">
        <v>297.43</v>
      </c>
      <c r="E43" s="19">
        <v>25</v>
      </c>
      <c r="F43" s="18">
        <f t="shared" si="5"/>
        <v>7435.75</v>
      </c>
      <c r="G43" s="154" t="s">
        <v>265</v>
      </c>
      <c r="H43" s="260" t="s">
        <v>133</v>
      </c>
      <c r="I43" s="262">
        <v>352.48</v>
      </c>
      <c r="J43" s="85">
        <f t="shared" si="6"/>
        <v>352.48</v>
      </c>
      <c r="K43" s="102">
        <v>4</v>
      </c>
      <c r="L43" s="18">
        <f t="shared" si="7"/>
        <v>1409.92</v>
      </c>
      <c r="M43" s="18">
        <f>J43-D43</f>
        <v>55.050000000000011</v>
      </c>
      <c r="N43" s="19">
        <f t="shared" si="9"/>
        <v>-21</v>
      </c>
      <c r="O43" s="18">
        <f>L43-F43</f>
        <v>-6025.83</v>
      </c>
      <c r="P43" s="140" t="s">
        <v>523</v>
      </c>
    </row>
    <row r="44" spans="1:16" s="6" customFormat="1" ht="65.25" customHeight="1" x14ac:dyDescent="0.3">
      <c r="A44" s="239"/>
      <c r="B44" s="90"/>
      <c r="C44" s="18"/>
      <c r="D44" s="18"/>
      <c r="E44" s="19"/>
      <c r="F44" s="18"/>
      <c r="G44" s="154" t="s">
        <v>524</v>
      </c>
      <c r="H44" s="260" t="s">
        <v>526</v>
      </c>
      <c r="I44" s="262">
        <v>720.78</v>
      </c>
      <c r="J44" s="85">
        <f t="shared" si="6"/>
        <v>720.78</v>
      </c>
      <c r="K44" s="102">
        <v>10</v>
      </c>
      <c r="L44" s="18">
        <f t="shared" si="7"/>
        <v>7207.7999999999993</v>
      </c>
      <c r="M44" s="18">
        <f>J44-D44</f>
        <v>720.78</v>
      </c>
      <c r="N44" s="19">
        <f t="shared" si="9"/>
        <v>10</v>
      </c>
      <c r="O44" s="18">
        <f>L44-F44</f>
        <v>7207.7999999999993</v>
      </c>
      <c r="P44" s="140" t="s">
        <v>528</v>
      </c>
    </row>
    <row r="45" spans="1:16" s="6" customFormat="1" ht="65.25" customHeight="1" x14ac:dyDescent="0.3">
      <c r="A45" s="239"/>
      <c r="B45" s="90"/>
      <c r="C45" s="18"/>
      <c r="D45" s="18"/>
      <c r="E45" s="19"/>
      <c r="F45" s="18"/>
      <c r="G45" s="154" t="s">
        <v>525</v>
      </c>
      <c r="H45" s="260" t="s">
        <v>527</v>
      </c>
      <c r="I45" s="262">
        <v>606.05999999999995</v>
      </c>
      <c r="J45" s="85">
        <f t="shared" si="6"/>
        <v>606.05999999999995</v>
      </c>
      <c r="K45" s="102">
        <v>10</v>
      </c>
      <c r="L45" s="18">
        <f t="shared" si="7"/>
        <v>6060.5999999999995</v>
      </c>
      <c r="M45" s="18">
        <f>J45-D45</f>
        <v>606.05999999999995</v>
      </c>
      <c r="N45" s="19">
        <f t="shared" si="9"/>
        <v>10</v>
      </c>
      <c r="O45" s="18">
        <f>L45-F45</f>
        <v>6060.5999999999995</v>
      </c>
      <c r="P45" s="140" t="s">
        <v>528</v>
      </c>
    </row>
    <row r="46" spans="1:16" ht="15" customHeight="1" x14ac:dyDescent="0.3">
      <c r="A46" s="10">
        <v>2</v>
      </c>
      <c r="B46" s="325" t="s">
        <v>561</v>
      </c>
      <c r="C46" s="312"/>
      <c r="D46" s="312"/>
      <c r="E46" s="312"/>
      <c r="F46" s="312"/>
      <c r="G46" s="193">
        <v>2</v>
      </c>
      <c r="H46" s="325" t="s">
        <v>561</v>
      </c>
      <c r="I46" s="312"/>
      <c r="J46" s="312"/>
      <c r="K46" s="312"/>
      <c r="L46" s="312"/>
      <c r="M46" s="312"/>
      <c r="N46" s="312"/>
      <c r="O46" s="312"/>
      <c r="P46" s="139"/>
    </row>
    <row r="47" spans="1:16" s="6" customFormat="1" ht="15" customHeight="1" x14ac:dyDescent="0.3">
      <c r="A47" s="106" t="s">
        <v>105</v>
      </c>
      <c r="B47" s="235" t="s">
        <v>65</v>
      </c>
      <c r="C47" s="91"/>
      <c r="D47" s="276"/>
      <c r="E47" s="276"/>
      <c r="F47" s="276"/>
      <c r="G47" s="106" t="s">
        <v>105</v>
      </c>
      <c r="H47" s="276" t="s">
        <v>65</v>
      </c>
      <c r="I47" s="276"/>
      <c r="J47" s="276"/>
      <c r="K47" s="276"/>
      <c r="L47" s="276"/>
      <c r="M47" s="276"/>
      <c r="N47" s="276"/>
      <c r="O47" s="276"/>
      <c r="P47" s="202"/>
    </row>
    <row r="48" spans="1:16" s="6" customFormat="1" ht="69.75" customHeight="1" x14ac:dyDescent="0.3">
      <c r="A48" s="240" t="s">
        <v>266</v>
      </c>
      <c r="B48" s="17" t="s">
        <v>67</v>
      </c>
      <c r="C48" s="18">
        <v>16.55</v>
      </c>
      <c r="D48" s="18">
        <v>16.55</v>
      </c>
      <c r="E48" s="19">
        <v>60</v>
      </c>
      <c r="F48" s="18">
        <f>D48*E48</f>
        <v>993</v>
      </c>
      <c r="G48" s="107" t="s">
        <v>266</v>
      </c>
      <c r="H48" s="17" t="s">
        <v>67</v>
      </c>
      <c r="I48" s="85">
        <v>18.7</v>
      </c>
      <c r="J48" s="85">
        <v>18.7</v>
      </c>
      <c r="K48" s="102">
        <v>60</v>
      </c>
      <c r="L48" s="18">
        <f>J48*K48</f>
        <v>1122</v>
      </c>
      <c r="M48" s="18">
        <f t="shared" ref="M48:O49" si="11">J48-D48</f>
        <v>2.1499999999999986</v>
      </c>
      <c r="N48" s="19">
        <f t="shared" si="11"/>
        <v>0</v>
      </c>
      <c r="O48" s="18">
        <f t="shared" si="11"/>
        <v>129</v>
      </c>
      <c r="P48" s="140" t="s">
        <v>536</v>
      </c>
    </row>
    <row r="49" spans="1:16" s="6" customFormat="1" ht="57" customHeight="1" x14ac:dyDescent="0.3">
      <c r="A49" s="241" t="s">
        <v>267</v>
      </c>
      <c r="B49" s="90" t="s">
        <v>69</v>
      </c>
      <c r="C49" s="18">
        <v>7.04</v>
      </c>
      <c r="D49" s="18">
        <v>7.04</v>
      </c>
      <c r="E49" s="19">
        <v>10</v>
      </c>
      <c r="F49" s="18">
        <f>D49*E49</f>
        <v>70.400000000000006</v>
      </c>
      <c r="G49" s="111" t="s">
        <v>267</v>
      </c>
      <c r="H49" s="90" t="s">
        <v>69</v>
      </c>
      <c r="I49" s="85">
        <v>9.6</v>
      </c>
      <c r="J49" s="85">
        <v>9.6</v>
      </c>
      <c r="K49" s="102">
        <v>10</v>
      </c>
      <c r="L49" s="18">
        <f>J49*K49</f>
        <v>96</v>
      </c>
      <c r="M49" s="18">
        <f t="shared" si="11"/>
        <v>2.5599999999999996</v>
      </c>
      <c r="N49" s="19">
        <f t="shared" si="11"/>
        <v>0</v>
      </c>
      <c r="O49" s="18">
        <f t="shared" si="11"/>
        <v>25.599999999999994</v>
      </c>
      <c r="P49" s="140" t="s">
        <v>536</v>
      </c>
    </row>
    <row r="50" spans="1:16" s="6" customFormat="1" ht="15" customHeight="1" x14ac:dyDescent="0.3">
      <c r="A50" s="242" t="s">
        <v>268</v>
      </c>
      <c r="B50" s="93" t="s">
        <v>71</v>
      </c>
      <c r="C50" s="91"/>
      <c r="D50" s="276"/>
      <c r="E50" s="276"/>
      <c r="F50" s="276"/>
      <c r="G50" s="108" t="s">
        <v>268</v>
      </c>
      <c r="H50" s="93" t="s">
        <v>71</v>
      </c>
      <c r="I50" s="276"/>
      <c r="J50" s="276"/>
      <c r="K50" s="276"/>
      <c r="L50" s="276"/>
      <c r="M50" s="276"/>
      <c r="N50" s="276"/>
      <c r="O50" s="276"/>
      <c r="P50" s="202"/>
    </row>
    <row r="51" spans="1:16" s="6" customFormat="1" ht="63" customHeight="1" x14ac:dyDescent="0.3">
      <c r="A51" s="240" t="s">
        <v>269</v>
      </c>
      <c r="B51" s="17" t="s">
        <v>73</v>
      </c>
      <c r="C51" s="18">
        <v>16.14</v>
      </c>
      <c r="D51" s="18">
        <v>16.14</v>
      </c>
      <c r="E51" s="19">
        <v>10</v>
      </c>
      <c r="F51" s="18">
        <f t="shared" ref="F51:F56" si="12">D51*E51</f>
        <v>161.4</v>
      </c>
      <c r="G51" s="107" t="s">
        <v>269</v>
      </c>
      <c r="H51" s="17" t="s">
        <v>73</v>
      </c>
      <c r="I51" s="85">
        <v>17.899999999999999</v>
      </c>
      <c r="J51" s="85">
        <v>17.899999999999999</v>
      </c>
      <c r="K51" s="102">
        <v>30</v>
      </c>
      <c r="L51" s="18">
        <f t="shared" ref="L51:L56" si="13">J51*K51</f>
        <v>537</v>
      </c>
      <c r="M51" s="18">
        <f t="shared" ref="M51:O54" si="14">J51-D51</f>
        <v>1.759999999999998</v>
      </c>
      <c r="N51" s="19">
        <f t="shared" si="14"/>
        <v>20</v>
      </c>
      <c r="O51" s="18">
        <f t="shared" si="14"/>
        <v>375.6</v>
      </c>
      <c r="P51" s="140" t="s">
        <v>534</v>
      </c>
    </row>
    <row r="52" spans="1:16" s="6" customFormat="1" ht="57.75" customHeight="1" x14ac:dyDescent="0.3">
      <c r="A52" s="240" t="s">
        <v>270</v>
      </c>
      <c r="B52" s="17" t="s">
        <v>75</v>
      </c>
      <c r="C52" s="18">
        <v>16.14</v>
      </c>
      <c r="D52" s="18">
        <v>16.14</v>
      </c>
      <c r="E52" s="19">
        <v>5</v>
      </c>
      <c r="F52" s="18">
        <f t="shared" si="12"/>
        <v>80.7</v>
      </c>
      <c r="G52" s="107" t="s">
        <v>270</v>
      </c>
      <c r="H52" s="17" t="s">
        <v>75</v>
      </c>
      <c r="I52" s="85">
        <v>17.899999999999999</v>
      </c>
      <c r="J52" s="85">
        <v>17.899999999999999</v>
      </c>
      <c r="K52" s="102">
        <v>10</v>
      </c>
      <c r="L52" s="18">
        <f t="shared" si="13"/>
        <v>179</v>
      </c>
      <c r="M52" s="18">
        <f t="shared" si="14"/>
        <v>1.759999999999998</v>
      </c>
      <c r="N52" s="19">
        <f t="shared" si="14"/>
        <v>5</v>
      </c>
      <c r="O52" s="18">
        <f t="shared" si="14"/>
        <v>98.3</v>
      </c>
      <c r="P52" s="140" t="s">
        <v>534</v>
      </c>
    </row>
    <row r="53" spans="1:16" s="6" customFormat="1" ht="57.75" customHeight="1" x14ac:dyDescent="0.3">
      <c r="A53" s="240" t="s">
        <v>271</v>
      </c>
      <c r="B53" s="11" t="s">
        <v>628</v>
      </c>
      <c r="C53" s="18">
        <v>17.62</v>
      </c>
      <c r="D53" s="18">
        <v>17.62</v>
      </c>
      <c r="E53" s="19">
        <v>10</v>
      </c>
      <c r="F53" s="18">
        <f t="shared" si="12"/>
        <v>176.20000000000002</v>
      </c>
      <c r="G53" s="107" t="s">
        <v>271</v>
      </c>
      <c r="H53" s="11" t="s">
        <v>628</v>
      </c>
      <c r="I53" s="109">
        <v>29.4</v>
      </c>
      <c r="J53" s="109">
        <v>29.4</v>
      </c>
      <c r="K53" s="110">
        <v>10</v>
      </c>
      <c r="L53" s="18">
        <f t="shared" si="13"/>
        <v>294</v>
      </c>
      <c r="M53" s="18">
        <f t="shared" si="14"/>
        <v>11.779999999999998</v>
      </c>
      <c r="N53" s="19">
        <f t="shared" si="14"/>
        <v>0</v>
      </c>
      <c r="O53" s="18">
        <f t="shared" si="14"/>
        <v>117.79999999999998</v>
      </c>
      <c r="P53" s="140" t="s">
        <v>640</v>
      </c>
    </row>
    <row r="54" spans="1:16" s="2" customFormat="1" ht="57.75" customHeight="1" x14ac:dyDescent="0.3">
      <c r="A54" s="240" t="s">
        <v>272</v>
      </c>
      <c r="B54" s="81" t="s">
        <v>78</v>
      </c>
      <c r="C54" s="66">
        <v>15.15</v>
      </c>
      <c r="D54" s="66">
        <v>15.15</v>
      </c>
      <c r="E54" s="82">
        <v>20</v>
      </c>
      <c r="F54" s="66">
        <f t="shared" si="12"/>
        <v>303</v>
      </c>
      <c r="G54" s="107" t="s">
        <v>272</v>
      </c>
      <c r="H54" s="81" t="s">
        <v>78</v>
      </c>
      <c r="I54" s="109">
        <v>20.3</v>
      </c>
      <c r="J54" s="109">
        <v>20.3</v>
      </c>
      <c r="K54" s="110">
        <v>20</v>
      </c>
      <c r="L54" s="66">
        <f t="shared" si="13"/>
        <v>406</v>
      </c>
      <c r="M54" s="66">
        <f t="shared" si="14"/>
        <v>5.15</v>
      </c>
      <c r="N54" s="82">
        <f t="shared" si="14"/>
        <v>0</v>
      </c>
      <c r="O54" s="66">
        <f t="shared" si="14"/>
        <v>103</v>
      </c>
      <c r="P54" s="140" t="s">
        <v>640</v>
      </c>
    </row>
    <row r="55" spans="1:16" s="6" customFormat="1" ht="58.5" customHeight="1" x14ac:dyDescent="0.3">
      <c r="A55" s="240" t="s">
        <v>273</v>
      </c>
      <c r="B55" s="11" t="s">
        <v>212</v>
      </c>
      <c r="C55" s="18">
        <v>18.32</v>
      </c>
      <c r="D55" s="18">
        <v>18.32</v>
      </c>
      <c r="E55" s="19">
        <v>5</v>
      </c>
      <c r="F55" s="18">
        <f t="shared" si="12"/>
        <v>91.6</v>
      </c>
      <c r="G55" s="107" t="s">
        <v>273</v>
      </c>
      <c r="H55" s="11" t="s">
        <v>212</v>
      </c>
      <c r="I55" s="109">
        <v>19.8</v>
      </c>
      <c r="J55" s="109">
        <v>19.8</v>
      </c>
      <c r="K55" s="110">
        <v>5</v>
      </c>
      <c r="L55" s="18">
        <f t="shared" si="13"/>
        <v>99</v>
      </c>
      <c r="M55" s="18">
        <f t="shared" ref="M55:O56" si="15">J55-D55</f>
        <v>1.4800000000000004</v>
      </c>
      <c r="N55" s="19">
        <f t="shared" si="15"/>
        <v>0</v>
      </c>
      <c r="O55" s="18">
        <f t="shared" si="15"/>
        <v>7.4000000000000057</v>
      </c>
      <c r="P55" s="140" t="s">
        <v>535</v>
      </c>
    </row>
    <row r="56" spans="1:16" s="6" customFormat="1" ht="58.5" customHeight="1" x14ac:dyDescent="0.3">
      <c r="A56" s="240" t="s">
        <v>274</v>
      </c>
      <c r="B56" s="11" t="s">
        <v>213</v>
      </c>
      <c r="C56" s="18">
        <v>18.32</v>
      </c>
      <c r="D56" s="18">
        <v>18.32</v>
      </c>
      <c r="E56" s="19">
        <v>5</v>
      </c>
      <c r="F56" s="18">
        <f t="shared" si="12"/>
        <v>91.6</v>
      </c>
      <c r="G56" s="107" t="s">
        <v>274</v>
      </c>
      <c r="H56" s="11" t="s">
        <v>213</v>
      </c>
      <c r="I56" s="109">
        <v>19.899999999999999</v>
      </c>
      <c r="J56" s="109">
        <v>19.899999999999999</v>
      </c>
      <c r="K56" s="102">
        <v>5</v>
      </c>
      <c r="L56" s="18">
        <f t="shared" si="13"/>
        <v>99.5</v>
      </c>
      <c r="M56" s="18">
        <f t="shared" si="15"/>
        <v>1.5799999999999983</v>
      </c>
      <c r="N56" s="19">
        <f t="shared" si="15"/>
        <v>0</v>
      </c>
      <c r="O56" s="18">
        <f t="shared" si="15"/>
        <v>7.9000000000000057</v>
      </c>
      <c r="P56" s="140" t="s">
        <v>535</v>
      </c>
    </row>
    <row r="57" spans="1:16" s="6" customFormat="1" ht="15" customHeight="1" x14ac:dyDescent="0.3">
      <c r="A57" s="243" t="s">
        <v>106</v>
      </c>
      <c r="B57" s="90" t="s">
        <v>80</v>
      </c>
      <c r="C57" s="19"/>
      <c r="D57" s="11"/>
      <c r="E57" s="11"/>
      <c r="F57" s="11"/>
      <c r="G57" s="112" t="s">
        <v>106</v>
      </c>
      <c r="H57" s="90" t="s">
        <v>80</v>
      </c>
      <c r="I57" s="11"/>
      <c r="J57" s="11"/>
      <c r="K57" s="11"/>
      <c r="L57" s="11"/>
      <c r="M57" s="11"/>
      <c r="N57" s="11"/>
      <c r="O57" s="11"/>
      <c r="P57" s="203"/>
    </row>
    <row r="58" spans="1:16" s="6" customFormat="1" ht="57.75" customHeight="1" x14ac:dyDescent="0.3">
      <c r="A58" s="240" t="s">
        <v>275</v>
      </c>
      <c r="B58" s="22" t="s">
        <v>82</v>
      </c>
      <c r="C58" s="28">
        <v>10.28</v>
      </c>
      <c r="D58" s="28">
        <v>10.28</v>
      </c>
      <c r="E58" s="19">
        <f>180+900</f>
        <v>1080</v>
      </c>
      <c r="F58" s="18">
        <f t="shared" ref="F58:F64" si="16">D58*E58</f>
        <v>11102.4</v>
      </c>
      <c r="G58" s="107" t="s">
        <v>275</v>
      </c>
      <c r="H58" s="22" t="s">
        <v>82</v>
      </c>
      <c r="I58" s="155">
        <v>11.4</v>
      </c>
      <c r="J58" s="155">
        <v>11.4</v>
      </c>
      <c r="K58" s="102">
        <v>1850</v>
      </c>
      <c r="L58" s="18">
        <f t="shared" ref="L58:L64" si="17">J58*K58</f>
        <v>21090</v>
      </c>
      <c r="M58" s="18">
        <f t="shared" ref="M58:O62" si="18">J58-D58</f>
        <v>1.120000000000001</v>
      </c>
      <c r="N58" s="19">
        <f t="shared" si="18"/>
        <v>770</v>
      </c>
      <c r="O58" s="18">
        <f t="shared" si="18"/>
        <v>9987.6</v>
      </c>
      <c r="P58" s="140" t="s">
        <v>534</v>
      </c>
    </row>
    <row r="59" spans="1:16" s="6" customFormat="1" ht="58.5" customHeight="1" x14ac:dyDescent="0.3">
      <c r="A59" s="240" t="s">
        <v>276</v>
      </c>
      <c r="B59" s="22" t="s">
        <v>84</v>
      </c>
      <c r="C59" s="28">
        <v>6.71</v>
      </c>
      <c r="D59" s="28">
        <v>6.71</v>
      </c>
      <c r="E59" s="19">
        <f>180+800</f>
        <v>980</v>
      </c>
      <c r="F59" s="18">
        <f t="shared" si="16"/>
        <v>6575.8</v>
      </c>
      <c r="G59" s="107" t="s">
        <v>276</v>
      </c>
      <c r="H59" s="22" t="s">
        <v>84</v>
      </c>
      <c r="I59" s="156">
        <v>7.5</v>
      </c>
      <c r="J59" s="156">
        <v>7.5</v>
      </c>
      <c r="K59" s="110">
        <v>2230</v>
      </c>
      <c r="L59" s="18">
        <f t="shared" si="17"/>
        <v>16725</v>
      </c>
      <c r="M59" s="18">
        <f t="shared" si="18"/>
        <v>0.79</v>
      </c>
      <c r="N59" s="19">
        <f t="shared" si="18"/>
        <v>1250</v>
      </c>
      <c r="O59" s="18">
        <f t="shared" si="18"/>
        <v>10149.200000000001</v>
      </c>
      <c r="P59" s="140" t="s">
        <v>534</v>
      </c>
    </row>
    <row r="60" spans="1:16" s="6" customFormat="1" ht="66.75" customHeight="1" x14ac:dyDescent="0.3">
      <c r="A60" s="244" t="s">
        <v>277</v>
      </c>
      <c r="B60" s="17" t="s">
        <v>85</v>
      </c>
      <c r="C60" s="28">
        <v>2.92</v>
      </c>
      <c r="D60" s="28">
        <v>2.92</v>
      </c>
      <c r="E60" s="19">
        <v>43</v>
      </c>
      <c r="F60" s="18">
        <f t="shared" si="16"/>
        <v>125.56</v>
      </c>
      <c r="G60" s="157" t="s">
        <v>277</v>
      </c>
      <c r="H60" s="17" t="s">
        <v>85</v>
      </c>
      <c r="I60" s="155">
        <v>3.8</v>
      </c>
      <c r="J60" s="155">
        <v>3.8</v>
      </c>
      <c r="K60" s="102">
        <v>180</v>
      </c>
      <c r="L60" s="18">
        <f t="shared" si="17"/>
        <v>684</v>
      </c>
      <c r="M60" s="18">
        <f t="shared" si="18"/>
        <v>0.87999999999999989</v>
      </c>
      <c r="N60" s="19">
        <f t="shared" si="18"/>
        <v>137</v>
      </c>
      <c r="O60" s="18">
        <f t="shared" si="18"/>
        <v>558.44000000000005</v>
      </c>
      <c r="P60" s="140" t="s">
        <v>641</v>
      </c>
    </row>
    <row r="61" spans="1:16" s="6" customFormat="1" ht="65.25" customHeight="1" x14ac:dyDescent="0.3">
      <c r="A61" s="244" t="s">
        <v>278</v>
      </c>
      <c r="B61" s="17" t="s">
        <v>86</v>
      </c>
      <c r="C61" s="28">
        <v>7.39</v>
      </c>
      <c r="D61" s="28">
        <v>7.39</v>
      </c>
      <c r="E61" s="19">
        <v>50</v>
      </c>
      <c r="F61" s="18">
        <f t="shared" si="16"/>
        <v>369.5</v>
      </c>
      <c r="G61" s="157" t="s">
        <v>278</v>
      </c>
      <c r="H61" s="17" t="s">
        <v>86</v>
      </c>
      <c r="I61" s="156">
        <v>9.25</v>
      </c>
      <c r="J61" s="156">
        <v>9.25</v>
      </c>
      <c r="K61" s="110">
        <v>130</v>
      </c>
      <c r="L61" s="18">
        <f t="shared" si="17"/>
        <v>1202.5</v>
      </c>
      <c r="M61" s="18">
        <f t="shared" si="18"/>
        <v>1.8600000000000003</v>
      </c>
      <c r="N61" s="19">
        <f t="shared" si="18"/>
        <v>80</v>
      </c>
      <c r="O61" s="18">
        <f t="shared" si="18"/>
        <v>833</v>
      </c>
      <c r="P61" s="140" t="s">
        <v>642</v>
      </c>
    </row>
    <row r="62" spans="1:16" s="6" customFormat="1" ht="66.75" customHeight="1" x14ac:dyDescent="0.3">
      <c r="A62" s="244" t="s">
        <v>279</v>
      </c>
      <c r="B62" s="17" t="s">
        <v>87</v>
      </c>
      <c r="C62" s="28">
        <v>3.35</v>
      </c>
      <c r="D62" s="28">
        <v>3.35</v>
      </c>
      <c r="E62" s="19">
        <v>10</v>
      </c>
      <c r="F62" s="18">
        <f t="shared" si="16"/>
        <v>33.5</v>
      </c>
      <c r="G62" s="157" t="s">
        <v>279</v>
      </c>
      <c r="H62" s="17" t="s">
        <v>87</v>
      </c>
      <c r="I62" s="155">
        <v>4.2</v>
      </c>
      <c r="J62" s="155">
        <v>4.2</v>
      </c>
      <c r="K62" s="102">
        <v>5</v>
      </c>
      <c r="L62" s="18">
        <f t="shared" si="17"/>
        <v>21</v>
      </c>
      <c r="M62" s="18">
        <f t="shared" si="18"/>
        <v>0.85000000000000009</v>
      </c>
      <c r="N62" s="19">
        <f t="shared" si="18"/>
        <v>-5</v>
      </c>
      <c r="O62" s="18">
        <f t="shared" si="18"/>
        <v>-12.5</v>
      </c>
      <c r="P62" s="140" t="s">
        <v>641</v>
      </c>
    </row>
    <row r="63" spans="1:16" s="6" customFormat="1" ht="53.25" customHeight="1" x14ac:dyDescent="0.3">
      <c r="A63" s="244" t="s">
        <v>280</v>
      </c>
      <c r="B63" s="84" t="s">
        <v>562</v>
      </c>
      <c r="C63" s="155">
        <v>7.46</v>
      </c>
      <c r="D63" s="155">
        <v>7.46</v>
      </c>
      <c r="E63" s="102">
        <f>980</f>
        <v>980</v>
      </c>
      <c r="F63" s="18">
        <f t="shared" si="16"/>
        <v>7310.8</v>
      </c>
      <c r="G63" s="157" t="s">
        <v>280</v>
      </c>
      <c r="H63" s="84" t="s">
        <v>563</v>
      </c>
      <c r="I63" s="155">
        <v>9.1</v>
      </c>
      <c r="J63" s="155">
        <v>9.1</v>
      </c>
      <c r="K63" s="102">
        <v>980</v>
      </c>
      <c r="L63" s="18">
        <f t="shared" si="17"/>
        <v>8918</v>
      </c>
      <c r="M63" s="18">
        <f t="shared" ref="M63:O64" si="19">J63-D63</f>
        <v>1.6399999999999997</v>
      </c>
      <c r="N63" s="19">
        <f t="shared" si="19"/>
        <v>0</v>
      </c>
      <c r="O63" s="18">
        <f t="shared" si="19"/>
        <v>1607.1999999999998</v>
      </c>
      <c r="P63" s="140" t="s">
        <v>653</v>
      </c>
    </row>
    <row r="64" spans="1:16" s="6" customFormat="1" ht="53.25" customHeight="1" x14ac:dyDescent="0.3">
      <c r="A64" s="244" t="s">
        <v>281</v>
      </c>
      <c r="B64" s="113" t="s">
        <v>315</v>
      </c>
      <c r="C64" s="155">
        <v>3.63</v>
      </c>
      <c r="D64" s="155">
        <v>3.63</v>
      </c>
      <c r="E64" s="102">
        <v>150</v>
      </c>
      <c r="F64" s="18">
        <f t="shared" si="16"/>
        <v>544.5</v>
      </c>
      <c r="G64" s="157" t="s">
        <v>281</v>
      </c>
      <c r="H64" s="113" t="s">
        <v>514</v>
      </c>
      <c r="I64" s="155">
        <v>4.8</v>
      </c>
      <c r="J64" s="155">
        <v>4.8</v>
      </c>
      <c r="K64" s="102">
        <v>150</v>
      </c>
      <c r="L64" s="18">
        <f t="shared" si="17"/>
        <v>720</v>
      </c>
      <c r="M64" s="18">
        <f t="shared" si="19"/>
        <v>1.17</v>
      </c>
      <c r="N64" s="19">
        <f t="shared" si="19"/>
        <v>0</v>
      </c>
      <c r="O64" s="18">
        <f t="shared" si="19"/>
        <v>175.5</v>
      </c>
      <c r="P64" s="140" t="s">
        <v>643</v>
      </c>
    </row>
    <row r="65" spans="1:16" s="6" customFormat="1" ht="15" customHeight="1" x14ac:dyDescent="0.3">
      <c r="A65" s="245" t="s">
        <v>107</v>
      </c>
      <c r="B65" s="90" t="s">
        <v>89</v>
      </c>
      <c r="C65" s="19"/>
      <c r="D65" s="11"/>
      <c r="E65" s="11"/>
      <c r="F65" s="18"/>
      <c r="G65" s="196" t="s">
        <v>107</v>
      </c>
      <c r="H65" s="90" t="s">
        <v>89</v>
      </c>
      <c r="I65" s="11"/>
      <c r="J65" s="155"/>
      <c r="K65" s="102"/>
      <c r="L65" s="18"/>
      <c r="M65" s="11"/>
      <c r="N65" s="11"/>
      <c r="O65" s="11"/>
      <c r="P65" s="203"/>
    </row>
    <row r="66" spans="1:16" s="6" customFormat="1" ht="51.75" customHeight="1" x14ac:dyDescent="0.3">
      <c r="A66" s="237" t="s">
        <v>282</v>
      </c>
      <c r="B66" s="90" t="s">
        <v>91</v>
      </c>
      <c r="C66" s="18">
        <v>9.6199999999999992</v>
      </c>
      <c r="D66" s="18">
        <v>9.6199999999999992</v>
      </c>
      <c r="E66" s="19">
        <f>150+700</f>
        <v>850</v>
      </c>
      <c r="F66" s="18">
        <f>D66*E66</f>
        <v>8176.9999999999991</v>
      </c>
      <c r="G66" s="153" t="s">
        <v>282</v>
      </c>
      <c r="H66" s="17" t="s">
        <v>91</v>
      </c>
      <c r="I66" s="155">
        <v>11</v>
      </c>
      <c r="J66" s="155">
        <v>11</v>
      </c>
      <c r="K66" s="102">
        <v>1380</v>
      </c>
      <c r="L66" s="18">
        <f t="shared" ref="L66:L80" si="20">J66*K66</f>
        <v>15180</v>
      </c>
      <c r="M66" s="18">
        <f>J66-D66</f>
        <v>1.3800000000000008</v>
      </c>
      <c r="N66" s="19">
        <f>K66-E66</f>
        <v>530</v>
      </c>
      <c r="O66" s="18">
        <f>L66-F66</f>
        <v>7003.0000000000009</v>
      </c>
      <c r="P66" s="140" t="s">
        <v>534</v>
      </c>
    </row>
    <row r="67" spans="1:16" s="6" customFormat="1" ht="15" customHeight="1" x14ac:dyDescent="0.3">
      <c r="A67" s="236" t="s">
        <v>283</v>
      </c>
      <c r="B67" s="93" t="s">
        <v>93</v>
      </c>
      <c r="C67" s="94"/>
      <c r="D67" s="94"/>
      <c r="E67" s="105"/>
      <c r="F67" s="94"/>
      <c r="G67" s="152" t="s">
        <v>283</v>
      </c>
      <c r="H67" s="93" t="s">
        <v>93</v>
      </c>
      <c r="I67" s="94"/>
      <c r="J67" s="158"/>
      <c r="K67" s="158"/>
      <c r="L67" s="94"/>
      <c r="M67" s="276"/>
      <c r="N67" s="276"/>
      <c r="O67" s="276"/>
      <c r="P67" s="202"/>
    </row>
    <row r="68" spans="1:16" s="6" customFormat="1" ht="32.25" customHeight="1" x14ac:dyDescent="0.3">
      <c r="A68" s="245"/>
      <c r="B68" s="90"/>
      <c r="C68" s="18"/>
      <c r="D68" s="18"/>
      <c r="E68" s="197"/>
      <c r="F68" s="18"/>
      <c r="G68" s="153" t="s">
        <v>284</v>
      </c>
      <c r="H68" s="57" t="s">
        <v>547</v>
      </c>
      <c r="I68" s="89"/>
      <c r="J68" s="198"/>
      <c r="K68" s="198"/>
      <c r="L68" s="18"/>
      <c r="M68" s="11"/>
      <c r="N68" s="11"/>
      <c r="O68" s="11"/>
      <c r="P68" s="135" t="s">
        <v>549</v>
      </c>
    </row>
    <row r="69" spans="1:16" s="6" customFormat="1" ht="72.75" customHeight="1" x14ac:dyDescent="0.3">
      <c r="A69" s="237" t="s">
        <v>284</v>
      </c>
      <c r="B69" s="57" t="s">
        <v>95</v>
      </c>
      <c r="C69" s="18">
        <v>3.07</v>
      </c>
      <c r="D69" s="18">
        <v>3.07</v>
      </c>
      <c r="E69" s="19">
        <f>200+800</f>
        <v>1000</v>
      </c>
      <c r="F69" s="18">
        <f t="shared" ref="F69:F77" si="21">D69*E69</f>
        <v>3070</v>
      </c>
      <c r="G69" s="153" t="s">
        <v>512</v>
      </c>
      <c r="H69" s="57" t="s">
        <v>547</v>
      </c>
      <c r="I69" s="85">
        <v>3.7</v>
      </c>
      <c r="J69" s="85">
        <v>3.7</v>
      </c>
      <c r="K69" s="102">
        <v>1330</v>
      </c>
      <c r="L69" s="18">
        <f t="shared" si="20"/>
        <v>4921</v>
      </c>
      <c r="M69" s="18">
        <f t="shared" ref="M69:M77" si="22">J69-D69</f>
        <v>0.63000000000000034</v>
      </c>
      <c r="N69" s="19">
        <f t="shared" ref="N69:N77" si="23">K69-E69</f>
        <v>330</v>
      </c>
      <c r="O69" s="18">
        <f t="shared" ref="O69:O77" si="24">L69-F69</f>
        <v>1851</v>
      </c>
      <c r="P69" s="140" t="s">
        <v>546</v>
      </c>
    </row>
    <row r="70" spans="1:16" s="6" customFormat="1" ht="52.5" customHeight="1" x14ac:dyDescent="0.3">
      <c r="A70" s="237"/>
      <c r="B70" s="57"/>
      <c r="C70" s="18"/>
      <c r="D70" s="18"/>
      <c r="E70" s="19"/>
      <c r="F70" s="18"/>
      <c r="G70" s="153" t="s">
        <v>513</v>
      </c>
      <c r="H70" s="57" t="s">
        <v>547</v>
      </c>
      <c r="I70" s="85">
        <v>6.5</v>
      </c>
      <c r="J70" s="85">
        <v>6.5</v>
      </c>
      <c r="K70" s="102">
        <v>100</v>
      </c>
      <c r="L70" s="18">
        <f>J70*K70</f>
        <v>650</v>
      </c>
      <c r="M70" s="18">
        <f>J70-D70</f>
        <v>6.5</v>
      </c>
      <c r="N70" s="19">
        <f>K70-E70</f>
        <v>100</v>
      </c>
      <c r="O70" s="18">
        <f>L70-F70</f>
        <v>650</v>
      </c>
      <c r="P70" s="140" t="s">
        <v>548</v>
      </c>
    </row>
    <row r="71" spans="1:16" s="6" customFormat="1" ht="66" customHeight="1" x14ac:dyDescent="0.3">
      <c r="A71" s="237" t="s">
        <v>285</v>
      </c>
      <c r="B71" s="57" t="s">
        <v>97</v>
      </c>
      <c r="C71" s="18">
        <v>5.87</v>
      </c>
      <c r="D71" s="18">
        <v>5.87</v>
      </c>
      <c r="E71" s="19">
        <v>200</v>
      </c>
      <c r="F71" s="18">
        <f t="shared" si="21"/>
        <v>1174</v>
      </c>
      <c r="G71" s="153" t="s">
        <v>285</v>
      </c>
      <c r="H71" s="57" t="s">
        <v>97</v>
      </c>
      <c r="I71" s="85">
        <v>6.6</v>
      </c>
      <c r="J71" s="85">
        <v>6.6</v>
      </c>
      <c r="K71" s="102">
        <v>180</v>
      </c>
      <c r="L71" s="18">
        <f t="shared" si="20"/>
        <v>1188</v>
      </c>
      <c r="M71" s="18">
        <f t="shared" si="22"/>
        <v>0.72999999999999954</v>
      </c>
      <c r="N71" s="19">
        <f t="shared" si="23"/>
        <v>-20</v>
      </c>
      <c r="O71" s="18">
        <f t="shared" si="24"/>
        <v>14</v>
      </c>
      <c r="P71" s="140" t="s">
        <v>644</v>
      </c>
    </row>
    <row r="72" spans="1:16" s="6" customFormat="1" ht="58.5" customHeight="1" x14ac:dyDescent="0.3">
      <c r="A72" s="237" t="s">
        <v>286</v>
      </c>
      <c r="B72" s="57" t="s">
        <v>99</v>
      </c>
      <c r="C72" s="18">
        <v>8.26</v>
      </c>
      <c r="D72" s="18">
        <v>8.26</v>
      </c>
      <c r="E72" s="19">
        <v>30</v>
      </c>
      <c r="F72" s="18">
        <f t="shared" si="21"/>
        <v>247.79999999999998</v>
      </c>
      <c r="G72" s="153" t="s">
        <v>286</v>
      </c>
      <c r="H72" s="57" t="s">
        <v>99</v>
      </c>
      <c r="I72" s="85">
        <v>8.8000000000000007</v>
      </c>
      <c r="J72" s="85">
        <v>8.8000000000000007</v>
      </c>
      <c r="K72" s="102">
        <v>5</v>
      </c>
      <c r="L72" s="18">
        <f t="shared" si="20"/>
        <v>44</v>
      </c>
      <c r="M72" s="18">
        <f t="shared" si="22"/>
        <v>0.54000000000000092</v>
      </c>
      <c r="N72" s="19">
        <f t="shared" si="23"/>
        <v>-25</v>
      </c>
      <c r="O72" s="18">
        <f t="shared" si="24"/>
        <v>-203.79999999999998</v>
      </c>
      <c r="P72" s="140" t="s">
        <v>534</v>
      </c>
    </row>
    <row r="73" spans="1:16" s="6" customFormat="1" ht="58.5" customHeight="1" x14ac:dyDescent="0.3">
      <c r="A73" s="237" t="s">
        <v>287</v>
      </c>
      <c r="B73" s="57" t="s">
        <v>564</v>
      </c>
      <c r="C73" s="18">
        <v>12.55</v>
      </c>
      <c r="D73" s="18">
        <v>12.55</v>
      </c>
      <c r="E73" s="19">
        <v>30</v>
      </c>
      <c r="F73" s="18">
        <f t="shared" si="21"/>
        <v>376.5</v>
      </c>
      <c r="G73" s="153" t="s">
        <v>287</v>
      </c>
      <c r="H73" s="57" t="s">
        <v>564</v>
      </c>
      <c r="I73" s="85">
        <v>13.4</v>
      </c>
      <c r="J73" s="85">
        <v>13.4</v>
      </c>
      <c r="K73" s="102">
        <v>10</v>
      </c>
      <c r="L73" s="18">
        <f t="shared" si="20"/>
        <v>134</v>
      </c>
      <c r="M73" s="18">
        <f t="shared" si="22"/>
        <v>0.84999999999999964</v>
      </c>
      <c r="N73" s="19">
        <f t="shared" si="23"/>
        <v>-20</v>
      </c>
      <c r="O73" s="18">
        <f t="shared" si="24"/>
        <v>-242.5</v>
      </c>
      <c r="P73" s="140" t="s">
        <v>534</v>
      </c>
    </row>
    <row r="74" spans="1:16" s="6" customFormat="1" ht="58.5" customHeight="1" x14ac:dyDescent="0.3">
      <c r="A74" s="237" t="s">
        <v>288</v>
      </c>
      <c r="B74" s="57" t="s">
        <v>566</v>
      </c>
      <c r="C74" s="65">
        <v>6.89</v>
      </c>
      <c r="D74" s="65">
        <v>6.89</v>
      </c>
      <c r="E74" s="19">
        <v>30</v>
      </c>
      <c r="F74" s="18">
        <f t="shared" si="21"/>
        <v>206.7</v>
      </c>
      <c r="G74" s="153" t="s">
        <v>288</v>
      </c>
      <c r="H74" s="57" t="s">
        <v>566</v>
      </c>
      <c r="I74" s="85">
        <v>7.3</v>
      </c>
      <c r="J74" s="85">
        <v>7.3</v>
      </c>
      <c r="K74" s="102">
        <v>30</v>
      </c>
      <c r="L74" s="18">
        <f t="shared" si="20"/>
        <v>219</v>
      </c>
      <c r="M74" s="18">
        <f t="shared" si="22"/>
        <v>0.41000000000000014</v>
      </c>
      <c r="N74" s="19">
        <f t="shared" si="23"/>
        <v>0</v>
      </c>
      <c r="O74" s="18">
        <f t="shared" si="24"/>
        <v>12.300000000000011</v>
      </c>
      <c r="P74" s="140" t="s">
        <v>535</v>
      </c>
    </row>
    <row r="75" spans="1:16" s="6" customFormat="1" ht="65.25" customHeight="1" x14ac:dyDescent="0.3">
      <c r="A75" s="237" t="s">
        <v>289</v>
      </c>
      <c r="B75" s="57" t="s">
        <v>565</v>
      </c>
      <c r="C75" s="18">
        <v>10.199999999999999</v>
      </c>
      <c r="D75" s="18">
        <v>10.199999999999999</v>
      </c>
      <c r="E75" s="19">
        <v>30</v>
      </c>
      <c r="F75" s="18">
        <f t="shared" si="21"/>
        <v>306</v>
      </c>
      <c r="G75" s="153" t="s">
        <v>289</v>
      </c>
      <c r="H75" s="57" t="s">
        <v>565</v>
      </c>
      <c r="I75" s="85">
        <v>10.8</v>
      </c>
      <c r="J75" s="85">
        <v>10.8</v>
      </c>
      <c r="K75" s="102">
        <v>20</v>
      </c>
      <c r="L75" s="18">
        <f t="shared" si="20"/>
        <v>216</v>
      </c>
      <c r="M75" s="18">
        <f t="shared" si="22"/>
        <v>0.60000000000000142</v>
      </c>
      <c r="N75" s="19">
        <f t="shared" si="23"/>
        <v>-10</v>
      </c>
      <c r="O75" s="18">
        <f t="shared" si="24"/>
        <v>-90</v>
      </c>
      <c r="P75" s="140" t="s">
        <v>654</v>
      </c>
    </row>
    <row r="76" spans="1:16" s="6" customFormat="1" ht="66.75" customHeight="1" x14ac:dyDescent="0.3">
      <c r="A76" s="237" t="s">
        <v>290</v>
      </c>
      <c r="B76" s="17" t="s">
        <v>100</v>
      </c>
      <c r="C76" s="18">
        <v>2.1</v>
      </c>
      <c r="D76" s="18">
        <v>2.1</v>
      </c>
      <c r="E76" s="19">
        <v>30</v>
      </c>
      <c r="F76" s="18">
        <f t="shared" si="21"/>
        <v>63</v>
      </c>
      <c r="G76" s="153" t="s">
        <v>290</v>
      </c>
      <c r="H76" s="17" t="s">
        <v>100</v>
      </c>
      <c r="I76" s="85">
        <v>2.2999999999999998</v>
      </c>
      <c r="J76" s="85">
        <v>2.2999999999999998</v>
      </c>
      <c r="K76" s="102">
        <v>100</v>
      </c>
      <c r="L76" s="18">
        <f t="shared" si="20"/>
        <v>229.99999999999997</v>
      </c>
      <c r="M76" s="18">
        <f t="shared" si="22"/>
        <v>0.19999999999999973</v>
      </c>
      <c r="N76" s="19">
        <f t="shared" si="23"/>
        <v>70</v>
      </c>
      <c r="O76" s="18">
        <f t="shared" si="24"/>
        <v>166.99999999999997</v>
      </c>
      <c r="P76" s="140" t="s">
        <v>642</v>
      </c>
    </row>
    <row r="77" spans="1:16" s="6" customFormat="1" ht="58.5" customHeight="1" x14ac:dyDescent="0.3">
      <c r="A77" s="237" t="s">
        <v>291</v>
      </c>
      <c r="B77" s="17" t="s">
        <v>101</v>
      </c>
      <c r="C77" s="65">
        <v>6.11</v>
      </c>
      <c r="D77" s="65">
        <v>6.11</v>
      </c>
      <c r="E77" s="19">
        <f>100+600</f>
        <v>700</v>
      </c>
      <c r="F77" s="18">
        <f t="shared" si="21"/>
        <v>4277</v>
      </c>
      <c r="G77" s="153" t="s">
        <v>291</v>
      </c>
      <c r="H77" s="17" t="s">
        <v>101</v>
      </c>
      <c r="I77" s="85">
        <v>6.4</v>
      </c>
      <c r="J77" s="85">
        <v>6.4</v>
      </c>
      <c r="K77" s="102">
        <v>230</v>
      </c>
      <c r="L77" s="18">
        <f t="shared" si="20"/>
        <v>1472</v>
      </c>
      <c r="M77" s="18">
        <f t="shared" si="22"/>
        <v>0.29000000000000004</v>
      </c>
      <c r="N77" s="19">
        <f t="shared" si="23"/>
        <v>-470</v>
      </c>
      <c r="O77" s="18">
        <f t="shared" si="24"/>
        <v>-2805</v>
      </c>
      <c r="P77" s="140" t="s">
        <v>534</v>
      </c>
    </row>
    <row r="78" spans="1:16" s="6" customFormat="1" ht="15" customHeight="1" x14ac:dyDescent="0.3">
      <c r="A78" s="236" t="s">
        <v>292</v>
      </c>
      <c r="B78" s="93" t="s">
        <v>102</v>
      </c>
      <c r="C78" s="223"/>
      <c r="D78" s="114"/>
      <c r="E78" s="276"/>
      <c r="F78" s="94"/>
      <c r="G78" s="152" t="s">
        <v>292</v>
      </c>
      <c r="H78" s="93" t="s">
        <v>102</v>
      </c>
      <c r="I78" s="114"/>
      <c r="J78" s="159"/>
      <c r="K78" s="160"/>
      <c r="L78" s="94"/>
      <c r="M78" s="276"/>
      <c r="N78" s="276"/>
      <c r="O78" s="276"/>
      <c r="P78" s="202"/>
    </row>
    <row r="79" spans="1:16" s="6" customFormat="1" ht="54" customHeight="1" x14ac:dyDescent="0.3">
      <c r="A79" s="237" t="s">
        <v>293</v>
      </c>
      <c r="B79" s="22" t="s">
        <v>103</v>
      </c>
      <c r="C79" s="65">
        <v>9.9600000000000009</v>
      </c>
      <c r="D79" s="65">
        <v>9.9600000000000009</v>
      </c>
      <c r="E79" s="19">
        <v>250</v>
      </c>
      <c r="F79" s="18">
        <f>D79*E79</f>
        <v>2490</v>
      </c>
      <c r="G79" s="153" t="s">
        <v>293</v>
      </c>
      <c r="H79" s="22" t="s">
        <v>103</v>
      </c>
      <c r="I79" s="85">
        <v>10.6</v>
      </c>
      <c r="J79" s="85">
        <v>10.6</v>
      </c>
      <c r="K79" s="102">
        <v>230</v>
      </c>
      <c r="L79" s="18">
        <f t="shared" si="20"/>
        <v>2438</v>
      </c>
      <c r="M79" s="18">
        <f t="shared" ref="M79:O80" si="25">J79-D79</f>
        <v>0.63999999999999879</v>
      </c>
      <c r="N79" s="19">
        <f t="shared" si="25"/>
        <v>-20</v>
      </c>
      <c r="O79" s="18">
        <f t="shared" si="25"/>
        <v>-52</v>
      </c>
      <c r="P79" s="140" t="s">
        <v>534</v>
      </c>
    </row>
    <row r="80" spans="1:16" s="6" customFormat="1" ht="54" customHeight="1" x14ac:dyDescent="0.3">
      <c r="A80" s="237" t="s">
        <v>294</v>
      </c>
      <c r="B80" s="57" t="s">
        <v>104</v>
      </c>
      <c r="C80" s="65">
        <v>6.36</v>
      </c>
      <c r="D80" s="65">
        <v>6.36</v>
      </c>
      <c r="E80" s="19">
        <v>250</v>
      </c>
      <c r="F80" s="18">
        <f>D80*E80</f>
        <v>1590</v>
      </c>
      <c r="G80" s="153" t="s">
        <v>294</v>
      </c>
      <c r="H80" s="57" t="s">
        <v>104</v>
      </c>
      <c r="I80" s="85">
        <v>7.5</v>
      </c>
      <c r="J80" s="85">
        <v>7.5</v>
      </c>
      <c r="K80" s="102">
        <v>130</v>
      </c>
      <c r="L80" s="18">
        <f t="shared" si="20"/>
        <v>975</v>
      </c>
      <c r="M80" s="18">
        <f t="shared" si="25"/>
        <v>1.1399999999999997</v>
      </c>
      <c r="N80" s="19">
        <f t="shared" si="25"/>
        <v>-120</v>
      </c>
      <c r="O80" s="18">
        <f t="shared" si="25"/>
        <v>-615</v>
      </c>
      <c r="P80" s="140" t="s">
        <v>534</v>
      </c>
    </row>
    <row r="81" spans="1:16" s="3" customFormat="1" ht="22.5" customHeight="1" x14ac:dyDescent="0.3">
      <c r="A81" s="236" t="s">
        <v>108</v>
      </c>
      <c r="B81" s="93" t="s">
        <v>17</v>
      </c>
      <c r="C81" s="91"/>
      <c r="D81" s="91"/>
      <c r="E81" s="105"/>
      <c r="F81" s="94"/>
      <c r="G81" s="152" t="s">
        <v>108</v>
      </c>
      <c r="H81" s="93" t="s">
        <v>17</v>
      </c>
      <c r="I81" s="91"/>
      <c r="J81" s="91"/>
      <c r="K81" s="105"/>
      <c r="L81" s="94"/>
      <c r="M81" s="94"/>
      <c r="N81" s="91"/>
      <c r="O81" s="94"/>
      <c r="P81" s="204"/>
    </row>
    <row r="82" spans="1:16" s="6" customFormat="1" ht="55.5" customHeight="1" x14ac:dyDescent="0.3">
      <c r="A82" s="244" t="s">
        <v>295</v>
      </c>
      <c r="B82" s="57" t="s">
        <v>135</v>
      </c>
      <c r="C82" s="18">
        <v>8.1999999999999993</v>
      </c>
      <c r="D82" s="18">
        <v>8.1999999999999993</v>
      </c>
      <c r="E82" s="19">
        <f>120+600</f>
        <v>720</v>
      </c>
      <c r="F82" s="18">
        <f>D82*E82</f>
        <v>5903.9999999999991</v>
      </c>
      <c r="G82" s="157" t="s">
        <v>295</v>
      </c>
      <c r="H82" s="57" t="s">
        <v>135</v>
      </c>
      <c r="I82" s="85">
        <v>9.1</v>
      </c>
      <c r="J82" s="85">
        <v>9.1</v>
      </c>
      <c r="K82" s="102">
        <v>720</v>
      </c>
      <c r="L82" s="18">
        <f t="shared" ref="L82:L98" si="26">J82*K82</f>
        <v>6552</v>
      </c>
      <c r="M82" s="18">
        <f t="shared" ref="M82:O85" si="27">J82-D82</f>
        <v>0.90000000000000036</v>
      </c>
      <c r="N82" s="19">
        <f t="shared" si="27"/>
        <v>0</v>
      </c>
      <c r="O82" s="18">
        <f t="shared" si="27"/>
        <v>648.00000000000091</v>
      </c>
      <c r="P82" s="140" t="s">
        <v>536</v>
      </c>
    </row>
    <row r="83" spans="1:16" s="6" customFormat="1" ht="57.75" customHeight="1" x14ac:dyDescent="0.3">
      <c r="A83" s="244" t="s">
        <v>296</v>
      </c>
      <c r="B83" s="57" t="s">
        <v>136</v>
      </c>
      <c r="C83" s="18">
        <v>13.56</v>
      </c>
      <c r="D83" s="18">
        <v>13.56</v>
      </c>
      <c r="E83" s="19">
        <f>100+600</f>
        <v>700</v>
      </c>
      <c r="F83" s="18">
        <f>D83*E83</f>
        <v>9492</v>
      </c>
      <c r="G83" s="157" t="s">
        <v>296</v>
      </c>
      <c r="H83" s="57" t="s">
        <v>136</v>
      </c>
      <c r="I83" s="85">
        <v>15.2</v>
      </c>
      <c r="J83" s="85">
        <v>15.2</v>
      </c>
      <c r="K83" s="102">
        <v>720</v>
      </c>
      <c r="L83" s="18">
        <f t="shared" si="26"/>
        <v>10944</v>
      </c>
      <c r="M83" s="18">
        <f t="shared" si="27"/>
        <v>1.6399999999999988</v>
      </c>
      <c r="N83" s="19">
        <f t="shared" si="27"/>
        <v>20</v>
      </c>
      <c r="O83" s="18">
        <f t="shared" si="27"/>
        <v>1452</v>
      </c>
      <c r="P83" s="140" t="s">
        <v>534</v>
      </c>
    </row>
    <row r="84" spans="1:16" s="6" customFormat="1" ht="57.75" customHeight="1" x14ac:dyDescent="0.3">
      <c r="A84" s="237" t="s">
        <v>297</v>
      </c>
      <c r="B84" s="57" t="s">
        <v>137</v>
      </c>
      <c r="C84" s="18">
        <v>6.28</v>
      </c>
      <c r="D84" s="18">
        <v>6.28</v>
      </c>
      <c r="E84" s="19">
        <v>20</v>
      </c>
      <c r="F84" s="18">
        <f>D84*E84</f>
        <v>125.60000000000001</v>
      </c>
      <c r="G84" s="153" t="s">
        <v>297</v>
      </c>
      <c r="H84" s="57" t="s">
        <v>137</v>
      </c>
      <c r="I84" s="85">
        <v>8.5</v>
      </c>
      <c r="J84" s="85">
        <v>8.5</v>
      </c>
      <c r="K84" s="102">
        <v>110</v>
      </c>
      <c r="L84" s="18">
        <f t="shared" si="26"/>
        <v>935</v>
      </c>
      <c r="M84" s="18">
        <f t="shared" si="27"/>
        <v>2.2199999999999998</v>
      </c>
      <c r="N84" s="19">
        <f t="shared" si="27"/>
        <v>90</v>
      </c>
      <c r="O84" s="18">
        <f t="shared" si="27"/>
        <v>809.4</v>
      </c>
      <c r="P84" s="140" t="s">
        <v>534</v>
      </c>
    </row>
    <row r="85" spans="1:16" s="6" customFormat="1" ht="57.75" customHeight="1" x14ac:dyDescent="0.3">
      <c r="A85" s="244" t="s">
        <v>298</v>
      </c>
      <c r="B85" s="57" t="s">
        <v>138</v>
      </c>
      <c r="C85" s="18">
        <v>8.2200000000000006</v>
      </c>
      <c r="D85" s="18">
        <v>8.2200000000000006</v>
      </c>
      <c r="E85" s="19">
        <v>20</v>
      </c>
      <c r="F85" s="18">
        <f>D85*E85</f>
        <v>164.4</v>
      </c>
      <c r="G85" s="157" t="s">
        <v>298</v>
      </c>
      <c r="H85" s="57" t="s">
        <v>138</v>
      </c>
      <c r="I85" s="85">
        <v>10.199999999999999</v>
      </c>
      <c r="J85" s="85">
        <v>10.199999999999999</v>
      </c>
      <c r="K85" s="102">
        <v>80</v>
      </c>
      <c r="L85" s="18">
        <f t="shared" si="26"/>
        <v>816</v>
      </c>
      <c r="M85" s="18">
        <f t="shared" si="27"/>
        <v>1.9799999999999986</v>
      </c>
      <c r="N85" s="19">
        <f t="shared" si="27"/>
        <v>60</v>
      </c>
      <c r="O85" s="18">
        <f t="shared" si="27"/>
        <v>651.6</v>
      </c>
      <c r="P85" s="140" t="s">
        <v>534</v>
      </c>
    </row>
    <row r="86" spans="1:16" s="6" customFormat="1" ht="15" customHeight="1" x14ac:dyDescent="0.3">
      <c r="A86" s="246" t="s">
        <v>299</v>
      </c>
      <c r="B86" s="93" t="s">
        <v>139</v>
      </c>
      <c r="C86" s="94"/>
      <c r="D86" s="94"/>
      <c r="E86" s="91"/>
      <c r="F86" s="94"/>
      <c r="G86" s="161" t="s">
        <v>299</v>
      </c>
      <c r="H86" s="93" t="s">
        <v>139</v>
      </c>
      <c r="I86" s="94"/>
      <c r="J86" s="94"/>
      <c r="K86" s="91"/>
      <c r="L86" s="94"/>
      <c r="M86" s="276"/>
      <c r="N86" s="276"/>
      <c r="O86" s="276"/>
      <c r="P86" s="202"/>
    </row>
    <row r="87" spans="1:16" s="6" customFormat="1" ht="58.5" customHeight="1" x14ac:dyDescent="0.3">
      <c r="A87" s="244" t="s">
        <v>300</v>
      </c>
      <c r="B87" s="57" t="s">
        <v>140</v>
      </c>
      <c r="C87" s="18">
        <v>8.1999999999999993</v>
      </c>
      <c r="D87" s="18">
        <v>8.1999999999999993</v>
      </c>
      <c r="E87" s="19">
        <v>100</v>
      </c>
      <c r="F87" s="18">
        <f>D87*E87</f>
        <v>819.99999999999989</v>
      </c>
      <c r="G87" s="302" t="s">
        <v>300</v>
      </c>
      <c r="H87" s="57" t="s">
        <v>140</v>
      </c>
      <c r="I87" s="85">
        <v>9.1</v>
      </c>
      <c r="J87" s="85">
        <v>9.1</v>
      </c>
      <c r="K87" s="102">
        <v>570</v>
      </c>
      <c r="L87" s="18">
        <f t="shared" si="26"/>
        <v>5187</v>
      </c>
      <c r="M87" s="18">
        <f t="shared" ref="M87:O89" si="28">J87-D87</f>
        <v>0.90000000000000036</v>
      </c>
      <c r="N87" s="19">
        <f t="shared" si="28"/>
        <v>470</v>
      </c>
      <c r="O87" s="18">
        <f t="shared" si="28"/>
        <v>4367</v>
      </c>
      <c r="P87" s="140" t="s">
        <v>534</v>
      </c>
    </row>
    <row r="88" spans="1:16" s="6" customFormat="1" ht="58.5" customHeight="1" x14ac:dyDescent="0.3">
      <c r="A88" s="244" t="s">
        <v>301</v>
      </c>
      <c r="B88" s="57" t="s">
        <v>141</v>
      </c>
      <c r="C88" s="18">
        <v>7.83</v>
      </c>
      <c r="D88" s="18">
        <v>7.83</v>
      </c>
      <c r="E88" s="19">
        <v>100</v>
      </c>
      <c r="F88" s="18">
        <f>D88*E88</f>
        <v>783</v>
      </c>
      <c r="G88" s="303" t="s">
        <v>301</v>
      </c>
      <c r="H88" s="57" t="s">
        <v>141</v>
      </c>
      <c r="I88" s="85">
        <v>9.1</v>
      </c>
      <c r="J88" s="85">
        <v>9.1</v>
      </c>
      <c r="K88" s="102">
        <v>100</v>
      </c>
      <c r="L88" s="18">
        <f t="shared" si="26"/>
        <v>910</v>
      </c>
      <c r="M88" s="18">
        <f t="shared" si="28"/>
        <v>1.2699999999999996</v>
      </c>
      <c r="N88" s="19">
        <f t="shared" si="28"/>
        <v>0</v>
      </c>
      <c r="O88" s="18">
        <f t="shared" si="28"/>
        <v>127</v>
      </c>
      <c r="P88" s="140" t="s">
        <v>536</v>
      </c>
    </row>
    <row r="89" spans="1:16" s="6" customFormat="1" ht="58.5" customHeight="1" x14ac:dyDescent="0.3">
      <c r="A89" s="244" t="s">
        <v>302</v>
      </c>
      <c r="B89" s="57" t="s">
        <v>142</v>
      </c>
      <c r="C89" s="18">
        <v>6.21</v>
      </c>
      <c r="D89" s="18">
        <v>6.21</v>
      </c>
      <c r="E89" s="19">
        <v>5</v>
      </c>
      <c r="F89" s="18">
        <f>D89*E89</f>
        <v>31.05</v>
      </c>
      <c r="G89" s="157" t="s">
        <v>302</v>
      </c>
      <c r="H89" s="57" t="s">
        <v>142</v>
      </c>
      <c r="I89" s="85">
        <v>7.3</v>
      </c>
      <c r="J89" s="85">
        <v>7.3</v>
      </c>
      <c r="K89" s="102">
        <v>5</v>
      </c>
      <c r="L89" s="18">
        <f t="shared" si="26"/>
        <v>36.5</v>
      </c>
      <c r="M89" s="18">
        <f t="shared" si="28"/>
        <v>1.0899999999999999</v>
      </c>
      <c r="N89" s="19">
        <f t="shared" si="28"/>
        <v>0</v>
      </c>
      <c r="O89" s="18">
        <f t="shared" si="28"/>
        <v>5.4499999999999993</v>
      </c>
      <c r="P89" s="140" t="s">
        <v>536</v>
      </c>
    </row>
    <row r="90" spans="1:16" s="6" customFormat="1" ht="15" customHeight="1" x14ac:dyDescent="0.3">
      <c r="A90" s="236" t="s">
        <v>303</v>
      </c>
      <c r="B90" s="93" t="s">
        <v>143</v>
      </c>
      <c r="C90" s="94"/>
      <c r="D90" s="94"/>
      <c r="E90" s="91"/>
      <c r="F90" s="94"/>
      <c r="G90" s="152" t="s">
        <v>303</v>
      </c>
      <c r="H90" s="93" t="s">
        <v>143</v>
      </c>
      <c r="I90" s="94"/>
      <c r="J90" s="94"/>
      <c r="K90" s="91"/>
      <c r="L90" s="94"/>
      <c r="M90" s="276"/>
      <c r="N90" s="276"/>
      <c r="O90" s="276"/>
      <c r="P90" s="202"/>
    </row>
    <row r="91" spans="1:16" s="6" customFormat="1" ht="57.75" customHeight="1" x14ac:dyDescent="0.3">
      <c r="A91" s="244" t="s">
        <v>304</v>
      </c>
      <c r="B91" s="57" t="s">
        <v>608</v>
      </c>
      <c r="C91" s="18">
        <v>34.04</v>
      </c>
      <c r="D91" s="18">
        <v>34.04</v>
      </c>
      <c r="E91" s="19">
        <v>5</v>
      </c>
      <c r="F91" s="18">
        <f>D91*E91</f>
        <v>170.2</v>
      </c>
      <c r="G91" s="157" t="s">
        <v>304</v>
      </c>
      <c r="H91" s="57" t="s">
        <v>608</v>
      </c>
      <c r="I91" s="18">
        <v>36</v>
      </c>
      <c r="J91" s="18">
        <v>36</v>
      </c>
      <c r="K91" s="19">
        <v>5</v>
      </c>
      <c r="L91" s="18">
        <f t="shared" si="26"/>
        <v>180</v>
      </c>
      <c r="M91" s="18">
        <f t="shared" ref="M91:O94" si="29">J91-D91</f>
        <v>1.9600000000000009</v>
      </c>
      <c r="N91" s="19">
        <f t="shared" si="29"/>
        <v>0</v>
      </c>
      <c r="O91" s="18">
        <f t="shared" si="29"/>
        <v>9.8000000000000114</v>
      </c>
      <c r="P91" s="140" t="s">
        <v>535</v>
      </c>
    </row>
    <row r="92" spans="1:16" s="6" customFormat="1" ht="57.75" customHeight="1" x14ac:dyDescent="0.3">
      <c r="A92" s="244" t="s">
        <v>305</v>
      </c>
      <c r="B92" s="57" t="s">
        <v>609</v>
      </c>
      <c r="C92" s="18">
        <v>44.36</v>
      </c>
      <c r="D92" s="18">
        <v>44.36</v>
      </c>
      <c r="E92" s="19">
        <v>10</v>
      </c>
      <c r="F92" s="18">
        <f>D92*E92</f>
        <v>443.6</v>
      </c>
      <c r="G92" s="157" t="s">
        <v>305</v>
      </c>
      <c r="H92" s="57" t="s">
        <v>609</v>
      </c>
      <c r="I92" s="18">
        <v>46.5</v>
      </c>
      <c r="J92" s="18">
        <v>46.5</v>
      </c>
      <c r="K92" s="19">
        <v>5</v>
      </c>
      <c r="L92" s="18">
        <f t="shared" si="26"/>
        <v>232.5</v>
      </c>
      <c r="M92" s="18">
        <f t="shared" si="29"/>
        <v>2.1400000000000006</v>
      </c>
      <c r="N92" s="19">
        <f t="shared" si="29"/>
        <v>-5</v>
      </c>
      <c r="O92" s="18">
        <f t="shared" si="29"/>
        <v>-211.10000000000002</v>
      </c>
      <c r="P92" s="140" t="s">
        <v>534</v>
      </c>
    </row>
    <row r="93" spans="1:16" s="6" customFormat="1" ht="57.75" customHeight="1" x14ac:dyDescent="0.3">
      <c r="A93" s="244" t="s">
        <v>306</v>
      </c>
      <c r="B93" s="57" t="s">
        <v>629</v>
      </c>
      <c r="C93" s="18">
        <v>8.18</v>
      </c>
      <c r="D93" s="18">
        <v>8.18</v>
      </c>
      <c r="E93" s="19">
        <v>5</v>
      </c>
      <c r="F93" s="18">
        <f>D93*E93</f>
        <v>40.9</v>
      </c>
      <c r="G93" s="107" t="s">
        <v>306</v>
      </c>
      <c r="H93" s="57" t="s">
        <v>629</v>
      </c>
      <c r="I93" s="18">
        <v>8.6999999999999993</v>
      </c>
      <c r="J93" s="18">
        <v>8.6999999999999993</v>
      </c>
      <c r="K93" s="19">
        <v>5</v>
      </c>
      <c r="L93" s="18">
        <f t="shared" si="26"/>
        <v>43.5</v>
      </c>
      <c r="M93" s="18">
        <f t="shared" si="29"/>
        <v>0.51999999999999957</v>
      </c>
      <c r="N93" s="19">
        <f t="shared" si="29"/>
        <v>0</v>
      </c>
      <c r="O93" s="18">
        <f t="shared" si="29"/>
        <v>2.6000000000000014</v>
      </c>
      <c r="P93" s="140" t="s">
        <v>536</v>
      </c>
    </row>
    <row r="94" spans="1:16" s="6" customFormat="1" ht="57.75" customHeight="1" x14ac:dyDescent="0.3">
      <c r="A94" s="244" t="s">
        <v>307</v>
      </c>
      <c r="B94" s="17" t="s">
        <v>144</v>
      </c>
      <c r="C94" s="18">
        <v>17.850000000000001</v>
      </c>
      <c r="D94" s="18">
        <v>17.850000000000001</v>
      </c>
      <c r="E94" s="19">
        <v>5</v>
      </c>
      <c r="F94" s="18">
        <f>D94*E94</f>
        <v>89.25</v>
      </c>
      <c r="G94" s="157" t="s">
        <v>307</v>
      </c>
      <c r="H94" s="17" t="s">
        <v>144</v>
      </c>
      <c r="I94" s="18">
        <v>19.7</v>
      </c>
      <c r="J94" s="18">
        <v>19.7</v>
      </c>
      <c r="K94" s="19">
        <v>5</v>
      </c>
      <c r="L94" s="18">
        <f t="shared" si="26"/>
        <v>98.5</v>
      </c>
      <c r="M94" s="18">
        <f t="shared" si="29"/>
        <v>1.8499999999999979</v>
      </c>
      <c r="N94" s="19">
        <f t="shared" si="29"/>
        <v>0</v>
      </c>
      <c r="O94" s="18">
        <f t="shared" si="29"/>
        <v>9.25</v>
      </c>
      <c r="P94" s="140" t="s">
        <v>536</v>
      </c>
    </row>
    <row r="95" spans="1:16" s="6" customFormat="1" ht="15" customHeight="1" x14ac:dyDescent="0.3">
      <c r="A95" s="236" t="s">
        <v>308</v>
      </c>
      <c r="B95" s="93" t="s">
        <v>145</v>
      </c>
      <c r="C95" s="91"/>
      <c r="D95" s="276"/>
      <c r="E95" s="276"/>
      <c r="F95" s="94"/>
      <c r="G95" s="152" t="s">
        <v>308</v>
      </c>
      <c r="H95" s="93" t="s">
        <v>145</v>
      </c>
      <c r="I95" s="276"/>
      <c r="J95" s="276"/>
      <c r="K95" s="276"/>
      <c r="L95" s="94"/>
      <c r="M95" s="276"/>
      <c r="N95" s="276"/>
      <c r="O95" s="276"/>
      <c r="P95" s="202"/>
    </row>
    <row r="96" spans="1:16" s="6" customFormat="1" ht="57" customHeight="1" x14ac:dyDescent="0.3">
      <c r="A96" s="244" t="s">
        <v>309</v>
      </c>
      <c r="B96" s="17" t="s">
        <v>146</v>
      </c>
      <c r="C96" s="18">
        <v>15.81</v>
      </c>
      <c r="D96" s="18">
        <v>15.81</v>
      </c>
      <c r="E96" s="19">
        <v>10</v>
      </c>
      <c r="F96" s="18">
        <f>D96*E96</f>
        <v>158.1</v>
      </c>
      <c r="G96" s="157" t="s">
        <v>309</v>
      </c>
      <c r="H96" s="17" t="s">
        <v>146</v>
      </c>
      <c r="I96" s="18">
        <v>17.25</v>
      </c>
      <c r="J96" s="18">
        <v>17.25</v>
      </c>
      <c r="K96" s="19">
        <v>10</v>
      </c>
      <c r="L96" s="18">
        <f t="shared" si="26"/>
        <v>172.5</v>
      </c>
      <c r="M96" s="18">
        <f t="shared" ref="M96:O98" si="30">J96-D96</f>
        <v>1.4399999999999995</v>
      </c>
      <c r="N96" s="19">
        <f t="shared" si="30"/>
        <v>0</v>
      </c>
      <c r="O96" s="18">
        <f t="shared" si="30"/>
        <v>14.400000000000006</v>
      </c>
      <c r="P96" s="140" t="s">
        <v>536</v>
      </c>
    </row>
    <row r="97" spans="1:16" s="6" customFormat="1" ht="57" customHeight="1" x14ac:dyDescent="0.3">
      <c r="A97" s="244" t="s">
        <v>310</v>
      </c>
      <c r="B97" s="17" t="s">
        <v>147</v>
      </c>
      <c r="C97" s="18">
        <v>19.78</v>
      </c>
      <c r="D97" s="18">
        <v>19.78</v>
      </c>
      <c r="E97" s="19">
        <v>10</v>
      </c>
      <c r="F97" s="18">
        <f>D97*E97</f>
        <v>197.8</v>
      </c>
      <c r="G97" s="157" t="s">
        <v>310</v>
      </c>
      <c r="H97" s="17" t="s">
        <v>147</v>
      </c>
      <c r="I97" s="18">
        <v>21.35</v>
      </c>
      <c r="J97" s="18">
        <v>21.35</v>
      </c>
      <c r="K97" s="19">
        <v>10</v>
      </c>
      <c r="L97" s="18">
        <f t="shared" si="26"/>
        <v>213.5</v>
      </c>
      <c r="M97" s="18">
        <f t="shared" si="30"/>
        <v>1.5700000000000003</v>
      </c>
      <c r="N97" s="19">
        <f t="shared" si="30"/>
        <v>0</v>
      </c>
      <c r="O97" s="18">
        <f t="shared" si="30"/>
        <v>15.699999999999989</v>
      </c>
      <c r="P97" s="140" t="s">
        <v>536</v>
      </c>
    </row>
    <row r="98" spans="1:16" s="6" customFormat="1" ht="57" customHeight="1" x14ac:dyDescent="0.3">
      <c r="A98" s="244" t="s">
        <v>311</v>
      </c>
      <c r="B98" s="17" t="s">
        <v>148</v>
      </c>
      <c r="C98" s="18">
        <v>23.62</v>
      </c>
      <c r="D98" s="18">
        <v>23.62</v>
      </c>
      <c r="E98" s="19">
        <v>10</v>
      </c>
      <c r="F98" s="18">
        <f>D98*E98</f>
        <v>236.20000000000002</v>
      </c>
      <c r="G98" s="157" t="s">
        <v>311</v>
      </c>
      <c r="H98" s="17" t="s">
        <v>148</v>
      </c>
      <c r="I98" s="18">
        <v>25.4</v>
      </c>
      <c r="J98" s="18">
        <v>25.4</v>
      </c>
      <c r="K98" s="19">
        <v>10</v>
      </c>
      <c r="L98" s="18">
        <f t="shared" si="26"/>
        <v>254</v>
      </c>
      <c r="M98" s="18">
        <f t="shared" si="30"/>
        <v>1.7799999999999976</v>
      </c>
      <c r="N98" s="19">
        <f t="shared" si="30"/>
        <v>0</v>
      </c>
      <c r="O98" s="18">
        <f t="shared" si="30"/>
        <v>17.799999999999983</v>
      </c>
      <c r="P98" s="140" t="s">
        <v>536</v>
      </c>
    </row>
    <row r="99" spans="1:16" x14ac:dyDescent="0.3">
      <c r="A99" s="236" t="s">
        <v>312</v>
      </c>
      <c r="B99" s="93" t="s">
        <v>18</v>
      </c>
      <c r="C99" s="94"/>
      <c r="D99" s="94"/>
      <c r="E99" s="105"/>
      <c r="F99" s="94"/>
      <c r="G99" s="152" t="s">
        <v>312</v>
      </c>
      <c r="H99" s="93" t="s">
        <v>18</v>
      </c>
      <c r="I99" s="94"/>
      <c r="J99" s="94"/>
      <c r="K99" s="105"/>
      <c r="L99" s="94"/>
      <c r="M99" s="94"/>
      <c r="N99" s="91"/>
      <c r="O99" s="94"/>
      <c r="P99" s="205"/>
    </row>
    <row r="100" spans="1:16" ht="59.25" customHeight="1" x14ac:dyDescent="0.3">
      <c r="A100" s="244" t="s">
        <v>313</v>
      </c>
      <c r="B100" s="90" t="s">
        <v>59</v>
      </c>
      <c r="C100" s="18">
        <v>6.77</v>
      </c>
      <c r="D100" s="18">
        <v>6.77</v>
      </c>
      <c r="E100" s="19">
        <v>50</v>
      </c>
      <c r="F100" s="18">
        <f>D100*E100</f>
        <v>338.5</v>
      </c>
      <c r="G100" s="157" t="s">
        <v>313</v>
      </c>
      <c r="H100" s="90" t="s">
        <v>59</v>
      </c>
      <c r="I100" s="18">
        <v>8.5</v>
      </c>
      <c r="J100" s="18">
        <v>8.5</v>
      </c>
      <c r="K100" s="19">
        <v>50</v>
      </c>
      <c r="L100" s="18">
        <f>J100*K100</f>
        <v>425</v>
      </c>
      <c r="M100" s="18">
        <f t="shared" ref="M100:O101" si="31">J100-D100</f>
        <v>1.7300000000000004</v>
      </c>
      <c r="N100" s="19">
        <f t="shared" si="31"/>
        <v>0</v>
      </c>
      <c r="O100" s="18">
        <f t="shared" si="31"/>
        <v>86.5</v>
      </c>
      <c r="P100" s="140" t="s">
        <v>536</v>
      </c>
    </row>
    <row r="101" spans="1:16" ht="59.25" customHeight="1" x14ac:dyDescent="0.3">
      <c r="A101" s="244" t="s">
        <v>314</v>
      </c>
      <c r="B101" s="90" t="s">
        <v>149</v>
      </c>
      <c r="C101" s="18">
        <v>8.3800000000000008</v>
      </c>
      <c r="D101" s="18">
        <v>8.3800000000000008</v>
      </c>
      <c r="E101" s="19">
        <v>50</v>
      </c>
      <c r="F101" s="18">
        <f>D101*E101</f>
        <v>419.00000000000006</v>
      </c>
      <c r="G101" s="157" t="s">
        <v>314</v>
      </c>
      <c r="H101" s="90" t="s">
        <v>149</v>
      </c>
      <c r="I101" s="18">
        <v>9.6</v>
      </c>
      <c r="J101" s="18">
        <v>9.6</v>
      </c>
      <c r="K101" s="19">
        <v>100</v>
      </c>
      <c r="L101" s="18">
        <f>J101*K101</f>
        <v>960</v>
      </c>
      <c r="M101" s="18">
        <f t="shared" si="31"/>
        <v>1.2199999999999989</v>
      </c>
      <c r="N101" s="19">
        <f t="shared" si="31"/>
        <v>50</v>
      </c>
      <c r="O101" s="18">
        <f t="shared" si="31"/>
        <v>541</v>
      </c>
      <c r="P101" s="140" t="s">
        <v>534</v>
      </c>
    </row>
    <row r="102" spans="1:16" x14ac:dyDescent="0.3">
      <c r="A102" s="246" t="s">
        <v>109</v>
      </c>
      <c r="B102" s="97" t="s">
        <v>20</v>
      </c>
      <c r="C102" s="98"/>
      <c r="D102" s="98"/>
      <c r="E102" s="143"/>
      <c r="F102" s="99"/>
      <c r="G102" s="161" t="s">
        <v>109</v>
      </c>
      <c r="H102" s="97" t="s">
        <v>20</v>
      </c>
      <c r="I102" s="98"/>
      <c r="J102" s="98"/>
      <c r="K102" s="143"/>
      <c r="L102" s="99"/>
      <c r="M102" s="99"/>
      <c r="N102" s="98"/>
      <c r="O102" s="99"/>
      <c r="P102" s="144"/>
    </row>
    <row r="103" spans="1:16" x14ac:dyDescent="0.3">
      <c r="A103" s="244" t="s">
        <v>316</v>
      </c>
      <c r="B103" s="100" t="s">
        <v>41</v>
      </c>
      <c r="C103" s="95"/>
      <c r="D103" s="95"/>
      <c r="E103" s="115"/>
      <c r="F103" s="96"/>
      <c r="G103" s="157" t="s">
        <v>316</v>
      </c>
      <c r="H103" s="100" t="s">
        <v>41</v>
      </c>
      <c r="I103" s="95"/>
      <c r="J103" s="95"/>
      <c r="K103" s="115"/>
      <c r="L103" s="96"/>
      <c r="M103" s="96"/>
      <c r="N103" s="95"/>
      <c r="O103" s="96"/>
      <c r="P103" s="116"/>
    </row>
    <row r="104" spans="1:16" ht="54" customHeight="1" x14ac:dyDescent="0.3">
      <c r="A104" s="244" t="s">
        <v>319</v>
      </c>
      <c r="B104" s="90" t="s">
        <v>56</v>
      </c>
      <c r="C104" s="18">
        <v>6.81</v>
      </c>
      <c r="D104" s="18">
        <v>6.81</v>
      </c>
      <c r="E104" s="19">
        <v>50</v>
      </c>
      <c r="F104" s="18">
        <f t="shared" ref="F104:F109" si="32">D104*E104</f>
        <v>340.5</v>
      </c>
      <c r="G104" s="157" t="s">
        <v>319</v>
      </c>
      <c r="H104" s="90" t="s">
        <v>56</v>
      </c>
      <c r="I104" s="85">
        <v>7.2</v>
      </c>
      <c r="J104" s="85">
        <v>7.2</v>
      </c>
      <c r="K104" s="102">
        <v>50</v>
      </c>
      <c r="L104" s="18">
        <f t="shared" ref="L104:L112" si="33">J104*K104</f>
        <v>360</v>
      </c>
      <c r="M104" s="18">
        <f t="shared" ref="M104:M112" si="34">J104-D104</f>
        <v>0.39000000000000057</v>
      </c>
      <c r="N104" s="19">
        <f t="shared" ref="N104:N112" si="35">K104-E104</f>
        <v>0</v>
      </c>
      <c r="O104" s="18">
        <f t="shared" ref="O104:O112" si="36">L104-F104</f>
        <v>19.5</v>
      </c>
      <c r="P104" s="140" t="s">
        <v>535</v>
      </c>
    </row>
    <row r="105" spans="1:16" ht="54" customHeight="1" x14ac:dyDescent="0.3">
      <c r="A105" s="244" t="s">
        <v>320</v>
      </c>
      <c r="B105" s="90" t="s">
        <v>567</v>
      </c>
      <c r="C105" s="19">
        <v>10.08</v>
      </c>
      <c r="D105" s="19">
        <v>10.08</v>
      </c>
      <c r="E105" s="19">
        <v>170</v>
      </c>
      <c r="F105" s="18">
        <f t="shared" si="32"/>
        <v>1713.6</v>
      </c>
      <c r="G105" s="157" t="s">
        <v>320</v>
      </c>
      <c r="H105" s="90" t="s">
        <v>567</v>
      </c>
      <c r="I105" s="109">
        <v>11.15</v>
      </c>
      <c r="J105" s="109">
        <v>11.15</v>
      </c>
      <c r="K105" s="162">
        <v>50</v>
      </c>
      <c r="L105" s="18">
        <f t="shared" si="33"/>
        <v>557.5</v>
      </c>
      <c r="M105" s="18">
        <f t="shared" si="34"/>
        <v>1.0700000000000003</v>
      </c>
      <c r="N105" s="19">
        <f t="shared" si="35"/>
        <v>-120</v>
      </c>
      <c r="O105" s="18">
        <f t="shared" si="36"/>
        <v>-1156.0999999999999</v>
      </c>
      <c r="P105" s="140" t="s">
        <v>534</v>
      </c>
    </row>
    <row r="106" spans="1:16" ht="57" customHeight="1" x14ac:dyDescent="0.3">
      <c r="A106" s="244" t="s">
        <v>321</v>
      </c>
      <c r="B106" s="90" t="s">
        <v>60</v>
      </c>
      <c r="C106" s="18">
        <v>19.98</v>
      </c>
      <c r="D106" s="18">
        <v>19.98</v>
      </c>
      <c r="E106" s="19">
        <v>150</v>
      </c>
      <c r="F106" s="18">
        <f t="shared" si="32"/>
        <v>2997</v>
      </c>
      <c r="G106" s="157" t="s">
        <v>321</v>
      </c>
      <c r="H106" s="90" t="s">
        <v>60</v>
      </c>
      <c r="I106" s="109">
        <v>21.95</v>
      </c>
      <c r="J106" s="109">
        <v>21.95</v>
      </c>
      <c r="K106" s="110">
        <v>50</v>
      </c>
      <c r="L106" s="18">
        <f t="shared" si="33"/>
        <v>1097.5</v>
      </c>
      <c r="M106" s="18">
        <f t="shared" si="34"/>
        <v>1.9699999999999989</v>
      </c>
      <c r="N106" s="19">
        <f t="shared" si="35"/>
        <v>-100</v>
      </c>
      <c r="O106" s="18">
        <f t="shared" si="36"/>
        <v>-1899.5</v>
      </c>
      <c r="P106" s="140" t="s">
        <v>534</v>
      </c>
    </row>
    <row r="107" spans="1:16" ht="57" customHeight="1" x14ac:dyDescent="0.3">
      <c r="A107" s="244" t="s">
        <v>317</v>
      </c>
      <c r="B107" s="90" t="s">
        <v>151</v>
      </c>
      <c r="C107" s="18">
        <v>6.23</v>
      </c>
      <c r="D107" s="18">
        <v>6.23</v>
      </c>
      <c r="E107" s="19">
        <v>20</v>
      </c>
      <c r="F107" s="18">
        <f t="shared" si="32"/>
        <v>124.60000000000001</v>
      </c>
      <c r="G107" s="157" t="s">
        <v>317</v>
      </c>
      <c r="H107" s="90" t="s">
        <v>151</v>
      </c>
      <c r="I107" s="85">
        <v>6.3</v>
      </c>
      <c r="J107" s="85">
        <v>6.3</v>
      </c>
      <c r="K107" s="102">
        <v>20</v>
      </c>
      <c r="L107" s="18">
        <f t="shared" si="33"/>
        <v>126</v>
      </c>
      <c r="M107" s="18">
        <f t="shared" si="34"/>
        <v>6.9999999999999396E-2</v>
      </c>
      <c r="N107" s="19">
        <f t="shared" si="35"/>
        <v>0</v>
      </c>
      <c r="O107" s="18">
        <f t="shared" si="36"/>
        <v>1.3999999999999915</v>
      </c>
      <c r="P107" s="140" t="s">
        <v>536</v>
      </c>
    </row>
    <row r="108" spans="1:16" ht="52" x14ac:dyDescent="0.3">
      <c r="A108" s="244" t="s">
        <v>318</v>
      </c>
      <c r="B108" s="90" t="s">
        <v>57</v>
      </c>
      <c r="C108" s="18">
        <f>18.81+0.09</f>
        <v>18.899999999999999</v>
      </c>
      <c r="D108" s="18">
        <f>18.81+0.09</f>
        <v>18.899999999999999</v>
      </c>
      <c r="E108" s="19">
        <f>50+500</f>
        <v>550</v>
      </c>
      <c r="F108" s="18">
        <f t="shared" si="32"/>
        <v>10395</v>
      </c>
      <c r="G108" s="157" t="s">
        <v>318</v>
      </c>
      <c r="H108" s="90" t="s">
        <v>57</v>
      </c>
      <c r="I108" s="109">
        <v>19.899999999999999</v>
      </c>
      <c r="J108" s="109">
        <v>19.899999999999999</v>
      </c>
      <c r="K108" s="102">
        <v>100</v>
      </c>
      <c r="L108" s="18">
        <f t="shared" si="33"/>
        <v>1989.9999999999998</v>
      </c>
      <c r="M108" s="18">
        <f t="shared" si="34"/>
        <v>1</v>
      </c>
      <c r="N108" s="19">
        <f t="shared" si="35"/>
        <v>-450</v>
      </c>
      <c r="O108" s="18">
        <f t="shared" si="36"/>
        <v>-8405</v>
      </c>
      <c r="P108" s="140" t="s">
        <v>534</v>
      </c>
    </row>
    <row r="109" spans="1:16" ht="52" x14ac:dyDescent="0.3">
      <c r="A109" s="244" t="s">
        <v>322</v>
      </c>
      <c r="B109" s="90" t="s">
        <v>153</v>
      </c>
      <c r="C109" s="18">
        <v>16.5</v>
      </c>
      <c r="D109" s="18">
        <v>16.5</v>
      </c>
      <c r="E109" s="19">
        <v>5</v>
      </c>
      <c r="F109" s="18">
        <f t="shared" si="32"/>
        <v>82.5</v>
      </c>
      <c r="G109" s="157" t="s">
        <v>322</v>
      </c>
      <c r="H109" s="90" t="s">
        <v>153</v>
      </c>
      <c r="I109" s="109">
        <v>18.100000000000001</v>
      </c>
      <c r="J109" s="109">
        <v>18.100000000000001</v>
      </c>
      <c r="K109" s="102">
        <v>10</v>
      </c>
      <c r="L109" s="18">
        <f t="shared" si="33"/>
        <v>181</v>
      </c>
      <c r="M109" s="18">
        <f t="shared" si="34"/>
        <v>1.6000000000000014</v>
      </c>
      <c r="N109" s="19">
        <f t="shared" si="35"/>
        <v>5</v>
      </c>
      <c r="O109" s="18">
        <f t="shared" si="36"/>
        <v>98.5</v>
      </c>
      <c r="P109" s="140" t="s">
        <v>534</v>
      </c>
    </row>
    <row r="110" spans="1:16" ht="54.75" customHeight="1" x14ac:dyDescent="0.3">
      <c r="A110" s="244" t="s">
        <v>323</v>
      </c>
      <c r="B110" s="90" t="s">
        <v>568</v>
      </c>
      <c r="C110" s="18">
        <v>22.18</v>
      </c>
      <c r="D110" s="18">
        <v>22.18</v>
      </c>
      <c r="E110" s="19">
        <v>30</v>
      </c>
      <c r="F110" s="18">
        <f>D110*E110</f>
        <v>665.4</v>
      </c>
      <c r="G110" s="157" t="s">
        <v>323</v>
      </c>
      <c r="H110" s="90" t="s">
        <v>568</v>
      </c>
      <c r="I110" s="85">
        <v>23.95</v>
      </c>
      <c r="J110" s="85">
        <v>23.95</v>
      </c>
      <c r="K110" s="102">
        <v>30</v>
      </c>
      <c r="L110" s="18">
        <f>J110*K110</f>
        <v>718.5</v>
      </c>
      <c r="M110" s="18">
        <f t="shared" si="34"/>
        <v>1.7699999999999996</v>
      </c>
      <c r="N110" s="19">
        <f t="shared" si="35"/>
        <v>0</v>
      </c>
      <c r="O110" s="18">
        <f t="shared" si="36"/>
        <v>53.100000000000023</v>
      </c>
      <c r="P110" s="140" t="s">
        <v>536</v>
      </c>
    </row>
    <row r="111" spans="1:16" s="6" customFormat="1" ht="60" customHeight="1" x14ac:dyDescent="0.3">
      <c r="A111" s="244" t="s">
        <v>324</v>
      </c>
      <c r="B111" s="90" t="s">
        <v>178</v>
      </c>
      <c r="C111" s="18">
        <v>9.25</v>
      </c>
      <c r="D111" s="18">
        <v>9.25</v>
      </c>
      <c r="E111" s="19">
        <v>5</v>
      </c>
      <c r="F111" s="18">
        <f>D111*E111</f>
        <v>46.25</v>
      </c>
      <c r="G111" s="157" t="s">
        <v>324</v>
      </c>
      <c r="H111" s="90" t="s">
        <v>515</v>
      </c>
      <c r="I111" s="85">
        <v>9.9</v>
      </c>
      <c r="J111" s="85">
        <v>9.9</v>
      </c>
      <c r="K111" s="102">
        <v>5</v>
      </c>
      <c r="L111" s="18">
        <f t="shared" si="33"/>
        <v>49.5</v>
      </c>
      <c r="M111" s="18">
        <f t="shared" si="34"/>
        <v>0.65000000000000036</v>
      </c>
      <c r="N111" s="19">
        <f t="shared" si="35"/>
        <v>0</v>
      </c>
      <c r="O111" s="18">
        <f t="shared" si="36"/>
        <v>3.25</v>
      </c>
      <c r="P111" s="140" t="s">
        <v>643</v>
      </c>
    </row>
    <row r="112" spans="1:16" s="6" customFormat="1" ht="75" customHeight="1" x14ac:dyDescent="0.3">
      <c r="A112" s="245" t="s">
        <v>325</v>
      </c>
      <c r="B112" s="90" t="s">
        <v>569</v>
      </c>
      <c r="C112" s="18">
        <v>10.57</v>
      </c>
      <c r="D112" s="18">
        <v>10.57</v>
      </c>
      <c r="E112" s="19">
        <v>80</v>
      </c>
      <c r="F112" s="18">
        <f>D112*E112</f>
        <v>845.6</v>
      </c>
      <c r="G112" s="196" t="s">
        <v>325</v>
      </c>
      <c r="H112" s="90" t="s">
        <v>569</v>
      </c>
      <c r="I112" s="18">
        <v>11.3</v>
      </c>
      <c r="J112" s="18">
        <v>11.3</v>
      </c>
      <c r="K112" s="19">
        <v>80</v>
      </c>
      <c r="L112" s="18">
        <f t="shared" si="33"/>
        <v>904</v>
      </c>
      <c r="M112" s="18">
        <f t="shared" si="34"/>
        <v>0.73000000000000043</v>
      </c>
      <c r="N112" s="19">
        <f t="shared" si="35"/>
        <v>0</v>
      </c>
      <c r="O112" s="18">
        <f t="shared" si="36"/>
        <v>58.399999999999977</v>
      </c>
      <c r="P112" s="140" t="s">
        <v>536</v>
      </c>
    </row>
    <row r="113" spans="1:16" s="6" customFormat="1" ht="24.75" customHeight="1" x14ac:dyDescent="0.3">
      <c r="A113" s="117" t="s">
        <v>326</v>
      </c>
      <c r="B113" s="93" t="s">
        <v>42</v>
      </c>
      <c r="C113" s="94"/>
      <c r="D113" s="94"/>
      <c r="E113" s="91"/>
      <c r="F113" s="94"/>
      <c r="G113" s="220" t="s">
        <v>326</v>
      </c>
      <c r="H113" s="93" t="s">
        <v>42</v>
      </c>
      <c r="I113" s="94"/>
      <c r="J113" s="94"/>
      <c r="K113" s="91"/>
      <c r="L113" s="94"/>
      <c r="M113" s="94"/>
      <c r="N113" s="91"/>
      <c r="O113" s="94"/>
      <c r="P113" s="205"/>
    </row>
    <row r="114" spans="1:16" s="6" customFormat="1" ht="60.75" customHeight="1" x14ac:dyDescent="0.3">
      <c r="A114" s="244" t="s">
        <v>327</v>
      </c>
      <c r="B114" s="90" t="s">
        <v>61</v>
      </c>
      <c r="C114" s="18">
        <v>14.74</v>
      </c>
      <c r="D114" s="18">
        <v>14.74</v>
      </c>
      <c r="E114" s="19">
        <v>20</v>
      </c>
      <c r="F114" s="18">
        <f>D114*E114</f>
        <v>294.8</v>
      </c>
      <c r="G114" s="157" t="s">
        <v>327</v>
      </c>
      <c r="H114" s="90" t="s">
        <v>61</v>
      </c>
      <c r="I114" s="18">
        <v>16.2</v>
      </c>
      <c r="J114" s="18">
        <v>16.2</v>
      </c>
      <c r="K114" s="19">
        <v>250</v>
      </c>
      <c r="L114" s="18">
        <f>J114*K114</f>
        <v>4050</v>
      </c>
      <c r="M114" s="18">
        <f t="shared" ref="M114:O115" si="37">J114-D114</f>
        <v>1.4599999999999991</v>
      </c>
      <c r="N114" s="19">
        <f t="shared" si="37"/>
        <v>230</v>
      </c>
      <c r="O114" s="18">
        <f t="shared" si="37"/>
        <v>3755.2</v>
      </c>
      <c r="P114" s="140" t="s">
        <v>534</v>
      </c>
    </row>
    <row r="115" spans="1:16" s="6" customFormat="1" ht="66" customHeight="1" x14ac:dyDescent="0.3">
      <c r="A115" s="244" t="s">
        <v>328</v>
      </c>
      <c r="B115" s="90" t="s">
        <v>58</v>
      </c>
      <c r="C115" s="18">
        <v>16.7</v>
      </c>
      <c r="D115" s="18">
        <v>16.7</v>
      </c>
      <c r="E115" s="19">
        <v>20</v>
      </c>
      <c r="F115" s="18">
        <f>D115*E115</f>
        <v>334</v>
      </c>
      <c r="G115" s="157" t="s">
        <v>328</v>
      </c>
      <c r="H115" s="90" t="s">
        <v>58</v>
      </c>
      <c r="I115" s="18">
        <v>18.399999999999999</v>
      </c>
      <c r="J115" s="18">
        <v>18.399999999999999</v>
      </c>
      <c r="K115" s="19">
        <v>20</v>
      </c>
      <c r="L115" s="18">
        <f>J115*K115</f>
        <v>368</v>
      </c>
      <c r="M115" s="18">
        <f t="shared" si="37"/>
        <v>1.6999999999999993</v>
      </c>
      <c r="N115" s="19">
        <f t="shared" si="37"/>
        <v>0</v>
      </c>
      <c r="O115" s="18">
        <f t="shared" si="37"/>
        <v>34</v>
      </c>
      <c r="P115" s="140" t="s">
        <v>536</v>
      </c>
    </row>
    <row r="116" spans="1:16" s="6" customFormat="1" ht="54.75" customHeight="1" x14ac:dyDescent="0.3">
      <c r="A116" s="244" t="s">
        <v>329</v>
      </c>
      <c r="B116" s="17" t="s">
        <v>179</v>
      </c>
      <c r="C116" s="66">
        <v>9.2200000000000006</v>
      </c>
      <c r="D116" s="66">
        <v>9.2200000000000006</v>
      </c>
      <c r="E116" s="19">
        <v>50</v>
      </c>
      <c r="F116" s="18">
        <f>D116*E116</f>
        <v>461.00000000000006</v>
      </c>
      <c r="G116" s="157" t="s">
        <v>329</v>
      </c>
      <c r="H116" s="17" t="s">
        <v>179</v>
      </c>
      <c r="I116" s="66">
        <v>10.3</v>
      </c>
      <c r="J116" s="66">
        <v>10.3</v>
      </c>
      <c r="K116" s="19">
        <v>50</v>
      </c>
      <c r="L116" s="18">
        <f t="shared" ref="L116:L134" si="38">J116*K116</f>
        <v>515</v>
      </c>
      <c r="M116" s="18">
        <f t="shared" ref="M116:M121" si="39">J116-D116</f>
        <v>1.08</v>
      </c>
      <c r="N116" s="19">
        <f t="shared" ref="N116:N121" si="40">K116-E116</f>
        <v>0</v>
      </c>
      <c r="O116" s="18">
        <f t="shared" ref="O116:O121" si="41">L116-F116</f>
        <v>53.999999999999943</v>
      </c>
      <c r="P116" s="140" t="s">
        <v>536</v>
      </c>
    </row>
    <row r="117" spans="1:16" s="6" customFormat="1" ht="54.75" customHeight="1" x14ac:dyDescent="0.3">
      <c r="A117" s="244" t="s">
        <v>330</v>
      </c>
      <c r="B117" s="17" t="s">
        <v>180</v>
      </c>
      <c r="C117" s="18">
        <v>5.26</v>
      </c>
      <c r="D117" s="18">
        <v>5.26</v>
      </c>
      <c r="E117" s="19">
        <v>50</v>
      </c>
      <c r="F117" s="18">
        <f>D117*E117</f>
        <v>263</v>
      </c>
      <c r="G117" s="157" t="s">
        <v>330</v>
      </c>
      <c r="H117" s="17" t="s">
        <v>180</v>
      </c>
      <c r="I117" s="18">
        <v>6.4</v>
      </c>
      <c r="J117" s="18">
        <v>6.4</v>
      </c>
      <c r="K117" s="19">
        <v>50</v>
      </c>
      <c r="L117" s="18">
        <f t="shared" si="38"/>
        <v>320</v>
      </c>
      <c r="M117" s="18">
        <f t="shared" si="39"/>
        <v>1.1400000000000006</v>
      </c>
      <c r="N117" s="19">
        <f t="shared" si="40"/>
        <v>0</v>
      </c>
      <c r="O117" s="18">
        <f t="shared" si="41"/>
        <v>57</v>
      </c>
      <c r="P117" s="140" t="s">
        <v>536</v>
      </c>
    </row>
    <row r="118" spans="1:16" s="6" customFormat="1" ht="18" customHeight="1" x14ac:dyDescent="0.3">
      <c r="A118" s="236" t="s">
        <v>331</v>
      </c>
      <c r="B118" s="93" t="s">
        <v>181</v>
      </c>
      <c r="C118" s="94"/>
      <c r="D118" s="94"/>
      <c r="E118" s="91"/>
      <c r="F118" s="94"/>
      <c r="G118" s="152" t="s">
        <v>331</v>
      </c>
      <c r="H118" s="93" t="s">
        <v>181</v>
      </c>
      <c r="I118" s="94"/>
      <c r="J118" s="94"/>
      <c r="K118" s="91"/>
      <c r="L118" s="94"/>
      <c r="M118" s="94"/>
      <c r="N118" s="91"/>
      <c r="O118" s="94"/>
      <c r="P118" s="195"/>
    </row>
    <row r="119" spans="1:16" s="6" customFormat="1" ht="62.25" customHeight="1" x14ac:dyDescent="0.3">
      <c r="A119" s="244" t="s">
        <v>332</v>
      </c>
      <c r="B119" s="17" t="s">
        <v>610</v>
      </c>
      <c r="C119" s="18">
        <v>7.61</v>
      </c>
      <c r="D119" s="18">
        <v>7.61</v>
      </c>
      <c r="E119" s="19">
        <v>100</v>
      </c>
      <c r="F119" s="18">
        <f>D119*E119</f>
        <v>761</v>
      </c>
      <c r="G119" s="157" t="s">
        <v>332</v>
      </c>
      <c r="H119" s="17" t="s">
        <v>610</v>
      </c>
      <c r="I119" s="18">
        <v>9.6</v>
      </c>
      <c r="J119" s="18">
        <v>9.6</v>
      </c>
      <c r="K119" s="19">
        <v>50</v>
      </c>
      <c r="L119" s="18">
        <f t="shared" si="38"/>
        <v>480</v>
      </c>
      <c r="M119" s="18">
        <f t="shared" si="39"/>
        <v>1.9899999999999993</v>
      </c>
      <c r="N119" s="19">
        <f t="shared" si="40"/>
        <v>-50</v>
      </c>
      <c r="O119" s="18">
        <f t="shared" si="41"/>
        <v>-281</v>
      </c>
      <c r="P119" s="140" t="s">
        <v>534</v>
      </c>
    </row>
    <row r="120" spans="1:16" s="6" customFormat="1" ht="62.25" customHeight="1" x14ac:dyDescent="0.3">
      <c r="A120" s="244" t="s">
        <v>333</v>
      </c>
      <c r="B120" s="17" t="s">
        <v>182</v>
      </c>
      <c r="C120" s="18">
        <v>6.11</v>
      </c>
      <c r="D120" s="18">
        <v>6.11</v>
      </c>
      <c r="E120" s="19">
        <v>100</v>
      </c>
      <c r="F120" s="18">
        <f>D120*E120</f>
        <v>611</v>
      </c>
      <c r="G120" s="157" t="s">
        <v>333</v>
      </c>
      <c r="H120" s="17" t="s">
        <v>182</v>
      </c>
      <c r="I120" s="18">
        <v>8</v>
      </c>
      <c r="J120" s="18">
        <v>8</v>
      </c>
      <c r="K120" s="19">
        <v>50</v>
      </c>
      <c r="L120" s="18">
        <f t="shared" si="38"/>
        <v>400</v>
      </c>
      <c r="M120" s="18">
        <f t="shared" si="39"/>
        <v>1.8899999999999997</v>
      </c>
      <c r="N120" s="19">
        <f t="shared" si="40"/>
        <v>-50</v>
      </c>
      <c r="O120" s="18">
        <f t="shared" si="41"/>
        <v>-211</v>
      </c>
      <c r="P120" s="140" t="s">
        <v>534</v>
      </c>
    </row>
    <row r="121" spans="1:16" s="6" customFormat="1" ht="62.25" customHeight="1" x14ac:dyDescent="0.3">
      <c r="A121" s="244" t="s">
        <v>334</v>
      </c>
      <c r="B121" s="17" t="s">
        <v>183</v>
      </c>
      <c r="C121" s="18">
        <v>6.99</v>
      </c>
      <c r="D121" s="18">
        <v>6.99</v>
      </c>
      <c r="E121" s="19">
        <v>100</v>
      </c>
      <c r="F121" s="18">
        <f>D121*E121</f>
        <v>699</v>
      </c>
      <c r="G121" s="157" t="s">
        <v>334</v>
      </c>
      <c r="H121" s="17" t="s">
        <v>183</v>
      </c>
      <c r="I121" s="18">
        <v>8.9</v>
      </c>
      <c r="J121" s="18">
        <v>8.9</v>
      </c>
      <c r="K121" s="19">
        <v>50</v>
      </c>
      <c r="L121" s="18">
        <f t="shared" si="38"/>
        <v>445</v>
      </c>
      <c r="M121" s="18">
        <f t="shared" si="39"/>
        <v>1.9100000000000001</v>
      </c>
      <c r="N121" s="19">
        <f t="shared" si="40"/>
        <v>-50</v>
      </c>
      <c r="O121" s="18">
        <f t="shared" si="41"/>
        <v>-254</v>
      </c>
      <c r="P121" s="140" t="s">
        <v>534</v>
      </c>
    </row>
    <row r="122" spans="1:16" s="6" customFormat="1" ht="33" customHeight="1" x14ac:dyDescent="0.3">
      <c r="A122" s="247" t="s">
        <v>335</v>
      </c>
      <c r="B122" s="97" t="s">
        <v>184</v>
      </c>
      <c r="C122" s="99"/>
      <c r="D122" s="99"/>
      <c r="E122" s="98"/>
      <c r="F122" s="99"/>
      <c r="G122" s="163" t="s">
        <v>335</v>
      </c>
      <c r="H122" s="97" t="s">
        <v>184</v>
      </c>
      <c r="I122" s="99"/>
      <c r="J122" s="99"/>
      <c r="K122" s="98"/>
      <c r="L122" s="99"/>
      <c r="M122" s="99"/>
      <c r="N122" s="98"/>
      <c r="O122" s="99"/>
      <c r="P122" s="118"/>
    </row>
    <row r="123" spans="1:16" s="6" customFormat="1" ht="57.75" customHeight="1" x14ac:dyDescent="0.3">
      <c r="A123" s="244" t="s">
        <v>336</v>
      </c>
      <c r="B123" s="17" t="s">
        <v>185</v>
      </c>
      <c r="C123" s="18">
        <v>8.0299999999999994</v>
      </c>
      <c r="D123" s="18">
        <v>8.0299999999999994</v>
      </c>
      <c r="E123" s="19">
        <v>5</v>
      </c>
      <c r="F123" s="18">
        <f t="shared" ref="F123:F134" si="42">D123*E123</f>
        <v>40.15</v>
      </c>
      <c r="G123" s="157" t="s">
        <v>336</v>
      </c>
      <c r="H123" s="17" t="s">
        <v>185</v>
      </c>
      <c r="I123" s="18">
        <v>8.6</v>
      </c>
      <c r="J123" s="18">
        <v>8.6</v>
      </c>
      <c r="K123" s="19">
        <v>5</v>
      </c>
      <c r="L123" s="18">
        <f t="shared" si="38"/>
        <v>43</v>
      </c>
      <c r="M123" s="18">
        <f t="shared" ref="M123:M134" si="43">J123-D123</f>
        <v>0.57000000000000028</v>
      </c>
      <c r="N123" s="19">
        <f t="shared" ref="N123:N134" si="44">K123-E123</f>
        <v>0</v>
      </c>
      <c r="O123" s="18">
        <f t="shared" ref="O123:O134" si="45">L123-F123</f>
        <v>2.8500000000000014</v>
      </c>
      <c r="P123" s="140" t="s">
        <v>536</v>
      </c>
    </row>
    <row r="124" spans="1:16" s="6" customFormat="1" ht="54.75" customHeight="1" x14ac:dyDescent="0.3">
      <c r="A124" s="244" t="s">
        <v>337</v>
      </c>
      <c r="B124" s="17" t="s">
        <v>185</v>
      </c>
      <c r="C124" s="18">
        <v>11.97</v>
      </c>
      <c r="D124" s="18">
        <v>11.97</v>
      </c>
      <c r="E124" s="19">
        <v>5</v>
      </c>
      <c r="F124" s="18">
        <f t="shared" si="42"/>
        <v>59.85</v>
      </c>
      <c r="G124" s="157" t="s">
        <v>337</v>
      </c>
      <c r="H124" s="17" t="s">
        <v>185</v>
      </c>
      <c r="I124" s="18">
        <v>12.7</v>
      </c>
      <c r="J124" s="18">
        <v>12.7</v>
      </c>
      <c r="K124" s="19">
        <v>5</v>
      </c>
      <c r="L124" s="18">
        <f t="shared" si="38"/>
        <v>63.5</v>
      </c>
      <c r="M124" s="18">
        <f t="shared" si="43"/>
        <v>0.72999999999999865</v>
      </c>
      <c r="N124" s="19">
        <f t="shared" si="44"/>
        <v>0</v>
      </c>
      <c r="O124" s="18">
        <f t="shared" si="45"/>
        <v>3.6499999999999986</v>
      </c>
      <c r="P124" s="140" t="s">
        <v>536</v>
      </c>
    </row>
    <row r="125" spans="1:16" s="6" customFormat="1" ht="54.75" customHeight="1" x14ac:dyDescent="0.3">
      <c r="A125" s="244" t="s">
        <v>338</v>
      </c>
      <c r="B125" s="17" t="s">
        <v>186</v>
      </c>
      <c r="C125" s="18">
        <v>13.27</v>
      </c>
      <c r="D125" s="18">
        <v>13.27</v>
      </c>
      <c r="E125" s="19">
        <v>5</v>
      </c>
      <c r="F125" s="18">
        <f t="shared" si="42"/>
        <v>66.349999999999994</v>
      </c>
      <c r="G125" s="157" t="s">
        <v>338</v>
      </c>
      <c r="H125" s="17" t="s">
        <v>186</v>
      </c>
      <c r="I125" s="18">
        <v>14.3</v>
      </c>
      <c r="J125" s="18">
        <v>14.3</v>
      </c>
      <c r="K125" s="19">
        <v>5</v>
      </c>
      <c r="L125" s="18">
        <f t="shared" si="38"/>
        <v>71.5</v>
      </c>
      <c r="M125" s="18">
        <f t="shared" si="43"/>
        <v>1.0300000000000011</v>
      </c>
      <c r="N125" s="19">
        <f t="shared" si="44"/>
        <v>0</v>
      </c>
      <c r="O125" s="18">
        <f t="shared" si="45"/>
        <v>5.1500000000000057</v>
      </c>
      <c r="P125" s="140" t="s">
        <v>536</v>
      </c>
    </row>
    <row r="126" spans="1:16" s="6" customFormat="1" ht="54.75" customHeight="1" x14ac:dyDescent="0.3">
      <c r="A126" s="244" t="s">
        <v>339</v>
      </c>
      <c r="B126" s="17" t="s">
        <v>187</v>
      </c>
      <c r="C126" s="18">
        <v>13.27</v>
      </c>
      <c r="D126" s="18">
        <v>13.27</v>
      </c>
      <c r="E126" s="19">
        <v>5</v>
      </c>
      <c r="F126" s="18">
        <f t="shared" si="42"/>
        <v>66.349999999999994</v>
      </c>
      <c r="G126" s="157" t="s">
        <v>339</v>
      </c>
      <c r="H126" s="17" t="s">
        <v>187</v>
      </c>
      <c r="I126" s="18">
        <v>14.3</v>
      </c>
      <c r="J126" s="18">
        <v>14.3</v>
      </c>
      <c r="K126" s="19">
        <v>5</v>
      </c>
      <c r="L126" s="18">
        <f t="shared" si="38"/>
        <v>71.5</v>
      </c>
      <c r="M126" s="18">
        <f t="shared" si="43"/>
        <v>1.0300000000000011</v>
      </c>
      <c r="N126" s="19">
        <f t="shared" si="44"/>
        <v>0</v>
      </c>
      <c r="O126" s="18">
        <f t="shared" si="45"/>
        <v>5.1500000000000057</v>
      </c>
      <c r="P126" s="140" t="s">
        <v>536</v>
      </c>
    </row>
    <row r="127" spans="1:16" s="6" customFormat="1" ht="54.75" customHeight="1" x14ac:dyDescent="0.3">
      <c r="A127" s="244" t="s">
        <v>340</v>
      </c>
      <c r="B127" s="17" t="s">
        <v>188</v>
      </c>
      <c r="C127" s="18">
        <v>5.16</v>
      </c>
      <c r="D127" s="18">
        <v>5.16</v>
      </c>
      <c r="E127" s="19">
        <v>5</v>
      </c>
      <c r="F127" s="18">
        <f t="shared" si="42"/>
        <v>25.8</v>
      </c>
      <c r="G127" s="157" t="s">
        <v>340</v>
      </c>
      <c r="H127" s="17" t="s">
        <v>188</v>
      </c>
      <c r="I127" s="18">
        <v>5.7</v>
      </c>
      <c r="J127" s="18">
        <v>5.7</v>
      </c>
      <c r="K127" s="19">
        <v>5</v>
      </c>
      <c r="L127" s="18">
        <f t="shared" si="38"/>
        <v>28.5</v>
      </c>
      <c r="M127" s="18">
        <f t="shared" si="43"/>
        <v>0.54</v>
      </c>
      <c r="N127" s="19">
        <f t="shared" si="44"/>
        <v>0</v>
      </c>
      <c r="O127" s="18">
        <f t="shared" si="45"/>
        <v>2.6999999999999993</v>
      </c>
      <c r="P127" s="140" t="s">
        <v>536</v>
      </c>
    </row>
    <row r="128" spans="1:16" s="6" customFormat="1" ht="54.75" customHeight="1" x14ac:dyDescent="0.3">
      <c r="A128" s="244" t="s">
        <v>341</v>
      </c>
      <c r="B128" s="17" t="s">
        <v>188</v>
      </c>
      <c r="C128" s="18">
        <v>8.8699999999999992</v>
      </c>
      <c r="D128" s="18">
        <v>8.8699999999999992</v>
      </c>
      <c r="E128" s="19">
        <v>5</v>
      </c>
      <c r="F128" s="18">
        <f t="shared" si="42"/>
        <v>44.349999999999994</v>
      </c>
      <c r="G128" s="157" t="s">
        <v>341</v>
      </c>
      <c r="H128" s="17" t="s">
        <v>188</v>
      </c>
      <c r="I128" s="18">
        <v>9.85</v>
      </c>
      <c r="J128" s="18">
        <v>9.85</v>
      </c>
      <c r="K128" s="19">
        <v>5</v>
      </c>
      <c r="L128" s="18">
        <f t="shared" si="38"/>
        <v>49.25</v>
      </c>
      <c r="M128" s="18">
        <f t="shared" si="43"/>
        <v>0.98000000000000043</v>
      </c>
      <c r="N128" s="19">
        <f t="shared" si="44"/>
        <v>0</v>
      </c>
      <c r="O128" s="18">
        <f t="shared" si="45"/>
        <v>4.9000000000000057</v>
      </c>
      <c r="P128" s="140" t="s">
        <v>536</v>
      </c>
    </row>
    <row r="129" spans="1:16" s="6" customFormat="1" ht="54" customHeight="1" x14ac:dyDescent="0.3">
      <c r="A129" s="244" t="s">
        <v>342</v>
      </c>
      <c r="B129" s="17" t="s">
        <v>630</v>
      </c>
      <c r="C129" s="18">
        <v>13.79</v>
      </c>
      <c r="D129" s="18">
        <v>13.79</v>
      </c>
      <c r="E129" s="19">
        <v>10</v>
      </c>
      <c r="F129" s="18">
        <f t="shared" si="42"/>
        <v>137.89999999999998</v>
      </c>
      <c r="G129" s="107" t="s">
        <v>342</v>
      </c>
      <c r="H129" s="17" t="s">
        <v>630</v>
      </c>
      <c r="I129" s="18">
        <v>14.8</v>
      </c>
      <c r="J129" s="18">
        <v>14.8</v>
      </c>
      <c r="K129" s="19">
        <v>10</v>
      </c>
      <c r="L129" s="18">
        <f t="shared" si="38"/>
        <v>148</v>
      </c>
      <c r="M129" s="18">
        <f t="shared" si="43"/>
        <v>1.0100000000000016</v>
      </c>
      <c r="N129" s="19">
        <f t="shared" si="44"/>
        <v>0</v>
      </c>
      <c r="O129" s="18">
        <f t="shared" si="45"/>
        <v>10.100000000000023</v>
      </c>
      <c r="P129" s="140" t="s">
        <v>536</v>
      </c>
    </row>
    <row r="130" spans="1:16" s="6" customFormat="1" ht="54" customHeight="1" x14ac:dyDescent="0.3">
      <c r="A130" s="244" t="s">
        <v>343</v>
      </c>
      <c r="B130" s="17" t="s">
        <v>630</v>
      </c>
      <c r="C130" s="18">
        <v>16.84</v>
      </c>
      <c r="D130" s="18">
        <v>16.84</v>
      </c>
      <c r="E130" s="19">
        <v>10</v>
      </c>
      <c r="F130" s="18">
        <f t="shared" si="42"/>
        <v>168.4</v>
      </c>
      <c r="G130" s="107" t="s">
        <v>343</v>
      </c>
      <c r="H130" s="17" t="s">
        <v>630</v>
      </c>
      <c r="I130" s="18">
        <v>18.100000000000001</v>
      </c>
      <c r="J130" s="18">
        <v>18.100000000000001</v>
      </c>
      <c r="K130" s="19">
        <v>10</v>
      </c>
      <c r="L130" s="18">
        <f t="shared" si="38"/>
        <v>181</v>
      </c>
      <c r="M130" s="18">
        <f t="shared" si="43"/>
        <v>1.2600000000000016</v>
      </c>
      <c r="N130" s="19">
        <f t="shared" si="44"/>
        <v>0</v>
      </c>
      <c r="O130" s="18">
        <f t="shared" si="45"/>
        <v>12.599999999999994</v>
      </c>
      <c r="P130" s="140" t="s">
        <v>536</v>
      </c>
    </row>
    <row r="131" spans="1:16" s="6" customFormat="1" ht="54" customHeight="1" x14ac:dyDescent="0.3">
      <c r="A131" s="244" t="s">
        <v>344</v>
      </c>
      <c r="B131" s="17" t="s">
        <v>189</v>
      </c>
      <c r="C131" s="18">
        <v>12.48</v>
      </c>
      <c r="D131" s="18">
        <v>12.48</v>
      </c>
      <c r="E131" s="19">
        <v>6</v>
      </c>
      <c r="F131" s="18">
        <f t="shared" si="42"/>
        <v>74.88</v>
      </c>
      <c r="G131" s="157" t="s">
        <v>344</v>
      </c>
      <c r="H131" s="17" t="s">
        <v>189</v>
      </c>
      <c r="I131" s="18">
        <v>15.1</v>
      </c>
      <c r="J131" s="18">
        <v>15.1</v>
      </c>
      <c r="K131" s="19">
        <v>6</v>
      </c>
      <c r="L131" s="18">
        <f t="shared" si="38"/>
        <v>90.6</v>
      </c>
      <c r="M131" s="18">
        <f t="shared" si="43"/>
        <v>2.6199999999999992</v>
      </c>
      <c r="N131" s="19">
        <f t="shared" si="44"/>
        <v>0</v>
      </c>
      <c r="O131" s="18">
        <f t="shared" si="45"/>
        <v>15.719999999999999</v>
      </c>
      <c r="P131" s="140" t="s">
        <v>536</v>
      </c>
    </row>
    <row r="132" spans="1:16" s="6" customFormat="1" ht="54" customHeight="1" x14ac:dyDescent="0.3">
      <c r="A132" s="244" t="s">
        <v>345</v>
      </c>
      <c r="B132" s="17" t="s">
        <v>190</v>
      </c>
      <c r="C132" s="18">
        <v>23.76</v>
      </c>
      <c r="D132" s="18">
        <v>23.76</v>
      </c>
      <c r="E132" s="19">
        <v>6</v>
      </c>
      <c r="F132" s="18">
        <f t="shared" si="42"/>
        <v>142.56</v>
      </c>
      <c r="G132" s="157" t="s">
        <v>345</v>
      </c>
      <c r="H132" s="17" t="s">
        <v>190</v>
      </c>
      <c r="I132" s="18">
        <v>28.8</v>
      </c>
      <c r="J132" s="18">
        <v>28.8</v>
      </c>
      <c r="K132" s="19">
        <v>6</v>
      </c>
      <c r="L132" s="18">
        <f t="shared" si="38"/>
        <v>172.8</v>
      </c>
      <c r="M132" s="18">
        <f t="shared" si="43"/>
        <v>5.0399999999999991</v>
      </c>
      <c r="N132" s="19">
        <f t="shared" si="44"/>
        <v>0</v>
      </c>
      <c r="O132" s="18">
        <f t="shared" si="45"/>
        <v>30.240000000000009</v>
      </c>
      <c r="P132" s="140" t="s">
        <v>536</v>
      </c>
    </row>
    <row r="133" spans="1:16" s="6" customFormat="1" ht="54" customHeight="1" x14ac:dyDescent="0.3">
      <c r="A133" s="244" t="s">
        <v>346</v>
      </c>
      <c r="B133" s="11" t="s">
        <v>214</v>
      </c>
      <c r="C133" s="18">
        <v>18.32</v>
      </c>
      <c r="D133" s="18">
        <v>18.32</v>
      </c>
      <c r="E133" s="19">
        <v>5</v>
      </c>
      <c r="F133" s="18">
        <f t="shared" si="42"/>
        <v>91.6</v>
      </c>
      <c r="G133" s="157" t="s">
        <v>346</v>
      </c>
      <c r="H133" s="11" t="s">
        <v>214</v>
      </c>
      <c r="I133" s="18">
        <v>22.75</v>
      </c>
      <c r="J133" s="18">
        <v>22.75</v>
      </c>
      <c r="K133" s="19">
        <v>5</v>
      </c>
      <c r="L133" s="18">
        <f t="shared" si="38"/>
        <v>113.75</v>
      </c>
      <c r="M133" s="18">
        <f t="shared" si="43"/>
        <v>4.43</v>
      </c>
      <c r="N133" s="19">
        <f t="shared" si="44"/>
        <v>0</v>
      </c>
      <c r="O133" s="18">
        <f t="shared" si="45"/>
        <v>22.150000000000006</v>
      </c>
      <c r="P133" s="140" t="s">
        <v>536</v>
      </c>
    </row>
    <row r="134" spans="1:16" s="6" customFormat="1" ht="54" customHeight="1" x14ac:dyDescent="0.3">
      <c r="A134" s="244" t="s">
        <v>347</v>
      </c>
      <c r="B134" s="11" t="s">
        <v>215</v>
      </c>
      <c r="C134" s="18">
        <v>8.67</v>
      </c>
      <c r="D134" s="18">
        <v>8.67</v>
      </c>
      <c r="E134" s="19">
        <v>5</v>
      </c>
      <c r="F134" s="18">
        <f t="shared" si="42"/>
        <v>43.35</v>
      </c>
      <c r="G134" s="157" t="s">
        <v>347</v>
      </c>
      <c r="H134" s="11" t="s">
        <v>215</v>
      </c>
      <c r="I134" s="18">
        <v>9.3000000000000007</v>
      </c>
      <c r="J134" s="18">
        <v>9.3000000000000007</v>
      </c>
      <c r="K134" s="19">
        <v>5</v>
      </c>
      <c r="L134" s="18">
        <f t="shared" si="38"/>
        <v>46.5</v>
      </c>
      <c r="M134" s="18">
        <f t="shared" si="43"/>
        <v>0.63000000000000078</v>
      </c>
      <c r="N134" s="19">
        <f t="shared" si="44"/>
        <v>0</v>
      </c>
      <c r="O134" s="18">
        <f t="shared" si="45"/>
        <v>3.1499999999999986</v>
      </c>
      <c r="P134" s="140" t="s">
        <v>536</v>
      </c>
    </row>
    <row r="135" spans="1:16" s="6" customFormat="1" ht="54" customHeight="1" x14ac:dyDescent="0.3">
      <c r="A135" s="244" t="s">
        <v>348</v>
      </c>
      <c r="B135" s="11" t="s">
        <v>216</v>
      </c>
      <c r="C135" s="18">
        <v>21.37</v>
      </c>
      <c r="D135" s="18">
        <v>21.37</v>
      </c>
      <c r="E135" s="19">
        <v>5</v>
      </c>
      <c r="F135" s="18">
        <f>D135*E135</f>
        <v>106.85000000000001</v>
      </c>
      <c r="G135" s="157" t="s">
        <v>348</v>
      </c>
      <c r="H135" s="11" t="s">
        <v>216</v>
      </c>
      <c r="I135" s="18">
        <v>24.65</v>
      </c>
      <c r="J135" s="18">
        <v>24.65</v>
      </c>
      <c r="K135" s="19">
        <v>5</v>
      </c>
      <c r="L135" s="18">
        <f>J135*K135</f>
        <v>123.25</v>
      </c>
      <c r="M135" s="18">
        <f>J135-D135</f>
        <v>3.2799999999999976</v>
      </c>
      <c r="N135" s="19">
        <f>K135-E135</f>
        <v>0</v>
      </c>
      <c r="O135" s="18">
        <f>L135-F135</f>
        <v>16.399999999999991</v>
      </c>
      <c r="P135" s="140" t="s">
        <v>536</v>
      </c>
    </row>
    <row r="136" spans="1:16" ht="26" x14ac:dyDescent="0.3">
      <c r="A136" s="120" t="s">
        <v>349</v>
      </c>
      <c r="B136" s="93" t="s">
        <v>22</v>
      </c>
      <c r="C136" s="119"/>
      <c r="D136" s="91"/>
      <c r="E136" s="91"/>
      <c r="F136" s="94"/>
      <c r="G136" s="120" t="s">
        <v>349</v>
      </c>
      <c r="H136" s="93" t="s">
        <v>22</v>
      </c>
      <c r="I136" s="119"/>
      <c r="J136" s="91"/>
      <c r="K136" s="91"/>
      <c r="L136" s="94"/>
      <c r="M136" s="94"/>
      <c r="N136" s="91"/>
      <c r="O136" s="94"/>
      <c r="P136" s="206"/>
    </row>
    <row r="137" spans="1:16" s="6" customFormat="1" ht="57.75" customHeight="1" x14ac:dyDescent="0.3">
      <c r="A137" s="244" t="s">
        <v>350</v>
      </c>
      <c r="B137" s="90" t="s">
        <v>191</v>
      </c>
      <c r="C137" s="18">
        <v>6.29</v>
      </c>
      <c r="D137" s="18">
        <v>6.29</v>
      </c>
      <c r="E137" s="19">
        <v>5</v>
      </c>
      <c r="F137" s="18">
        <f t="shared" ref="F137:F145" si="46">D137*E137</f>
        <v>31.45</v>
      </c>
      <c r="G137" s="157" t="s">
        <v>350</v>
      </c>
      <c r="H137" s="90" t="s">
        <v>191</v>
      </c>
      <c r="I137" s="18">
        <v>7.2</v>
      </c>
      <c r="J137" s="18">
        <v>7.2</v>
      </c>
      <c r="K137" s="19">
        <v>5</v>
      </c>
      <c r="L137" s="18">
        <f t="shared" ref="L137:L145" si="47">J137*K137</f>
        <v>36</v>
      </c>
      <c r="M137" s="18">
        <f t="shared" ref="M137:M145" si="48">J137-D137</f>
        <v>0.91000000000000014</v>
      </c>
      <c r="N137" s="19">
        <f t="shared" ref="N137:N145" si="49">K137-E137</f>
        <v>0</v>
      </c>
      <c r="O137" s="18">
        <f t="shared" ref="O137:O145" si="50">L137-F137</f>
        <v>4.5500000000000007</v>
      </c>
      <c r="P137" s="140" t="s">
        <v>535</v>
      </c>
    </row>
    <row r="138" spans="1:16" s="6" customFormat="1" ht="55.5" customHeight="1" x14ac:dyDescent="0.3">
      <c r="A138" s="244" t="s">
        <v>351</v>
      </c>
      <c r="B138" s="90" t="s">
        <v>192</v>
      </c>
      <c r="C138" s="18">
        <v>2.1</v>
      </c>
      <c r="D138" s="18">
        <v>2.1</v>
      </c>
      <c r="E138" s="19">
        <v>50</v>
      </c>
      <c r="F138" s="18">
        <f t="shared" si="46"/>
        <v>105</v>
      </c>
      <c r="G138" s="157" t="s">
        <v>351</v>
      </c>
      <c r="H138" s="90" t="s">
        <v>192</v>
      </c>
      <c r="I138" s="18">
        <v>2.4</v>
      </c>
      <c r="J138" s="18">
        <v>2.4</v>
      </c>
      <c r="K138" s="19">
        <v>80</v>
      </c>
      <c r="L138" s="18">
        <f t="shared" si="47"/>
        <v>192</v>
      </c>
      <c r="M138" s="18">
        <f t="shared" si="48"/>
        <v>0.29999999999999982</v>
      </c>
      <c r="N138" s="19">
        <f t="shared" si="49"/>
        <v>30</v>
      </c>
      <c r="O138" s="18">
        <f t="shared" si="50"/>
        <v>87</v>
      </c>
      <c r="P138" s="140" t="s">
        <v>534</v>
      </c>
    </row>
    <row r="139" spans="1:16" s="6" customFormat="1" ht="55.5" customHeight="1" x14ac:dyDescent="0.3">
      <c r="A139" s="244" t="s">
        <v>352</v>
      </c>
      <c r="B139" s="90" t="s">
        <v>193</v>
      </c>
      <c r="C139" s="18">
        <v>8.09</v>
      </c>
      <c r="D139" s="18">
        <v>8.09</v>
      </c>
      <c r="E139" s="19">
        <v>30</v>
      </c>
      <c r="F139" s="18">
        <f t="shared" si="46"/>
        <v>242.7</v>
      </c>
      <c r="G139" s="157" t="s">
        <v>352</v>
      </c>
      <c r="H139" s="90" t="s">
        <v>193</v>
      </c>
      <c r="I139" s="18">
        <v>8.6</v>
      </c>
      <c r="J139" s="18">
        <v>8.6</v>
      </c>
      <c r="K139" s="19">
        <v>10</v>
      </c>
      <c r="L139" s="18">
        <f t="shared" si="47"/>
        <v>86</v>
      </c>
      <c r="M139" s="18">
        <f t="shared" si="48"/>
        <v>0.50999999999999979</v>
      </c>
      <c r="N139" s="19">
        <f t="shared" si="49"/>
        <v>-20</v>
      </c>
      <c r="O139" s="18">
        <f t="shared" si="50"/>
        <v>-156.69999999999999</v>
      </c>
      <c r="P139" s="140" t="s">
        <v>534</v>
      </c>
    </row>
    <row r="140" spans="1:16" s="6" customFormat="1" ht="63" customHeight="1" x14ac:dyDescent="0.3">
      <c r="A140" s="244" t="s">
        <v>353</v>
      </c>
      <c r="B140" s="90" t="s">
        <v>194</v>
      </c>
      <c r="C140" s="18">
        <v>2.1</v>
      </c>
      <c r="D140" s="18">
        <v>2.1</v>
      </c>
      <c r="E140" s="19">
        <v>10</v>
      </c>
      <c r="F140" s="18">
        <f t="shared" si="46"/>
        <v>21</v>
      </c>
      <c r="G140" s="157" t="s">
        <v>353</v>
      </c>
      <c r="H140" s="90" t="s">
        <v>194</v>
      </c>
      <c r="I140" s="18">
        <v>2.2999999999999998</v>
      </c>
      <c r="J140" s="18">
        <v>2.2999999999999998</v>
      </c>
      <c r="K140" s="19">
        <v>10</v>
      </c>
      <c r="L140" s="18">
        <f t="shared" si="47"/>
        <v>23</v>
      </c>
      <c r="M140" s="18">
        <f t="shared" si="48"/>
        <v>0.19999999999999973</v>
      </c>
      <c r="N140" s="19">
        <f t="shared" si="49"/>
        <v>0</v>
      </c>
      <c r="O140" s="18">
        <f t="shared" si="50"/>
        <v>2</v>
      </c>
      <c r="P140" s="140" t="s">
        <v>535</v>
      </c>
    </row>
    <row r="141" spans="1:16" s="6" customFormat="1" ht="60.75" customHeight="1" x14ac:dyDescent="0.3">
      <c r="A141" s="244" t="s">
        <v>354</v>
      </c>
      <c r="B141" s="90" t="s">
        <v>195</v>
      </c>
      <c r="C141" s="18">
        <v>12.11</v>
      </c>
      <c r="D141" s="18">
        <v>12.11</v>
      </c>
      <c r="E141" s="19">
        <v>20</v>
      </c>
      <c r="F141" s="18">
        <f t="shared" si="46"/>
        <v>242.2</v>
      </c>
      <c r="G141" s="157" t="s">
        <v>354</v>
      </c>
      <c r="H141" s="90" t="s">
        <v>195</v>
      </c>
      <c r="I141" s="18">
        <v>12.95</v>
      </c>
      <c r="J141" s="18">
        <v>12.95</v>
      </c>
      <c r="K141" s="19">
        <v>20</v>
      </c>
      <c r="L141" s="18">
        <f t="shared" si="47"/>
        <v>259</v>
      </c>
      <c r="M141" s="18">
        <f t="shared" si="48"/>
        <v>0.83999999999999986</v>
      </c>
      <c r="N141" s="19">
        <f t="shared" si="49"/>
        <v>0</v>
      </c>
      <c r="O141" s="18">
        <f t="shared" si="50"/>
        <v>16.800000000000011</v>
      </c>
      <c r="P141" s="140" t="s">
        <v>535</v>
      </c>
    </row>
    <row r="142" spans="1:16" s="6" customFormat="1" ht="54.75" customHeight="1" x14ac:dyDescent="0.3">
      <c r="A142" s="244" t="s">
        <v>355</v>
      </c>
      <c r="B142" s="90" t="s">
        <v>196</v>
      </c>
      <c r="C142" s="18">
        <v>2.73</v>
      </c>
      <c r="D142" s="18">
        <v>2.73</v>
      </c>
      <c r="E142" s="19">
        <v>100</v>
      </c>
      <c r="F142" s="18">
        <f t="shared" si="46"/>
        <v>273</v>
      </c>
      <c r="G142" s="157"/>
      <c r="H142" s="17"/>
      <c r="I142" s="18">
        <v>0</v>
      </c>
      <c r="J142" s="18">
        <v>0</v>
      </c>
      <c r="K142" s="19">
        <v>0</v>
      </c>
      <c r="L142" s="18">
        <f t="shared" si="47"/>
        <v>0</v>
      </c>
      <c r="M142" s="18">
        <f t="shared" si="48"/>
        <v>-2.73</v>
      </c>
      <c r="N142" s="19">
        <f t="shared" si="49"/>
        <v>-100</v>
      </c>
      <c r="O142" s="18">
        <f t="shared" si="50"/>
        <v>-273</v>
      </c>
      <c r="P142" s="140" t="s">
        <v>490</v>
      </c>
    </row>
    <row r="143" spans="1:16" s="6" customFormat="1" ht="54.75" customHeight="1" x14ac:dyDescent="0.3">
      <c r="A143" s="244" t="s">
        <v>356</v>
      </c>
      <c r="B143" s="90" t="s">
        <v>197</v>
      </c>
      <c r="C143" s="18">
        <v>3.48</v>
      </c>
      <c r="D143" s="18">
        <v>3.48</v>
      </c>
      <c r="E143" s="19">
        <v>10</v>
      </c>
      <c r="F143" s="18">
        <f t="shared" si="46"/>
        <v>34.799999999999997</v>
      </c>
      <c r="G143" s="157" t="s">
        <v>356</v>
      </c>
      <c r="H143" s="90" t="s">
        <v>197</v>
      </c>
      <c r="I143" s="18">
        <v>4</v>
      </c>
      <c r="J143" s="18">
        <v>4</v>
      </c>
      <c r="K143" s="19">
        <v>10</v>
      </c>
      <c r="L143" s="18">
        <f t="shared" si="47"/>
        <v>40</v>
      </c>
      <c r="M143" s="18">
        <f t="shared" si="48"/>
        <v>0.52</v>
      </c>
      <c r="N143" s="19">
        <f t="shared" si="49"/>
        <v>0</v>
      </c>
      <c r="O143" s="18">
        <f t="shared" si="50"/>
        <v>5.2000000000000028</v>
      </c>
      <c r="P143" s="140" t="s">
        <v>535</v>
      </c>
    </row>
    <row r="144" spans="1:16" ht="54.75" customHeight="1" x14ac:dyDescent="0.3">
      <c r="A144" s="244" t="s">
        <v>357</v>
      </c>
      <c r="B144" s="22" t="s">
        <v>198</v>
      </c>
      <c r="C144" s="18">
        <v>3.1</v>
      </c>
      <c r="D144" s="18">
        <v>3.1</v>
      </c>
      <c r="E144" s="19">
        <v>20</v>
      </c>
      <c r="F144" s="18">
        <f t="shared" si="46"/>
        <v>62</v>
      </c>
      <c r="G144" s="157" t="s">
        <v>357</v>
      </c>
      <c r="H144" s="22" t="s">
        <v>198</v>
      </c>
      <c r="I144" s="18">
        <v>5.9</v>
      </c>
      <c r="J144" s="18">
        <v>5.9</v>
      </c>
      <c r="K144" s="19">
        <v>10</v>
      </c>
      <c r="L144" s="18">
        <f t="shared" si="47"/>
        <v>59</v>
      </c>
      <c r="M144" s="18">
        <f t="shared" si="48"/>
        <v>2.8000000000000003</v>
      </c>
      <c r="N144" s="19">
        <f t="shared" si="49"/>
        <v>-10</v>
      </c>
      <c r="O144" s="18">
        <f t="shared" si="50"/>
        <v>-3</v>
      </c>
      <c r="P144" s="140" t="s">
        <v>534</v>
      </c>
    </row>
    <row r="145" spans="1:16" ht="54.75" customHeight="1" x14ac:dyDescent="0.3">
      <c r="A145" s="244" t="s">
        <v>358</v>
      </c>
      <c r="B145" s="22" t="s">
        <v>199</v>
      </c>
      <c r="C145" s="18">
        <v>6</v>
      </c>
      <c r="D145" s="18">
        <v>6</v>
      </c>
      <c r="E145" s="19">
        <v>20</v>
      </c>
      <c r="F145" s="18">
        <f t="shared" si="46"/>
        <v>120</v>
      </c>
      <c r="G145" s="157" t="s">
        <v>358</v>
      </c>
      <c r="H145" s="22" t="s">
        <v>199</v>
      </c>
      <c r="I145" s="18">
        <v>12.2</v>
      </c>
      <c r="J145" s="18">
        <v>12.2</v>
      </c>
      <c r="K145" s="19">
        <v>20</v>
      </c>
      <c r="L145" s="18">
        <f t="shared" si="47"/>
        <v>244</v>
      </c>
      <c r="M145" s="18">
        <f t="shared" si="48"/>
        <v>6.1999999999999993</v>
      </c>
      <c r="N145" s="19">
        <f t="shared" si="49"/>
        <v>0</v>
      </c>
      <c r="O145" s="18">
        <f t="shared" si="50"/>
        <v>124</v>
      </c>
      <c r="P145" s="140" t="s">
        <v>536</v>
      </c>
    </row>
    <row r="146" spans="1:16" ht="54.75" customHeight="1" x14ac:dyDescent="0.3">
      <c r="A146" s="244" t="s">
        <v>359</v>
      </c>
      <c r="B146" s="29" t="s">
        <v>62</v>
      </c>
      <c r="C146" s="18">
        <v>8.2799999999999994</v>
      </c>
      <c r="D146" s="18">
        <v>8.2799999999999994</v>
      </c>
      <c r="E146" s="19">
        <v>10</v>
      </c>
      <c r="F146" s="18">
        <f>D146*E146</f>
        <v>82.8</v>
      </c>
      <c r="G146" s="157" t="s">
        <v>355</v>
      </c>
      <c r="H146" s="29" t="s">
        <v>62</v>
      </c>
      <c r="I146" s="18">
        <v>9.6</v>
      </c>
      <c r="J146" s="18">
        <v>9.6</v>
      </c>
      <c r="K146" s="19">
        <v>10</v>
      </c>
      <c r="L146" s="18">
        <f>J146*K146</f>
        <v>96</v>
      </c>
      <c r="M146" s="18">
        <f>J146-D146</f>
        <v>1.3200000000000003</v>
      </c>
      <c r="N146" s="19">
        <f>K146-E146</f>
        <v>0</v>
      </c>
      <c r="O146" s="18">
        <f>L146-F146</f>
        <v>13.200000000000003</v>
      </c>
      <c r="P146" s="140" t="s">
        <v>645</v>
      </c>
    </row>
    <row r="147" spans="1:16" ht="30" customHeight="1" x14ac:dyDescent="0.3">
      <c r="A147" s="23">
        <v>3</v>
      </c>
      <c r="B147" s="234" t="s">
        <v>655</v>
      </c>
      <c r="C147" s="63"/>
      <c r="D147" s="63"/>
      <c r="E147" s="47"/>
      <c r="F147" s="63"/>
      <c r="G147" s="191">
        <v>3</v>
      </c>
      <c r="H147" s="275" t="s">
        <v>655</v>
      </c>
      <c r="I147" s="63"/>
      <c r="J147" s="63"/>
      <c r="K147" s="47"/>
      <c r="L147" s="63"/>
      <c r="M147" s="63"/>
      <c r="N147" s="207"/>
      <c r="O147" s="63"/>
      <c r="P147" s="208"/>
    </row>
    <row r="148" spans="1:16" ht="72" customHeight="1" x14ac:dyDescent="0.3">
      <c r="A148" s="244" t="s">
        <v>110</v>
      </c>
      <c r="B148" s="17" t="s">
        <v>155</v>
      </c>
      <c r="C148" s="18">
        <v>1112.82</v>
      </c>
      <c r="D148" s="18">
        <v>1346.51</v>
      </c>
      <c r="E148" s="19">
        <v>1</v>
      </c>
      <c r="F148" s="18">
        <f t="shared" ref="F148:F166" si="51">D148*E148</f>
        <v>1346.51</v>
      </c>
      <c r="G148" s="157" t="s">
        <v>110</v>
      </c>
      <c r="H148" s="17" t="s">
        <v>155</v>
      </c>
      <c r="I148" s="18">
        <v>1156.7</v>
      </c>
      <c r="J148" s="18">
        <v>1399.61</v>
      </c>
      <c r="K148" s="19">
        <v>1</v>
      </c>
      <c r="L148" s="18">
        <f t="shared" ref="L148:L166" si="52">J148*K148</f>
        <v>1399.61</v>
      </c>
      <c r="M148" s="18">
        <f t="shared" ref="M148:M166" si="53">J148-D148</f>
        <v>53.099999999999909</v>
      </c>
      <c r="N148" s="19">
        <f t="shared" ref="N148:N166" si="54">K148-E148</f>
        <v>0</v>
      </c>
      <c r="O148" s="18">
        <f t="shared" ref="O148:O166" si="55">L148-F148</f>
        <v>53.099999999999909</v>
      </c>
      <c r="P148" s="140" t="s">
        <v>646</v>
      </c>
    </row>
    <row r="149" spans="1:16" ht="72" customHeight="1" x14ac:dyDescent="0.3">
      <c r="A149" s="244" t="s">
        <v>114</v>
      </c>
      <c r="B149" s="17" t="s">
        <v>157</v>
      </c>
      <c r="C149" s="18">
        <v>862.45</v>
      </c>
      <c r="D149" s="18">
        <v>1043.56</v>
      </c>
      <c r="E149" s="19">
        <v>1</v>
      </c>
      <c r="F149" s="18">
        <f t="shared" si="51"/>
        <v>1043.56</v>
      </c>
      <c r="G149" s="157" t="s">
        <v>114</v>
      </c>
      <c r="H149" s="17" t="s">
        <v>157</v>
      </c>
      <c r="I149" s="18">
        <v>890.32</v>
      </c>
      <c r="J149" s="18">
        <v>1077.29</v>
      </c>
      <c r="K149" s="19">
        <v>1</v>
      </c>
      <c r="L149" s="18">
        <f t="shared" si="52"/>
        <v>1077.29</v>
      </c>
      <c r="M149" s="18">
        <f t="shared" si="53"/>
        <v>33.730000000000018</v>
      </c>
      <c r="N149" s="19">
        <f t="shared" si="54"/>
        <v>0</v>
      </c>
      <c r="O149" s="18">
        <f t="shared" si="55"/>
        <v>33.730000000000018</v>
      </c>
      <c r="P149" s="140" t="s">
        <v>646</v>
      </c>
    </row>
    <row r="150" spans="1:16" ht="72" customHeight="1" x14ac:dyDescent="0.3">
      <c r="A150" s="244" t="s">
        <v>360</v>
      </c>
      <c r="B150" s="17" t="s">
        <v>159</v>
      </c>
      <c r="C150" s="18">
        <v>874.96</v>
      </c>
      <c r="D150" s="18">
        <v>1058.7</v>
      </c>
      <c r="E150" s="19">
        <v>1</v>
      </c>
      <c r="F150" s="18">
        <f t="shared" si="51"/>
        <v>1058.7</v>
      </c>
      <c r="G150" s="157" t="s">
        <v>360</v>
      </c>
      <c r="H150" s="17" t="s">
        <v>159</v>
      </c>
      <c r="I150" s="18">
        <v>907.46</v>
      </c>
      <c r="J150" s="18">
        <v>1098.03</v>
      </c>
      <c r="K150" s="19">
        <v>1</v>
      </c>
      <c r="L150" s="18">
        <f t="shared" si="52"/>
        <v>1098.03</v>
      </c>
      <c r="M150" s="18">
        <f t="shared" si="53"/>
        <v>39.329999999999927</v>
      </c>
      <c r="N150" s="19">
        <f t="shared" si="54"/>
        <v>0</v>
      </c>
      <c r="O150" s="18">
        <f t="shared" si="55"/>
        <v>39.329999999999927</v>
      </c>
      <c r="P150" s="140" t="s">
        <v>646</v>
      </c>
    </row>
    <row r="151" spans="1:16" ht="72" customHeight="1" x14ac:dyDescent="0.3">
      <c r="A151" s="244" t="s">
        <v>361</v>
      </c>
      <c r="B151" s="17" t="s">
        <v>161</v>
      </c>
      <c r="C151" s="18">
        <v>1112.3499999999999</v>
      </c>
      <c r="D151" s="18">
        <v>1345.94</v>
      </c>
      <c r="E151" s="19">
        <v>1</v>
      </c>
      <c r="F151" s="18">
        <f t="shared" si="51"/>
        <v>1345.94</v>
      </c>
      <c r="G151" s="157" t="s">
        <v>361</v>
      </c>
      <c r="H151" s="17" t="s">
        <v>161</v>
      </c>
      <c r="I151" s="18">
        <v>1154.76</v>
      </c>
      <c r="J151" s="18">
        <v>1397.26</v>
      </c>
      <c r="K151" s="19">
        <v>1</v>
      </c>
      <c r="L151" s="18">
        <f t="shared" si="52"/>
        <v>1397.26</v>
      </c>
      <c r="M151" s="18">
        <f t="shared" si="53"/>
        <v>51.319999999999936</v>
      </c>
      <c r="N151" s="19">
        <f t="shared" si="54"/>
        <v>0</v>
      </c>
      <c r="O151" s="18">
        <f t="shared" si="55"/>
        <v>51.319999999999936</v>
      </c>
      <c r="P151" s="140" t="s">
        <v>646</v>
      </c>
    </row>
    <row r="152" spans="1:16" ht="72" customHeight="1" x14ac:dyDescent="0.3">
      <c r="A152" s="244" t="s">
        <v>362</v>
      </c>
      <c r="B152" s="17" t="s">
        <v>163</v>
      </c>
      <c r="C152" s="18">
        <v>861.65</v>
      </c>
      <c r="D152" s="18">
        <v>1042.5999999999999</v>
      </c>
      <c r="E152" s="19">
        <v>1</v>
      </c>
      <c r="F152" s="18">
        <f t="shared" si="51"/>
        <v>1042.5999999999999</v>
      </c>
      <c r="G152" s="157" t="s">
        <v>362</v>
      </c>
      <c r="H152" s="17" t="s">
        <v>163</v>
      </c>
      <c r="I152" s="18">
        <v>889.39</v>
      </c>
      <c r="J152" s="18">
        <v>1076.1600000000001</v>
      </c>
      <c r="K152" s="19">
        <v>1</v>
      </c>
      <c r="L152" s="18">
        <f t="shared" si="52"/>
        <v>1076.1600000000001</v>
      </c>
      <c r="M152" s="18">
        <f t="shared" si="53"/>
        <v>33.560000000000173</v>
      </c>
      <c r="N152" s="19">
        <f t="shared" si="54"/>
        <v>0</v>
      </c>
      <c r="O152" s="18">
        <f t="shared" si="55"/>
        <v>33.560000000000173</v>
      </c>
      <c r="P152" s="140" t="s">
        <v>646</v>
      </c>
    </row>
    <row r="153" spans="1:16" ht="72" customHeight="1" x14ac:dyDescent="0.3">
      <c r="A153" s="244" t="s">
        <v>363</v>
      </c>
      <c r="B153" s="17" t="s">
        <v>164</v>
      </c>
      <c r="C153" s="18">
        <v>875.52</v>
      </c>
      <c r="D153" s="18">
        <v>1059.3800000000001</v>
      </c>
      <c r="E153" s="19">
        <v>1</v>
      </c>
      <c r="F153" s="18">
        <f t="shared" si="51"/>
        <v>1059.3800000000001</v>
      </c>
      <c r="G153" s="157" t="s">
        <v>363</v>
      </c>
      <c r="H153" s="17" t="s">
        <v>164</v>
      </c>
      <c r="I153" s="18">
        <v>908.11</v>
      </c>
      <c r="J153" s="18">
        <v>1098.81</v>
      </c>
      <c r="K153" s="19">
        <v>1</v>
      </c>
      <c r="L153" s="18">
        <f t="shared" si="52"/>
        <v>1098.81</v>
      </c>
      <c r="M153" s="18">
        <f t="shared" si="53"/>
        <v>39.429999999999836</v>
      </c>
      <c r="N153" s="19">
        <f t="shared" si="54"/>
        <v>0</v>
      </c>
      <c r="O153" s="18">
        <f t="shared" si="55"/>
        <v>39.429999999999836</v>
      </c>
      <c r="P153" s="140" t="s">
        <v>646</v>
      </c>
    </row>
    <row r="154" spans="1:16" ht="72" customHeight="1" x14ac:dyDescent="0.3">
      <c r="A154" s="244" t="s">
        <v>364</v>
      </c>
      <c r="B154" s="17" t="s">
        <v>165</v>
      </c>
      <c r="C154" s="18">
        <v>772.84</v>
      </c>
      <c r="D154" s="18">
        <v>935.14</v>
      </c>
      <c r="E154" s="19">
        <v>1</v>
      </c>
      <c r="F154" s="18">
        <f t="shared" si="51"/>
        <v>935.14</v>
      </c>
      <c r="G154" s="157" t="s">
        <v>364</v>
      </c>
      <c r="H154" s="17" t="s">
        <v>165</v>
      </c>
      <c r="I154" s="18">
        <v>798.6</v>
      </c>
      <c r="J154" s="18">
        <v>966.31</v>
      </c>
      <c r="K154" s="19">
        <v>1</v>
      </c>
      <c r="L154" s="18">
        <f t="shared" si="52"/>
        <v>966.31</v>
      </c>
      <c r="M154" s="18">
        <f t="shared" si="53"/>
        <v>31.169999999999959</v>
      </c>
      <c r="N154" s="19">
        <f t="shared" si="54"/>
        <v>0</v>
      </c>
      <c r="O154" s="18">
        <f t="shared" si="55"/>
        <v>31.169999999999959</v>
      </c>
      <c r="P154" s="140" t="s">
        <v>646</v>
      </c>
    </row>
    <row r="155" spans="1:16" ht="72" customHeight="1" x14ac:dyDescent="0.3">
      <c r="A155" s="244" t="s">
        <v>365</v>
      </c>
      <c r="B155" s="17" t="s">
        <v>166</v>
      </c>
      <c r="C155" s="18">
        <v>805.02</v>
      </c>
      <c r="D155" s="18">
        <v>974.07</v>
      </c>
      <c r="E155" s="19">
        <v>1</v>
      </c>
      <c r="F155" s="18">
        <f t="shared" si="51"/>
        <v>974.07</v>
      </c>
      <c r="G155" s="157" t="s">
        <v>365</v>
      </c>
      <c r="H155" s="17" t="s">
        <v>166</v>
      </c>
      <c r="I155" s="18">
        <v>833.9</v>
      </c>
      <c r="J155" s="18">
        <v>1009.02</v>
      </c>
      <c r="K155" s="19">
        <v>1</v>
      </c>
      <c r="L155" s="18">
        <f t="shared" si="52"/>
        <v>1009.02</v>
      </c>
      <c r="M155" s="18">
        <f t="shared" si="53"/>
        <v>34.949999999999932</v>
      </c>
      <c r="N155" s="19">
        <f t="shared" si="54"/>
        <v>0</v>
      </c>
      <c r="O155" s="18">
        <f t="shared" si="55"/>
        <v>34.949999999999932</v>
      </c>
      <c r="P155" s="140" t="s">
        <v>647</v>
      </c>
    </row>
    <row r="156" spans="1:16" ht="72.75" customHeight="1" x14ac:dyDescent="0.3">
      <c r="A156" s="244" t="s">
        <v>366</v>
      </c>
      <c r="B156" s="17" t="s">
        <v>167</v>
      </c>
      <c r="C156" s="18">
        <v>776.4</v>
      </c>
      <c r="D156" s="18">
        <v>939.44</v>
      </c>
      <c r="E156" s="19">
        <v>1</v>
      </c>
      <c r="F156" s="18">
        <f t="shared" si="51"/>
        <v>939.44</v>
      </c>
      <c r="G156" s="157" t="s">
        <v>366</v>
      </c>
      <c r="H156" s="17" t="s">
        <v>167</v>
      </c>
      <c r="I156" s="18">
        <v>806</v>
      </c>
      <c r="J156" s="18">
        <v>975.26</v>
      </c>
      <c r="K156" s="19">
        <v>1</v>
      </c>
      <c r="L156" s="18">
        <f t="shared" si="52"/>
        <v>975.26</v>
      </c>
      <c r="M156" s="18">
        <f t="shared" si="53"/>
        <v>35.819999999999936</v>
      </c>
      <c r="N156" s="19">
        <f t="shared" si="54"/>
        <v>0</v>
      </c>
      <c r="O156" s="18">
        <f t="shared" si="55"/>
        <v>35.819999999999936</v>
      </c>
      <c r="P156" s="140" t="s">
        <v>647</v>
      </c>
    </row>
    <row r="157" spans="1:16" ht="71.25" customHeight="1" x14ac:dyDescent="0.3">
      <c r="A157" s="244" t="s">
        <v>367</v>
      </c>
      <c r="B157" s="17" t="s">
        <v>168</v>
      </c>
      <c r="C157" s="18">
        <v>776.4</v>
      </c>
      <c r="D157" s="18">
        <v>939.44</v>
      </c>
      <c r="E157" s="19">
        <v>1</v>
      </c>
      <c r="F157" s="18">
        <f t="shared" si="51"/>
        <v>939.44</v>
      </c>
      <c r="G157" s="157" t="s">
        <v>367</v>
      </c>
      <c r="H157" s="17" t="s">
        <v>168</v>
      </c>
      <c r="I157" s="18">
        <v>806</v>
      </c>
      <c r="J157" s="18">
        <v>975.26</v>
      </c>
      <c r="K157" s="19">
        <v>1</v>
      </c>
      <c r="L157" s="18">
        <f t="shared" si="52"/>
        <v>975.26</v>
      </c>
      <c r="M157" s="18">
        <f t="shared" si="53"/>
        <v>35.819999999999936</v>
      </c>
      <c r="N157" s="19">
        <f t="shared" si="54"/>
        <v>0</v>
      </c>
      <c r="O157" s="18">
        <f t="shared" si="55"/>
        <v>35.819999999999936</v>
      </c>
      <c r="P157" s="140" t="s">
        <v>647</v>
      </c>
    </row>
    <row r="158" spans="1:16" ht="72" customHeight="1" x14ac:dyDescent="0.3">
      <c r="A158" s="244" t="s">
        <v>368</v>
      </c>
      <c r="B158" s="17" t="s">
        <v>169</v>
      </c>
      <c r="C158" s="18">
        <v>110.89</v>
      </c>
      <c r="D158" s="18">
        <v>134.18</v>
      </c>
      <c r="E158" s="19">
        <v>1</v>
      </c>
      <c r="F158" s="18">
        <f t="shared" si="51"/>
        <v>134.18</v>
      </c>
      <c r="G158" s="157" t="s">
        <v>368</v>
      </c>
      <c r="H158" s="17" t="s">
        <v>169</v>
      </c>
      <c r="I158" s="18">
        <v>126.45</v>
      </c>
      <c r="J158" s="18">
        <v>153</v>
      </c>
      <c r="K158" s="19">
        <v>1</v>
      </c>
      <c r="L158" s="18">
        <f t="shared" si="52"/>
        <v>153</v>
      </c>
      <c r="M158" s="18">
        <f t="shared" si="53"/>
        <v>18.819999999999993</v>
      </c>
      <c r="N158" s="19">
        <f t="shared" si="54"/>
        <v>0</v>
      </c>
      <c r="O158" s="18">
        <f t="shared" si="55"/>
        <v>18.819999999999993</v>
      </c>
      <c r="P158" s="140" t="s">
        <v>647</v>
      </c>
    </row>
    <row r="159" spans="1:16" ht="63.75" customHeight="1" x14ac:dyDescent="0.3">
      <c r="A159" s="244" t="s">
        <v>369</v>
      </c>
      <c r="B159" s="17" t="s">
        <v>170</v>
      </c>
      <c r="C159" s="18">
        <v>234.39</v>
      </c>
      <c r="D159" s="18">
        <v>283.61</v>
      </c>
      <c r="E159" s="19">
        <v>1</v>
      </c>
      <c r="F159" s="18">
        <f t="shared" si="51"/>
        <v>283.61</v>
      </c>
      <c r="G159" s="157" t="s">
        <v>369</v>
      </c>
      <c r="H159" s="17" t="s">
        <v>170</v>
      </c>
      <c r="I159" s="18">
        <v>242.91</v>
      </c>
      <c r="J159" s="18">
        <v>293.92</v>
      </c>
      <c r="K159" s="19">
        <v>1</v>
      </c>
      <c r="L159" s="18">
        <f t="shared" si="52"/>
        <v>293.92</v>
      </c>
      <c r="M159" s="18">
        <f t="shared" si="53"/>
        <v>10.310000000000002</v>
      </c>
      <c r="N159" s="19">
        <f t="shared" si="54"/>
        <v>0</v>
      </c>
      <c r="O159" s="18">
        <f t="shared" si="55"/>
        <v>10.310000000000002</v>
      </c>
      <c r="P159" s="140" t="s">
        <v>647</v>
      </c>
    </row>
    <row r="160" spans="1:16" ht="60.75" customHeight="1" x14ac:dyDescent="0.3">
      <c r="A160" s="244" t="s">
        <v>370</v>
      </c>
      <c r="B160" s="17" t="s">
        <v>573</v>
      </c>
      <c r="C160" s="18">
        <v>14.02</v>
      </c>
      <c r="D160" s="18">
        <v>14.02</v>
      </c>
      <c r="E160" s="19">
        <v>25</v>
      </c>
      <c r="F160" s="18">
        <f t="shared" si="51"/>
        <v>350.5</v>
      </c>
      <c r="G160" s="157" t="s">
        <v>370</v>
      </c>
      <c r="H160" s="90" t="s">
        <v>502</v>
      </c>
      <c r="I160" s="18">
        <v>16.04</v>
      </c>
      <c r="J160" s="18">
        <v>16.04</v>
      </c>
      <c r="K160" s="19">
        <v>25</v>
      </c>
      <c r="L160" s="18">
        <f>J160*K160</f>
        <v>401</v>
      </c>
      <c r="M160" s="18">
        <f>J160-D160</f>
        <v>2.0199999999999996</v>
      </c>
      <c r="N160" s="19">
        <f>K160-E160</f>
        <v>0</v>
      </c>
      <c r="O160" s="18">
        <f>L160-F160</f>
        <v>50.5</v>
      </c>
      <c r="P160" s="140" t="s">
        <v>535</v>
      </c>
    </row>
    <row r="161" spans="1:17" ht="67.5" customHeight="1" x14ac:dyDescent="0.3">
      <c r="A161" s="244" t="s">
        <v>371</v>
      </c>
      <c r="B161" s="17" t="s">
        <v>171</v>
      </c>
      <c r="C161" s="18">
        <v>463.21</v>
      </c>
      <c r="D161" s="18">
        <v>560.48</v>
      </c>
      <c r="E161" s="19">
        <v>1</v>
      </c>
      <c r="F161" s="18">
        <f t="shared" si="51"/>
        <v>560.48</v>
      </c>
      <c r="G161" s="157" t="s">
        <v>371</v>
      </c>
      <c r="H161" s="17" t="s">
        <v>171</v>
      </c>
      <c r="I161" s="18">
        <v>474.19</v>
      </c>
      <c r="J161" s="18">
        <v>573.77</v>
      </c>
      <c r="K161" s="19">
        <v>1</v>
      </c>
      <c r="L161" s="18">
        <f t="shared" si="52"/>
        <v>573.77</v>
      </c>
      <c r="M161" s="18">
        <f t="shared" si="53"/>
        <v>13.289999999999964</v>
      </c>
      <c r="N161" s="19">
        <f t="shared" si="54"/>
        <v>0</v>
      </c>
      <c r="O161" s="18">
        <f t="shared" si="55"/>
        <v>13.289999999999964</v>
      </c>
      <c r="P161" s="140" t="s">
        <v>646</v>
      </c>
    </row>
    <row r="162" spans="1:17" ht="72" customHeight="1" x14ac:dyDescent="0.3">
      <c r="A162" s="244" t="s">
        <v>372</v>
      </c>
      <c r="B162" s="17" t="s">
        <v>172</v>
      </c>
      <c r="C162" s="18">
        <v>391.22</v>
      </c>
      <c r="D162" s="18">
        <v>473.38</v>
      </c>
      <c r="E162" s="19">
        <v>1</v>
      </c>
      <c r="F162" s="18">
        <f t="shared" si="51"/>
        <v>473.38</v>
      </c>
      <c r="G162" s="157" t="s">
        <v>372</v>
      </c>
      <c r="H162" s="17" t="s">
        <v>172</v>
      </c>
      <c r="I162" s="18">
        <v>406.1</v>
      </c>
      <c r="J162" s="18">
        <v>491.38</v>
      </c>
      <c r="K162" s="19">
        <v>1</v>
      </c>
      <c r="L162" s="18">
        <f t="shared" si="52"/>
        <v>491.38</v>
      </c>
      <c r="M162" s="18">
        <f t="shared" si="53"/>
        <v>18</v>
      </c>
      <c r="N162" s="19">
        <f t="shared" si="54"/>
        <v>0</v>
      </c>
      <c r="O162" s="18">
        <f t="shared" si="55"/>
        <v>18</v>
      </c>
      <c r="P162" s="140" t="s">
        <v>646</v>
      </c>
    </row>
    <row r="163" spans="1:17" ht="72" customHeight="1" x14ac:dyDescent="0.3">
      <c r="A163" s="244" t="s">
        <v>373</v>
      </c>
      <c r="B163" s="17" t="s">
        <v>173</v>
      </c>
      <c r="C163" s="18">
        <v>179.59</v>
      </c>
      <c r="D163" s="18">
        <v>217.3</v>
      </c>
      <c r="E163" s="19">
        <v>1</v>
      </c>
      <c r="F163" s="18">
        <f t="shared" si="51"/>
        <v>217.3</v>
      </c>
      <c r="G163" s="157" t="s">
        <v>373</v>
      </c>
      <c r="H163" s="17" t="s">
        <v>173</v>
      </c>
      <c r="I163" s="18">
        <v>186.06</v>
      </c>
      <c r="J163" s="18">
        <v>225.13</v>
      </c>
      <c r="K163" s="19">
        <v>1</v>
      </c>
      <c r="L163" s="18">
        <f t="shared" si="52"/>
        <v>225.13</v>
      </c>
      <c r="M163" s="18">
        <f t="shared" si="53"/>
        <v>7.8299999999999841</v>
      </c>
      <c r="N163" s="19">
        <f t="shared" si="54"/>
        <v>0</v>
      </c>
      <c r="O163" s="18">
        <f t="shared" si="55"/>
        <v>7.8299999999999841</v>
      </c>
      <c r="P163" s="140" t="s">
        <v>646</v>
      </c>
    </row>
    <row r="164" spans="1:17" ht="78" customHeight="1" x14ac:dyDescent="0.3">
      <c r="A164" s="244" t="s">
        <v>374</v>
      </c>
      <c r="B164" s="17" t="s">
        <v>174</v>
      </c>
      <c r="C164" s="18">
        <v>582.47</v>
      </c>
      <c r="D164" s="18">
        <v>704.79</v>
      </c>
      <c r="E164" s="19">
        <v>1</v>
      </c>
      <c r="F164" s="18">
        <f t="shared" si="51"/>
        <v>704.79</v>
      </c>
      <c r="G164" s="157" t="s">
        <v>374</v>
      </c>
      <c r="H164" s="17" t="s">
        <v>174</v>
      </c>
      <c r="I164" s="18">
        <v>587.13</v>
      </c>
      <c r="J164" s="18">
        <v>710.43</v>
      </c>
      <c r="K164" s="19">
        <v>1</v>
      </c>
      <c r="L164" s="18">
        <f t="shared" si="52"/>
        <v>710.43</v>
      </c>
      <c r="M164" s="18">
        <f t="shared" si="53"/>
        <v>5.6399999999999864</v>
      </c>
      <c r="N164" s="19">
        <f t="shared" si="54"/>
        <v>0</v>
      </c>
      <c r="O164" s="18">
        <f t="shared" si="55"/>
        <v>5.6399999999999864</v>
      </c>
      <c r="P164" s="140" t="s">
        <v>646</v>
      </c>
    </row>
    <row r="165" spans="1:17" ht="78" customHeight="1" x14ac:dyDescent="0.3">
      <c r="A165" s="244" t="s">
        <v>375</v>
      </c>
      <c r="B165" s="17" t="s">
        <v>175</v>
      </c>
      <c r="C165" s="18">
        <v>221.92</v>
      </c>
      <c r="D165" s="18">
        <v>268.52</v>
      </c>
      <c r="E165" s="19">
        <v>1</v>
      </c>
      <c r="F165" s="18">
        <f t="shared" si="51"/>
        <v>268.52</v>
      </c>
      <c r="G165" s="157" t="s">
        <v>375</v>
      </c>
      <c r="H165" s="17" t="s">
        <v>175</v>
      </c>
      <c r="I165" s="18">
        <v>229.61</v>
      </c>
      <c r="J165" s="18">
        <v>277.83</v>
      </c>
      <c r="K165" s="19">
        <v>1</v>
      </c>
      <c r="L165" s="18">
        <f t="shared" si="52"/>
        <v>277.83</v>
      </c>
      <c r="M165" s="18">
        <f t="shared" si="53"/>
        <v>9.3100000000000023</v>
      </c>
      <c r="N165" s="19">
        <f t="shared" si="54"/>
        <v>0</v>
      </c>
      <c r="O165" s="18">
        <f t="shared" si="55"/>
        <v>9.3100000000000023</v>
      </c>
      <c r="P165" s="140" t="s">
        <v>646</v>
      </c>
    </row>
    <row r="166" spans="1:17" ht="78" customHeight="1" x14ac:dyDescent="0.3">
      <c r="A166" s="244" t="s">
        <v>376</v>
      </c>
      <c r="B166" s="17" t="s">
        <v>176</v>
      </c>
      <c r="C166" s="18">
        <v>172.52</v>
      </c>
      <c r="D166" s="18">
        <v>208.75</v>
      </c>
      <c r="E166" s="19">
        <v>1</v>
      </c>
      <c r="F166" s="18">
        <f t="shared" si="51"/>
        <v>208.75</v>
      </c>
      <c r="G166" s="157" t="s">
        <v>376</v>
      </c>
      <c r="H166" s="17" t="s">
        <v>176</v>
      </c>
      <c r="I166" s="18">
        <v>177.93</v>
      </c>
      <c r="J166" s="18">
        <v>215.3</v>
      </c>
      <c r="K166" s="19">
        <v>1</v>
      </c>
      <c r="L166" s="18">
        <f t="shared" si="52"/>
        <v>215.3</v>
      </c>
      <c r="M166" s="18">
        <f t="shared" si="53"/>
        <v>6.5500000000000114</v>
      </c>
      <c r="N166" s="19">
        <f t="shared" si="54"/>
        <v>0</v>
      </c>
      <c r="O166" s="18">
        <f t="shared" si="55"/>
        <v>6.5500000000000114</v>
      </c>
      <c r="P166" s="140" t="s">
        <v>646</v>
      </c>
    </row>
    <row r="167" spans="1:17" x14ac:dyDescent="0.3">
      <c r="A167" s="248">
        <v>4</v>
      </c>
      <c r="B167" s="311" t="s">
        <v>47</v>
      </c>
      <c r="C167" s="312"/>
      <c r="D167" s="312"/>
      <c r="E167" s="312"/>
      <c r="F167" s="312"/>
      <c r="G167" s="194">
        <v>4</v>
      </c>
      <c r="H167" s="311" t="s">
        <v>47</v>
      </c>
      <c r="I167" s="312"/>
      <c r="J167" s="312"/>
      <c r="K167" s="312"/>
      <c r="L167" s="312"/>
      <c r="M167" s="312"/>
      <c r="N167" s="312"/>
      <c r="O167" s="312"/>
      <c r="P167" s="192"/>
    </row>
    <row r="168" spans="1:17" s="6" customFormat="1" ht="31.5" customHeight="1" x14ac:dyDescent="0.3">
      <c r="A168" s="236" t="s">
        <v>43</v>
      </c>
      <c r="B168" s="93" t="s">
        <v>611</v>
      </c>
      <c r="C168" s="91"/>
      <c r="D168" s="276"/>
      <c r="E168" s="276"/>
      <c r="F168" s="94"/>
      <c r="G168" s="152" t="s">
        <v>43</v>
      </c>
      <c r="H168" s="93" t="s">
        <v>611</v>
      </c>
      <c r="I168" s="276"/>
      <c r="J168" s="276"/>
      <c r="K168" s="276"/>
      <c r="L168" s="94"/>
      <c r="M168" s="94"/>
      <c r="N168" s="91"/>
      <c r="O168" s="94"/>
      <c r="P168" s="201"/>
    </row>
    <row r="169" spans="1:17" s="6" customFormat="1" ht="64.5" customHeight="1" x14ac:dyDescent="0.3">
      <c r="A169" s="244" t="s">
        <v>45</v>
      </c>
      <c r="B169" s="90" t="s">
        <v>612</v>
      </c>
      <c r="C169" s="19">
        <v>49.02</v>
      </c>
      <c r="D169" s="18">
        <v>54.9</v>
      </c>
      <c r="E169" s="19">
        <v>20</v>
      </c>
      <c r="F169" s="18">
        <f>D169*E169</f>
        <v>1098</v>
      </c>
      <c r="G169" s="157" t="s">
        <v>45</v>
      </c>
      <c r="H169" s="90" t="s">
        <v>612</v>
      </c>
      <c r="I169" s="18">
        <v>61.45</v>
      </c>
      <c r="J169" s="18">
        <v>68.819999999999993</v>
      </c>
      <c r="K169" s="19">
        <v>20</v>
      </c>
      <c r="L169" s="18">
        <f>J169*K169</f>
        <v>1376.3999999999999</v>
      </c>
      <c r="M169" s="18">
        <f t="shared" ref="M169:O170" si="56">J169-D169</f>
        <v>13.919999999999995</v>
      </c>
      <c r="N169" s="19">
        <f t="shared" si="56"/>
        <v>0</v>
      </c>
      <c r="O169" s="18">
        <f t="shared" si="56"/>
        <v>278.39999999999986</v>
      </c>
      <c r="P169" s="140" t="s">
        <v>536</v>
      </c>
      <c r="Q169" s="1"/>
    </row>
    <row r="170" spans="1:17" s="6" customFormat="1" ht="39" x14ac:dyDescent="0.3">
      <c r="A170" s="244" t="s">
        <v>46</v>
      </c>
      <c r="B170" s="90" t="s">
        <v>613</v>
      </c>
      <c r="C170" s="19">
        <v>58.52</v>
      </c>
      <c r="D170" s="19">
        <v>65.540000000000006</v>
      </c>
      <c r="E170" s="19">
        <v>20</v>
      </c>
      <c r="F170" s="18">
        <f>D170*E170</f>
        <v>1310.8000000000002</v>
      </c>
      <c r="G170" s="157" t="s">
        <v>46</v>
      </c>
      <c r="H170" s="90" t="s">
        <v>613</v>
      </c>
      <c r="I170" s="19">
        <v>76.819999999999993</v>
      </c>
      <c r="J170" s="19">
        <v>86.04</v>
      </c>
      <c r="K170" s="19">
        <v>20</v>
      </c>
      <c r="L170" s="18">
        <f>J170*K170</f>
        <v>1720.8000000000002</v>
      </c>
      <c r="M170" s="18">
        <f t="shared" si="56"/>
        <v>20.5</v>
      </c>
      <c r="N170" s="19">
        <f t="shared" si="56"/>
        <v>0</v>
      </c>
      <c r="O170" s="18">
        <f t="shared" si="56"/>
        <v>410</v>
      </c>
      <c r="P170" s="140" t="s">
        <v>536</v>
      </c>
      <c r="Q170" s="1"/>
    </row>
    <row r="171" spans="1:17" ht="27" customHeight="1" x14ac:dyDescent="0.3">
      <c r="A171" s="236" t="s">
        <v>377</v>
      </c>
      <c r="B171" s="93" t="s">
        <v>614</v>
      </c>
      <c r="C171" s="119"/>
      <c r="D171" s="94"/>
      <c r="E171" s="91"/>
      <c r="F171" s="94"/>
      <c r="G171" s="152" t="s">
        <v>377</v>
      </c>
      <c r="H171" s="93" t="s">
        <v>614</v>
      </c>
      <c r="I171" s="119"/>
      <c r="J171" s="94"/>
      <c r="K171" s="91"/>
      <c r="L171" s="94"/>
      <c r="M171" s="94"/>
      <c r="N171" s="91"/>
      <c r="O171" s="94"/>
      <c r="P171" s="121"/>
    </row>
    <row r="172" spans="1:17" ht="61.5" customHeight="1" x14ac:dyDescent="0.3">
      <c r="A172" s="244" t="s">
        <v>378</v>
      </c>
      <c r="B172" s="17" t="s">
        <v>612</v>
      </c>
      <c r="C172" s="28">
        <v>33.200000000000003</v>
      </c>
      <c r="D172" s="18">
        <v>37.18</v>
      </c>
      <c r="E172" s="19">
        <v>800</v>
      </c>
      <c r="F172" s="18">
        <f>D172*E172</f>
        <v>29744</v>
      </c>
      <c r="G172" s="157" t="s">
        <v>378</v>
      </c>
      <c r="H172" s="17" t="s">
        <v>612</v>
      </c>
      <c r="I172" s="28">
        <v>42.33</v>
      </c>
      <c r="J172" s="18">
        <v>47.41</v>
      </c>
      <c r="K172" s="19">
        <v>500</v>
      </c>
      <c r="L172" s="18">
        <f>J172*K172</f>
        <v>23705</v>
      </c>
      <c r="M172" s="18">
        <f t="shared" ref="M172:O176" si="57">J172-D172</f>
        <v>10.229999999999997</v>
      </c>
      <c r="N172" s="19">
        <f t="shared" si="57"/>
        <v>-300</v>
      </c>
      <c r="O172" s="18">
        <f t="shared" si="57"/>
        <v>-6039</v>
      </c>
      <c r="P172" s="140" t="s">
        <v>534</v>
      </c>
    </row>
    <row r="173" spans="1:17" ht="54" customHeight="1" x14ac:dyDescent="0.3">
      <c r="A173" s="244" t="s">
        <v>379</v>
      </c>
      <c r="B173" s="17" t="s">
        <v>613</v>
      </c>
      <c r="C173" s="28">
        <v>42.7</v>
      </c>
      <c r="D173" s="18">
        <v>47.82</v>
      </c>
      <c r="E173" s="19">
        <v>1000</v>
      </c>
      <c r="F173" s="18">
        <f>D173*E173</f>
        <v>47820</v>
      </c>
      <c r="G173" s="157" t="s">
        <v>379</v>
      </c>
      <c r="H173" s="17" t="s">
        <v>613</v>
      </c>
      <c r="I173" s="28">
        <v>57.7</v>
      </c>
      <c r="J173" s="18">
        <v>64.62</v>
      </c>
      <c r="K173" s="19">
        <v>700</v>
      </c>
      <c r="L173" s="18">
        <f>J173*K173</f>
        <v>45234</v>
      </c>
      <c r="M173" s="18">
        <f t="shared" si="57"/>
        <v>16.800000000000004</v>
      </c>
      <c r="N173" s="19">
        <f t="shared" si="57"/>
        <v>-300</v>
      </c>
      <c r="O173" s="18">
        <f t="shared" si="57"/>
        <v>-2586</v>
      </c>
      <c r="P173" s="140" t="s">
        <v>534</v>
      </c>
    </row>
    <row r="174" spans="1:17" ht="54" customHeight="1" x14ac:dyDescent="0.3">
      <c r="A174" s="244" t="s">
        <v>380</v>
      </c>
      <c r="B174" s="17" t="s">
        <v>570</v>
      </c>
      <c r="C174" s="24">
        <v>34.58</v>
      </c>
      <c r="D174" s="18">
        <v>38.729999999999997</v>
      </c>
      <c r="E174" s="19">
        <v>20</v>
      </c>
      <c r="F174" s="18">
        <f>D174*E174</f>
        <v>774.59999999999991</v>
      </c>
      <c r="G174" s="157" t="s">
        <v>380</v>
      </c>
      <c r="H174" s="17" t="s">
        <v>570</v>
      </c>
      <c r="I174" s="24">
        <v>43.99</v>
      </c>
      <c r="J174" s="18">
        <v>49.27</v>
      </c>
      <c r="K174" s="19">
        <v>20</v>
      </c>
      <c r="L174" s="18">
        <f>J174*K174</f>
        <v>985.40000000000009</v>
      </c>
      <c r="M174" s="18">
        <f t="shared" si="57"/>
        <v>10.540000000000006</v>
      </c>
      <c r="N174" s="19">
        <f t="shared" si="57"/>
        <v>0</v>
      </c>
      <c r="O174" s="18">
        <f t="shared" si="57"/>
        <v>210.80000000000018</v>
      </c>
      <c r="P174" s="140" t="s">
        <v>536</v>
      </c>
    </row>
    <row r="175" spans="1:17" ht="54" customHeight="1" x14ac:dyDescent="0.3">
      <c r="A175" s="244" t="s">
        <v>381</v>
      </c>
      <c r="B175" s="17" t="s">
        <v>571</v>
      </c>
      <c r="C175" s="24">
        <v>44.08</v>
      </c>
      <c r="D175" s="18">
        <v>49.37</v>
      </c>
      <c r="E175" s="19">
        <v>20</v>
      </c>
      <c r="F175" s="18">
        <f>D175*E175</f>
        <v>987.4</v>
      </c>
      <c r="G175" s="157" t="s">
        <v>381</v>
      </c>
      <c r="H175" s="17" t="s">
        <v>571</v>
      </c>
      <c r="I175" s="24">
        <v>59.36</v>
      </c>
      <c r="J175" s="18">
        <v>66.48</v>
      </c>
      <c r="K175" s="19">
        <v>20</v>
      </c>
      <c r="L175" s="18">
        <f>J175*K175</f>
        <v>1329.6000000000001</v>
      </c>
      <c r="M175" s="18">
        <f t="shared" si="57"/>
        <v>17.110000000000007</v>
      </c>
      <c r="N175" s="19">
        <f t="shared" si="57"/>
        <v>0</v>
      </c>
      <c r="O175" s="18">
        <f t="shared" si="57"/>
        <v>342.20000000000016</v>
      </c>
      <c r="P175" s="140" t="s">
        <v>536</v>
      </c>
    </row>
    <row r="176" spans="1:17" ht="39" x14ac:dyDescent="0.3">
      <c r="A176" s="244" t="s">
        <v>382</v>
      </c>
      <c r="B176" s="90" t="s">
        <v>201</v>
      </c>
      <c r="C176" s="24">
        <v>17.420000000000002</v>
      </c>
      <c r="D176" s="18">
        <v>19.510000000000002</v>
      </c>
      <c r="E176" s="19">
        <v>230</v>
      </c>
      <c r="F176" s="18">
        <f>D176*E176</f>
        <v>4487.3</v>
      </c>
      <c r="G176" s="157" t="s">
        <v>382</v>
      </c>
      <c r="H176" s="90" t="s">
        <v>201</v>
      </c>
      <c r="I176" s="24">
        <v>19.12</v>
      </c>
      <c r="J176" s="18">
        <v>21.41</v>
      </c>
      <c r="K176" s="19">
        <v>230</v>
      </c>
      <c r="L176" s="18">
        <f>J176*K176</f>
        <v>4924.3</v>
      </c>
      <c r="M176" s="18">
        <f t="shared" si="57"/>
        <v>1.8999999999999986</v>
      </c>
      <c r="N176" s="19">
        <f t="shared" si="57"/>
        <v>0</v>
      </c>
      <c r="O176" s="18">
        <f t="shared" si="57"/>
        <v>437</v>
      </c>
      <c r="P176" s="140" t="s">
        <v>536</v>
      </c>
    </row>
    <row r="177" spans="1:16" ht="31.5" customHeight="1" x14ac:dyDescent="0.3">
      <c r="A177" s="106" t="s">
        <v>121</v>
      </c>
      <c r="B177" s="93" t="s">
        <v>615</v>
      </c>
      <c r="C177" s="119"/>
      <c r="D177" s="94"/>
      <c r="E177" s="91"/>
      <c r="F177" s="122"/>
      <c r="G177" s="164" t="s">
        <v>121</v>
      </c>
      <c r="H177" s="165" t="s">
        <v>615</v>
      </c>
      <c r="I177" s="119"/>
      <c r="J177" s="94"/>
      <c r="K177" s="91"/>
      <c r="L177" s="94"/>
      <c r="M177" s="94"/>
      <c r="N177" s="91"/>
      <c r="O177" s="94"/>
      <c r="P177" s="121"/>
    </row>
    <row r="178" spans="1:16" ht="56.25" customHeight="1" x14ac:dyDescent="0.3">
      <c r="A178" s="244" t="s">
        <v>123</v>
      </c>
      <c r="B178" s="84" t="s">
        <v>616</v>
      </c>
      <c r="C178" s="141">
        <v>17.579999999999998</v>
      </c>
      <c r="D178" s="85">
        <v>19.690000000000001</v>
      </c>
      <c r="E178" s="102">
        <v>30</v>
      </c>
      <c r="F178" s="18">
        <f>D178*E178</f>
        <v>590.70000000000005</v>
      </c>
      <c r="G178" s="157" t="s">
        <v>123</v>
      </c>
      <c r="H178" s="84" t="s">
        <v>616</v>
      </c>
      <c r="I178" s="141">
        <v>23.02</v>
      </c>
      <c r="J178" s="85">
        <v>25.78</v>
      </c>
      <c r="K178" s="102">
        <v>30</v>
      </c>
      <c r="L178" s="18">
        <f>J178*K178</f>
        <v>773.40000000000009</v>
      </c>
      <c r="M178" s="18">
        <f t="shared" ref="M178:O179" si="58">J178-D178</f>
        <v>6.09</v>
      </c>
      <c r="N178" s="19">
        <f t="shared" si="58"/>
        <v>0</v>
      </c>
      <c r="O178" s="18">
        <f t="shared" si="58"/>
        <v>182.70000000000005</v>
      </c>
      <c r="P178" s="140" t="s">
        <v>536</v>
      </c>
    </row>
    <row r="179" spans="1:16" ht="56.25" customHeight="1" x14ac:dyDescent="0.3">
      <c r="A179" s="244" t="s">
        <v>383</v>
      </c>
      <c r="B179" s="84" t="s">
        <v>617</v>
      </c>
      <c r="C179" s="141">
        <v>22.53</v>
      </c>
      <c r="D179" s="85">
        <v>25.23</v>
      </c>
      <c r="E179" s="102">
        <v>30</v>
      </c>
      <c r="F179" s="18">
        <f>D179*E179</f>
        <v>756.9</v>
      </c>
      <c r="G179" s="157" t="s">
        <v>383</v>
      </c>
      <c r="H179" s="84" t="s">
        <v>617</v>
      </c>
      <c r="I179" s="141">
        <v>31.33</v>
      </c>
      <c r="J179" s="85">
        <v>35.090000000000003</v>
      </c>
      <c r="K179" s="102">
        <v>30</v>
      </c>
      <c r="L179" s="18">
        <f>J179*K179</f>
        <v>1052.7</v>
      </c>
      <c r="M179" s="18">
        <f t="shared" si="58"/>
        <v>9.860000000000003</v>
      </c>
      <c r="N179" s="19">
        <f t="shared" si="58"/>
        <v>0</v>
      </c>
      <c r="O179" s="18">
        <f t="shared" si="58"/>
        <v>295.80000000000007</v>
      </c>
      <c r="P179" s="140" t="s">
        <v>536</v>
      </c>
    </row>
    <row r="180" spans="1:16" ht="56.25" customHeight="1" x14ac:dyDescent="0.3">
      <c r="A180" s="244" t="s">
        <v>384</v>
      </c>
      <c r="B180" s="84" t="s">
        <v>618</v>
      </c>
      <c r="C180" s="24">
        <v>21.89</v>
      </c>
      <c r="D180" s="85">
        <v>24.52</v>
      </c>
      <c r="E180" s="102">
        <v>30</v>
      </c>
      <c r="F180" s="18">
        <f>D180*E180</f>
        <v>735.6</v>
      </c>
      <c r="G180" s="157" t="s">
        <v>384</v>
      </c>
      <c r="H180" s="84" t="s">
        <v>618</v>
      </c>
      <c r="I180" s="24">
        <v>33.51</v>
      </c>
      <c r="J180" s="85">
        <v>37.53</v>
      </c>
      <c r="K180" s="102">
        <v>30</v>
      </c>
      <c r="L180" s="18">
        <f>J180*K180</f>
        <v>1125.9000000000001</v>
      </c>
      <c r="M180" s="18">
        <f>J180-D180</f>
        <v>13.010000000000002</v>
      </c>
      <c r="N180" s="19">
        <f>K180-E180</f>
        <v>0</v>
      </c>
      <c r="O180" s="18">
        <f>L180-F180</f>
        <v>390.30000000000007</v>
      </c>
      <c r="P180" s="140" t="s">
        <v>536</v>
      </c>
    </row>
    <row r="181" spans="1:16" ht="56.25" customHeight="1" x14ac:dyDescent="0.3">
      <c r="A181" s="244" t="s">
        <v>385</v>
      </c>
      <c r="B181" s="84" t="s">
        <v>619</v>
      </c>
      <c r="C181" s="141">
        <v>32.21</v>
      </c>
      <c r="D181" s="85">
        <v>36.08</v>
      </c>
      <c r="E181" s="102">
        <v>30</v>
      </c>
      <c r="F181" s="18">
        <f>D181*E181</f>
        <v>1082.3999999999999</v>
      </c>
      <c r="G181" s="157" t="s">
        <v>385</v>
      </c>
      <c r="H181" s="84" t="s">
        <v>619</v>
      </c>
      <c r="I181" s="141">
        <v>48.88</v>
      </c>
      <c r="J181" s="85">
        <v>54.75</v>
      </c>
      <c r="K181" s="102">
        <v>30</v>
      </c>
      <c r="L181" s="18">
        <f>J181*K181</f>
        <v>1642.5</v>
      </c>
      <c r="M181" s="18">
        <f t="shared" ref="M181:O184" si="59">J181-D181</f>
        <v>18.670000000000002</v>
      </c>
      <c r="N181" s="19">
        <f t="shared" si="59"/>
        <v>0</v>
      </c>
      <c r="O181" s="18">
        <f t="shared" si="59"/>
        <v>560.10000000000014</v>
      </c>
      <c r="P181" s="140" t="s">
        <v>535</v>
      </c>
    </row>
    <row r="182" spans="1:16" ht="30" customHeight="1" x14ac:dyDescent="0.3">
      <c r="A182" s="236" t="s">
        <v>386</v>
      </c>
      <c r="B182" s="104" t="s">
        <v>631</v>
      </c>
      <c r="C182" s="123"/>
      <c r="D182" s="132"/>
      <c r="E182" s="166"/>
      <c r="F182" s="99"/>
      <c r="G182" s="152" t="s">
        <v>386</v>
      </c>
      <c r="H182" s="104" t="s">
        <v>631</v>
      </c>
      <c r="I182" s="123"/>
      <c r="J182" s="134"/>
      <c r="K182" s="167"/>
      <c r="L182" s="99"/>
      <c r="M182" s="99"/>
      <c r="N182" s="98"/>
      <c r="O182" s="99"/>
      <c r="P182" s="124"/>
    </row>
    <row r="183" spans="1:16" ht="58.5" customHeight="1" x14ac:dyDescent="0.3">
      <c r="A183" s="244" t="s">
        <v>387</v>
      </c>
      <c r="B183" s="277" t="s">
        <v>551</v>
      </c>
      <c r="C183" s="278">
        <v>81.290000000000006</v>
      </c>
      <c r="D183" s="279">
        <v>91.04</v>
      </c>
      <c r="E183" s="280">
        <f>100+100</f>
        <v>200</v>
      </c>
      <c r="F183" s="96">
        <f>D183*E183</f>
        <v>18208</v>
      </c>
      <c r="G183" s="157" t="s">
        <v>387</v>
      </c>
      <c r="H183" s="277" t="s">
        <v>551</v>
      </c>
      <c r="I183" s="278">
        <v>94.14</v>
      </c>
      <c r="J183" s="279">
        <v>105.44</v>
      </c>
      <c r="K183" s="102">
        <v>200</v>
      </c>
      <c r="L183" s="18">
        <f>J183*K183</f>
        <v>21088</v>
      </c>
      <c r="M183" s="18">
        <f t="shared" si="59"/>
        <v>14.399999999999991</v>
      </c>
      <c r="N183" s="19">
        <f t="shared" si="59"/>
        <v>0</v>
      </c>
      <c r="O183" s="18">
        <f t="shared" si="59"/>
        <v>2880</v>
      </c>
      <c r="P183" s="140" t="s">
        <v>536</v>
      </c>
    </row>
    <row r="184" spans="1:16" ht="58.5" customHeight="1" x14ac:dyDescent="0.3">
      <c r="A184" s="244" t="s">
        <v>388</v>
      </c>
      <c r="B184" s="277" t="s">
        <v>555</v>
      </c>
      <c r="C184" s="278">
        <v>135.36000000000001</v>
      </c>
      <c r="D184" s="279">
        <v>151.6</v>
      </c>
      <c r="E184" s="280">
        <v>20</v>
      </c>
      <c r="F184" s="96">
        <f>D184*E184</f>
        <v>3032</v>
      </c>
      <c r="G184" s="157" t="s">
        <v>388</v>
      </c>
      <c r="H184" s="277" t="s">
        <v>555</v>
      </c>
      <c r="I184" s="278">
        <v>180.69</v>
      </c>
      <c r="J184" s="279">
        <v>202.37</v>
      </c>
      <c r="K184" s="102">
        <v>20</v>
      </c>
      <c r="L184" s="18">
        <f>J184*K184</f>
        <v>4047.4</v>
      </c>
      <c r="M184" s="18">
        <f t="shared" si="59"/>
        <v>50.77000000000001</v>
      </c>
      <c r="N184" s="19">
        <f t="shared" si="59"/>
        <v>0</v>
      </c>
      <c r="O184" s="18">
        <f t="shared" si="59"/>
        <v>1015.4000000000001</v>
      </c>
      <c r="P184" s="140" t="s">
        <v>536</v>
      </c>
    </row>
    <row r="185" spans="1:16" ht="36.75" customHeight="1" x14ac:dyDescent="0.3">
      <c r="A185" s="236" t="s">
        <v>389</v>
      </c>
      <c r="B185" s="104" t="s">
        <v>632</v>
      </c>
      <c r="C185" s="281"/>
      <c r="D185" s="134"/>
      <c r="E185" s="167"/>
      <c r="F185" s="99"/>
      <c r="G185" s="152" t="s">
        <v>389</v>
      </c>
      <c r="H185" s="104" t="s">
        <v>632</v>
      </c>
      <c r="I185" s="281"/>
      <c r="J185" s="134"/>
      <c r="K185" s="169"/>
      <c r="L185" s="94"/>
      <c r="M185" s="94"/>
      <c r="N185" s="91"/>
      <c r="O185" s="94"/>
      <c r="P185" s="195"/>
    </row>
    <row r="186" spans="1:16" ht="51.75" customHeight="1" x14ac:dyDescent="0.3">
      <c r="A186" s="244" t="s">
        <v>390</v>
      </c>
      <c r="B186" s="83" t="s">
        <v>551</v>
      </c>
      <c r="C186" s="141">
        <v>55.84</v>
      </c>
      <c r="D186" s="85">
        <v>62.54</v>
      </c>
      <c r="E186" s="102">
        <f>100+100</f>
        <v>200</v>
      </c>
      <c r="F186" s="18">
        <f>D186*E186</f>
        <v>12508</v>
      </c>
      <c r="G186" s="157" t="s">
        <v>390</v>
      </c>
      <c r="H186" s="83" t="s">
        <v>551</v>
      </c>
      <c r="I186" s="141">
        <v>64.27</v>
      </c>
      <c r="J186" s="85">
        <v>71.98</v>
      </c>
      <c r="K186" s="102">
        <v>200</v>
      </c>
      <c r="L186" s="18">
        <f>J186*K186</f>
        <v>14396</v>
      </c>
      <c r="M186" s="18">
        <f t="shared" ref="M186:O189" si="60">J186-D186</f>
        <v>9.4400000000000048</v>
      </c>
      <c r="N186" s="19">
        <f t="shared" si="60"/>
        <v>0</v>
      </c>
      <c r="O186" s="18">
        <f t="shared" si="60"/>
        <v>1888</v>
      </c>
      <c r="P186" s="140" t="s">
        <v>536</v>
      </c>
    </row>
    <row r="187" spans="1:16" ht="68.25" customHeight="1" x14ac:dyDescent="0.3">
      <c r="A187" s="244" t="s">
        <v>391</v>
      </c>
      <c r="B187" s="83" t="s">
        <v>552</v>
      </c>
      <c r="C187" s="141">
        <v>84.76</v>
      </c>
      <c r="D187" s="85">
        <v>94.93</v>
      </c>
      <c r="E187" s="102">
        <v>20</v>
      </c>
      <c r="F187" s="18">
        <f>D187*E187</f>
        <v>1898.6000000000001</v>
      </c>
      <c r="G187" s="157" t="s">
        <v>391</v>
      </c>
      <c r="H187" s="83" t="s">
        <v>552</v>
      </c>
      <c r="I187" s="141">
        <v>101.3</v>
      </c>
      <c r="J187" s="85">
        <v>113.46</v>
      </c>
      <c r="K187" s="102">
        <v>20</v>
      </c>
      <c r="L187" s="18">
        <f>J187*K187</f>
        <v>2269.1999999999998</v>
      </c>
      <c r="M187" s="18">
        <f t="shared" si="60"/>
        <v>18.529999999999987</v>
      </c>
      <c r="N187" s="19">
        <f t="shared" si="60"/>
        <v>0</v>
      </c>
      <c r="O187" s="18">
        <f t="shared" si="60"/>
        <v>370.59999999999968</v>
      </c>
      <c r="P187" s="140" t="s">
        <v>536</v>
      </c>
    </row>
    <row r="188" spans="1:16" ht="32.25" customHeight="1" x14ac:dyDescent="0.3">
      <c r="A188" s="236" t="s">
        <v>392</v>
      </c>
      <c r="B188" s="104" t="s">
        <v>633</v>
      </c>
      <c r="C188" s="123"/>
      <c r="D188" s="134"/>
      <c r="E188" s="167"/>
      <c r="F188" s="99"/>
      <c r="G188" s="152" t="s">
        <v>392</v>
      </c>
      <c r="H188" s="104" t="s">
        <v>633</v>
      </c>
      <c r="I188" s="142"/>
      <c r="J188" s="168"/>
      <c r="K188" s="169"/>
      <c r="L188" s="94"/>
      <c r="M188" s="94"/>
      <c r="N188" s="91"/>
      <c r="O188" s="94"/>
      <c r="P188" s="201"/>
    </row>
    <row r="189" spans="1:16" ht="56.25" customHeight="1" x14ac:dyDescent="0.3">
      <c r="A189" s="244" t="s">
        <v>393</v>
      </c>
      <c r="B189" s="83" t="s">
        <v>553</v>
      </c>
      <c r="C189" s="141">
        <v>38.409999999999997</v>
      </c>
      <c r="D189" s="85">
        <v>43.02</v>
      </c>
      <c r="E189" s="102">
        <f>140+100</f>
        <v>240</v>
      </c>
      <c r="F189" s="18">
        <f t="shared" ref="F189:F196" si="61">D189*E189</f>
        <v>10324.800000000001</v>
      </c>
      <c r="G189" s="157" t="s">
        <v>393</v>
      </c>
      <c r="H189" s="83" t="s">
        <v>553</v>
      </c>
      <c r="I189" s="141">
        <v>43.39</v>
      </c>
      <c r="J189" s="85">
        <v>48.6</v>
      </c>
      <c r="K189" s="102">
        <v>200</v>
      </c>
      <c r="L189" s="18">
        <f t="shared" ref="L189:L196" si="62">J189*K189</f>
        <v>9720</v>
      </c>
      <c r="M189" s="18">
        <f t="shared" si="60"/>
        <v>5.5799999999999983</v>
      </c>
      <c r="N189" s="19">
        <f t="shared" si="60"/>
        <v>-40</v>
      </c>
      <c r="O189" s="18">
        <f t="shared" si="60"/>
        <v>-604.80000000000109</v>
      </c>
      <c r="P189" s="140" t="s">
        <v>534</v>
      </c>
    </row>
    <row r="190" spans="1:16" s="6" customFormat="1" ht="52.5" customHeight="1" x14ac:dyDescent="0.3">
      <c r="A190" s="244" t="s">
        <v>394</v>
      </c>
      <c r="B190" s="83" t="s">
        <v>554</v>
      </c>
      <c r="C190" s="25">
        <v>54.32</v>
      </c>
      <c r="D190" s="85">
        <v>60.84</v>
      </c>
      <c r="E190" s="102">
        <v>30</v>
      </c>
      <c r="F190" s="18">
        <f t="shared" si="61"/>
        <v>1825.2</v>
      </c>
      <c r="G190" s="157" t="s">
        <v>394</v>
      </c>
      <c r="H190" s="83" t="s">
        <v>554</v>
      </c>
      <c r="I190" s="28">
        <v>64.7</v>
      </c>
      <c r="J190" s="85">
        <f>72.46</f>
        <v>72.459999999999994</v>
      </c>
      <c r="K190" s="102">
        <v>30</v>
      </c>
      <c r="L190" s="18">
        <f t="shared" si="62"/>
        <v>2173.7999999999997</v>
      </c>
      <c r="M190" s="18">
        <f>J190-D190</f>
        <v>11.61999999999999</v>
      </c>
      <c r="N190" s="19">
        <f>K190-E190</f>
        <v>0</v>
      </c>
      <c r="O190" s="18">
        <f>L190-F190</f>
        <v>348.59999999999968</v>
      </c>
      <c r="P190" s="140" t="s">
        <v>535</v>
      </c>
    </row>
    <row r="191" spans="1:16" s="6" customFormat="1" ht="60" customHeight="1" x14ac:dyDescent="0.3">
      <c r="A191" s="244" t="s">
        <v>395</v>
      </c>
      <c r="B191" s="83" t="s">
        <v>576</v>
      </c>
      <c r="C191" s="25">
        <v>15.73</v>
      </c>
      <c r="D191" s="85">
        <v>17.62</v>
      </c>
      <c r="E191" s="102">
        <v>400</v>
      </c>
      <c r="F191" s="18">
        <f t="shared" si="61"/>
        <v>7048</v>
      </c>
      <c r="G191" s="157" t="s">
        <v>395</v>
      </c>
      <c r="H191" s="83" t="s">
        <v>503</v>
      </c>
      <c r="I191" s="25">
        <v>18.190000000000001</v>
      </c>
      <c r="J191" s="85">
        <v>20.37</v>
      </c>
      <c r="K191" s="102">
        <v>100</v>
      </c>
      <c r="L191" s="18">
        <f t="shared" si="62"/>
        <v>2037</v>
      </c>
      <c r="M191" s="18">
        <f t="shared" ref="M191:O192" si="63">J191-D191</f>
        <v>2.75</v>
      </c>
      <c r="N191" s="19">
        <f t="shared" si="63"/>
        <v>-300</v>
      </c>
      <c r="O191" s="18">
        <f t="shared" si="63"/>
        <v>-5011</v>
      </c>
      <c r="P191" s="140" t="s">
        <v>534</v>
      </c>
    </row>
    <row r="192" spans="1:16" s="6" customFormat="1" ht="99" customHeight="1" x14ac:dyDescent="0.3">
      <c r="A192" s="244" t="s">
        <v>396</v>
      </c>
      <c r="B192" s="83" t="s">
        <v>605</v>
      </c>
      <c r="C192" s="28">
        <v>85.2</v>
      </c>
      <c r="D192" s="85">
        <v>95.42</v>
      </c>
      <c r="E192" s="102">
        <v>15</v>
      </c>
      <c r="F192" s="18">
        <f t="shared" si="61"/>
        <v>1431.3</v>
      </c>
      <c r="G192" s="157" t="s">
        <v>396</v>
      </c>
      <c r="H192" s="83" t="s">
        <v>656</v>
      </c>
      <c r="I192" s="25">
        <v>97.72</v>
      </c>
      <c r="J192" s="18">
        <v>109.45</v>
      </c>
      <c r="K192" s="19">
        <v>15</v>
      </c>
      <c r="L192" s="18">
        <f t="shared" si="62"/>
        <v>1641.75</v>
      </c>
      <c r="M192" s="18">
        <f t="shared" si="63"/>
        <v>14.030000000000001</v>
      </c>
      <c r="N192" s="19">
        <f t="shared" si="63"/>
        <v>0</v>
      </c>
      <c r="O192" s="18">
        <f t="shared" si="63"/>
        <v>210.45000000000005</v>
      </c>
      <c r="P192" s="140" t="s">
        <v>648</v>
      </c>
    </row>
    <row r="193" spans="1:16" s="6" customFormat="1" ht="123.75" customHeight="1" x14ac:dyDescent="0.3">
      <c r="A193" s="244" t="s">
        <v>397</v>
      </c>
      <c r="B193" s="83" t="s">
        <v>577</v>
      </c>
      <c r="C193" s="25">
        <v>4.87</v>
      </c>
      <c r="D193" s="85">
        <v>5.45</v>
      </c>
      <c r="E193" s="102">
        <v>100</v>
      </c>
      <c r="F193" s="18">
        <f t="shared" si="61"/>
        <v>545</v>
      </c>
      <c r="G193" s="111" t="s">
        <v>397</v>
      </c>
      <c r="H193" s="83" t="s">
        <v>593</v>
      </c>
      <c r="I193" s="25">
        <v>6.14</v>
      </c>
      <c r="J193" s="18">
        <v>6.88</v>
      </c>
      <c r="K193" s="19">
        <v>100</v>
      </c>
      <c r="L193" s="18">
        <f t="shared" si="62"/>
        <v>688</v>
      </c>
      <c r="M193" s="18">
        <f>J193-D193</f>
        <v>1.4299999999999997</v>
      </c>
      <c r="N193" s="19">
        <f>K193-E193</f>
        <v>0</v>
      </c>
      <c r="O193" s="18">
        <f>L193-F193</f>
        <v>143</v>
      </c>
      <c r="P193" s="140" t="s">
        <v>649</v>
      </c>
    </row>
    <row r="194" spans="1:16" s="6" customFormat="1" ht="57" customHeight="1" x14ac:dyDescent="0.3">
      <c r="A194" s="244" t="s">
        <v>398</v>
      </c>
      <c r="B194" s="83" t="s">
        <v>578</v>
      </c>
      <c r="C194" s="25">
        <v>351.08</v>
      </c>
      <c r="D194" s="85">
        <v>393.21</v>
      </c>
      <c r="E194" s="102">
        <v>5</v>
      </c>
      <c r="F194" s="18">
        <f t="shared" si="61"/>
        <v>1966.05</v>
      </c>
      <c r="G194" s="111" t="s">
        <v>398</v>
      </c>
      <c r="H194" s="83" t="s">
        <v>504</v>
      </c>
      <c r="I194" s="25">
        <v>403.61</v>
      </c>
      <c r="J194" s="18">
        <v>452.04</v>
      </c>
      <c r="K194" s="19">
        <v>5</v>
      </c>
      <c r="L194" s="18">
        <f t="shared" si="62"/>
        <v>2260.2000000000003</v>
      </c>
      <c r="M194" s="18">
        <f t="shared" ref="M194:O196" si="64">J194-D194</f>
        <v>58.830000000000041</v>
      </c>
      <c r="N194" s="19">
        <f t="shared" si="64"/>
        <v>0</v>
      </c>
      <c r="O194" s="18">
        <f t="shared" si="64"/>
        <v>294.15000000000032</v>
      </c>
      <c r="P194" s="140" t="s">
        <v>536</v>
      </c>
    </row>
    <row r="195" spans="1:16" ht="56.25" customHeight="1" x14ac:dyDescent="0.3">
      <c r="A195" s="244" t="s">
        <v>399</v>
      </c>
      <c r="B195" s="83" t="s">
        <v>579</v>
      </c>
      <c r="C195" s="25">
        <v>548.88</v>
      </c>
      <c r="D195" s="85">
        <v>614.75</v>
      </c>
      <c r="E195" s="102">
        <v>5</v>
      </c>
      <c r="F195" s="18">
        <f t="shared" si="61"/>
        <v>3073.75</v>
      </c>
      <c r="G195" s="111" t="s">
        <v>399</v>
      </c>
      <c r="H195" s="83" t="s">
        <v>505</v>
      </c>
      <c r="I195" s="25">
        <v>693.37</v>
      </c>
      <c r="J195" s="18">
        <v>776.57</v>
      </c>
      <c r="K195" s="19">
        <v>5</v>
      </c>
      <c r="L195" s="18">
        <f t="shared" si="62"/>
        <v>3882.8500000000004</v>
      </c>
      <c r="M195" s="18">
        <f t="shared" si="64"/>
        <v>161.82000000000005</v>
      </c>
      <c r="N195" s="19">
        <f t="shared" si="64"/>
        <v>0</v>
      </c>
      <c r="O195" s="18">
        <f t="shared" si="64"/>
        <v>809.10000000000036</v>
      </c>
      <c r="P195" s="140" t="s">
        <v>536</v>
      </c>
    </row>
    <row r="196" spans="1:16" s="6" customFormat="1" ht="124.5" customHeight="1" x14ac:dyDescent="0.3">
      <c r="A196" s="170" t="s">
        <v>400</v>
      </c>
      <c r="B196" s="173" t="s">
        <v>657</v>
      </c>
      <c r="C196" s="230">
        <v>17.66</v>
      </c>
      <c r="D196" s="18">
        <v>17.66</v>
      </c>
      <c r="E196" s="19">
        <v>63</v>
      </c>
      <c r="F196" s="231">
        <f t="shared" si="61"/>
        <v>1112.58</v>
      </c>
      <c r="G196" s="221" t="s">
        <v>400</v>
      </c>
      <c r="H196" s="172" t="s">
        <v>658</v>
      </c>
      <c r="I196" s="28">
        <v>29.6</v>
      </c>
      <c r="J196" s="18">
        <v>29.6</v>
      </c>
      <c r="K196" s="19">
        <v>130</v>
      </c>
      <c r="L196" s="18">
        <f t="shared" si="62"/>
        <v>3848</v>
      </c>
      <c r="M196" s="18">
        <f t="shared" si="64"/>
        <v>11.940000000000001</v>
      </c>
      <c r="N196" s="19">
        <f t="shared" si="64"/>
        <v>67</v>
      </c>
      <c r="O196" s="18">
        <f t="shared" si="64"/>
        <v>2735.42</v>
      </c>
      <c r="P196" s="140" t="s">
        <v>606</v>
      </c>
    </row>
    <row r="197" spans="1:16" s="6" customFormat="1" ht="80.25" customHeight="1" x14ac:dyDescent="0.3">
      <c r="A197" s="171"/>
      <c r="B197" s="172"/>
      <c r="C197" s="230"/>
      <c r="D197" s="18"/>
      <c r="E197" s="19"/>
      <c r="F197" s="231"/>
      <c r="G197" s="221" t="s">
        <v>484</v>
      </c>
      <c r="H197" s="172" t="s">
        <v>659</v>
      </c>
      <c r="I197" s="25">
        <v>13.02</v>
      </c>
      <c r="J197" s="18">
        <v>14.58</v>
      </c>
      <c r="K197" s="19">
        <v>10</v>
      </c>
      <c r="L197" s="18">
        <f>J197*K197</f>
        <v>145.80000000000001</v>
      </c>
      <c r="M197" s="18">
        <f>J197-D197</f>
        <v>14.58</v>
      </c>
      <c r="N197" s="19">
        <f>K197-E197</f>
        <v>10</v>
      </c>
      <c r="O197" s="18">
        <f>L197-F197</f>
        <v>145.80000000000001</v>
      </c>
      <c r="P197" s="199" t="s">
        <v>485</v>
      </c>
    </row>
    <row r="198" spans="1:16" x14ac:dyDescent="0.3">
      <c r="A198" s="125">
        <v>5</v>
      </c>
      <c r="B198" s="323" t="s">
        <v>48</v>
      </c>
      <c r="C198" s="324"/>
      <c r="D198" s="324"/>
      <c r="E198" s="324"/>
      <c r="F198" s="324"/>
      <c r="G198" s="209">
        <v>5</v>
      </c>
      <c r="H198" s="323" t="s">
        <v>48</v>
      </c>
      <c r="I198" s="324"/>
      <c r="J198" s="324"/>
      <c r="K198" s="324"/>
      <c r="L198" s="324"/>
      <c r="M198" s="324"/>
      <c r="N198" s="324"/>
      <c r="O198" s="324"/>
      <c r="P198" s="210"/>
    </row>
    <row r="199" spans="1:16" s="6" customFormat="1" ht="33.75" customHeight="1" x14ac:dyDescent="0.3">
      <c r="A199" s="236" t="s">
        <v>64</v>
      </c>
      <c r="B199" s="126" t="s">
        <v>219</v>
      </c>
      <c r="C199" s="91"/>
      <c r="D199" s="276"/>
      <c r="E199" s="276"/>
      <c r="F199" s="276"/>
      <c r="G199" s="152" t="s">
        <v>64</v>
      </c>
      <c r="H199" s="126" t="s">
        <v>219</v>
      </c>
      <c r="I199" s="276"/>
      <c r="J199" s="276"/>
      <c r="K199" s="276"/>
      <c r="L199" s="276"/>
      <c r="M199" s="276"/>
      <c r="N199" s="276"/>
      <c r="O199" s="276"/>
      <c r="P199" s="210"/>
    </row>
    <row r="200" spans="1:16" s="6" customFormat="1" ht="66.75" customHeight="1" x14ac:dyDescent="0.3">
      <c r="A200" s="237" t="s">
        <v>66</v>
      </c>
      <c r="B200" s="83" t="s">
        <v>220</v>
      </c>
      <c r="C200" s="226">
        <v>2.0699999999999998</v>
      </c>
      <c r="D200" s="18">
        <v>2.5</v>
      </c>
      <c r="E200" s="19">
        <v>50</v>
      </c>
      <c r="F200" s="228">
        <f t="shared" ref="F200:F208" si="65">D200*E200</f>
        <v>125</v>
      </c>
      <c r="G200" s="153" t="s">
        <v>66</v>
      </c>
      <c r="H200" s="83" t="s">
        <v>220</v>
      </c>
      <c r="I200" s="19">
        <v>3.06</v>
      </c>
      <c r="J200" s="18">
        <v>3.7</v>
      </c>
      <c r="K200" s="229">
        <v>60</v>
      </c>
      <c r="L200" s="85">
        <f>J200*K200</f>
        <v>222</v>
      </c>
      <c r="M200" s="18">
        <f>J200-D200</f>
        <v>1.2000000000000002</v>
      </c>
      <c r="N200" s="19">
        <f>K200-E200</f>
        <v>10</v>
      </c>
      <c r="O200" s="18">
        <f>L200-F200</f>
        <v>97</v>
      </c>
      <c r="P200" s="140" t="s">
        <v>523</v>
      </c>
    </row>
    <row r="201" spans="1:16" s="6" customFormat="1" ht="65" x14ac:dyDescent="0.3">
      <c r="A201" s="244" t="s">
        <v>68</v>
      </c>
      <c r="B201" s="84" t="s">
        <v>222</v>
      </c>
      <c r="C201" s="226">
        <v>0.74</v>
      </c>
      <c r="D201" s="18">
        <v>0.9</v>
      </c>
      <c r="E201" s="19">
        <v>3000</v>
      </c>
      <c r="F201" s="228">
        <f t="shared" si="65"/>
        <v>2700</v>
      </c>
      <c r="G201" s="157" t="s">
        <v>68</v>
      </c>
      <c r="H201" s="84" t="s">
        <v>222</v>
      </c>
      <c r="I201" s="19">
        <v>0.99</v>
      </c>
      <c r="J201" s="85">
        <v>1.2</v>
      </c>
      <c r="K201" s="88">
        <v>1824</v>
      </c>
      <c r="L201" s="85">
        <f t="shared" ref="L201:L208" si="66">J201*K201</f>
        <v>2188.7999999999997</v>
      </c>
      <c r="M201" s="18">
        <f t="shared" ref="M201:M208" si="67">J201-D201</f>
        <v>0.29999999999999993</v>
      </c>
      <c r="N201" s="19">
        <f t="shared" ref="N201:N208" si="68">K201-E201</f>
        <v>-1176</v>
      </c>
      <c r="O201" s="18">
        <f t="shared" ref="O201:O208" si="69">L201-F201</f>
        <v>-511.20000000000027</v>
      </c>
      <c r="P201" s="140" t="s">
        <v>523</v>
      </c>
    </row>
    <row r="202" spans="1:16" s="6" customFormat="1" ht="65" x14ac:dyDescent="0.3">
      <c r="A202" s="237" t="s">
        <v>70</v>
      </c>
      <c r="B202" s="83" t="s">
        <v>224</v>
      </c>
      <c r="C202" s="226">
        <v>2.31</v>
      </c>
      <c r="D202" s="18">
        <v>2.8</v>
      </c>
      <c r="E202" s="19">
        <v>250</v>
      </c>
      <c r="F202" s="228">
        <f t="shared" si="65"/>
        <v>700</v>
      </c>
      <c r="G202" s="153" t="s">
        <v>70</v>
      </c>
      <c r="H202" s="83" t="s">
        <v>224</v>
      </c>
      <c r="I202" s="19">
        <v>3.14</v>
      </c>
      <c r="J202" s="85">
        <v>3.8</v>
      </c>
      <c r="K202" s="102">
        <v>2880</v>
      </c>
      <c r="L202" s="85">
        <f t="shared" si="66"/>
        <v>10944</v>
      </c>
      <c r="M202" s="18">
        <f t="shared" si="67"/>
        <v>1</v>
      </c>
      <c r="N202" s="19">
        <f t="shared" si="68"/>
        <v>2630</v>
      </c>
      <c r="O202" s="18">
        <f t="shared" si="69"/>
        <v>10244</v>
      </c>
      <c r="P202" s="140" t="s">
        <v>523</v>
      </c>
    </row>
    <row r="203" spans="1:16" s="6" customFormat="1" ht="65" x14ac:dyDescent="0.3">
      <c r="A203" s="244" t="s">
        <v>72</v>
      </c>
      <c r="B203" s="84" t="s">
        <v>225</v>
      </c>
      <c r="C203" s="226">
        <v>1.24</v>
      </c>
      <c r="D203" s="18">
        <v>1.5</v>
      </c>
      <c r="E203" s="19">
        <v>5000</v>
      </c>
      <c r="F203" s="228">
        <f t="shared" si="65"/>
        <v>7500</v>
      </c>
      <c r="G203" s="157" t="s">
        <v>72</v>
      </c>
      <c r="H203" s="84" t="s">
        <v>225</v>
      </c>
      <c r="I203" s="19">
        <v>1.65</v>
      </c>
      <c r="J203" s="85">
        <v>2</v>
      </c>
      <c r="K203" s="102">
        <v>8352</v>
      </c>
      <c r="L203" s="85">
        <f t="shared" si="66"/>
        <v>16704</v>
      </c>
      <c r="M203" s="18">
        <f t="shared" si="67"/>
        <v>0.5</v>
      </c>
      <c r="N203" s="19">
        <f t="shared" si="68"/>
        <v>3352</v>
      </c>
      <c r="O203" s="18">
        <f t="shared" si="69"/>
        <v>9204</v>
      </c>
      <c r="P203" s="140" t="s">
        <v>523</v>
      </c>
    </row>
    <row r="204" spans="1:16" s="6" customFormat="1" ht="65" x14ac:dyDescent="0.3">
      <c r="A204" s="244" t="s">
        <v>74</v>
      </c>
      <c r="B204" s="84" t="s">
        <v>226</v>
      </c>
      <c r="C204" s="226">
        <v>0.37</v>
      </c>
      <c r="D204" s="18">
        <v>0.45</v>
      </c>
      <c r="E204" s="19">
        <v>1500</v>
      </c>
      <c r="F204" s="228">
        <f t="shared" si="65"/>
        <v>675</v>
      </c>
      <c r="G204" s="157" t="s">
        <v>74</v>
      </c>
      <c r="H204" s="84" t="s">
        <v>226</v>
      </c>
      <c r="I204" s="19">
        <v>0.54</v>
      </c>
      <c r="J204" s="85">
        <v>0.65</v>
      </c>
      <c r="K204" s="102">
        <v>1680</v>
      </c>
      <c r="L204" s="85">
        <f t="shared" si="66"/>
        <v>1092</v>
      </c>
      <c r="M204" s="18">
        <f t="shared" si="67"/>
        <v>0.2</v>
      </c>
      <c r="N204" s="19">
        <f t="shared" si="68"/>
        <v>180</v>
      </c>
      <c r="O204" s="18">
        <f t="shared" si="69"/>
        <v>417</v>
      </c>
      <c r="P204" s="140" t="s">
        <v>523</v>
      </c>
    </row>
    <row r="205" spans="1:16" s="6" customFormat="1" ht="65" x14ac:dyDescent="0.3">
      <c r="A205" s="244" t="s">
        <v>401</v>
      </c>
      <c r="B205" s="84" t="s">
        <v>227</v>
      </c>
      <c r="C205" s="227">
        <v>0.7</v>
      </c>
      <c r="D205" s="18">
        <v>0.85</v>
      </c>
      <c r="E205" s="19">
        <v>3000</v>
      </c>
      <c r="F205" s="228">
        <f t="shared" si="65"/>
        <v>2550</v>
      </c>
      <c r="G205" s="157" t="s">
        <v>401</v>
      </c>
      <c r="H205" s="84" t="s">
        <v>227</v>
      </c>
      <c r="I205" s="18">
        <v>0.95</v>
      </c>
      <c r="J205" s="85">
        <v>1.1499999999999999</v>
      </c>
      <c r="K205" s="102">
        <v>4176</v>
      </c>
      <c r="L205" s="85">
        <f t="shared" si="66"/>
        <v>4802.3999999999996</v>
      </c>
      <c r="M205" s="18">
        <f t="shared" si="67"/>
        <v>0.29999999999999993</v>
      </c>
      <c r="N205" s="19">
        <f t="shared" si="68"/>
        <v>1176</v>
      </c>
      <c r="O205" s="18">
        <f t="shared" si="69"/>
        <v>2252.3999999999996</v>
      </c>
      <c r="P205" s="140" t="s">
        <v>523</v>
      </c>
    </row>
    <row r="206" spans="1:16" s="6" customFormat="1" ht="65" x14ac:dyDescent="0.3">
      <c r="A206" s="244" t="s">
        <v>76</v>
      </c>
      <c r="B206" s="84" t="s">
        <v>402</v>
      </c>
      <c r="C206" s="227">
        <v>0.33</v>
      </c>
      <c r="D206" s="18">
        <v>0.4</v>
      </c>
      <c r="E206" s="19">
        <v>440</v>
      </c>
      <c r="F206" s="228">
        <f t="shared" si="65"/>
        <v>176</v>
      </c>
      <c r="G206" s="157" t="s">
        <v>76</v>
      </c>
      <c r="H206" s="84" t="s">
        <v>402</v>
      </c>
      <c r="I206" s="18">
        <v>0.41</v>
      </c>
      <c r="J206" s="85">
        <v>0.5</v>
      </c>
      <c r="K206" s="102">
        <v>384</v>
      </c>
      <c r="L206" s="85">
        <f t="shared" si="66"/>
        <v>192</v>
      </c>
      <c r="M206" s="18">
        <f t="shared" si="67"/>
        <v>9.9999999999999978E-2</v>
      </c>
      <c r="N206" s="19">
        <f t="shared" si="68"/>
        <v>-56</v>
      </c>
      <c r="O206" s="18">
        <f t="shared" si="69"/>
        <v>16</v>
      </c>
      <c r="P206" s="140" t="s">
        <v>523</v>
      </c>
    </row>
    <row r="207" spans="1:16" s="6" customFormat="1" ht="65" x14ac:dyDescent="0.3">
      <c r="A207" s="244" t="s">
        <v>77</v>
      </c>
      <c r="B207" s="84" t="s">
        <v>228</v>
      </c>
      <c r="C207" s="226">
        <v>0.66</v>
      </c>
      <c r="D207" s="18">
        <v>0.8</v>
      </c>
      <c r="E207" s="19">
        <v>2000</v>
      </c>
      <c r="F207" s="228">
        <f t="shared" si="65"/>
        <v>1600</v>
      </c>
      <c r="G207" s="157" t="s">
        <v>77</v>
      </c>
      <c r="H207" s="84" t="s">
        <v>228</v>
      </c>
      <c r="I207" s="19">
        <v>0.99</v>
      </c>
      <c r="J207" s="85">
        <v>1.2</v>
      </c>
      <c r="K207" s="102">
        <v>3840</v>
      </c>
      <c r="L207" s="85">
        <f t="shared" si="66"/>
        <v>4608</v>
      </c>
      <c r="M207" s="18">
        <f t="shared" si="67"/>
        <v>0.39999999999999991</v>
      </c>
      <c r="N207" s="19">
        <f t="shared" si="68"/>
        <v>1840</v>
      </c>
      <c r="O207" s="18">
        <f t="shared" si="69"/>
        <v>3008</v>
      </c>
      <c r="P207" s="140" t="s">
        <v>523</v>
      </c>
    </row>
    <row r="208" spans="1:16" s="6" customFormat="1" ht="65" x14ac:dyDescent="0.3">
      <c r="A208" s="244" t="s">
        <v>211</v>
      </c>
      <c r="B208" s="84" t="s">
        <v>229</v>
      </c>
      <c r="C208" s="226">
        <v>1.86</v>
      </c>
      <c r="D208" s="18">
        <v>2.25</v>
      </c>
      <c r="E208" s="19">
        <v>68</v>
      </c>
      <c r="F208" s="89">
        <f t="shared" si="65"/>
        <v>153</v>
      </c>
      <c r="G208" s="157" t="s">
        <v>211</v>
      </c>
      <c r="H208" s="84" t="s">
        <v>229</v>
      </c>
      <c r="I208" s="19">
        <v>2.93</v>
      </c>
      <c r="J208" s="89">
        <v>3.55</v>
      </c>
      <c r="K208" s="128">
        <v>60</v>
      </c>
      <c r="L208" s="89">
        <f t="shared" si="66"/>
        <v>213</v>
      </c>
      <c r="M208" s="18">
        <f t="shared" si="67"/>
        <v>1.2999999999999998</v>
      </c>
      <c r="N208" s="19">
        <f t="shared" si="68"/>
        <v>-8</v>
      </c>
      <c r="O208" s="18">
        <f t="shared" si="69"/>
        <v>60</v>
      </c>
      <c r="P208" s="140" t="s">
        <v>523</v>
      </c>
    </row>
    <row r="209" spans="1:16" s="6" customFormat="1" ht="80.25" customHeight="1" x14ac:dyDescent="0.3">
      <c r="A209" s="247" t="s">
        <v>79</v>
      </c>
      <c r="B209" s="126" t="s">
        <v>231</v>
      </c>
      <c r="C209" s="91"/>
      <c r="D209" s="129"/>
      <c r="E209" s="130"/>
      <c r="F209" s="129"/>
      <c r="G209" s="163" t="s">
        <v>79</v>
      </c>
      <c r="H209" s="126" t="s">
        <v>231</v>
      </c>
      <c r="I209" s="276"/>
      <c r="J209" s="129"/>
      <c r="K209" s="130"/>
      <c r="L209" s="129"/>
      <c r="M209" s="94"/>
      <c r="N209" s="91"/>
      <c r="O209" s="94"/>
      <c r="P209" s="195"/>
    </row>
    <row r="210" spans="1:16" s="6" customFormat="1" x14ac:dyDescent="0.3">
      <c r="A210" s="246" t="s">
        <v>81</v>
      </c>
      <c r="B210" s="126" t="s">
        <v>233</v>
      </c>
      <c r="C210" s="91"/>
      <c r="D210" s="129"/>
      <c r="E210" s="130"/>
      <c r="F210" s="129"/>
      <c r="G210" s="161" t="s">
        <v>81</v>
      </c>
      <c r="H210" s="126" t="s">
        <v>233</v>
      </c>
      <c r="I210" s="276"/>
      <c r="J210" s="129"/>
      <c r="K210" s="130"/>
      <c r="L210" s="129"/>
      <c r="M210" s="94"/>
      <c r="N210" s="91"/>
      <c r="O210" s="94"/>
      <c r="P210" s="195"/>
    </row>
    <row r="211" spans="1:16" s="6" customFormat="1" ht="52" x14ac:dyDescent="0.3">
      <c r="A211" s="244" t="s">
        <v>403</v>
      </c>
      <c r="B211" s="86" t="s">
        <v>220</v>
      </c>
      <c r="C211" s="19">
        <v>3.72</v>
      </c>
      <c r="D211" s="85">
        <v>4.5</v>
      </c>
      <c r="E211" s="102">
        <v>500</v>
      </c>
      <c r="F211" s="85">
        <f>D211*E211</f>
        <v>2250</v>
      </c>
      <c r="G211" s="157" t="s">
        <v>403</v>
      </c>
      <c r="H211" s="86" t="s">
        <v>220</v>
      </c>
      <c r="I211" s="19">
        <v>4.13</v>
      </c>
      <c r="J211" s="85">
        <v>5</v>
      </c>
      <c r="K211" s="102">
        <v>500</v>
      </c>
      <c r="L211" s="85">
        <f t="shared" ref="L211:L217" si="70">J211*K211</f>
        <v>2500</v>
      </c>
      <c r="M211" s="18">
        <f t="shared" ref="M211:O213" si="71">J211-D211</f>
        <v>0.5</v>
      </c>
      <c r="N211" s="19">
        <f t="shared" si="71"/>
        <v>0</v>
      </c>
      <c r="O211" s="18">
        <f t="shared" si="71"/>
        <v>250</v>
      </c>
      <c r="P211" s="140" t="s">
        <v>543</v>
      </c>
    </row>
    <row r="212" spans="1:16" s="6" customFormat="1" ht="52" x14ac:dyDescent="0.3">
      <c r="A212" s="244" t="s">
        <v>404</v>
      </c>
      <c r="B212" s="86" t="s">
        <v>234</v>
      </c>
      <c r="C212" s="19">
        <v>2.31</v>
      </c>
      <c r="D212" s="85">
        <v>2.8</v>
      </c>
      <c r="E212" s="102">
        <v>500</v>
      </c>
      <c r="F212" s="85">
        <f>D212*E212</f>
        <v>1400</v>
      </c>
      <c r="G212" s="157" t="s">
        <v>404</v>
      </c>
      <c r="H212" s="86" t="s">
        <v>234</v>
      </c>
      <c r="I212" s="18">
        <v>3.8</v>
      </c>
      <c r="J212" s="85">
        <v>4.5999999999999996</v>
      </c>
      <c r="K212" s="102">
        <v>500</v>
      </c>
      <c r="L212" s="85">
        <f t="shared" si="70"/>
        <v>2300</v>
      </c>
      <c r="M212" s="18">
        <f t="shared" si="71"/>
        <v>1.7999999999999998</v>
      </c>
      <c r="N212" s="19">
        <f t="shared" si="71"/>
        <v>0</v>
      </c>
      <c r="O212" s="18">
        <f t="shared" si="71"/>
        <v>900</v>
      </c>
      <c r="P212" s="140" t="s">
        <v>543</v>
      </c>
    </row>
    <row r="213" spans="1:16" s="6" customFormat="1" ht="52" x14ac:dyDescent="0.3">
      <c r="A213" s="244" t="s">
        <v>405</v>
      </c>
      <c r="B213" s="86" t="s">
        <v>229</v>
      </c>
      <c r="C213" s="19">
        <v>2.31</v>
      </c>
      <c r="D213" s="85">
        <v>2.8</v>
      </c>
      <c r="E213" s="102">
        <v>500</v>
      </c>
      <c r="F213" s="85">
        <f>D213*E213</f>
        <v>1400</v>
      </c>
      <c r="G213" s="157" t="s">
        <v>405</v>
      </c>
      <c r="H213" s="86" t="s">
        <v>229</v>
      </c>
      <c r="I213" s="19">
        <v>3.72</v>
      </c>
      <c r="J213" s="85">
        <v>4.5</v>
      </c>
      <c r="K213" s="102">
        <v>500</v>
      </c>
      <c r="L213" s="85">
        <f t="shared" si="70"/>
        <v>2250</v>
      </c>
      <c r="M213" s="18">
        <f t="shared" si="71"/>
        <v>1.7000000000000002</v>
      </c>
      <c r="N213" s="19">
        <f t="shared" si="71"/>
        <v>0</v>
      </c>
      <c r="O213" s="18">
        <f t="shared" si="71"/>
        <v>850</v>
      </c>
      <c r="P213" s="140" t="s">
        <v>543</v>
      </c>
    </row>
    <row r="214" spans="1:16" s="6" customFormat="1" x14ac:dyDescent="0.3">
      <c r="A214" s="236" t="s">
        <v>83</v>
      </c>
      <c r="B214" s="126" t="s">
        <v>409</v>
      </c>
      <c r="C214" s="91"/>
      <c r="D214" s="129"/>
      <c r="E214" s="130"/>
      <c r="F214" s="129"/>
      <c r="G214" s="152" t="s">
        <v>83</v>
      </c>
      <c r="H214" s="126" t="s">
        <v>409</v>
      </c>
      <c r="I214" s="91"/>
      <c r="J214" s="168"/>
      <c r="K214" s="169"/>
      <c r="L214" s="168"/>
      <c r="M214" s="94">
        <f t="shared" ref="M214:O217" si="72">J214-D214</f>
        <v>0</v>
      </c>
      <c r="N214" s="91">
        <f t="shared" si="72"/>
        <v>0</v>
      </c>
      <c r="O214" s="94">
        <f t="shared" si="72"/>
        <v>0</v>
      </c>
      <c r="P214" s="195"/>
    </row>
    <row r="215" spans="1:16" s="6" customFormat="1" ht="52" x14ac:dyDescent="0.3">
      <c r="A215" s="244" t="s">
        <v>406</v>
      </c>
      <c r="B215" s="86" t="s">
        <v>220</v>
      </c>
      <c r="C215" s="19">
        <v>4.13</v>
      </c>
      <c r="D215" s="85">
        <v>5</v>
      </c>
      <c r="E215" s="102">
        <v>15</v>
      </c>
      <c r="F215" s="85">
        <f>D215*E215</f>
        <v>75</v>
      </c>
      <c r="G215" s="157" t="s">
        <v>406</v>
      </c>
      <c r="H215" s="86" t="s">
        <v>220</v>
      </c>
      <c r="I215" s="18">
        <v>5.7</v>
      </c>
      <c r="J215" s="85">
        <v>6.9</v>
      </c>
      <c r="K215" s="102">
        <v>15</v>
      </c>
      <c r="L215" s="85">
        <f t="shared" si="70"/>
        <v>103.5</v>
      </c>
      <c r="M215" s="18">
        <f t="shared" si="72"/>
        <v>1.9000000000000004</v>
      </c>
      <c r="N215" s="19">
        <f t="shared" si="72"/>
        <v>0</v>
      </c>
      <c r="O215" s="18">
        <f t="shared" si="72"/>
        <v>28.5</v>
      </c>
      <c r="P215" s="140" t="s">
        <v>543</v>
      </c>
    </row>
    <row r="216" spans="1:16" s="6" customFormat="1" ht="52" x14ac:dyDescent="0.3">
      <c r="A216" s="244" t="s">
        <v>407</v>
      </c>
      <c r="B216" s="86" t="s">
        <v>234</v>
      </c>
      <c r="C216" s="19">
        <v>2.64</v>
      </c>
      <c r="D216" s="85">
        <v>3.19</v>
      </c>
      <c r="E216" s="102">
        <v>15</v>
      </c>
      <c r="F216" s="85">
        <f>D216*E216</f>
        <v>47.85</v>
      </c>
      <c r="G216" s="157" t="s">
        <v>407</v>
      </c>
      <c r="H216" s="86" t="s">
        <v>234</v>
      </c>
      <c r="I216" s="19">
        <v>4.26</v>
      </c>
      <c r="J216" s="85">
        <v>5.15</v>
      </c>
      <c r="K216" s="102">
        <v>15</v>
      </c>
      <c r="L216" s="85">
        <f t="shared" si="70"/>
        <v>77.25</v>
      </c>
      <c r="M216" s="18">
        <f t="shared" si="72"/>
        <v>1.9600000000000004</v>
      </c>
      <c r="N216" s="19">
        <f t="shared" si="72"/>
        <v>0</v>
      </c>
      <c r="O216" s="18">
        <f t="shared" si="72"/>
        <v>29.4</v>
      </c>
      <c r="P216" s="140" t="s">
        <v>543</v>
      </c>
    </row>
    <row r="217" spans="1:16" s="6" customFormat="1" ht="52" x14ac:dyDescent="0.3">
      <c r="A217" s="244" t="s">
        <v>408</v>
      </c>
      <c r="B217" s="86" t="s">
        <v>229</v>
      </c>
      <c r="C217" s="19">
        <v>2.64</v>
      </c>
      <c r="D217" s="85">
        <v>3.19</v>
      </c>
      <c r="E217" s="102">
        <v>15</v>
      </c>
      <c r="F217" s="85">
        <f>D217*E217</f>
        <v>47.85</v>
      </c>
      <c r="G217" s="157" t="s">
        <v>408</v>
      </c>
      <c r="H217" s="86" t="s">
        <v>229</v>
      </c>
      <c r="I217" s="19">
        <v>4.05</v>
      </c>
      <c r="J217" s="85">
        <v>4.9000000000000004</v>
      </c>
      <c r="K217" s="102">
        <v>15</v>
      </c>
      <c r="L217" s="85">
        <f t="shared" si="70"/>
        <v>73.5</v>
      </c>
      <c r="M217" s="18">
        <f t="shared" si="72"/>
        <v>1.7100000000000004</v>
      </c>
      <c r="N217" s="19">
        <f t="shared" si="72"/>
        <v>0</v>
      </c>
      <c r="O217" s="18">
        <f t="shared" si="72"/>
        <v>25.65</v>
      </c>
      <c r="P217" s="140" t="s">
        <v>543</v>
      </c>
    </row>
    <row r="218" spans="1:16" s="6" customFormat="1" ht="38.25" customHeight="1" x14ac:dyDescent="0.3">
      <c r="A218" s="247" t="s">
        <v>88</v>
      </c>
      <c r="B218" s="104" t="s">
        <v>236</v>
      </c>
      <c r="C218" s="98"/>
      <c r="D218" s="132"/>
      <c r="E218" s="166"/>
      <c r="F218" s="132"/>
      <c r="G218" s="163" t="s">
        <v>88</v>
      </c>
      <c r="H218" s="104" t="s">
        <v>236</v>
      </c>
      <c r="I218" s="131"/>
      <c r="J218" s="132"/>
      <c r="K218" s="166"/>
      <c r="L218" s="134"/>
      <c r="M218" s="99"/>
      <c r="N218" s="98"/>
      <c r="O218" s="99"/>
      <c r="P218" s="118"/>
    </row>
    <row r="219" spans="1:16" s="6" customFormat="1" x14ac:dyDescent="0.3">
      <c r="A219" s="236" t="s">
        <v>90</v>
      </c>
      <c r="B219" s="104" t="s">
        <v>237</v>
      </c>
      <c r="C219" s="98"/>
      <c r="D219" s="132"/>
      <c r="E219" s="133"/>
      <c r="F219" s="132"/>
      <c r="G219" s="152" t="s">
        <v>90</v>
      </c>
      <c r="H219" s="104" t="s">
        <v>237</v>
      </c>
      <c r="I219" s="131"/>
      <c r="J219" s="132"/>
      <c r="K219" s="133"/>
      <c r="L219" s="134"/>
      <c r="M219" s="99"/>
      <c r="N219" s="98"/>
      <c r="O219" s="99"/>
      <c r="P219" s="118"/>
    </row>
    <row r="220" spans="1:16" s="6" customFormat="1" ht="65" x14ac:dyDescent="0.3">
      <c r="A220" s="244" t="s">
        <v>410</v>
      </c>
      <c r="B220" s="86" t="s">
        <v>220</v>
      </c>
      <c r="C220" s="19">
        <v>7.27</v>
      </c>
      <c r="D220" s="85">
        <v>8.8000000000000007</v>
      </c>
      <c r="E220" s="102">
        <v>300</v>
      </c>
      <c r="F220" s="85">
        <f>D220*E220</f>
        <v>2640</v>
      </c>
      <c r="G220" s="157" t="s">
        <v>410</v>
      </c>
      <c r="H220" s="86" t="s">
        <v>220</v>
      </c>
      <c r="I220" s="19">
        <v>10.99</v>
      </c>
      <c r="J220" s="85">
        <v>13.3</v>
      </c>
      <c r="K220" s="102">
        <v>50</v>
      </c>
      <c r="L220" s="85">
        <f>J220*K220</f>
        <v>665</v>
      </c>
      <c r="M220" s="18">
        <f t="shared" ref="M220:O222" si="73">J220-D220</f>
        <v>4.5</v>
      </c>
      <c r="N220" s="19">
        <f t="shared" si="73"/>
        <v>-250</v>
      </c>
      <c r="O220" s="18">
        <f t="shared" si="73"/>
        <v>-1975</v>
      </c>
      <c r="P220" s="140" t="s">
        <v>523</v>
      </c>
    </row>
    <row r="221" spans="1:16" s="6" customFormat="1" ht="65" x14ac:dyDescent="0.3">
      <c r="A221" s="244" t="s">
        <v>411</v>
      </c>
      <c r="B221" s="86" t="s">
        <v>234</v>
      </c>
      <c r="C221" s="19">
        <v>4.75</v>
      </c>
      <c r="D221" s="85">
        <v>5.75</v>
      </c>
      <c r="E221" s="102">
        <v>600</v>
      </c>
      <c r="F221" s="85">
        <f>D221*E221</f>
        <v>3450</v>
      </c>
      <c r="G221" s="157" t="s">
        <v>411</v>
      </c>
      <c r="H221" s="86" t="s">
        <v>234</v>
      </c>
      <c r="I221" s="19">
        <v>7.85</v>
      </c>
      <c r="J221" s="85">
        <v>9.5</v>
      </c>
      <c r="K221" s="102">
        <v>200</v>
      </c>
      <c r="L221" s="85">
        <f>J221*K221</f>
        <v>1900</v>
      </c>
      <c r="M221" s="18">
        <f t="shared" si="73"/>
        <v>3.75</v>
      </c>
      <c r="N221" s="19">
        <f t="shared" si="73"/>
        <v>-400</v>
      </c>
      <c r="O221" s="18">
        <f t="shared" si="73"/>
        <v>-1550</v>
      </c>
      <c r="P221" s="140" t="s">
        <v>523</v>
      </c>
    </row>
    <row r="222" spans="1:16" s="6" customFormat="1" ht="65" x14ac:dyDescent="0.3">
      <c r="A222" s="244" t="s">
        <v>412</v>
      </c>
      <c r="B222" s="86" t="s">
        <v>229</v>
      </c>
      <c r="C222" s="19">
        <v>4.75</v>
      </c>
      <c r="D222" s="85">
        <v>5.75</v>
      </c>
      <c r="E222" s="102">
        <v>300</v>
      </c>
      <c r="F222" s="85">
        <f>D222*E222</f>
        <v>1725</v>
      </c>
      <c r="G222" s="157" t="s">
        <v>412</v>
      </c>
      <c r="H222" s="86" t="s">
        <v>229</v>
      </c>
      <c r="I222" s="19">
        <v>7.52</v>
      </c>
      <c r="J222" s="85">
        <v>9.1</v>
      </c>
      <c r="K222" s="102">
        <v>50</v>
      </c>
      <c r="L222" s="85">
        <f>J222*K222</f>
        <v>455</v>
      </c>
      <c r="M222" s="18">
        <f t="shared" si="73"/>
        <v>3.3499999999999996</v>
      </c>
      <c r="N222" s="19">
        <f t="shared" si="73"/>
        <v>-250</v>
      </c>
      <c r="O222" s="18">
        <f t="shared" si="73"/>
        <v>-1270</v>
      </c>
      <c r="P222" s="140" t="s">
        <v>523</v>
      </c>
    </row>
    <row r="223" spans="1:16" s="6" customFormat="1" x14ac:dyDescent="0.3">
      <c r="A223" s="247" t="s">
        <v>92</v>
      </c>
      <c r="B223" s="126" t="s">
        <v>233</v>
      </c>
      <c r="C223" s="91"/>
      <c r="D223" s="129"/>
      <c r="E223" s="130"/>
      <c r="F223" s="129"/>
      <c r="G223" s="163" t="s">
        <v>92</v>
      </c>
      <c r="H223" s="126" t="s">
        <v>233</v>
      </c>
      <c r="I223" s="276"/>
      <c r="J223" s="129"/>
      <c r="K223" s="130"/>
      <c r="L223" s="129"/>
      <c r="M223" s="94"/>
      <c r="N223" s="91"/>
      <c r="O223" s="94"/>
      <c r="P223" s="195"/>
    </row>
    <row r="224" spans="1:16" s="6" customFormat="1" ht="52" x14ac:dyDescent="0.3">
      <c r="A224" s="244" t="s">
        <v>94</v>
      </c>
      <c r="B224" s="86" t="s">
        <v>220</v>
      </c>
      <c r="C224" s="19">
        <v>4.13</v>
      </c>
      <c r="D224" s="85">
        <v>5</v>
      </c>
      <c r="E224" s="102">
        <v>15</v>
      </c>
      <c r="F224" s="85">
        <f>D224*E224</f>
        <v>75</v>
      </c>
      <c r="G224" s="157" t="s">
        <v>94</v>
      </c>
      <c r="H224" s="86" t="s">
        <v>220</v>
      </c>
      <c r="I224" s="19">
        <v>6.36</v>
      </c>
      <c r="J224" s="85">
        <v>7.7</v>
      </c>
      <c r="K224" s="102">
        <v>15</v>
      </c>
      <c r="L224" s="85">
        <f>J224*K224</f>
        <v>115.5</v>
      </c>
      <c r="M224" s="18">
        <f t="shared" ref="M224:O227" si="74">J224-D224</f>
        <v>2.7</v>
      </c>
      <c r="N224" s="19">
        <f t="shared" si="74"/>
        <v>0</v>
      </c>
      <c r="O224" s="18">
        <f t="shared" si="74"/>
        <v>40.5</v>
      </c>
      <c r="P224" s="140" t="s">
        <v>543</v>
      </c>
    </row>
    <row r="225" spans="1:16" s="6" customFormat="1" ht="65" x14ac:dyDescent="0.3">
      <c r="A225" s="244" t="s">
        <v>96</v>
      </c>
      <c r="B225" s="86" t="s">
        <v>234</v>
      </c>
      <c r="C225" s="19">
        <v>2.64</v>
      </c>
      <c r="D225" s="85">
        <v>3.19</v>
      </c>
      <c r="E225" s="102">
        <v>15</v>
      </c>
      <c r="F225" s="85">
        <f>D225*E225</f>
        <v>47.85</v>
      </c>
      <c r="G225" s="157" t="s">
        <v>96</v>
      </c>
      <c r="H225" s="86" t="s">
        <v>234</v>
      </c>
      <c r="I225" s="19">
        <v>4.79</v>
      </c>
      <c r="J225" s="85">
        <v>5.8</v>
      </c>
      <c r="K225" s="102">
        <v>1000</v>
      </c>
      <c r="L225" s="85">
        <f>J225*K225</f>
        <v>5800</v>
      </c>
      <c r="M225" s="18">
        <f t="shared" si="74"/>
        <v>2.61</v>
      </c>
      <c r="N225" s="19">
        <f t="shared" si="74"/>
        <v>985</v>
      </c>
      <c r="O225" s="18">
        <f t="shared" si="74"/>
        <v>5752.15</v>
      </c>
      <c r="P225" s="140" t="s">
        <v>523</v>
      </c>
    </row>
    <row r="226" spans="1:16" s="6" customFormat="1" ht="52" x14ac:dyDescent="0.3">
      <c r="A226" s="244" t="s">
        <v>98</v>
      </c>
      <c r="B226" s="86" t="s">
        <v>229</v>
      </c>
      <c r="C226" s="19">
        <v>2.64</v>
      </c>
      <c r="D226" s="85">
        <v>3.19</v>
      </c>
      <c r="E226" s="102">
        <v>15</v>
      </c>
      <c r="F226" s="85">
        <f>D226*E226</f>
        <v>47.85</v>
      </c>
      <c r="G226" s="157" t="s">
        <v>98</v>
      </c>
      <c r="H226" s="86" t="s">
        <v>229</v>
      </c>
      <c r="I226" s="19">
        <v>4.59</v>
      </c>
      <c r="J226" s="85">
        <v>5.55</v>
      </c>
      <c r="K226" s="102">
        <v>15</v>
      </c>
      <c r="L226" s="85">
        <f>J226*K226</f>
        <v>83.25</v>
      </c>
      <c r="M226" s="18">
        <f t="shared" si="74"/>
        <v>2.36</v>
      </c>
      <c r="N226" s="19">
        <f t="shared" si="74"/>
        <v>0</v>
      </c>
      <c r="O226" s="18">
        <f t="shared" si="74"/>
        <v>35.4</v>
      </c>
      <c r="P226" s="140" t="s">
        <v>543</v>
      </c>
    </row>
    <row r="227" spans="1:16" s="6" customFormat="1" ht="52" x14ac:dyDescent="0.3">
      <c r="A227" s="244" t="s">
        <v>16</v>
      </c>
      <c r="B227" s="173" t="s">
        <v>413</v>
      </c>
      <c r="C227" s="18">
        <v>4.3</v>
      </c>
      <c r="D227" s="85">
        <v>5.2</v>
      </c>
      <c r="E227" s="102">
        <v>150</v>
      </c>
      <c r="F227" s="85">
        <f>D227*E227</f>
        <v>780</v>
      </c>
      <c r="G227" s="265" t="s">
        <v>16</v>
      </c>
      <c r="H227" s="174" t="s">
        <v>413</v>
      </c>
      <c r="I227" s="19">
        <v>5.21</v>
      </c>
      <c r="J227" s="85">
        <v>6.3</v>
      </c>
      <c r="K227" s="102">
        <v>150</v>
      </c>
      <c r="L227" s="85">
        <f>J227*K227</f>
        <v>945</v>
      </c>
      <c r="M227" s="18">
        <f t="shared" si="74"/>
        <v>1.0999999999999996</v>
      </c>
      <c r="N227" s="19">
        <f t="shared" si="74"/>
        <v>0</v>
      </c>
      <c r="O227" s="18">
        <f t="shared" si="74"/>
        <v>165</v>
      </c>
      <c r="P227" s="140" t="s">
        <v>543</v>
      </c>
    </row>
    <row r="228" spans="1:16" s="6" customFormat="1" x14ac:dyDescent="0.3">
      <c r="A228" s="247" t="s">
        <v>19</v>
      </c>
      <c r="B228" s="126" t="s">
        <v>414</v>
      </c>
      <c r="C228" s="91"/>
      <c r="D228" s="168"/>
      <c r="E228" s="169"/>
      <c r="F228" s="168"/>
      <c r="G228" s="266" t="s">
        <v>19</v>
      </c>
      <c r="H228" s="177" t="s">
        <v>414</v>
      </c>
      <c r="I228" s="91"/>
      <c r="J228" s="168"/>
      <c r="K228" s="169"/>
      <c r="L228" s="168"/>
      <c r="M228" s="94"/>
      <c r="N228" s="91"/>
      <c r="O228" s="94"/>
      <c r="P228" s="195"/>
    </row>
    <row r="229" spans="1:16" s="6" customFormat="1" ht="65" x14ac:dyDescent="0.3">
      <c r="A229" s="244" t="s">
        <v>30</v>
      </c>
      <c r="B229" s="113" t="s">
        <v>634</v>
      </c>
      <c r="C229" s="19">
        <v>0.79</v>
      </c>
      <c r="D229" s="85">
        <v>0.96</v>
      </c>
      <c r="E229" s="102">
        <v>250</v>
      </c>
      <c r="F229" s="85">
        <f t="shared" ref="F229:F235" si="75">D229*E229</f>
        <v>240</v>
      </c>
      <c r="G229" s="282" t="s">
        <v>30</v>
      </c>
      <c r="H229" s="174" t="s">
        <v>634</v>
      </c>
      <c r="I229" s="19">
        <v>0.99</v>
      </c>
      <c r="J229" s="85">
        <v>1.2</v>
      </c>
      <c r="K229" s="102">
        <v>2200</v>
      </c>
      <c r="L229" s="85">
        <f t="shared" ref="L229:L235" si="76">J229*K229</f>
        <v>2640</v>
      </c>
      <c r="M229" s="18">
        <f t="shared" ref="M229:M235" si="77">J229-D229</f>
        <v>0.24</v>
      </c>
      <c r="N229" s="19">
        <f t="shared" ref="N229:N235" si="78">K229-E229</f>
        <v>1950</v>
      </c>
      <c r="O229" s="18">
        <f t="shared" ref="O229:O235" si="79">L229-F229</f>
        <v>2400</v>
      </c>
      <c r="P229" s="140" t="s">
        <v>523</v>
      </c>
    </row>
    <row r="230" spans="1:16" s="6" customFormat="1" ht="65" x14ac:dyDescent="0.3">
      <c r="A230" s="244" t="s">
        <v>150</v>
      </c>
      <c r="B230" s="113" t="s">
        <v>635</v>
      </c>
      <c r="C230" s="18">
        <v>1.2</v>
      </c>
      <c r="D230" s="85">
        <v>1.45</v>
      </c>
      <c r="E230" s="102">
        <v>500</v>
      </c>
      <c r="F230" s="85">
        <f t="shared" si="75"/>
        <v>725</v>
      </c>
      <c r="G230" s="282" t="s">
        <v>150</v>
      </c>
      <c r="H230" s="174" t="s">
        <v>635</v>
      </c>
      <c r="I230" s="19">
        <v>1.32</v>
      </c>
      <c r="J230" s="85">
        <v>1.6</v>
      </c>
      <c r="K230" s="102">
        <v>750</v>
      </c>
      <c r="L230" s="85">
        <f t="shared" si="76"/>
        <v>1200</v>
      </c>
      <c r="M230" s="18">
        <f t="shared" si="77"/>
        <v>0.15000000000000013</v>
      </c>
      <c r="N230" s="19">
        <f t="shared" si="78"/>
        <v>250</v>
      </c>
      <c r="O230" s="18">
        <f t="shared" si="79"/>
        <v>475</v>
      </c>
      <c r="P230" s="140" t="s">
        <v>523</v>
      </c>
    </row>
    <row r="231" spans="1:16" s="6" customFormat="1" ht="65" x14ac:dyDescent="0.3">
      <c r="A231" s="244" t="s">
        <v>31</v>
      </c>
      <c r="B231" s="113" t="s">
        <v>636</v>
      </c>
      <c r="C231" s="18">
        <v>0.7</v>
      </c>
      <c r="D231" s="85">
        <v>0.85</v>
      </c>
      <c r="E231" s="102">
        <v>250</v>
      </c>
      <c r="F231" s="85">
        <f t="shared" si="75"/>
        <v>212.5</v>
      </c>
      <c r="G231" s="282" t="s">
        <v>31</v>
      </c>
      <c r="H231" s="174" t="s">
        <v>636</v>
      </c>
      <c r="I231" s="19">
        <v>0.79</v>
      </c>
      <c r="J231" s="85">
        <v>0.96</v>
      </c>
      <c r="K231" s="102">
        <v>50</v>
      </c>
      <c r="L231" s="85">
        <f t="shared" si="76"/>
        <v>48</v>
      </c>
      <c r="M231" s="18">
        <f t="shared" si="77"/>
        <v>0.10999999999999999</v>
      </c>
      <c r="N231" s="19">
        <f t="shared" si="78"/>
        <v>-200</v>
      </c>
      <c r="O231" s="18">
        <f t="shared" si="79"/>
        <v>-164.5</v>
      </c>
      <c r="P231" s="140" t="s">
        <v>523</v>
      </c>
    </row>
    <row r="232" spans="1:16" s="6" customFormat="1" ht="65" x14ac:dyDescent="0.3">
      <c r="A232" s="244" t="s">
        <v>152</v>
      </c>
      <c r="B232" s="113" t="s">
        <v>620</v>
      </c>
      <c r="C232" s="19">
        <v>0.32</v>
      </c>
      <c r="D232" s="85">
        <v>0.39</v>
      </c>
      <c r="E232" s="102">
        <v>250</v>
      </c>
      <c r="F232" s="85">
        <f t="shared" si="75"/>
        <v>97.5</v>
      </c>
      <c r="G232" s="282" t="s">
        <v>152</v>
      </c>
      <c r="H232" s="174" t="s">
        <v>620</v>
      </c>
      <c r="I232" s="19">
        <v>0.46</v>
      </c>
      <c r="J232" s="85">
        <v>0.56000000000000005</v>
      </c>
      <c r="K232" s="102">
        <v>100</v>
      </c>
      <c r="L232" s="85">
        <f t="shared" si="76"/>
        <v>56.000000000000007</v>
      </c>
      <c r="M232" s="18">
        <f t="shared" si="77"/>
        <v>0.17000000000000004</v>
      </c>
      <c r="N232" s="19">
        <f t="shared" si="78"/>
        <v>-150</v>
      </c>
      <c r="O232" s="18">
        <f t="shared" si="79"/>
        <v>-41.499999999999993</v>
      </c>
      <c r="P232" s="140" t="s">
        <v>523</v>
      </c>
    </row>
    <row r="233" spans="1:16" s="6" customFormat="1" ht="65" x14ac:dyDescent="0.3">
      <c r="A233" s="244" t="s">
        <v>21</v>
      </c>
      <c r="B233" s="113" t="s">
        <v>415</v>
      </c>
      <c r="C233" s="18">
        <v>0.5</v>
      </c>
      <c r="D233" s="85">
        <v>0.61</v>
      </c>
      <c r="E233" s="102">
        <v>100</v>
      </c>
      <c r="F233" s="85">
        <f t="shared" si="75"/>
        <v>61</v>
      </c>
      <c r="G233" s="265" t="s">
        <v>21</v>
      </c>
      <c r="H233" s="174" t="s">
        <v>415</v>
      </c>
      <c r="I233" s="19">
        <v>0.62</v>
      </c>
      <c r="J233" s="85">
        <v>0.75</v>
      </c>
      <c r="K233" s="102">
        <v>20</v>
      </c>
      <c r="L233" s="85">
        <f t="shared" si="76"/>
        <v>15</v>
      </c>
      <c r="M233" s="18">
        <f t="shared" si="77"/>
        <v>0.14000000000000001</v>
      </c>
      <c r="N233" s="19">
        <f t="shared" si="78"/>
        <v>-80</v>
      </c>
      <c r="O233" s="18">
        <f t="shared" si="79"/>
        <v>-46</v>
      </c>
      <c r="P233" s="140" t="s">
        <v>523</v>
      </c>
    </row>
    <row r="234" spans="1:16" s="6" customFormat="1" ht="65" x14ac:dyDescent="0.3">
      <c r="A234" s="244" t="s">
        <v>416</v>
      </c>
      <c r="B234" s="113" t="s">
        <v>533</v>
      </c>
      <c r="C234" s="19">
        <v>0.25</v>
      </c>
      <c r="D234" s="85">
        <v>0.3</v>
      </c>
      <c r="E234" s="102">
        <v>100</v>
      </c>
      <c r="F234" s="85">
        <f t="shared" si="75"/>
        <v>30</v>
      </c>
      <c r="G234" s="265" t="s">
        <v>416</v>
      </c>
      <c r="H234" s="174" t="s">
        <v>533</v>
      </c>
      <c r="I234" s="19">
        <v>0.41</v>
      </c>
      <c r="J234" s="85">
        <v>0.5</v>
      </c>
      <c r="K234" s="102">
        <v>20</v>
      </c>
      <c r="L234" s="85">
        <f t="shared" si="76"/>
        <v>10</v>
      </c>
      <c r="M234" s="18">
        <f t="shared" si="77"/>
        <v>0.2</v>
      </c>
      <c r="N234" s="19">
        <f t="shared" si="78"/>
        <v>-80</v>
      </c>
      <c r="O234" s="18">
        <f t="shared" si="79"/>
        <v>-20</v>
      </c>
      <c r="P234" s="140" t="s">
        <v>523</v>
      </c>
    </row>
    <row r="235" spans="1:16" s="6" customFormat="1" ht="38.25" customHeight="1" x14ac:dyDescent="0.3">
      <c r="A235" s="244" t="s">
        <v>417</v>
      </c>
      <c r="B235" s="86" t="s">
        <v>418</v>
      </c>
      <c r="C235" s="19">
        <v>0.77</v>
      </c>
      <c r="D235" s="85">
        <v>0.93</v>
      </c>
      <c r="E235" s="102">
        <v>60</v>
      </c>
      <c r="F235" s="85">
        <f t="shared" si="75"/>
        <v>55.800000000000004</v>
      </c>
      <c r="G235" s="265"/>
      <c r="H235" s="174"/>
      <c r="I235" s="11"/>
      <c r="J235" s="85">
        <v>0</v>
      </c>
      <c r="K235" s="102">
        <v>0</v>
      </c>
      <c r="L235" s="85">
        <f t="shared" si="76"/>
        <v>0</v>
      </c>
      <c r="M235" s="18">
        <f t="shared" si="77"/>
        <v>-0.93</v>
      </c>
      <c r="N235" s="19">
        <f t="shared" si="78"/>
        <v>-60</v>
      </c>
      <c r="O235" s="18">
        <f t="shared" si="79"/>
        <v>-55.800000000000004</v>
      </c>
      <c r="P235" s="140" t="s">
        <v>486</v>
      </c>
    </row>
    <row r="236" spans="1:16" s="6" customFormat="1" ht="77.25" customHeight="1" x14ac:dyDescent="0.3">
      <c r="A236" s="244" t="s">
        <v>419</v>
      </c>
      <c r="B236" s="173" t="s">
        <v>420</v>
      </c>
      <c r="C236" s="25">
        <v>1.65</v>
      </c>
      <c r="D236" s="85">
        <v>2</v>
      </c>
      <c r="E236" s="102">
        <v>500</v>
      </c>
      <c r="F236" s="85">
        <f>D236*E236</f>
        <v>1000</v>
      </c>
      <c r="G236" s="299" t="s">
        <v>417</v>
      </c>
      <c r="H236" s="221" t="s">
        <v>420</v>
      </c>
      <c r="I236" s="25">
        <v>2.23</v>
      </c>
      <c r="J236" s="85">
        <v>2.7</v>
      </c>
      <c r="K236" s="102">
        <v>100</v>
      </c>
      <c r="L236" s="85">
        <f>J236*K236</f>
        <v>270</v>
      </c>
      <c r="M236" s="18">
        <f>J236-D236</f>
        <v>0.70000000000000018</v>
      </c>
      <c r="N236" s="19">
        <f>K236-E236</f>
        <v>-400</v>
      </c>
      <c r="O236" s="18">
        <f>L236-F236</f>
        <v>-730</v>
      </c>
      <c r="P236" s="140" t="s">
        <v>650</v>
      </c>
    </row>
    <row r="237" spans="1:16" s="8" customFormat="1" x14ac:dyDescent="0.3">
      <c r="A237" s="23">
        <v>6</v>
      </c>
      <c r="B237" s="311" t="s">
        <v>14</v>
      </c>
      <c r="C237" s="312"/>
      <c r="D237" s="312"/>
      <c r="E237" s="312"/>
      <c r="F237" s="312"/>
      <c r="G237" s="267">
        <v>6</v>
      </c>
      <c r="H237" s="336" t="s">
        <v>14</v>
      </c>
      <c r="I237" s="312"/>
      <c r="J237" s="312"/>
      <c r="K237" s="312"/>
      <c r="L237" s="312"/>
      <c r="M237" s="312"/>
      <c r="N237" s="312"/>
      <c r="O237" s="312"/>
      <c r="P237" s="192"/>
    </row>
    <row r="238" spans="1:16" s="8" customFormat="1" x14ac:dyDescent="0.3">
      <c r="A238" s="117" t="s">
        <v>154</v>
      </c>
      <c r="B238" s="175" t="s">
        <v>421</v>
      </c>
      <c r="C238" s="91"/>
      <c r="D238" s="276"/>
      <c r="E238" s="276"/>
      <c r="F238" s="233"/>
      <c r="G238" s="293" t="s">
        <v>154</v>
      </c>
      <c r="H238" s="178" t="s">
        <v>532</v>
      </c>
      <c r="I238" s="276"/>
      <c r="J238" s="276"/>
      <c r="K238" s="276"/>
      <c r="L238" s="276"/>
      <c r="M238" s="276"/>
      <c r="N238" s="276"/>
      <c r="O238" s="276"/>
      <c r="P238" s="205" t="s">
        <v>542</v>
      </c>
    </row>
    <row r="239" spans="1:16" s="9" customFormat="1" ht="65.25" customHeight="1" x14ac:dyDescent="0.3">
      <c r="A239" s="170" t="s">
        <v>422</v>
      </c>
      <c r="B239" s="176" t="s">
        <v>421</v>
      </c>
      <c r="C239" s="19">
        <v>3.87</v>
      </c>
      <c r="D239" s="85">
        <v>4.68</v>
      </c>
      <c r="E239" s="102">
        <v>10</v>
      </c>
      <c r="F239" s="232">
        <f t="shared" ref="F239:F245" si="80">D239*E239</f>
        <v>46.8</v>
      </c>
      <c r="G239" s="268" t="s">
        <v>422</v>
      </c>
      <c r="H239" s="263" t="s">
        <v>594</v>
      </c>
      <c r="I239" s="19">
        <v>6.42</v>
      </c>
      <c r="J239" s="85">
        <v>7.77</v>
      </c>
      <c r="K239" s="102">
        <v>5</v>
      </c>
      <c r="L239" s="85">
        <f t="shared" ref="L239:L245" si="81">J239*K239</f>
        <v>38.849999999999994</v>
      </c>
      <c r="M239" s="18">
        <f t="shared" ref="M239:M247" si="82">J239-D239</f>
        <v>3.09</v>
      </c>
      <c r="N239" s="19">
        <f t="shared" ref="N239:N247" si="83">K239-E239</f>
        <v>-5</v>
      </c>
      <c r="O239" s="18">
        <f t="shared" ref="O239:O247" si="84">L239-F239</f>
        <v>-7.9500000000000028</v>
      </c>
      <c r="P239" s="140" t="s">
        <v>534</v>
      </c>
    </row>
    <row r="240" spans="1:16" s="9" customFormat="1" ht="65.25" customHeight="1" x14ac:dyDescent="0.3">
      <c r="A240" s="170" t="s">
        <v>423</v>
      </c>
      <c r="B240" s="176" t="s">
        <v>600</v>
      </c>
      <c r="C240" s="19">
        <v>28.53</v>
      </c>
      <c r="D240" s="85">
        <v>34.520000000000003</v>
      </c>
      <c r="E240" s="102">
        <v>4</v>
      </c>
      <c r="F240" s="232">
        <f t="shared" si="80"/>
        <v>138.08000000000001</v>
      </c>
      <c r="G240" s="268" t="s">
        <v>423</v>
      </c>
      <c r="H240" s="263" t="s">
        <v>594</v>
      </c>
      <c r="I240" s="19">
        <v>42.47</v>
      </c>
      <c r="J240" s="85">
        <v>51.39</v>
      </c>
      <c r="K240" s="102">
        <v>5</v>
      </c>
      <c r="L240" s="85">
        <f t="shared" si="81"/>
        <v>256.95</v>
      </c>
      <c r="M240" s="18">
        <f t="shared" si="82"/>
        <v>16.869999999999997</v>
      </c>
      <c r="N240" s="19">
        <f t="shared" si="83"/>
        <v>1</v>
      </c>
      <c r="O240" s="18">
        <f t="shared" si="84"/>
        <v>118.86999999999998</v>
      </c>
      <c r="P240" s="140" t="s">
        <v>534</v>
      </c>
    </row>
    <row r="241" spans="1:16" s="9" customFormat="1" ht="44.25" customHeight="1" x14ac:dyDescent="0.3">
      <c r="A241" s="170"/>
      <c r="B241" s="176"/>
      <c r="C241" s="19"/>
      <c r="D241" s="85"/>
      <c r="E241" s="102"/>
      <c r="F241" s="232"/>
      <c r="G241" s="268" t="s">
        <v>424</v>
      </c>
      <c r="H241" s="263" t="s">
        <v>595</v>
      </c>
      <c r="I241" s="19">
        <v>11.86</v>
      </c>
      <c r="J241" s="85">
        <v>14.35</v>
      </c>
      <c r="K241" s="102">
        <v>5</v>
      </c>
      <c r="L241" s="85">
        <f t="shared" si="81"/>
        <v>71.75</v>
      </c>
      <c r="M241" s="18">
        <f t="shared" si="82"/>
        <v>14.35</v>
      </c>
      <c r="N241" s="19">
        <f t="shared" si="83"/>
        <v>5</v>
      </c>
      <c r="O241" s="18">
        <f t="shared" si="84"/>
        <v>71.75</v>
      </c>
      <c r="P241" s="199" t="s">
        <v>530</v>
      </c>
    </row>
    <row r="242" spans="1:16" s="9" customFormat="1" ht="48.75" customHeight="1" x14ac:dyDescent="0.3">
      <c r="A242" s="170"/>
      <c r="B242" s="176"/>
      <c r="C242" s="19"/>
      <c r="D242" s="85"/>
      <c r="E242" s="102"/>
      <c r="F242" s="232"/>
      <c r="G242" s="268" t="s">
        <v>425</v>
      </c>
      <c r="H242" s="263" t="s">
        <v>595</v>
      </c>
      <c r="I242" s="18">
        <v>84.8</v>
      </c>
      <c r="J242" s="85">
        <v>102.61</v>
      </c>
      <c r="K242" s="102">
        <v>5</v>
      </c>
      <c r="L242" s="85">
        <f t="shared" si="81"/>
        <v>513.04999999999995</v>
      </c>
      <c r="M242" s="18">
        <f t="shared" si="82"/>
        <v>102.61</v>
      </c>
      <c r="N242" s="19">
        <f t="shared" si="83"/>
        <v>5</v>
      </c>
      <c r="O242" s="18">
        <f t="shared" si="84"/>
        <v>513.04999999999995</v>
      </c>
      <c r="P242" s="199" t="s">
        <v>531</v>
      </c>
    </row>
    <row r="243" spans="1:16" s="9" customFormat="1" ht="48.75" customHeight="1" x14ac:dyDescent="0.3">
      <c r="A243" s="170"/>
      <c r="B243" s="176"/>
      <c r="C243" s="19"/>
      <c r="D243" s="85"/>
      <c r="E243" s="102"/>
      <c r="F243" s="232"/>
      <c r="G243" s="268" t="s">
        <v>500</v>
      </c>
      <c r="H243" s="263" t="s">
        <v>596</v>
      </c>
      <c r="I243" s="19">
        <v>11.94</v>
      </c>
      <c r="J243" s="85">
        <v>14.45</v>
      </c>
      <c r="K243" s="102">
        <v>5</v>
      </c>
      <c r="L243" s="85">
        <f>J243*K243</f>
        <v>72.25</v>
      </c>
      <c r="M243" s="18">
        <f>J243-D243</f>
        <v>14.45</v>
      </c>
      <c r="N243" s="19">
        <f>K243-E243</f>
        <v>5</v>
      </c>
      <c r="O243" s="18">
        <f>L243-F243</f>
        <v>72.25</v>
      </c>
      <c r="P243" s="199" t="s">
        <v>501</v>
      </c>
    </row>
    <row r="244" spans="1:16" s="9" customFormat="1" ht="64.5" customHeight="1" x14ac:dyDescent="0.3">
      <c r="A244" s="170" t="s">
        <v>156</v>
      </c>
      <c r="B244" s="176" t="s">
        <v>621</v>
      </c>
      <c r="C244" s="19">
        <v>16.05</v>
      </c>
      <c r="D244" s="85">
        <v>19.420000000000002</v>
      </c>
      <c r="E244" s="102">
        <v>5</v>
      </c>
      <c r="F244" s="232">
        <f t="shared" si="80"/>
        <v>97.100000000000009</v>
      </c>
      <c r="G244" s="268" t="s">
        <v>156</v>
      </c>
      <c r="H244" s="263" t="s">
        <v>622</v>
      </c>
      <c r="I244" s="19">
        <v>19.829999999999998</v>
      </c>
      <c r="J244" s="85">
        <v>23.99</v>
      </c>
      <c r="K244" s="102">
        <v>5</v>
      </c>
      <c r="L244" s="85">
        <f t="shared" si="81"/>
        <v>119.94999999999999</v>
      </c>
      <c r="M244" s="18">
        <f t="shared" si="82"/>
        <v>4.5699999999999967</v>
      </c>
      <c r="N244" s="19">
        <f t="shared" si="83"/>
        <v>0</v>
      </c>
      <c r="O244" s="18">
        <f t="shared" si="84"/>
        <v>22.84999999999998</v>
      </c>
      <c r="P244" s="140" t="s">
        <v>535</v>
      </c>
    </row>
    <row r="245" spans="1:16" s="9" customFormat="1" ht="55.5" customHeight="1" x14ac:dyDescent="0.3">
      <c r="A245" s="170" t="s">
        <v>158</v>
      </c>
      <c r="B245" s="176" t="s">
        <v>623</v>
      </c>
      <c r="C245" s="19">
        <v>6.64</v>
      </c>
      <c r="D245" s="85">
        <v>8.0299999999999994</v>
      </c>
      <c r="E245" s="102">
        <v>96</v>
      </c>
      <c r="F245" s="232">
        <f t="shared" si="80"/>
        <v>770.87999999999988</v>
      </c>
      <c r="G245" s="268" t="s">
        <v>158</v>
      </c>
      <c r="H245" s="263" t="s">
        <v>623</v>
      </c>
      <c r="I245" s="19">
        <v>9.25</v>
      </c>
      <c r="J245" s="85">
        <v>11.19</v>
      </c>
      <c r="K245" s="102">
        <v>100</v>
      </c>
      <c r="L245" s="85">
        <f t="shared" si="81"/>
        <v>1119</v>
      </c>
      <c r="M245" s="18">
        <f t="shared" si="82"/>
        <v>3.16</v>
      </c>
      <c r="N245" s="19">
        <f t="shared" si="83"/>
        <v>4</v>
      </c>
      <c r="O245" s="18">
        <f t="shared" si="84"/>
        <v>348.12000000000012</v>
      </c>
      <c r="P245" s="140" t="s">
        <v>534</v>
      </c>
    </row>
    <row r="246" spans="1:16" s="9" customFormat="1" ht="59.25" customHeight="1" x14ac:dyDescent="0.3">
      <c r="A246" s="170" t="s">
        <v>160</v>
      </c>
      <c r="B246" s="176" t="s">
        <v>597</v>
      </c>
      <c r="C246" s="28">
        <v>53.41</v>
      </c>
      <c r="D246" s="85">
        <v>64.63</v>
      </c>
      <c r="E246" s="102">
        <v>30</v>
      </c>
      <c r="F246" s="232">
        <f>D246*E246</f>
        <v>1938.8999999999999</v>
      </c>
      <c r="G246" s="268" t="s">
        <v>160</v>
      </c>
      <c r="H246" s="263" t="s">
        <v>597</v>
      </c>
      <c r="I246" s="19">
        <v>80.97</v>
      </c>
      <c r="J246" s="85">
        <v>97.97</v>
      </c>
      <c r="K246" s="102">
        <v>5</v>
      </c>
      <c r="L246" s="85">
        <f>J246*K246</f>
        <v>489.85</v>
      </c>
      <c r="M246" s="18">
        <f t="shared" si="82"/>
        <v>33.340000000000003</v>
      </c>
      <c r="N246" s="19">
        <f t="shared" si="83"/>
        <v>-25</v>
      </c>
      <c r="O246" s="18">
        <f t="shared" si="84"/>
        <v>-1449.0499999999997</v>
      </c>
      <c r="P246" s="140" t="s">
        <v>534</v>
      </c>
    </row>
    <row r="247" spans="1:16" s="9" customFormat="1" ht="54.75" customHeight="1" x14ac:dyDescent="0.3">
      <c r="A247" s="170" t="s">
        <v>162</v>
      </c>
      <c r="B247" s="176" t="s">
        <v>598</v>
      </c>
      <c r="C247" s="28">
        <v>59.03</v>
      </c>
      <c r="D247" s="85">
        <v>71.430000000000007</v>
      </c>
      <c r="E247" s="102">
        <v>30</v>
      </c>
      <c r="F247" s="232">
        <f>D247*E247</f>
        <v>2142.9</v>
      </c>
      <c r="G247" s="268" t="s">
        <v>162</v>
      </c>
      <c r="H247" s="263" t="s">
        <v>599</v>
      </c>
      <c r="I247" s="19">
        <v>86.94</v>
      </c>
      <c r="J247" s="85">
        <v>105.2</v>
      </c>
      <c r="K247" s="102">
        <v>5</v>
      </c>
      <c r="L247" s="85">
        <f>J247*K247</f>
        <v>526</v>
      </c>
      <c r="M247" s="18">
        <f t="shared" si="82"/>
        <v>33.769999999999996</v>
      </c>
      <c r="N247" s="19">
        <f t="shared" si="83"/>
        <v>-25</v>
      </c>
      <c r="O247" s="18">
        <f t="shared" si="84"/>
        <v>-1616.9</v>
      </c>
      <c r="P247" s="140" t="s">
        <v>534</v>
      </c>
    </row>
    <row r="248" spans="1:16" s="9" customFormat="1" ht="46.5" customHeight="1" x14ac:dyDescent="0.3">
      <c r="A248" s="289">
        <v>7</v>
      </c>
      <c r="B248" s="290" t="s">
        <v>426</v>
      </c>
      <c r="C248" s="105"/>
      <c r="D248" s="291"/>
      <c r="E248" s="130"/>
      <c r="F248" s="291"/>
      <c r="G248" s="292">
        <v>7</v>
      </c>
      <c r="H248" s="290" t="s">
        <v>426</v>
      </c>
      <c r="I248" s="91"/>
      <c r="J248" s="129"/>
      <c r="K248" s="179"/>
      <c r="L248" s="129"/>
      <c r="M248" s="94"/>
      <c r="N248" s="91"/>
      <c r="O248" s="94"/>
      <c r="P248" s="211"/>
    </row>
    <row r="249" spans="1:16" s="9" customFormat="1" ht="55.5" customHeight="1" x14ac:dyDescent="0.3">
      <c r="A249" s="249" t="s">
        <v>200</v>
      </c>
      <c r="B249" s="176" t="s">
        <v>637</v>
      </c>
      <c r="C249" s="19">
        <v>38.07</v>
      </c>
      <c r="D249" s="85">
        <v>46.06</v>
      </c>
      <c r="E249" s="102">
        <v>145</v>
      </c>
      <c r="F249" s="85">
        <f t="shared" ref="F249:F256" si="85">D249*E249</f>
        <v>6678.7000000000007</v>
      </c>
      <c r="G249" s="283" t="s">
        <v>200</v>
      </c>
      <c r="H249" s="263" t="s">
        <v>637</v>
      </c>
      <c r="I249" s="19">
        <v>47.06</v>
      </c>
      <c r="J249" s="85">
        <v>56.94</v>
      </c>
      <c r="K249" s="102">
        <v>40</v>
      </c>
      <c r="L249" s="85">
        <f t="shared" ref="L249:L263" si="86">J249*K249</f>
        <v>2277.6</v>
      </c>
      <c r="M249" s="18">
        <f t="shared" ref="M249:M256" si="87">J249-D249</f>
        <v>10.879999999999995</v>
      </c>
      <c r="N249" s="19">
        <f t="shared" ref="N249:N256" si="88">K249-E249</f>
        <v>-105</v>
      </c>
      <c r="O249" s="18">
        <f t="shared" ref="O249:O256" si="89">L249-F249</f>
        <v>-4401.1000000000004</v>
      </c>
      <c r="P249" s="140" t="s">
        <v>534</v>
      </c>
    </row>
    <row r="250" spans="1:16" s="9" customFormat="1" ht="60" customHeight="1" x14ac:dyDescent="0.3">
      <c r="A250" s="249" t="s">
        <v>23</v>
      </c>
      <c r="B250" s="176" t="s">
        <v>580</v>
      </c>
      <c r="C250" s="19">
        <v>60.84</v>
      </c>
      <c r="D250" s="85">
        <v>73.62</v>
      </c>
      <c r="E250" s="102">
        <v>12</v>
      </c>
      <c r="F250" s="85">
        <f t="shared" si="85"/>
        <v>883.44</v>
      </c>
      <c r="G250" s="180" t="s">
        <v>23</v>
      </c>
      <c r="H250" s="263" t="s">
        <v>580</v>
      </c>
      <c r="I250" s="19">
        <v>72.13</v>
      </c>
      <c r="J250" s="85">
        <v>87.28</v>
      </c>
      <c r="K250" s="102">
        <v>10</v>
      </c>
      <c r="L250" s="85">
        <f t="shared" si="86"/>
        <v>872.8</v>
      </c>
      <c r="M250" s="18">
        <f t="shared" si="87"/>
        <v>13.659999999999997</v>
      </c>
      <c r="N250" s="19">
        <f t="shared" si="88"/>
        <v>-2</v>
      </c>
      <c r="O250" s="18">
        <f t="shared" si="89"/>
        <v>-10.6400000000001</v>
      </c>
      <c r="P250" s="140" t="s">
        <v>534</v>
      </c>
    </row>
    <row r="251" spans="1:16" s="9" customFormat="1" ht="83.25" customHeight="1" x14ac:dyDescent="0.3">
      <c r="A251" s="249" t="s">
        <v>24</v>
      </c>
      <c r="B251" s="83" t="s">
        <v>581</v>
      </c>
      <c r="C251" s="18">
        <v>12.2</v>
      </c>
      <c r="D251" s="85">
        <v>14.76</v>
      </c>
      <c r="E251" s="102">
        <v>50</v>
      </c>
      <c r="F251" s="85">
        <f t="shared" si="85"/>
        <v>738</v>
      </c>
      <c r="G251" s="180" t="s">
        <v>24</v>
      </c>
      <c r="H251" s="264" t="s">
        <v>582</v>
      </c>
      <c r="I251" s="18">
        <v>20.100000000000001</v>
      </c>
      <c r="J251" s="85">
        <v>24.32</v>
      </c>
      <c r="K251" s="102">
        <v>5</v>
      </c>
      <c r="L251" s="85">
        <f t="shared" si="86"/>
        <v>121.6</v>
      </c>
      <c r="M251" s="18">
        <f t="shared" si="87"/>
        <v>9.56</v>
      </c>
      <c r="N251" s="19">
        <f t="shared" si="88"/>
        <v>-45</v>
      </c>
      <c r="O251" s="18">
        <f t="shared" si="89"/>
        <v>-616.4</v>
      </c>
      <c r="P251" s="140" t="s">
        <v>544</v>
      </c>
    </row>
    <row r="252" spans="1:16" s="9" customFormat="1" ht="83.25" customHeight="1" x14ac:dyDescent="0.3">
      <c r="A252" s="249" t="s">
        <v>25</v>
      </c>
      <c r="B252" s="83" t="s">
        <v>604</v>
      </c>
      <c r="C252" s="18">
        <v>174</v>
      </c>
      <c r="D252" s="85">
        <v>210.54</v>
      </c>
      <c r="E252" s="102">
        <v>5</v>
      </c>
      <c r="F252" s="85">
        <f>D252*E252</f>
        <v>1052.7</v>
      </c>
      <c r="G252" s="180" t="s">
        <v>25</v>
      </c>
      <c r="H252" s="264" t="s">
        <v>583</v>
      </c>
      <c r="I252" s="19">
        <v>281.39</v>
      </c>
      <c r="J252" s="85">
        <v>340.48</v>
      </c>
      <c r="K252" s="102">
        <v>5</v>
      </c>
      <c r="L252" s="85">
        <f t="shared" si="86"/>
        <v>1702.4</v>
      </c>
      <c r="M252" s="18">
        <f t="shared" si="87"/>
        <v>129.94000000000003</v>
      </c>
      <c r="N252" s="19">
        <f t="shared" si="88"/>
        <v>0</v>
      </c>
      <c r="O252" s="18">
        <f t="shared" si="89"/>
        <v>649.70000000000005</v>
      </c>
      <c r="P252" s="140" t="s">
        <v>545</v>
      </c>
    </row>
    <row r="253" spans="1:16" s="9" customFormat="1" ht="53.25" customHeight="1" x14ac:dyDescent="0.3">
      <c r="A253" s="249" t="s">
        <v>202</v>
      </c>
      <c r="B253" s="83" t="s">
        <v>427</v>
      </c>
      <c r="C253" s="19">
        <v>0.48</v>
      </c>
      <c r="D253" s="85">
        <v>0.57999999999999996</v>
      </c>
      <c r="E253" s="102">
        <v>200</v>
      </c>
      <c r="F253" s="85">
        <f t="shared" si="85"/>
        <v>115.99999999999999</v>
      </c>
      <c r="G253" s="180" t="s">
        <v>202</v>
      </c>
      <c r="H253" s="264" t="s">
        <v>427</v>
      </c>
      <c r="I253" s="19">
        <v>0.75</v>
      </c>
      <c r="J253" s="85">
        <v>0.91</v>
      </c>
      <c r="K253" s="102">
        <v>200</v>
      </c>
      <c r="L253" s="85">
        <f t="shared" si="86"/>
        <v>182</v>
      </c>
      <c r="M253" s="18">
        <f t="shared" si="87"/>
        <v>0.33000000000000007</v>
      </c>
      <c r="N253" s="19">
        <f t="shared" si="88"/>
        <v>0</v>
      </c>
      <c r="O253" s="18">
        <f t="shared" si="89"/>
        <v>66.000000000000014</v>
      </c>
      <c r="P253" s="140" t="s">
        <v>541</v>
      </c>
    </row>
    <row r="254" spans="1:16" s="9" customFormat="1" ht="64.5" customHeight="1" x14ac:dyDescent="0.3">
      <c r="A254" s="250" t="s">
        <v>203</v>
      </c>
      <c r="B254" s="84" t="s">
        <v>638</v>
      </c>
      <c r="C254" s="19">
        <v>19.72</v>
      </c>
      <c r="D254" s="85">
        <v>23.86</v>
      </c>
      <c r="E254" s="102">
        <v>20</v>
      </c>
      <c r="F254" s="85">
        <f t="shared" si="85"/>
        <v>477.2</v>
      </c>
      <c r="G254" s="284" t="s">
        <v>203</v>
      </c>
      <c r="H254" s="84" t="s">
        <v>638</v>
      </c>
      <c r="I254" s="19">
        <v>31.85</v>
      </c>
      <c r="J254" s="85">
        <v>38.54</v>
      </c>
      <c r="K254" s="102">
        <v>5</v>
      </c>
      <c r="L254" s="85">
        <f t="shared" si="86"/>
        <v>192.7</v>
      </c>
      <c r="M254" s="18">
        <f t="shared" si="87"/>
        <v>14.68</v>
      </c>
      <c r="N254" s="19">
        <f t="shared" si="88"/>
        <v>-15</v>
      </c>
      <c r="O254" s="18">
        <f t="shared" si="89"/>
        <v>-284.5</v>
      </c>
      <c r="P254" s="140" t="s">
        <v>540</v>
      </c>
    </row>
    <row r="255" spans="1:16" s="9" customFormat="1" ht="70.5" customHeight="1" x14ac:dyDescent="0.3">
      <c r="A255" s="250" t="s">
        <v>204</v>
      </c>
      <c r="B255" s="84" t="s">
        <v>428</v>
      </c>
      <c r="C255" s="19">
        <v>0.48</v>
      </c>
      <c r="D255" s="85">
        <v>0.57999999999999996</v>
      </c>
      <c r="E255" s="102">
        <v>200</v>
      </c>
      <c r="F255" s="85">
        <f t="shared" si="85"/>
        <v>115.99999999999999</v>
      </c>
      <c r="G255" s="181" t="s">
        <v>204</v>
      </c>
      <c r="H255" s="84" t="s">
        <v>428</v>
      </c>
      <c r="I255" s="19">
        <v>0.68</v>
      </c>
      <c r="J255" s="85">
        <v>0.82</v>
      </c>
      <c r="K255" s="102">
        <v>50</v>
      </c>
      <c r="L255" s="85">
        <f t="shared" si="86"/>
        <v>41</v>
      </c>
      <c r="M255" s="18">
        <f t="shared" si="87"/>
        <v>0.24</v>
      </c>
      <c r="N255" s="19">
        <f t="shared" si="88"/>
        <v>-150</v>
      </c>
      <c r="O255" s="18">
        <f t="shared" si="89"/>
        <v>-74.999999999999986</v>
      </c>
      <c r="P255" s="140" t="s">
        <v>540</v>
      </c>
    </row>
    <row r="256" spans="1:16" s="9" customFormat="1" ht="65.25" customHeight="1" x14ac:dyDescent="0.3">
      <c r="A256" s="250" t="s">
        <v>205</v>
      </c>
      <c r="B256" s="84" t="s">
        <v>429</v>
      </c>
      <c r="C256" s="19">
        <v>7.17</v>
      </c>
      <c r="D256" s="85">
        <v>8.68</v>
      </c>
      <c r="E256" s="102">
        <v>20</v>
      </c>
      <c r="F256" s="85">
        <f t="shared" si="85"/>
        <v>173.6</v>
      </c>
      <c r="G256" s="181" t="s">
        <v>205</v>
      </c>
      <c r="H256" s="84" t="s">
        <v>429</v>
      </c>
      <c r="I256" s="19">
        <v>8.92</v>
      </c>
      <c r="J256" s="85">
        <v>10.79</v>
      </c>
      <c r="K256" s="102">
        <v>5</v>
      </c>
      <c r="L256" s="85">
        <f t="shared" si="86"/>
        <v>53.949999999999996</v>
      </c>
      <c r="M256" s="18">
        <f t="shared" si="87"/>
        <v>2.1099999999999994</v>
      </c>
      <c r="N256" s="19">
        <f t="shared" si="88"/>
        <v>-15</v>
      </c>
      <c r="O256" s="18">
        <f t="shared" si="89"/>
        <v>-119.65</v>
      </c>
      <c r="P256" s="140" t="s">
        <v>540</v>
      </c>
    </row>
    <row r="257" spans="1:16" s="9" customFormat="1" ht="46.5" customHeight="1" x14ac:dyDescent="0.3">
      <c r="A257" s="106" t="s">
        <v>206</v>
      </c>
      <c r="B257" s="126" t="s">
        <v>430</v>
      </c>
      <c r="C257" s="91"/>
      <c r="D257" s="168"/>
      <c r="E257" s="169"/>
      <c r="F257" s="285"/>
      <c r="G257" s="257" t="s">
        <v>206</v>
      </c>
      <c r="H257" s="126" t="s">
        <v>430</v>
      </c>
      <c r="I257" s="91"/>
      <c r="J257" s="182"/>
      <c r="K257" s="183"/>
      <c r="L257" s="182"/>
      <c r="M257" s="94"/>
      <c r="N257" s="91"/>
      <c r="O257" s="94"/>
      <c r="P257" s="211"/>
    </row>
    <row r="258" spans="1:16" s="9" customFormat="1" ht="54.75" customHeight="1" x14ac:dyDescent="0.3">
      <c r="A258" s="286" t="s">
        <v>431</v>
      </c>
      <c r="B258" s="83" t="s">
        <v>432</v>
      </c>
      <c r="C258" s="19">
        <v>5.94</v>
      </c>
      <c r="D258" s="85">
        <v>7.19</v>
      </c>
      <c r="E258" s="102">
        <v>50</v>
      </c>
      <c r="F258" s="85">
        <f>D258*E258</f>
        <v>359.5</v>
      </c>
      <c r="G258" s="283" t="s">
        <v>431</v>
      </c>
      <c r="H258" s="83" t="s">
        <v>432</v>
      </c>
      <c r="I258" s="19">
        <v>6.61</v>
      </c>
      <c r="J258" s="85">
        <v>8</v>
      </c>
      <c r="K258" s="102">
        <v>20</v>
      </c>
      <c r="L258" s="85">
        <f t="shared" si="86"/>
        <v>160</v>
      </c>
      <c r="M258" s="18">
        <f>J258-D258</f>
        <v>0.80999999999999961</v>
      </c>
      <c r="N258" s="19">
        <f>K258-E258</f>
        <v>-30</v>
      </c>
      <c r="O258" s="18">
        <f>L258-F258</f>
        <v>-199.5</v>
      </c>
      <c r="P258" s="140" t="s">
        <v>534</v>
      </c>
    </row>
    <row r="259" spans="1:16" s="9" customFormat="1" ht="56.25" customHeight="1" x14ac:dyDescent="0.3">
      <c r="A259" s="286" t="s">
        <v>433</v>
      </c>
      <c r="B259" s="83" t="s">
        <v>434</v>
      </c>
      <c r="C259" s="19">
        <v>57.77</v>
      </c>
      <c r="D259" s="85">
        <v>69.900000000000006</v>
      </c>
      <c r="E259" s="102">
        <v>6</v>
      </c>
      <c r="F259" s="85">
        <f>D259*E259</f>
        <v>419.40000000000003</v>
      </c>
      <c r="G259" s="283" t="s">
        <v>433</v>
      </c>
      <c r="H259" s="83" t="s">
        <v>434</v>
      </c>
      <c r="I259" s="19">
        <v>86.24</v>
      </c>
      <c r="J259" s="85">
        <v>104.35</v>
      </c>
      <c r="K259" s="102">
        <v>3</v>
      </c>
      <c r="L259" s="85">
        <f t="shared" si="86"/>
        <v>313.04999999999995</v>
      </c>
      <c r="M259" s="18">
        <f t="shared" ref="M259:O260" si="90">J259-D259</f>
        <v>34.449999999999989</v>
      </c>
      <c r="N259" s="19">
        <f t="shared" si="90"/>
        <v>-3</v>
      </c>
      <c r="O259" s="18">
        <f t="shared" si="90"/>
        <v>-106.35000000000008</v>
      </c>
      <c r="P259" s="140" t="s">
        <v>534</v>
      </c>
    </row>
    <row r="260" spans="1:16" s="9" customFormat="1" ht="57.75" customHeight="1" x14ac:dyDescent="0.3">
      <c r="A260" s="286" t="s">
        <v>217</v>
      </c>
      <c r="B260" s="83" t="s">
        <v>435</v>
      </c>
      <c r="C260" s="19">
        <v>6.61</v>
      </c>
      <c r="D260" s="85">
        <v>8</v>
      </c>
      <c r="E260" s="102">
        <v>3</v>
      </c>
      <c r="F260" s="85">
        <f>D260*E260</f>
        <v>24</v>
      </c>
      <c r="G260" s="283" t="s">
        <v>217</v>
      </c>
      <c r="H260" s="83" t="s">
        <v>435</v>
      </c>
      <c r="I260" s="19">
        <v>10.09</v>
      </c>
      <c r="J260" s="85">
        <v>12.21</v>
      </c>
      <c r="K260" s="102">
        <v>5</v>
      </c>
      <c r="L260" s="85">
        <f t="shared" si="86"/>
        <v>61.050000000000004</v>
      </c>
      <c r="M260" s="18">
        <f t="shared" si="90"/>
        <v>4.2100000000000009</v>
      </c>
      <c r="N260" s="19">
        <f t="shared" si="90"/>
        <v>2</v>
      </c>
      <c r="O260" s="18">
        <f t="shared" si="90"/>
        <v>37.050000000000004</v>
      </c>
      <c r="P260" s="140" t="s">
        <v>534</v>
      </c>
    </row>
    <row r="261" spans="1:16" s="9" customFormat="1" x14ac:dyDescent="0.3">
      <c r="A261" s="287" t="s">
        <v>13</v>
      </c>
      <c r="B261" s="126" t="s">
        <v>436</v>
      </c>
      <c r="C261" s="91"/>
      <c r="D261" s="168"/>
      <c r="E261" s="169"/>
      <c r="F261" s="168"/>
      <c r="G261" s="288" t="s">
        <v>13</v>
      </c>
      <c r="H261" s="126" t="s">
        <v>436</v>
      </c>
      <c r="I261" s="91"/>
      <c r="J261" s="168"/>
      <c r="K261" s="169"/>
      <c r="L261" s="168"/>
      <c r="M261" s="94"/>
      <c r="N261" s="91"/>
      <c r="O261" s="94"/>
      <c r="P261" s="211"/>
    </row>
    <row r="262" spans="1:16" s="9" customFormat="1" ht="64.5" customHeight="1" x14ac:dyDescent="0.3">
      <c r="A262" s="250" t="s">
        <v>207</v>
      </c>
      <c r="B262" s="84" t="s">
        <v>436</v>
      </c>
      <c r="C262" s="18">
        <v>12.4</v>
      </c>
      <c r="D262" s="85">
        <v>15</v>
      </c>
      <c r="E262" s="102">
        <v>6</v>
      </c>
      <c r="F262" s="85">
        <f>D262*E262</f>
        <v>90</v>
      </c>
      <c r="G262" s="181" t="s">
        <v>207</v>
      </c>
      <c r="H262" s="84" t="s">
        <v>436</v>
      </c>
      <c r="I262" s="19">
        <v>16.61</v>
      </c>
      <c r="J262" s="85">
        <v>20.100000000000001</v>
      </c>
      <c r="K262" s="102">
        <v>270</v>
      </c>
      <c r="L262" s="85">
        <f t="shared" si="86"/>
        <v>5427</v>
      </c>
      <c r="M262" s="18">
        <f t="shared" ref="M262:O263" si="91">J262-D262</f>
        <v>5.1000000000000014</v>
      </c>
      <c r="N262" s="19">
        <f t="shared" si="91"/>
        <v>264</v>
      </c>
      <c r="O262" s="18">
        <f t="shared" si="91"/>
        <v>5337</v>
      </c>
      <c r="P262" s="140" t="s">
        <v>539</v>
      </c>
    </row>
    <row r="263" spans="1:16" s="9" customFormat="1" ht="69" customHeight="1" x14ac:dyDescent="0.3">
      <c r="A263" s="250" t="s">
        <v>33</v>
      </c>
      <c r="B263" s="84" t="s">
        <v>437</v>
      </c>
      <c r="C263" s="19">
        <v>16.12</v>
      </c>
      <c r="D263" s="85">
        <v>19.510000000000002</v>
      </c>
      <c r="E263" s="102">
        <v>3</v>
      </c>
      <c r="F263" s="85">
        <f>D263*E263</f>
        <v>58.53</v>
      </c>
      <c r="G263" s="181" t="s">
        <v>33</v>
      </c>
      <c r="H263" s="84" t="s">
        <v>437</v>
      </c>
      <c r="I263" s="19">
        <v>20.66</v>
      </c>
      <c r="J263" s="85">
        <v>25</v>
      </c>
      <c r="K263" s="102">
        <v>10</v>
      </c>
      <c r="L263" s="85">
        <f t="shared" si="86"/>
        <v>250</v>
      </c>
      <c r="M263" s="18">
        <f t="shared" si="91"/>
        <v>5.4899999999999984</v>
      </c>
      <c r="N263" s="19">
        <f t="shared" si="91"/>
        <v>7</v>
      </c>
      <c r="O263" s="18">
        <f t="shared" si="91"/>
        <v>191.47</v>
      </c>
      <c r="P263" s="140" t="s">
        <v>539</v>
      </c>
    </row>
    <row r="264" spans="1:16" x14ac:dyDescent="0.3">
      <c r="A264" s="23">
        <v>8</v>
      </c>
      <c r="B264" s="311" t="s">
        <v>1</v>
      </c>
      <c r="C264" s="312"/>
      <c r="D264" s="312"/>
      <c r="E264" s="312"/>
      <c r="F264" s="312"/>
      <c r="G264" s="191">
        <v>8</v>
      </c>
      <c r="H264" s="311" t="s">
        <v>1</v>
      </c>
      <c r="I264" s="312"/>
      <c r="J264" s="312"/>
      <c r="K264" s="312"/>
      <c r="L264" s="312"/>
      <c r="M264" s="312"/>
      <c r="N264" s="312"/>
      <c r="O264" s="312"/>
      <c r="P264" s="192"/>
    </row>
    <row r="265" spans="1:16" x14ac:dyDescent="0.3">
      <c r="A265" s="251" t="s">
        <v>218</v>
      </c>
      <c r="B265" s="126" t="s">
        <v>238</v>
      </c>
      <c r="C265" s="91"/>
      <c r="D265" s="127"/>
      <c r="E265" s="127"/>
      <c r="F265" s="276"/>
      <c r="G265" s="184" t="s">
        <v>218</v>
      </c>
      <c r="H265" s="126" t="s">
        <v>238</v>
      </c>
      <c r="I265" s="276"/>
      <c r="J265" s="127"/>
      <c r="K265" s="127"/>
      <c r="L265" s="127"/>
      <c r="M265" s="276"/>
      <c r="N265" s="276"/>
      <c r="O265" s="276"/>
      <c r="P265" s="210"/>
    </row>
    <row r="266" spans="1:16" ht="56.25" customHeight="1" x14ac:dyDescent="0.3">
      <c r="A266" s="250" t="s">
        <v>438</v>
      </c>
      <c r="B266" s="84" t="s">
        <v>439</v>
      </c>
      <c r="C266" s="19">
        <v>7.15</v>
      </c>
      <c r="D266" s="85">
        <v>8.65</v>
      </c>
      <c r="E266" s="102">
        <v>200</v>
      </c>
      <c r="F266" s="85">
        <f>D266*E266</f>
        <v>1730</v>
      </c>
      <c r="G266" s="181" t="s">
        <v>438</v>
      </c>
      <c r="H266" s="84" t="s">
        <v>439</v>
      </c>
      <c r="I266" s="19">
        <v>10.25</v>
      </c>
      <c r="J266" s="85">
        <v>12.4</v>
      </c>
      <c r="K266" s="102">
        <v>100</v>
      </c>
      <c r="L266" s="85">
        <f>J266*K266</f>
        <v>1240</v>
      </c>
      <c r="M266" s="18">
        <f t="shared" ref="M266:O268" si="92">J266-D266</f>
        <v>3.75</v>
      </c>
      <c r="N266" s="19">
        <f t="shared" si="92"/>
        <v>-100</v>
      </c>
      <c r="O266" s="18">
        <f t="shared" si="92"/>
        <v>-490</v>
      </c>
      <c r="P266" s="140" t="s">
        <v>534</v>
      </c>
    </row>
    <row r="267" spans="1:16" ht="56.25" customHeight="1" x14ac:dyDescent="0.3">
      <c r="A267" s="250" t="s">
        <v>221</v>
      </c>
      <c r="B267" s="84" t="s">
        <v>239</v>
      </c>
      <c r="C267" s="18">
        <v>6.2</v>
      </c>
      <c r="D267" s="85">
        <v>7.5</v>
      </c>
      <c r="E267" s="102">
        <v>400</v>
      </c>
      <c r="F267" s="85">
        <f>D267*E267</f>
        <v>3000</v>
      </c>
      <c r="G267" s="181" t="s">
        <v>221</v>
      </c>
      <c r="H267" s="84" t="s">
        <v>239</v>
      </c>
      <c r="I267" s="19">
        <v>9.8800000000000008</v>
      </c>
      <c r="J267" s="85">
        <v>11.95</v>
      </c>
      <c r="K267" s="102">
        <v>300</v>
      </c>
      <c r="L267" s="85">
        <f>J267*K267</f>
        <v>3585</v>
      </c>
      <c r="M267" s="18">
        <f t="shared" si="92"/>
        <v>4.4499999999999993</v>
      </c>
      <c r="N267" s="19">
        <f t="shared" si="92"/>
        <v>-100</v>
      </c>
      <c r="O267" s="18">
        <f t="shared" si="92"/>
        <v>585</v>
      </c>
      <c r="P267" s="140" t="s">
        <v>534</v>
      </c>
    </row>
    <row r="268" spans="1:16" ht="56.25" customHeight="1" x14ac:dyDescent="0.3">
      <c r="A268" s="249" t="s">
        <v>223</v>
      </c>
      <c r="B268" s="83" t="s">
        <v>440</v>
      </c>
      <c r="C268" s="18">
        <v>5.3</v>
      </c>
      <c r="D268" s="85">
        <v>6.41</v>
      </c>
      <c r="E268" s="102">
        <v>200</v>
      </c>
      <c r="F268" s="85">
        <f>D268*E268</f>
        <v>1282</v>
      </c>
      <c r="G268" s="180" t="s">
        <v>223</v>
      </c>
      <c r="H268" s="83" t="s">
        <v>440</v>
      </c>
      <c r="I268" s="226">
        <v>7.27</v>
      </c>
      <c r="J268" s="261">
        <v>8.8000000000000007</v>
      </c>
      <c r="K268" s="270">
        <v>50</v>
      </c>
      <c r="L268" s="85">
        <f>J268*K268</f>
        <v>440.00000000000006</v>
      </c>
      <c r="M268" s="18">
        <f t="shared" si="92"/>
        <v>2.3900000000000006</v>
      </c>
      <c r="N268" s="19">
        <f t="shared" si="92"/>
        <v>-150</v>
      </c>
      <c r="O268" s="18">
        <f t="shared" si="92"/>
        <v>-842</v>
      </c>
      <c r="P268" s="140" t="s">
        <v>534</v>
      </c>
    </row>
    <row r="269" spans="1:16" ht="34.5" customHeight="1" x14ac:dyDescent="0.3">
      <c r="A269" s="249"/>
      <c r="B269" s="83"/>
      <c r="C269" s="89"/>
      <c r="D269" s="85"/>
      <c r="E269" s="102"/>
      <c r="F269" s="85"/>
      <c r="G269" s="180" t="s">
        <v>518</v>
      </c>
      <c r="H269" s="83" t="s">
        <v>521</v>
      </c>
      <c r="I269" s="226">
        <v>7.31</v>
      </c>
      <c r="J269" s="261">
        <v>8.85</v>
      </c>
      <c r="K269" s="128">
        <v>100</v>
      </c>
      <c r="L269" s="85">
        <f>J269*K269</f>
        <v>885</v>
      </c>
      <c r="M269" s="18">
        <f t="shared" ref="M269:O270" si="93">J269-D269</f>
        <v>8.85</v>
      </c>
      <c r="N269" s="19">
        <f t="shared" si="93"/>
        <v>100</v>
      </c>
      <c r="O269" s="18">
        <f t="shared" si="93"/>
        <v>885</v>
      </c>
      <c r="P269" s="140" t="s">
        <v>519</v>
      </c>
    </row>
    <row r="270" spans="1:16" ht="34.5" customHeight="1" x14ac:dyDescent="0.3">
      <c r="A270" s="249"/>
      <c r="B270" s="83"/>
      <c r="C270" s="89"/>
      <c r="D270" s="85"/>
      <c r="E270" s="102"/>
      <c r="F270" s="85"/>
      <c r="G270" s="180" t="s">
        <v>517</v>
      </c>
      <c r="H270" s="83" t="s">
        <v>516</v>
      </c>
      <c r="I270" s="226">
        <v>7.31</v>
      </c>
      <c r="J270" s="261">
        <v>8.85</v>
      </c>
      <c r="K270" s="128">
        <v>100</v>
      </c>
      <c r="L270" s="85">
        <f>J270*K270</f>
        <v>885</v>
      </c>
      <c r="M270" s="18">
        <f t="shared" si="93"/>
        <v>8.85</v>
      </c>
      <c r="N270" s="19">
        <f t="shared" si="93"/>
        <v>100</v>
      </c>
      <c r="O270" s="18">
        <f t="shared" si="93"/>
        <v>885</v>
      </c>
      <c r="P270" s="140" t="s">
        <v>520</v>
      </c>
    </row>
    <row r="271" spans="1:16" x14ac:dyDescent="0.3">
      <c r="A271" s="249"/>
      <c r="B271" s="83"/>
      <c r="C271" s="89"/>
      <c r="D271" s="85"/>
      <c r="E271" s="102"/>
      <c r="F271" s="85"/>
      <c r="G271" s="273"/>
      <c r="H271" s="83"/>
      <c r="I271" s="11"/>
      <c r="J271" s="89"/>
      <c r="K271" s="128"/>
      <c r="L271" s="89"/>
      <c r="M271" s="18"/>
      <c r="N271" s="19"/>
      <c r="O271" s="18"/>
      <c r="P271" s="140"/>
    </row>
    <row r="272" spans="1:16" x14ac:dyDescent="0.3">
      <c r="A272" s="251" t="s">
        <v>230</v>
      </c>
      <c r="B272" s="126" t="s">
        <v>441</v>
      </c>
      <c r="C272" s="168"/>
      <c r="D272" s="169"/>
      <c r="E272" s="168"/>
      <c r="F272" s="168"/>
      <c r="G272" s="274" t="s">
        <v>230</v>
      </c>
      <c r="H272" s="126" t="s">
        <v>441</v>
      </c>
      <c r="I272" s="276"/>
      <c r="J272" s="129"/>
      <c r="K272" s="179"/>
      <c r="L272" s="129"/>
      <c r="M272" s="94"/>
      <c r="N272" s="91"/>
      <c r="O272" s="94"/>
      <c r="P272" s="210"/>
    </row>
    <row r="273" spans="1:16" ht="39" x14ac:dyDescent="0.3">
      <c r="A273" s="250" t="s">
        <v>232</v>
      </c>
      <c r="B273" s="83" t="s">
        <v>601</v>
      </c>
      <c r="C273" s="85">
        <v>0.12</v>
      </c>
      <c r="D273" s="85">
        <v>0.15</v>
      </c>
      <c r="E273" s="102">
        <v>260</v>
      </c>
      <c r="F273" s="85">
        <f t="shared" ref="F273:F286" si="94">D273*E273</f>
        <v>39</v>
      </c>
      <c r="G273" s="181" t="s">
        <v>232</v>
      </c>
      <c r="H273" s="83" t="s">
        <v>601</v>
      </c>
      <c r="I273" s="19">
        <v>0.21</v>
      </c>
      <c r="J273" s="85">
        <v>0.25</v>
      </c>
      <c r="K273" s="102">
        <v>260</v>
      </c>
      <c r="L273" s="85">
        <f t="shared" ref="L273:L303" si="95">J273*K273</f>
        <v>65</v>
      </c>
      <c r="M273" s="18">
        <f t="shared" ref="M273:M304" si="96">J273-D273</f>
        <v>0.1</v>
      </c>
      <c r="N273" s="19">
        <f t="shared" ref="N273:N304" si="97">K273-E273</f>
        <v>0</v>
      </c>
      <c r="O273" s="18">
        <f t="shared" ref="O273:O304" si="98">L273-F273</f>
        <v>26</v>
      </c>
      <c r="P273" s="140" t="s">
        <v>536</v>
      </c>
    </row>
    <row r="274" spans="1:16" ht="52" x14ac:dyDescent="0.3">
      <c r="A274" s="250" t="s">
        <v>442</v>
      </c>
      <c r="B274" s="113" t="s">
        <v>574</v>
      </c>
      <c r="C274" s="85">
        <v>6.78</v>
      </c>
      <c r="D274" s="85">
        <v>6.78</v>
      </c>
      <c r="E274" s="102">
        <v>10</v>
      </c>
      <c r="F274" s="85">
        <f t="shared" si="94"/>
        <v>67.8</v>
      </c>
      <c r="G274" s="181" t="s">
        <v>442</v>
      </c>
      <c r="H274" s="113" t="s">
        <v>506</v>
      </c>
      <c r="I274" s="18">
        <v>10.9</v>
      </c>
      <c r="J274" s="85">
        <v>10.9</v>
      </c>
      <c r="K274" s="102">
        <v>5</v>
      </c>
      <c r="L274" s="85">
        <f t="shared" si="95"/>
        <v>54.5</v>
      </c>
      <c r="M274" s="18">
        <f t="shared" si="96"/>
        <v>4.12</v>
      </c>
      <c r="N274" s="19">
        <f t="shared" si="97"/>
        <v>-5</v>
      </c>
      <c r="O274" s="18">
        <f t="shared" si="98"/>
        <v>-13.299999999999997</v>
      </c>
      <c r="P274" s="140" t="s">
        <v>534</v>
      </c>
    </row>
    <row r="275" spans="1:16" ht="52" x14ac:dyDescent="0.3">
      <c r="A275" s="250" t="s">
        <v>443</v>
      </c>
      <c r="B275" s="84" t="s">
        <v>575</v>
      </c>
      <c r="C275" s="85">
        <v>20.25</v>
      </c>
      <c r="D275" s="85">
        <v>20.25</v>
      </c>
      <c r="E275" s="102">
        <v>10</v>
      </c>
      <c r="F275" s="85">
        <f t="shared" si="94"/>
        <v>202.5</v>
      </c>
      <c r="G275" s="181" t="s">
        <v>443</v>
      </c>
      <c r="H275" s="84" t="s">
        <v>507</v>
      </c>
      <c r="I275" s="85">
        <v>39.700000000000003</v>
      </c>
      <c r="J275" s="85">
        <v>39.700000000000003</v>
      </c>
      <c r="K275" s="102">
        <v>5</v>
      </c>
      <c r="L275" s="85">
        <f t="shared" si="95"/>
        <v>198.5</v>
      </c>
      <c r="M275" s="18">
        <f t="shared" si="96"/>
        <v>19.450000000000003</v>
      </c>
      <c r="N275" s="19">
        <f t="shared" si="97"/>
        <v>-5</v>
      </c>
      <c r="O275" s="18">
        <f t="shared" si="98"/>
        <v>-4</v>
      </c>
      <c r="P275" s="140" t="s">
        <v>534</v>
      </c>
    </row>
    <row r="276" spans="1:16" ht="52" x14ac:dyDescent="0.3">
      <c r="A276" s="250" t="s">
        <v>444</v>
      </c>
      <c r="B276" s="84" t="s">
        <v>584</v>
      </c>
      <c r="C276" s="85">
        <v>2.69</v>
      </c>
      <c r="D276" s="85">
        <v>2.69</v>
      </c>
      <c r="E276" s="102">
        <v>10</v>
      </c>
      <c r="F276" s="85">
        <f t="shared" si="94"/>
        <v>26.9</v>
      </c>
      <c r="G276" s="181" t="s">
        <v>444</v>
      </c>
      <c r="H276" s="84" t="s">
        <v>508</v>
      </c>
      <c r="I276" s="85">
        <v>4.5</v>
      </c>
      <c r="J276" s="85">
        <v>4.5</v>
      </c>
      <c r="K276" s="102">
        <v>5</v>
      </c>
      <c r="L276" s="85">
        <f t="shared" si="95"/>
        <v>22.5</v>
      </c>
      <c r="M276" s="18">
        <f t="shared" si="96"/>
        <v>1.81</v>
      </c>
      <c r="N276" s="19">
        <f t="shared" si="97"/>
        <v>-5</v>
      </c>
      <c r="O276" s="18">
        <f t="shared" si="98"/>
        <v>-4.3999999999999986</v>
      </c>
      <c r="P276" s="140" t="s">
        <v>534</v>
      </c>
    </row>
    <row r="277" spans="1:16" ht="39" x14ac:dyDescent="0.3">
      <c r="A277" s="250" t="s">
        <v>445</v>
      </c>
      <c r="B277" s="84" t="s">
        <v>585</v>
      </c>
      <c r="C277" s="85">
        <v>4.5999999999999996</v>
      </c>
      <c r="D277" s="85">
        <v>4.5999999999999996</v>
      </c>
      <c r="E277" s="102">
        <v>5</v>
      </c>
      <c r="F277" s="85">
        <f t="shared" si="94"/>
        <v>23</v>
      </c>
      <c r="G277" s="181" t="s">
        <v>445</v>
      </c>
      <c r="H277" s="84" t="s">
        <v>509</v>
      </c>
      <c r="I277" s="85">
        <v>7.05</v>
      </c>
      <c r="J277" s="85">
        <v>7.05</v>
      </c>
      <c r="K277" s="102">
        <v>5</v>
      </c>
      <c r="L277" s="85">
        <f t="shared" si="95"/>
        <v>35.25</v>
      </c>
      <c r="M277" s="18">
        <f t="shared" si="96"/>
        <v>2.4500000000000002</v>
      </c>
      <c r="N277" s="19">
        <f t="shared" si="97"/>
        <v>0</v>
      </c>
      <c r="O277" s="18">
        <f t="shared" si="98"/>
        <v>12.25</v>
      </c>
      <c r="P277" s="140" t="s">
        <v>536</v>
      </c>
    </row>
    <row r="278" spans="1:16" ht="39" x14ac:dyDescent="0.3">
      <c r="A278" s="250" t="s">
        <v>446</v>
      </c>
      <c r="B278" s="84" t="s">
        <v>447</v>
      </c>
      <c r="C278" s="85">
        <v>1.74</v>
      </c>
      <c r="D278" s="85">
        <v>2.11</v>
      </c>
      <c r="E278" s="102">
        <v>5</v>
      </c>
      <c r="F278" s="85">
        <f t="shared" si="94"/>
        <v>10.549999999999999</v>
      </c>
      <c r="G278" s="181" t="s">
        <v>446</v>
      </c>
      <c r="H278" s="84" t="s">
        <v>447</v>
      </c>
      <c r="I278" s="85">
        <v>4.53</v>
      </c>
      <c r="J278" s="85">
        <v>5.48</v>
      </c>
      <c r="K278" s="102">
        <v>5</v>
      </c>
      <c r="L278" s="85">
        <f t="shared" si="95"/>
        <v>27.400000000000002</v>
      </c>
      <c r="M278" s="18">
        <f t="shared" si="96"/>
        <v>3.3700000000000006</v>
      </c>
      <c r="N278" s="19">
        <f t="shared" si="97"/>
        <v>0</v>
      </c>
      <c r="O278" s="18">
        <f t="shared" si="98"/>
        <v>16.850000000000001</v>
      </c>
      <c r="P278" s="140" t="s">
        <v>536</v>
      </c>
    </row>
    <row r="279" spans="1:16" ht="39" x14ac:dyDescent="0.3">
      <c r="A279" s="250" t="s">
        <v>448</v>
      </c>
      <c r="B279" s="84" t="s">
        <v>449</v>
      </c>
      <c r="C279" s="85">
        <v>8.26</v>
      </c>
      <c r="D279" s="85">
        <v>9.99</v>
      </c>
      <c r="E279" s="102">
        <v>5</v>
      </c>
      <c r="F279" s="85">
        <f t="shared" si="94"/>
        <v>49.95</v>
      </c>
      <c r="G279" s="181" t="s">
        <v>448</v>
      </c>
      <c r="H279" s="84" t="s">
        <v>449</v>
      </c>
      <c r="I279" s="85">
        <v>9.5</v>
      </c>
      <c r="J279" s="85">
        <v>11.5</v>
      </c>
      <c r="K279" s="102">
        <v>5</v>
      </c>
      <c r="L279" s="85">
        <f t="shared" si="95"/>
        <v>57.5</v>
      </c>
      <c r="M279" s="18">
        <f t="shared" si="96"/>
        <v>1.5099999999999998</v>
      </c>
      <c r="N279" s="19">
        <f t="shared" si="97"/>
        <v>0</v>
      </c>
      <c r="O279" s="18">
        <f t="shared" si="98"/>
        <v>7.5499999999999972</v>
      </c>
      <c r="P279" s="140" t="s">
        <v>536</v>
      </c>
    </row>
    <row r="280" spans="1:16" ht="39" x14ac:dyDescent="0.3">
      <c r="A280" s="250" t="s">
        <v>235</v>
      </c>
      <c r="B280" s="84" t="s">
        <v>586</v>
      </c>
      <c r="C280" s="85">
        <v>3.14</v>
      </c>
      <c r="D280" s="85">
        <v>3.8</v>
      </c>
      <c r="E280" s="102">
        <v>40</v>
      </c>
      <c r="F280" s="85">
        <f t="shared" si="94"/>
        <v>152</v>
      </c>
      <c r="G280" s="181" t="s">
        <v>235</v>
      </c>
      <c r="H280" s="84" t="s">
        <v>586</v>
      </c>
      <c r="I280" s="18">
        <v>7.6</v>
      </c>
      <c r="J280" s="85">
        <v>9.1999999999999993</v>
      </c>
      <c r="K280" s="102">
        <v>60</v>
      </c>
      <c r="L280" s="85">
        <f t="shared" si="95"/>
        <v>552</v>
      </c>
      <c r="M280" s="18">
        <f t="shared" si="96"/>
        <v>5.3999999999999995</v>
      </c>
      <c r="N280" s="19">
        <f t="shared" si="97"/>
        <v>20</v>
      </c>
      <c r="O280" s="18">
        <f t="shared" si="98"/>
        <v>400</v>
      </c>
      <c r="P280" s="140" t="s">
        <v>588</v>
      </c>
    </row>
    <row r="281" spans="1:16" ht="39" x14ac:dyDescent="0.3">
      <c r="A281" s="250" t="s">
        <v>450</v>
      </c>
      <c r="B281" s="83" t="s">
        <v>587</v>
      </c>
      <c r="C281" s="85">
        <v>1.42</v>
      </c>
      <c r="D281" s="85">
        <v>1.72</v>
      </c>
      <c r="E281" s="102">
        <v>40</v>
      </c>
      <c r="F281" s="85">
        <f t="shared" si="94"/>
        <v>68.8</v>
      </c>
      <c r="G281" s="181" t="s">
        <v>450</v>
      </c>
      <c r="H281" s="83" t="s">
        <v>587</v>
      </c>
      <c r="I281" s="18">
        <v>6.2</v>
      </c>
      <c r="J281" s="85">
        <v>7.5</v>
      </c>
      <c r="K281" s="102">
        <v>60</v>
      </c>
      <c r="L281" s="85">
        <f t="shared" si="95"/>
        <v>450</v>
      </c>
      <c r="M281" s="18">
        <f t="shared" si="96"/>
        <v>5.78</v>
      </c>
      <c r="N281" s="19">
        <f t="shared" si="97"/>
        <v>20</v>
      </c>
      <c r="O281" s="18">
        <f t="shared" si="98"/>
        <v>381.2</v>
      </c>
      <c r="P281" s="140" t="s">
        <v>589</v>
      </c>
    </row>
    <row r="282" spans="1:16" ht="52" x14ac:dyDescent="0.3">
      <c r="A282" s="250" t="s">
        <v>451</v>
      </c>
      <c r="B282" s="84" t="s">
        <v>452</v>
      </c>
      <c r="C282" s="85">
        <v>3.67</v>
      </c>
      <c r="D282" s="85">
        <v>4.4400000000000004</v>
      </c>
      <c r="E282" s="102">
        <v>10</v>
      </c>
      <c r="F282" s="85">
        <f t="shared" si="94"/>
        <v>44.400000000000006</v>
      </c>
      <c r="G282" s="181" t="s">
        <v>451</v>
      </c>
      <c r="H282" s="84" t="s">
        <v>452</v>
      </c>
      <c r="I282" s="19">
        <v>6.22</v>
      </c>
      <c r="J282" s="85">
        <v>7.53</v>
      </c>
      <c r="K282" s="102">
        <v>5</v>
      </c>
      <c r="L282" s="85">
        <f t="shared" si="95"/>
        <v>37.65</v>
      </c>
      <c r="M282" s="18">
        <f t="shared" si="96"/>
        <v>3.09</v>
      </c>
      <c r="N282" s="19">
        <f t="shared" si="97"/>
        <v>-5</v>
      </c>
      <c r="O282" s="18">
        <f t="shared" si="98"/>
        <v>-6.7500000000000071</v>
      </c>
      <c r="P282" s="140" t="s">
        <v>534</v>
      </c>
    </row>
    <row r="283" spans="1:16" ht="39" x14ac:dyDescent="0.3">
      <c r="A283" s="250" t="s">
        <v>453</v>
      </c>
      <c r="B283" s="84" t="s">
        <v>454</v>
      </c>
      <c r="C283" s="85">
        <v>6.26</v>
      </c>
      <c r="D283" s="85">
        <v>7.57</v>
      </c>
      <c r="E283" s="102">
        <v>10</v>
      </c>
      <c r="F283" s="85">
        <f t="shared" si="94"/>
        <v>75.7</v>
      </c>
      <c r="G283" s="181" t="s">
        <v>453</v>
      </c>
      <c r="H283" s="84" t="s">
        <v>454</v>
      </c>
      <c r="I283" s="19">
        <v>9.09</v>
      </c>
      <c r="J283" s="85">
        <v>11</v>
      </c>
      <c r="K283" s="102">
        <v>10</v>
      </c>
      <c r="L283" s="85">
        <f t="shared" si="95"/>
        <v>110</v>
      </c>
      <c r="M283" s="18">
        <f t="shared" si="96"/>
        <v>3.4299999999999997</v>
      </c>
      <c r="N283" s="19">
        <f t="shared" si="97"/>
        <v>0</v>
      </c>
      <c r="O283" s="18">
        <f t="shared" si="98"/>
        <v>34.299999999999997</v>
      </c>
      <c r="P283" s="140" t="s">
        <v>536</v>
      </c>
    </row>
    <row r="284" spans="1:16" ht="39" x14ac:dyDescent="0.3">
      <c r="A284" s="250" t="s">
        <v>455</v>
      </c>
      <c r="B284" s="84" t="s">
        <v>456</v>
      </c>
      <c r="C284" s="85">
        <v>9.68</v>
      </c>
      <c r="D284" s="85">
        <v>11.71</v>
      </c>
      <c r="E284" s="102">
        <v>5</v>
      </c>
      <c r="F284" s="85">
        <f t="shared" si="94"/>
        <v>58.550000000000004</v>
      </c>
      <c r="G284" s="181" t="s">
        <v>455</v>
      </c>
      <c r="H284" s="84" t="s">
        <v>456</v>
      </c>
      <c r="I284" s="19">
        <v>10.33</v>
      </c>
      <c r="J284" s="85">
        <v>12.5</v>
      </c>
      <c r="K284" s="102">
        <v>5</v>
      </c>
      <c r="L284" s="85">
        <f t="shared" si="95"/>
        <v>62.5</v>
      </c>
      <c r="M284" s="18">
        <f t="shared" si="96"/>
        <v>0.78999999999999915</v>
      </c>
      <c r="N284" s="19">
        <f t="shared" si="97"/>
        <v>0</v>
      </c>
      <c r="O284" s="18">
        <f t="shared" si="98"/>
        <v>3.9499999999999957</v>
      </c>
      <c r="P284" s="140" t="s">
        <v>536</v>
      </c>
    </row>
    <row r="285" spans="1:16" ht="26" x14ac:dyDescent="0.3">
      <c r="A285" s="250" t="s">
        <v>457</v>
      </c>
      <c r="B285" s="84" t="s">
        <v>624</v>
      </c>
      <c r="C285" s="85">
        <v>1.76</v>
      </c>
      <c r="D285" s="85">
        <v>2.13</v>
      </c>
      <c r="E285" s="102">
        <v>10</v>
      </c>
      <c r="F285" s="85">
        <f t="shared" si="94"/>
        <v>21.299999999999997</v>
      </c>
      <c r="G285" s="181"/>
      <c r="H285" s="174"/>
      <c r="I285" s="19"/>
      <c r="J285" s="85"/>
      <c r="K285" s="102"/>
      <c r="L285" s="85"/>
      <c r="M285" s="18">
        <f t="shared" si="96"/>
        <v>-2.13</v>
      </c>
      <c r="N285" s="19">
        <f t="shared" si="97"/>
        <v>-10</v>
      </c>
      <c r="O285" s="18">
        <f t="shared" si="98"/>
        <v>-21.299999999999997</v>
      </c>
      <c r="P285" s="140" t="s">
        <v>487</v>
      </c>
    </row>
    <row r="286" spans="1:16" ht="26" x14ac:dyDescent="0.3">
      <c r="A286" s="250" t="s">
        <v>458</v>
      </c>
      <c r="B286" s="84" t="s">
        <v>459</v>
      </c>
      <c r="C286" s="85">
        <v>0.83</v>
      </c>
      <c r="D286" s="85">
        <v>1</v>
      </c>
      <c r="E286" s="102">
        <v>50</v>
      </c>
      <c r="F286" s="85">
        <f t="shared" si="94"/>
        <v>50</v>
      </c>
      <c r="G286" s="181"/>
      <c r="H286" s="174"/>
      <c r="I286" s="19"/>
      <c r="J286" s="85"/>
      <c r="K286" s="102"/>
      <c r="L286" s="85"/>
      <c r="M286" s="18">
        <f t="shared" si="96"/>
        <v>-1</v>
      </c>
      <c r="N286" s="19">
        <f t="shared" si="97"/>
        <v>-50</v>
      </c>
      <c r="O286" s="18">
        <f t="shared" si="98"/>
        <v>-50</v>
      </c>
      <c r="P286" s="140" t="s">
        <v>488</v>
      </c>
    </row>
    <row r="287" spans="1:16" ht="15.5" x14ac:dyDescent="0.3">
      <c r="A287" s="251" t="s">
        <v>49</v>
      </c>
      <c r="B287" s="104" t="s">
        <v>494</v>
      </c>
      <c r="C287" s="224"/>
      <c r="D287" s="185"/>
      <c r="E287" s="185"/>
      <c r="F287" s="134"/>
      <c r="G287" s="184" t="s">
        <v>49</v>
      </c>
      <c r="H287" s="104" t="s">
        <v>494</v>
      </c>
      <c r="I287" s="91"/>
      <c r="J287" s="185"/>
      <c r="K287" s="185"/>
      <c r="L287" s="134"/>
      <c r="M287" s="94">
        <f t="shared" si="96"/>
        <v>0</v>
      </c>
      <c r="N287" s="91">
        <f t="shared" si="97"/>
        <v>0</v>
      </c>
      <c r="O287" s="94">
        <f t="shared" si="98"/>
        <v>0</v>
      </c>
      <c r="P287" s="195"/>
    </row>
    <row r="288" spans="1:16" ht="39" x14ac:dyDescent="0.3">
      <c r="A288" s="250" t="s">
        <v>460</v>
      </c>
      <c r="B288" s="113" t="s">
        <v>208</v>
      </c>
      <c r="C288" s="156">
        <v>16.66</v>
      </c>
      <c r="D288" s="156">
        <v>16.66</v>
      </c>
      <c r="E288" s="110">
        <v>20</v>
      </c>
      <c r="F288" s="109">
        <f>D288*E288</f>
        <v>333.2</v>
      </c>
      <c r="G288" s="181" t="s">
        <v>460</v>
      </c>
      <c r="H288" s="113" t="s">
        <v>208</v>
      </c>
      <c r="I288" s="156">
        <v>18.3</v>
      </c>
      <c r="J288" s="156">
        <v>18.3</v>
      </c>
      <c r="K288" s="110">
        <v>20</v>
      </c>
      <c r="L288" s="109">
        <f t="shared" si="95"/>
        <v>366</v>
      </c>
      <c r="M288" s="18">
        <f t="shared" si="96"/>
        <v>1.6400000000000006</v>
      </c>
      <c r="N288" s="19">
        <f t="shared" si="97"/>
        <v>0</v>
      </c>
      <c r="O288" s="18">
        <f t="shared" si="98"/>
        <v>32.800000000000011</v>
      </c>
      <c r="P288" s="140" t="s">
        <v>536</v>
      </c>
    </row>
    <row r="289" spans="1:16" ht="52" x14ac:dyDescent="0.3">
      <c r="A289" s="250" t="s">
        <v>461</v>
      </c>
      <c r="B289" s="113" t="s">
        <v>209</v>
      </c>
      <c r="C289" s="109">
        <v>10.95</v>
      </c>
      <c r="D289" s="109">
        <v>10.95</v>
      </c>
      <c r="E289" s="110">
        <v>30</v>
      </c>
      <c r="F289" s="109">
        <f>D289*E289</f>
        <v>328.5</v>
      </c>
      <c r="G289" s="181" t="s">
        <v>461</v>
      </c>
      <c r="H289" s="113" t="s">
        <v>209</v>
      </c>
      <c r="I289" s="156">
        <v>12</v>
      </c>
      <c r="J289" s="156">
        <v>12</v>
      </c>
      <c r="K289" s="110">
        <v>10</v>
      </c>
      <c r="L289" s="109">
        <f t="shared" si="95"/>
        <v>120</v>
      </c>
      <c r="M289" s="18">
        <f t="shared" si="96"/>
        <v>1.0500000000000007</v>
      </c>
      <c r="N289" s="19">
        <f t="shared" si="97"/>
        <v>-20</v>
      </c>
      <c r="O289" s="18">
        <f t="shared" si="98"/>
        <v>-208.5</v>
      </c>
      <c r="P289" s="140" t="s">
        <v>534</v>
      </c>
    </row>
    <row r="290" spans="1:16" ht="39" x14ac:dyDescent="0.3">
      <c r="A290" s="250" t="s">
        <v>462</v>
      </c>
      <c r="B290" s="113" t="s">
        <v>210</v>
      </c>
      <c r="C290" s="109">
        <v>17.510000000000002</v>
      </c>
      <c r="D290" s="109">
        <v>17.510000000000002</v>
      </c>
      <c r="E290" s="110">
        <v>10</v>
      </c>
      <c r="F290" s="109">
        <f>D290*E290</f>
        <v>175.10000000000002</v>
      </c>
      <c r="G290" s="181" t="s">
        <v>462</v>
      </c>
      <c r="H290" s="113" t="s">
        <v>210</v>
      </c>
      <c r="I290" s="156">
        <v>19.3</v>
      </c>
      <c r="J290" s="156">
        <v>19.3</v>
      </c>
      <c r="K290" s="110">
        <v>10</v>
      </c>
      <c r="L290" s="109">
        <f t="shared" si="95"/>
        <v>193</v>
      </c>
      <c r="M290" s="18">
        <f t="shared" si="96"/>
        <v>1.7899999999999991</v>
      </c>
      <c r="N290" s="19">
        <f t="shared" si="97"/>
        <v>0</v>
      </c>
      <c r="O290" s="18">
        <f t="shared" si="98"/>
        <v>17.899999999999977</v>
      </c>
      <c r="P290" s="140" t="s">
        <v>536</v>
      </c>
    </row>
    <row r="291" spans="1:16" x14ac:dyDescent="0.3">
      <c r="A291" s="251" t="s">
        <v>463</v>
      </c>
      <c r="B291" s="126" t="s">
        <v>464</v>
      </c>
      <c r="C291" s="168"/>
      <c r="D291" s="168"/>
      <c r="E291" s="169"/>
      <c r="F291" s="168"/>
      <c r="G291" s="184" t="s">
        <v>463</v>
      </c>
      <c r="H291" s="126" t="s">
        <v>464</v>
      </c>
      <c r="I291" s="168"/>
      <c r="J291" s="168"/>
      <c r="K291" s="169"/>
      <c r="L291" s="168"/>
      <c r="M291" s="94"/>
      <c r="N291" s="91"/>
      <c r="O291" s="94"/>
      <c r="P291" s="210"/>
    </row>
    <row r="292" spans="1:16" ht="52" x14ac:dyDescent="0.3">
      <c r="A292" s="252" t="s">
        <v>465</v>
      </c>
      <c r="B292" s="83" t="s">
        <v>492</v>
      </c>
      <c r="C292" s="85">
        <v>8.2100000000000009</v>
      </c>
      <c r="D292" s="85">
        <v>8.2100000000000009</v>
      </c>
      <c r="E292" s="102">
        <v>60</v>
      </c>
      <c r="F292" s="85">
        <f>D292*E292</f>
        <v>492.6</v>
      </c>
      <c r="G292" s="225" t="s">
        <v>465</v>
      </c>
      <c r="H292" s="83" t="s">
        <v>492</v>
      </c>
      <c r="I292" s="85">
        <v>17.2</v>
      </c>
      <c r="J292" s="85">
        <v>17.2</v>
      </c>
      <c r="K292" s="102">
        <v>20</v>
      </c>
      <c r="L292" s="85">
        <f t="shared" si="95"/>
        <v>344</v>
      </c>
      <c r="M292" s="18">
        <f t="shared" si="96"/>
        <v>8.9899999999999984</v>
      </c>
      <c r="N292" s="19">
        <f t="shared" si="97"/>
        <v>-40</v>
      </c>
      <c r="O292" s="18">
        <f t="shared" si="98"/>
        <v>-148.60000000000002</v>
      </c>
      <c r="P292" s="140" t="s">
        <v>534</v>
      </c>
    </row>
    <row r="293" spans="1:16" ht="39" x14ac:dyDescent="0.3">
      <c r="A293" s="250" t="s">
        <v>466</v>
      </c>
      <c r="B293" s="113" t="s">
        <v>590</v>
      </c>
      <c r="C293" s="85">
        <v>29.79</v>
      </c>
      <c r="D293" s="85">
        <v>29.79</v>
      </c>
      <c r="E293" s="102">
        <v>1</v>
      </c>
      <c r="F293" s="85">
        <f>D293*E293</f>
        <v>29.79</v>
      </c>
      <c r="G293" s="181" t="s">
        <v>466</v>
      </c>
      <c r="H293" s="113" t="s">
        <v>510</v>
      </c>
      <c r="I293" s="85">
        <v>50.8</v>
      </c>
      <c r="J293" s="85">
        <v>50.8</v>
      </c>
      <c r="K293" s="102">
        <v>1</v>
      </c>
      <c r="L293" s="85">
        <f t="shared" si="95"/>
        <v>50.8</v>
      </c>
      <c r="M293" s="18">
        <f t="shared" si="96"/>
        <v>21.009999999999998</v>
      </c>
      <c r="N293" s="19">
        <f t="shared" si="97"/>
        <v>0</v>
      </c>
      <c r="O293" s="18">
        <f t="shared" si="98"/>
        <v>21.009999999999998</v>
      </c>
      <c r="P293" s="140" t="s">
        <v>536</v>
      </c>
    </row>
    <row r="294" spans="1:16" ht="28.5" x14ac:dyDescent="0.3">
      <c r="A294" s="253" t="s">
        <v>467</v>
      </c>
      <c r="B294" s="126" t="s">
        <v>493</v>
      </c>
      <c r="C294" s="168"/>
      <c r="D294" s="168"/>
      <c r="E294" s="169"/>
      <c r="F294" s="168"/>
      <c r="G294" s="186" t="s">
        <v>467</v>
      </c>
      <c r="H294" s="126" t="s">
        <v>493</v>
      </c>
      <c r="I294" s="276"/>
      <c r="J294" s="168"/>
      <c r="K294" s="169"/>
      <c r="L294" s="168"/>
      <c r="M294" s="94"/>
      <c r="N294" s="91"/>
      <c r="O294" s="94"/>
      <c r="P294" s="210"/>
    </row>
    <row r="295" spans="1:16" ht="39" x14ac:dyDescent="0.3">
      <c r="A295" s="250" t="s">
        <v>468</v>
      </c>
      <c r="B295" s="83" t="s">
        <v>469</v>
      </c>
      <c r="C295" s="85">
        <v>135.58000000000001</v>
      </c>
      <c r="D295" s="85">
        <v>135.58000000000001</v>
      </c>
      <c r="E295" s="102">
        <v>1</v>
      </c>
      <c r="F295" s="85">
        <f>D295*E295</f>
        <v>135.58000000000001</v>
      </c>
      <c r="G295" s="181" t="s">
        <v>468</v>
      </c>
      <c r="H295" s="83" t="s">
        <v>469</v>
      </c>
      <c r="I295" s="85">
        <v>160.19999999999999</v>
      </c>
      <c r="J295" s="85">
        <v>160.19999999999999</v>
      </c>
      <c r="K295" s="102">
        <v>1</v>
      </c>
      <c r="L295" s="85">
        <f>J295*K295</f>
        <v>160.19999999999999</v>
      </c>
      <c r="M295" s="18">
        <f t="shared" si="96"/>
        <v>24.619999999999976</v>
      </c>
      <c r="N295" s="19">
        <f t="shared" si="97"/>
        <v>0</v>
      </c>
      <c r="O295" s="18">
        <f t="shared" si="98"/>
        <v>24.619999999999976</v>
      </c>
      <c r="P295" s="140" t="s">
        <v>536</v>
      </c>
    </row>
    <row r="296" spans="1:16" ht="39" x14ac:dyDescent="0.3">
      <c r="A296" s="252" t="s">
        <v>538</v>
      </c>
      <c r="B296" s="83" t="s">
        <v>470</v>
      </c>
      <c r="C296" s="85">
        <v>48.66</v>
      </c>
      <c r="D296" s="85">
        <v>48.66</v>
      </c>
      <c r="E296" s="102">
        <v>1</v>
      </c>
      <c r="F296" s="85">
        <f>D296*E296</f>
        <v>48.66</v>
      </c>
      <c r="G296" s="225" t="s">
        <v>537</v>
      </c>
      <c r="H296" s="83" t="s">
        <v>470</v>
      </c>
      <c r="I296" s="18">
        <v>52.5</v>
      </c>
      <c r="J296" s="85">
        <v>52.5</v>
      </c>
      <c r="K296" s="102">
        <v>1</v>
      </c>
      <c r="L296" s="85">
        <f>J296*K296</f>
        <v>52.5</v>
      </c>
      <c r="M296" s="18">
        <f t="shared" si="96"/>
        <v>3.8400000000000034</v>
      </c>
      <c r="N296" s="19">
        <f t="shared" si="97"/>
        <v>0</v>
      </c>
      <c r="O296" s="18">
        <f t="shared" si="98"/>
        <v>3.8400000000000034</v>
      </c>
      <c r="P296" s="140" t="s">
        <v>536</v>
      </c>
    </row>
    <row r="297" spans="1:16" ht="52" x14ac:dyDescent="0.3">
      <c r="A297" s="272" t="s">
        <v>560</v>
      </c>
      <c r="B297" s="83" t="s">
        <v>472</v>
      </c>
      <c r="C297" s="85">
        <v>3.71</v>
      </c>
      <c r="D297" s="85">
        <v>4.49</v>
      </c>
      <c r="E297" s="102">
        <v>20</v>
      </c>
      <c r="F297" s="85">
        <f>D297*E297</f>
        <v>89.800000000000011</v>
      </c>
      <c r="G297" s="181" t="s">
        <v>471</v>
      </c>
      <c r="H297" s="83" t="s">
        <v>472</v>
      </c>
      <c r="I297" s="18">
        <v>4.88</v>
      </c>
      <c r="J297" s="85">
        <v>5.9</v>
      </c>
      <c r="K297" s="102">
        <v>20</v>
      </c>
      <c r="L297" s="85">
        <f>J297*K297</f>
        <v>118</v>
      </c>
      <c r="M297" s="18">
        <f t="shared" si="96"/>
        <v>1.4100000000000001</v>
      </c>
      <c r="N297" s="19">
        <f t="shared" si="97"/>
        <v>0</v>
      </c>
      <c r="O297" s="18">
        <f t="shared" si="98"/>
        <v>28.199999999999989</v>
      </c>
      <c r="P297" s="140" t="s">
        <v>651</v>
      </c>
    </row>
    <row r="298" spans="1:16" ht="15.5" x14ac:dyDescent="0.3">
      <c r="A298" s="253" t="s">
        <v>473</v>
      </c>
      <c r="B298" s="126" t="s">
        <v>591</v>
      </c>
      <c r="C298" s="168"/>
      <c r="D298" s="168"/>
      <c r="E298" s="183"/>
      <c r="F298" s="168"/>
      <c r="G298" s="186" t="s">
        <v>473</v>
      </c>
      <c r="H298" s="126" t="s">
        <v>511</v>
      </c>
      <c r="I298" s="276"/>
      <c r="J298" s="168"/>
      <c r="K298" s="183"/>
      <c r="L298" s="168"/>
      <c r="M298" s="94">
        <f t="shared" si="96"/>
        <v>0</v>
      </c>
      <c r="N298" s="91">
        <f t="shared" si="97"/>
        <v>0</v>
      </c>
      <c r="O298" s="94">
        <f t="shared" si="98"/>
        <v>0</v>
      </c>
      <c r="P298" s="210"/>
    </row>
    <row r="299" spans="1:16" s="6" customFormat="1" ht="60" customHeight="1" x14ac:dyDescent="0.3">
      <c r="A299" s="250" t="s">
        <v>474</v>
      </c>
      <c r="B299" s="83" t="s">
        <v>602</v>
      </c>
      <c r="C299" s="85">
        <v>6.08</v>
      </c>
      <c r="D299" s="85">
        <v>6.08</v>
      </c>
      <c r="E299" s="102">
        <v>10</v>
      </c>
      <c r="F299" s="85">
        <f>D299*E299</f>
        <v>60.8</v>
      </c>
      <c r="G299" s="181" t="s">
        <v>474</v>
      </c>
      <c r="H299" s="83" t="s">
        <v>602</v>
      </c>
      <c r="I299" s="18">
        <v>6.7</v>
      </c>
      <c r="J299" s="85">
        <v>6.7</v>
      </c>
      <c r="K299" s="102">
        <v>10</v>
      </c>
      <c r="L299" s="85">
        <f>J299*K299</f>
        <v>67</v>
      </c>
      <c r="M299" s="18">
        <f t="shared" si="96"/>
        <v>0.62000000000000011</v>
      </c>
      <c r="N299" s="19">
        <f t="shared" si="97"/>
        <v>0</v>
      </c>
      <c r="O299" s="18">
        <f t="shared" si="98"/>
        <v>6.2000000000000028</v>
      </c>
      <c r="P299" s="140" t="s">
        <v>536</v>
      </c>
    </row>
    <row r="300" spans="1:16" s="6" customFormat="1" ht="60" customHeight="1" x14ac:dyDescent="0.3">
      <c r="A300" s="250" t="s">
        <v>475</v>
      </c>
      <c r="B300" s="83" t="s">
        <v>603</v>
      </c>
      <c r="C300" s="85">
        <v>12.3</v>
      </c>
      <c r="D300" s="85">
        <v>12.3</v>
      </c>
      <c r="E300" s="102">
        <v>30</v>
      </c>
      <c r="F300" s="85">
        <f>D300*E300</f>
        <v>369</v>
      </c>
      <c r="G300" s="181" t="s">
        <v>475</v>
      </c>
      <c r="H300" s="83" t="s">
        <v>603</v>
      </c>
      <c r="I300" s="18">
        <v>13.9</v>
      </c>
      <c r="J300" s="85">
        <v>13.9</v>
      </c>
      <c r="K300" s="102">
        <v>10</v>
      </c>
      <c r="L300" s="85">
        <f>J300*K300</f>
        <v>139</v>
      </c>
      <c r="M300" s="18">
        <f t="shared" si="96"/>
        <v>1.5999999999999996</v>
      </c>
      <c r="N300" s="19">
        <f t="shared" si="97"/>
        <v>-20</v>
      </c>
      <c r="O300" s="18">
        <f t="shared" si="98"/>
        <v>-230</v>
      </c>
      <c r="P300" s="140" t="s">
        <v>534</v>
      </c>
    </row>
    <row r="301" spans="1:16" s="6" customFormat="1" ht="18" customHeight="1" x14ac:dyDescent="0.3">
      <c r="A301" s="253" t="s">
        <v>476</v>
      </c>
      <c r="B301" s="126" t="s">
        <v>477</v>
      </c>
      <c r="C301" s="168"/>
      <c r="D301" s="168"/>
      <c r="E301" s="169"/>
      <c r="F301" s="168"/>
      <c r="G301" s="186" t="s">
        <v>476</v>
      </c>
      <c r="H301" s="126" t="s">
        <v>477</v>
      </c>
      <c r="I301" s="142"/>
      <c r="J301" s="168"/>
      <c r="K301" s="169"/>
      <c r="L301" s="168"/>
      <c r="M301" s="94"/>
      <c r="N301" s="91"/>
      <c r="O301" s="94"/>
      <c r="P301" s="195"/>
    </row>
    <row r="302" spans="1:16" s="6" customFormat="1" ht="54.75" customHeight="1" x14ac:dyDescent="0.3">
      <c r="A302" s="170" t="s">
        <v>478</v>
      </c>
      <c r="B302" s="83" t="s">
        <v>626</v>
      </c>
      <c r="C302" s="85">
        <v>2.89</v>
      </c>
      <c r="D302" s="85">
        <v>3.5</v>
      </c>
      <c r="E302" s="102">
        <v>10</v>
      </c>
      <c r="F302" s="232">
        <f>D302*E302</f>
        <v>35</v>
      </c>
      <c r="G302" s="269" t="s">
        <v>478</v>
      </c>
      <c r="H302" s="264" t="s">
        <v>626</v>
      </c>
      <c r="I302" s="66">
        <v>4.13</v>
      </c>
      <c r="J302" s="85">
        <v>5</v>
      </c>
      <c r="K302" s="102">
        <v>10</v>
      </c>
      <c r="L302" s="85">
        <f>J302*K302</f>
        <v>50</v>
      </c>
      <c r="M302" s="18">
        <f t="shared" si="96"/>
        <v>1.5</v>
      </c>
      <c r="N302" s="19">
        <f t="shared" si="97"/>
        <v>0</v>
      </c>
      <c r="O302" s="18">
        <f t="shared" si="98"/>
        <v>15</v>
      </c>
      <c r="P302" s="140" t="s">
        <v>536</v>
      </c>
    </row>
    <row r="303" spans="1:16" ht="54.75" customHeight="1" x14ac:dyDescent="0.3">
      <c r="A303" s="170" t="s">
        <v>475</v>
      </c>
      <c r="B303" s="83" t="s">
        <v>627</v>
      </c>
      <c r="C303" s="85">
        <v>6.2</v>
      </c>
      <c r="D303" s="85">
        <v>7.5</v>
      </c>
      <c r="E303" s="102">
        <v>10</v>
      </c>
      <c r="F303" s="232">
        <f>D303*E303</f>
        <v>75</v>
      </c>
      <c r="G303" s="269" t="s">
        <v>475</v>
      </c>
      <c r="H303" s="264" t="s">
        <v>627</v>
      </c>
      <c r="I303" s="66">
        <v>6.86</v>
      </c>
      <c r="J303" s="85">
        <v>8.3000000000000007</v>
      </c>
      <c r="K303" s="102">
        <v>10</v>
      </c>
      <c r="L303" s="85">
        <f t="shared" si="95"/>
        <v>83</v>
      </c>
      <c r="M303" s="18">
        <f t="shared" si="96"/>
        <v>0.80000000000000071</v>
      </c>
      <c r="N303" s="19">
        <f t="shared" si="97"/>
        <v>0</v>
      </c>
      <c r="O303" s="18">
        <f t="shared" si="98"/>
        <v>8</v>
      </c>
      <c r="P303" s="140" t="s">
        <v>536</v>
      </c>
    </row>
    <row r="304" spans="1:16" ht="82.5" customHeight="1" x14ac:dyDescent="0.3">
      <c r="A304" s="170" t="s">
        <v>479</v>
      </c>
      <c r="B304" s="83" t="s">
        <v>491</v>
      </c>
      <c r="C304" s="109">
        <v>11.27</v>
      </c>
      <c r="D304" s="109">
        <v>11.27</v>
      </c>
      <c r="E304" s="102">
        <v>60</v>
      </c>
      <c r="F304" s="232">
        <f>D304*E304</f>
        <v>676.19999999999993</v>
      </c>
      <c r="G304" s="269" t="s">
        <v>457</v>
      </c>
      <c r="H304" s="264" t="s">
        <v>550</v>
      </c>
      <c r="I304" s="18">
        <v>13.6</v>
      </c>
      <c r="J304" s="85">
        <v>13.6</v>
      </c>
      <c r="K304" s="102">
        <v>20</v>
      </c>
      <c r="L304" s="85">
        <f>J304*K304</f>
        <v>272</v>
      </c>
      <c r="M304" s="18">
        <f t="shared" si="96"/>
        <v>2.33</v>
      </c>
      <c r="N304" s="19">
        <f t="shared" si="97"/>
        <v>-40</v>
      </c>
      <c r="O304" s="18">
        <f t="shared" si="98"/>
        <v>-404.19999999999993</v>
      </c>
      <c r="P304" s="140" t="s">
        <v>652</v>
      </c>
    </row>
    <row r="305" spans="1:16" ht="108.75" customHeight="1" x14ac:dyDescent="0.3">
      <c r="A305" s="117"/>
      <c r="B305" s="93"/>
      <c r="C305" s="119"/>
      <c r="D305" s="119"/>
      <c r="E305" s="94"/>
      <c r="F305" s="271"/>
      <c r="G305" s="300">
        <v>9</v>
      </c>
      <c r="H305" s="308" t="s">
        <v>663</v>
      </c>
      <c r="I305" s="276"/>
      <c r="J305" s="168"/>
      <c r="K305" s="169"/>
      <c r="L305" s="168"/>
      <c r="M305" s="94"/>
      <c r="N305" s="91"/>
      <c r="O305" s="142"/>
      <c r="P305" s="211" t="s">
        <v>664</v>
      </c>
    </row>
    <row r="306" spans="1:16" ht="57" customHeight="1" x14ac:dyDescent="0.3">
      <c r="A306" s="21"/>
      <c r="B306" s="90"/>
      <c r="C306" s="18"/>
      <c r="D306" s="18"/>
      <c r="E306" s="18"/>
      <c r="F306" s="226"/>
      <c r="G306" s="301" t="s">
        <v>556</v>
      </c>
      <c r="H306" s="90" t="s">
        <v>625</v>
      </c>
      <c r="I306" s="18"/>
      <c r="J306" s="18"/>
      <c r="K306" s="19"/>
      <c r="L306" s="18"/>
      <c r="M306" s="18"/>
      <c r="N306" s="19"/>
      <c r="O306" s="18"/>
      <c r="P306" s="199" t="s">
        <v>665</v>
      </c>
    </row>
    <row r="307" spans="1:16" ht="57" customHeight="1" thickBot="1" x14ac:dyDescent="0.35">
      <c r="A307" s="21"/>
      <c r="B307" s="17"/>
      <c r="C307" s="25"/>
      <c r="D307" s="25"/>
      <c r="E307" s="18"/>
      <c r="F307" s="226"/>
      <c r="G307" s="301" t="s">
        <v>557</v>
      </c>
      <c r="H307" s="17" t="s">
        <v>558</v>
      </c>
      <c r="I307" s="18">
        <v>1731.96</v>
      </c>
      <c r="J307" s="85">
        <v>1731.96</v>
      </c>
      <c r="K307" s="102">
        <v>2</v>
      </c>
      <c r="L307" s="85">
        <f>J307*K307</f>
        <v>3463.92</v>
      </c>
      <c r="M307" s="18">
        <f>J307-D307</f>
        <v>1731.96</v>
      </c>
      <c r="N307" s="19">
        <f>K307-E307</f>
        <v>2</v>
      </c>
      <c r="O307" s="18">
        <f>L307-F307</f>
        <v>3463.92</v>
      </c>
      <c r="P307" s="296" t="s">
        <v>559</v>
      </c>
    </row>
    <row r="308" spans="1:16" ht="50.25" hidden="1" customHeight="1" thickBot="1" x14ac:dyDescent="0.35">
      <c r="A308" s="254"/>
      <c r="B308" s="68"/>
      <c r="C308" s="87"/>
      <c r="D308" s="87"/>
      <c r="E308" s="26"/>
      <c r="F308" s="27"/>
      <c r="G308" s="26"/>
      <c r="H308" s="68"/>
      <c r="I308" s="87"/>
      <c r="J308" s="26"/>
      <c r="K308" s="27"/>
      <c r="L308" s="26"/>
      <c r="M308" s="26"/>
      <c r="N308" s="27"/>
      <c r="O308" s="26"/>
      <c r="P308" s="212"/>
    </row>
    <row r="309" spans="1:16" ht="13.5" thickBot="1" x14ac:dyDescent="0.35">
      <c r="A309" s="69"/>
      <c r="B309" s="70"/>
      <c r="C309" s="71"/>
      <c r="D309" s="72"/>
      <c r="E309" s="73"/>
      <c r="F309" s="72"/>
      <c r="G309" s="213"/>
      <c r="H309" s="70"/>
      <c r="I309" s="71"/>
      <c r="J309" s="72"/>
      <c r="K309" s="214"/>
      <c r="L309" s="72"/>
      <c r="M309" s="72"/>
      <c r="N309" s="73"/>
      <c r="O309" s="72"/>
      <c r="P309" s="215"/>
    </row>
    <row r="310" spans="1:16" ht="16.5" customHeight="1" thickBot="1" x14ac:dyDescent="0.3">
      <c r="A310" s="74"/>
      <c r="B310" s="75"/>
      <c r="C310" s="75"/>
      <c r="D310" s="75"/>
      <c r="E310" s="76"/>
      <c r="F310" s="76">
        <f>SUM(F12:F309)</f>
        <v>575565.32999999973</v>
      </c>
      <c r="G310" s="216"/>
      <c r="H310" s="75"/>
      <c r="I310" s="75"/>
      <c r="J310" s="75"/>
      <c r="K310" s="76"/>
      <c r="L310" s="76">
        <f>SUM(L12:L309)</f>
        <v>562476.82000000007</v>
      </c>
      <c r="M310" s="76"/>
      <c r="N310" s="76"/>
      <c r="O310" s="76">
        <f>SUM(O12:O309)</f>
        <v>-13088.509999999989</v>
      </c>
      <c r="P310" s="217"/>
    </row>
    <row r="311" spans="1:16" x14ac:dyDescent="0.3">
      <c r="A311" s="77"/>
      <c r="B311" s="78" t="s">
        <v>32</v>
      </c>
      <c r="C311" s="79"/>
      <c r="D311" s="80"/>
      <c r="E311" s="80"/>
      <c r="F311" s="80"/>
      <c r="G311" s="78"/>
      <c r="H311" s="78" t="s">
        <v>32</v>
      </c>
      <c r="I311" s="79"/>
      <c r="J311" s="80"/>
      <c r="K311" s="79"/>
      <c r="L311" s="80"/>
      <c r="M311" s="80"/>
      <c r="N311" s="80"/>
      <c r="O311" s="80"/>
      <c r="P311" s="218"/>
    </row>
    <row r="312" spans="1:16" s="6" customFormat="1" ht="143.25" customHeight="1" x14ac:dyDescent="0.3">
      <c r="A312" s="30">
        <v>1</v>
      </c>
      <c r="B312" s="83" t="s">
        <v>480</v>
      </c>
      <c r="C312" s="18">
        <v>168.63</v>
      </c>
      <c r="D312" s="19">
        <v>204.04</v>
      </c>
      <c r="E312" s="19">
        <v>12</v>
      </c>
      <c r="F312" s="28">
        <f>D312*E312</f>
        <v>2448.48</v>
      </c>
      <c r="G312" s="11">
        <v>1</v>
      </c>
      <c r="H312" s="83" t="s">
        <v>480</v>
      </c>
      <c r="I312" s="18">
        <v>301</v>
      </c>
      <c r="J312" s="19">
        <v>364.32</v>
      </c>
      <c r="K312" s="19">
        <v>12</v>
      </c>
      <c r="L312" s="28">
        <f>J312*K312</f>
        <v>4371.84</v>
      </c>
      <c r="M312" s="18">
        <f t="shared" ref="M312:O314" si="99">J312-D312</f>
        <v>160.28</v>
      </c>
      <c r="N312" s="19">
        <f t="shared" si="99"/>
        <v>0</v>
      </c>
      <c r="O312" s="18">
        <f t="shared" si="99"/>
        <v>1923.3600000000001</v>
      </c>
      <c r="P312" s="296"/>
    </row>
    <row r="313" spans="1:16" ht="105" customHeight="1" x14ac:dyDescent="0.3">
      <c r="A313" s="30">
        <v>2</v>
      </c>
      <c r="B313" s="83" t="s">
        <v>481</v>
      </c>
      <c r="C313" s="25">
        <v>91.33</v>
      </c>
      <c r="D313" s="18">
        <v>110.51</v>
      </c>
      <c r="E313" s="19">
        <v>12</v>
      </c>
      <c r="F313" s="28">
        <f>D313*E313</f>
        <v>1326.1200000000001</v>
      </c>
      <c r="G313" s="11">
        <v>2</v>
      </c>
      <c r="H313" s="83" t="s">
        <v>481</v>
      </c>
      <c r="I313" s="25">
        <v>92.47</v>
      </c>
      <c r="J313" s="18">
        <v>111.89</v>
      </c>
      <c r="K313" s="19">
        <v>12</v>
      </c>
      <c r="L313" s="28">
        <f>J313*K313</f>
        <v>1342.68</v>
      </c>
      <c r="M313" s="18">
        <f t="shared" si="99"/>
        <v>1.3799999999999955</v>
      </c>
      <c r="N313" s="19">
        <f t="shared" si="99"/>
        <v>0</v>
      </c>
      <c r="O313" s="18">
        <f t="shared" si="99"/>
        <v>16.559999999999945</v>
      </c>
      <c r="P313" s="135" t="s">
        <v>40</v>
      </c>
    </row>
    <row r="314" spans="1:16" ht="127.5" customHeight="1" x14ac:dyDescent="0.3">
      <c r="A314" s="31">
        <v>3</v>
      </c>
      <c r="B314" s="83" t="s">
        <v>482</v>
      </c>
      <c r="C314" s="25">
        <v>117.36</v>
      </c>
      <c r="D314" s="18">
        <v>142</v>
      </c>
      <c r="E314" s="19">
        <v>12</v>
      </c>
      <c r="F314" s="28">
        <f>D314*E314</f>
        <v>1704</v>
      </c>
      <c r="G314" s="90">
        <v>3</v>
      </c>
      <c r="H314" s="83" t="s">
        <v>482</v>
      </c>
      <c r="I314" s="25">
        <v>73.959999999999994</v>
      </c>
      <c r="J314" s="18">
        <v>89.5</v>
      </c>
      <c r="K314" s="19">
        <v>12</v>
      </c>
      <c r="L314" s="28">
        <f>J314*K314</f>
        <v>1074</v>
      </c>
      <c r="M314" s="18">
        <f t="shared" si="99"/>
        <v>-52.5</v>
      </c>
      <c r="N314" s="19">
        <f t="shared" si="99"/>
        <v>0</v>
      </c>
      <c r="O314" s="18">
        <f t="shared" si="99"/>
        <v>-630</v>
      </c>
      <c r="P314" s="135" t="s">
        <v>483</v>
      </c>
    </row>
    <row r="315" spans="1:16" ht="110.25" hidden="1" customHeight="1" x14ac:dyDescent="0.3">
      <c r="A315" s="30"/>
      <c r="B315" s="90"/>
      <c r="C315" s="25"/>
      <c r="D315" s="18"/>
      <c r="E315" s="19"/>
      <c r="F315" s="28"/>
      <c r="G315" s="11"/>
      <c r="H315" s="90"/>
      <c r="I315" s="25"/>
      <c r="J315" s="18"/>
      <c r="K315" s="19"/>
      <c r="L315" s="28"/>
      <c r="M315" s="18"/>
      <c r="N315" s="19"/>
      <c r="O315" s="18"/>
      <c r="P315" s="219"/>
    </row>
    <row r="316" spans="1:16" ht="26.5" thickBot="1" x14ac:dyDescent="0.35">
      <c r="A316" s="32">
        <v>4</v>
      </c>
      <c r="B316" s="33" t="s">
        <v>32</v>
      </c>
      <c r="C316" s="34">
        <v>10833.02</v>
      </c>
      <c r="D316" s="34">
        <v>13107.95</v>
      </c>
      <c r="E316" s="35"/>
      <c r="F316" s="34">
        <v>13107.95</v>
      </c>
      <c r="G316" s="33">
        <v>4</v>
      </c>
      <c r="H316" s="33" t="s">
        <v>32</v>
      </c>
      <c r="I316" s="34">
        <v>8170.69</v>
      </c>
      <c r="J316" s="34">
        <f>13350.46-1731.96*2</f>
        <v>9886.5399999999991</v>
      </c>
      <c r="K316" s="35"/>
      <c r="L316" s="34">
        <f>13350.46-1731.96*2</f>
        <v>9886.5399999999991</v>
      </c>
      <c r="M316" s="34">
        <f>J316-D316</f>
        <v>-3221.4100000000017</v>
      </c>
      <c r="N316" s="67">
        <f>K316-E316</f>
        <v>0</v>
      </c>
      <c r="O316" s="34">
        <f>L316-F316</f>
        <v>-3221.4100000000017</v>
      </c>
      <c r="P316" s="36" t="s">
        <v>34</v>
      </c>
    </row>
    <row r="317" spans="1:16" s="3" customFormat="1" ht="17.25" customHeight="1" thickBot="1" x14ac:dyDescent="0.3">
      <c r="A317" s="37"/>
      <c r="B317" s="38"/>
      <c r="C317" s="39"/>
      <c r="D317" s="39"/>
      <c r="E317" s="39"/>
      <c r="F317" s="40">
        <f>SUM(F312:F316)</f>
        <v>18586.550000000003</v>
      </c>
      <c r="G317" s="38"/>
      <c r="H317" s="38"/>
      <c r="I317" s="39"/>
      <c r="J317" s="39"/>
      <c r="K317" s="39"/>
      <c r="L317" s="40">
        <f>SUM(L312:L316)</f>
        <v>16675.059999999998</v>
      </c>
      <c r="M317" s="40"/>
      <c r="N317" s="187"/>
      <c r="O317" s="40">
        <f>SUM(O312:O316)</f>
        <v>-1911.4900000000016</v>
      </c>
      <c r="P317" s="188"/>
    </row>
    <row r="318" spans="1:16" s="2" customFormat="1" ht="45.75" customHeight="1" thickBot="1" x14ac:dyDescent="0.3">
      <c r="A318" s="41"/>
      <c r="B318" s="42" t="s">
        <v>63</v>
      </c>
      <c r="C318" s="43"/>
      <c r="D318" s="43"/>
      <c r="E318" s="43"/>
      <c r="F318" s="43">
        <f>F310+F317</f>
        <v>594151.87999999977</v>
      </c>
      <c r="G318" s="42"/>
      <c r="H318" s="42"/>
      <c r="I318" s="43"/>
      <c r="J318" s="43"/>
      <c r="K318" s="43"/>
      <c r="L318" s="43">
        <f>L310+L317</f>
        <v>579151.88000000012</v>
      </c>
      <c r="M318" s="43"/>
      <c r="N318" s="43"/>
      <c r="O318" s="44">
        <f>O310+O317</f>
        <v>-14999.999999999991</v>
      </c>
      <c r="P318" s="200" t="s">
        <v>522</v>
      </c>
    </row>
    <row r="319" spans="1:16" s="7" customFormat="1" ht="15" customHeight="1" x14ac:dyDescent="0.25">
      <c r="A319" s="45"/>
      <c r="B319" s="45"/>
      <c r="C319" s="46"/>
      <c r="D319" s="46"/>
      <c r="E319" s="46"/>
      <c r="F319" s="46"/>
      <c r="G319" s="45"/>
      <c r="H319" s="45"/>
      <c r="I319" s="46"/>
      <c r="J319" s="46"/>
      <c r="K319" s="46"/>
      <c r="L319" s="46"/>
      <c r="M319" s="46"/>
      <c r="N319" s="46"/>
      <c r="O319" s="46"/>
      <c r="P319" s="46"/>
    </row>
    <row r="320" spans="1:16" s="7" customFormat="1" ht="15" customHeight="1" x14ac:dyDescent="0.25">
      <c r="A320" s="58" t="s">
        <v>35</v>
      </c>
      <c r="B320" s="58"/>
      <c r="C320" s="59"/>
      <c r="D320" s="59"/>
      <c r="E320" s="59"/>
      <c r="F320" s="59"/>
      <c r="G320" s="58"/>
      <c r="H320" s="58"/>
      <c r="I320" s="59"/>
      <c r="J320" s="59"/>
      <c r="K320" s="59"/>
      <c r="L320" s="59"/>
      <c r="M320" s="59"/>
      <c r="N320" s="59"/>
      <c r="O320" s="46"/>
      <c r="P320" s="46"/>
    </row>
    <row r="321" spans="1:16" s="6" customFormat="1" ht="18" customHeight="1" x14ac:dyDescent="0.25">
      <c r="A321" s="313" t="s">
        <v>495</v>
      </c>
      <c r="B321" s="310"/>
      <c r="C321" s="310"/>
      <c r="D321" s="310"/>
      <c r="E321" s="310"/>
      <c r="F321" s="310"/>
      <c r="G321" s="310"/>
      <c r="H321" s="310"/>
      <c r="I321" s="310"/>
      <c r="J321" s="310"/>
      <c r="K321" s="310"/>
      <c r="L321" s="310"/>
      <c r="M321" s="310"/>
      <c r="N321" s="310"/>
      <c r="O321" s="310"/>
      <c r="P321" s="310"/>
    </row>
    <row r="322" spans="1:16" s="6" customFormat="1" ht="18" customHeight="1" x14ac:dyDescent="0.25">
      <c r="A322" s="309" t="s">
        <v>497</v>
      </c>
      <c r="B322" s="310"/>
      <c r="C322" s="310"/>
      <c r="D322" s="310"/>
      <c r="E322" s="310"/>
      <c r="F322" s="310"/>
      <c r="G322" s="310"/>
      <c r="H322" s="310"/>
      <c r="I322" s="310"/>
      <c r="J322" s="310"/>
      <c r="K322" s="310"/>
      <c r="L322" s="310"/>
      <c r="M322" s="310"/>
      <c r="N322" s="310"/>
      <c r="O322" s="310"/>
      <c r="P322" s="310"/>
    </row>
    <row r="323" spans="1:16" s="310" customFormat="1" ht="18" customHeight="1" x14ac:dyDescent="0.25">
      <c r="A323" s="313" t="s">
        <v>496</v>
      </c>
    </row>
    <row r="324" spans="1:16" s="6" customFormat="1" ht="18" customHeight="1" x14ac:dyDescent="0.25">
      <c r="A324" s="313" t="s">
        <v>498</v>
      </c>
      <c r="B324" s="310"/>
      <c r="C324" s="310"/>
      <c r="D324" s="310"/>
      <c r="E324" s="310"/>
      <c r="F324" s="310"/>
      <c r="G324" s="310"/>
      <c r="H324" s="310"/>
      <c r="I324" s="310"/>
      <c r="J324" s="310"/>
      <c r="K324" s="310"/>
      <c r="L324" s="310"/>
      <c r="M324" s="310"/>
      <c r="N324" s="310"/>
      <c r="O324" s="310"/>
      <c r="P324" s="310"/>
    </row>
    <row r="325" spans="1:16" s="6" customFormat="1" ht="18" customHeight="1" x14ac:dyDescent="0.25">
      <c r="A325" s="313" t="s">
        <v>499</v>
      </c>
      <c r="B325" s="310"/>
      <c r="C325" s="310"/>
      <c r="D325" s="310"/>
      <c r="E325" s="310"/>
      <c r="F325" s="310"/>
      <c r="G325" s="310"/>
      <c r="H325" s="310"/>
      <c r="I325" s="310"/>
      <c r="J325" s="310"/>
      <c r="K325" s="310"/>
      <c r="L325" s="310"/>
      <c r="M325" s="310"/>
      <c r="N325" s="310"/>
      <c r="O325" s="310"/>
      <c r="P325" s="310"/>
    </row>
    <row r="326" spans="1:16" ht="17.25" customHeight="1" x14ac:dyDescent="0.3">
      <c r="A326" s="60"/>
      <c r="B326" s="61"/>
      <c r="C326" s="62"/>
      <c r="D326" s="62"/>
      <c r="E326" s="62"/>
      <c r="F326" s="62"/>
      <c r="G326" s="61"/>
      <c r="H326" s="61"/>
      <c r="I326" s="62"/>
      <c r="J326" s="62"/>
      <c r="K326" s="62"/>
      <c r="L326" s="62"/>
      <c r="M326" s="62"/>
      <c r="N326" s="62"/>
      <c r="O326" s="189"/>
      <c r="P326" s="190"/>
    </row>
    <row r="327" spans="1:16" ht="13.5" x14ac:dyDescent="0.35">
      <c r="A327" s="51"/>
      <c r="B327" s="51"/>
      <c r="C327" s="50"/>
      <c r="D327" s="50"/>
      <c r="E327" s="50"/>
      <c r="F327" s="50"/>
      <c r="G327" s="51"/>
      <c r="H327" s="51"/>
      <c r="I327" s="50"/>
      <c r="J327" s="50"/>
      <c r="K327" s="52"/>
      <c r="L327" s="50"/>
      <c r="M327" s="50"/>
      <c r="N327" s="50"/>
      <c r="O327" s="50"/>
      <c r="P327" s="53"/>
    </row>
    <row r="328" spans="1:16" ht="13.5" x14ac:dyDescent="0.35">
      <c r="A328" s="48" t="s">
        <v>36</v>
      </c>
      <c r="D328" s="50"/>
      <c r="E328" s="50"/>
      <c r="F328" s="49" t="s">
        <v>37</v>
      </c>
      <c r="G328" s="51"/>
      <c r="H328" s="51"/>
      <c r="I328" s="50"/>
      <c r="J328" s="50"/>
      <c r="K328" s="52"/>
      <c r="L328" s="50"/>
      <c r="M328" s="50"/>
      <c r="N328" s="50"/>
      <c r="O328" s="50"/>
      <c r="P328" s="53"/>
    </row>
    <row r="329" spans="1:16" ht="13.5" x14ac:dyDescent="0.35">
      <c r="D329" s="50"/>
      <c r="E329" s="50"/>
      <c r="F329" s="50"/>
      <c r="G329" s="51"/>
      <c r="H329" s="51"/>
      <c r="I329" s="50"/>
      <c r="J329" s="50"/>
      <c r="K329" s="52"/>
      <c r="L329" s="50"/>
      <c r="M329" s="50"/>
      <c r="N329" s="50"/>
      <c r="O329" s="50"/>
      <c r="P329" s="53"/>
    </row>
    <row r="330" spans="1:16" x14ac:dyDescent="0.3">
      <c r="A330" s="48" t="s">
        <v>38</v>
      </c>
    </row>
    <row r="331" spans="1:16" x14ac:dyDescent="0.3">
      <c r="A331" s="56" t="s">
        <v>39</v>
      </c>
    </row>
  </sheetData>
  <mergeCells count="44">
    <mergeCell ref="H237:O237"/>
    <mergeCell ref="H9:H10"/>
    <mergeCell ref="H264:O264"/>
    <mergeCell ref="B46:F46"/>
    <mergeCell ref="H20:O20"/>
    <mergeCell ref="H167:O167"/>
    <mergeCell ref="F9:F10"/>
    <mergeCell ref="A325:P325"/>
    <mergeCell ref="E1:P1"/>
    <mergeCell ref="D2:P2"/>
    <mergeCell ref="A3:P3"/>
    <mergeCell ref="D4:P4"/>
    <mergeCell ref="F5:P5"/>
    <mergeCell ref="M9:M10"/>
    <mergeCell ref="I9:I10"/>
    <mergeCell ref="M8:O8"/>
    <mergeCell ref="C9:C10"/>
    <mergeCell ref="A324:P324"/>
    <mergeCell ref="A9:A10"/>
    <mergeCell ref="J9:J10"/>
    <mergeCell ref="K9:K10"/>
    <mergeCell ref="B237:F237"/>
    <mergeCell ref="B7:O7"/>
    <mergeCell ref="A8:D8"/>
    <mergeCell ref="E9:E10"/>
    <mergeCell ref="B9:B10"/>
    <mergeCell ref="K8:L8"/>
    <mergeCell ref="L9:L10"/>
    <mergeCell ref="A322:P322"/>
    <mergeCell ref="B264:F264"/>
    <mergeCell ref="A323:XFD323"/>
    <mergeCell ref="G8:J8"/>
    <mergeCell ref="N9:N10"/>
    <mergeCell ref="O9:O10"/>
    <mergeCell ref="G9:G10"/>
    <mergeCell ref="E8:F8"/>
    <mergeCell ref="P8:P10"/>
    <mergeCell ref="D9:D10"/>
    <mergeCell ref="B198:F198"/>
    <mergeCell ref="H46:O46"/>
    <mergeCell ref="B167:F167"/>
    <mergeCell ref="A321:P321"/>
    <mergeCell ref="B20:F20"/>
    <mergeCell ref="H198:O198"/>
  </mergeCells>
  <phoneticPr fontId="3" type="noConversion"/>
  <hyperlinks>
    <hyperlink ref="A331" r:id="rId1" xr:uid="{00000000-0004-0000-0000-000000000000}"/>
  </hyperlinks>
  <pageMargins left="0.19685039370078741" right="0.19685039370078741" top="0.59055118110236227" bottom="0.59055118110236227" header="0.51181102362204722" footer="0.51181102362204722"/>
  <pageSetup paperSize="9" scale="50" fitToHeight="0" orientation="landscape" r:id="rId2"/>
  <headerFooter differentFirst="1" alignWithMargins="0">
    <oddHeader>&amp;C&amp;"Times New Roman,Regular"&amp;P</oddHeader>
    <oddFooter xml:space="preserve">&amp;CPage &amp;P&amp;R
</oddFooter>
    <firstFooter>Page &amp;P&amp;R&amp;F</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skaidrojums</vt:lpstr>
    </vt:vector>
  </TitlesOfParts>
  <Company>Labklājības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Skaidrojums  par plānotajām izmaiņām maksas pakalpojumu cenrādī (maksas pakalpojumu veidos un cenā)</dc:title>
  <dc:subject>Pielikums anotācijai</dc:subject>
  <dc:creator>Installer</dc:creator>
  <dc:description>Inese Ķīse, 67021651, Inese.Kise@lm.gov.lv, fakss 67021678</dc:description>
  <cp:lastModifiedBy>Inese Veinberga</cp:lastModifiedBy>
  <cp:lastPrinted>2023-06-08T10:53:11Z</cp:lastPrinted>
  <dcterms:created xsi:type="dcterms:W3CDTF">2010-11-11T08:07:43Z</dcterms:created>
  <dcterms:modified xsi:type="dcterms:W3CDTF">2023-06-27T13:33:30Z</dcterms:modified>
</cp:coreProperties>
</file>