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filterPrivacy="1" defaultThemeVersion="124226"/>
  <xr:revisionPtr revIDLastSave="0" documentId="8_{4FD3475F-B819-42A0-8E99-9F69091AE18C}" xr6:coauthVersionLast="36" xr6:coauthVersionMax="36" xr10:uidLastSave="{00000000-0000-0000-0000-000000000000}"/>
  <bookViews>
    <workbookView xWindow="0" yWindow="0" windowWidth="13890" windowHeight="2640" xr2:uid="{00000000-000D-0000-FFFF-FFFF00000000}"/>
  </bookViews>
  <sheets>
    <sheet name="Kopsavilkums" sheetId="1" r:id="rId1"/>
  </sheets>
  <externalReferences>
    <externalReference r:id="rId2"/>
    <externalReference r:id="rId3"/>
  </externalReferences>
  <definedNames>
    <definedName name="_xlnm._FilterDatabase" localSheetId="0" hidden="1">Kopsavilkums!$B$1:$B$366</definedName>
    <definedName name="_xlnm.Print_Titles" localSheetId="0">Kopsavilkums!$10:$12</definedName>
  </definedNames>
  <calcPr calcId="191029"/>
</workbook>
</file>

<file path=xl/calcChain.xml><?xml version="1.0" encoding="utf-8"?>
<calcChain xmlns="http://schemas.openxmlformats.org/spreadsheetml/2006/main">
  <c r="J302" i="1" l="1"/>
  <c r="I302" i="1"/>
  <c r="H302" i="1"/>
  <c r="E302" i="1"/>
  <c r="K302" i="1" s="1"/>
  <c r="E249" i="1"/>
  <c r="J152" i="1"/>
  <c r="I152" i="1"/>
  <c r="H152" i="1"/>
  <c r="E152" i="1"/>
  <c r="K152" i="1" l="1"/>
  <c r="E317" i="1"/>
  <c r="J317" i="1"/>
  <c r="I317" i="1"/>
  <c r="E267" i="1"/>
  <c r="J267" i="1"/>
  <c r="I267" i="1"/>
  <c r="J208" i="1"/>
  <c r="I208" i="1"/>
  <c r="J204" i="1"/>
  <c r="I204" i="1"/>
  <c r="J202" i="1"/>
  <c r="I202" i="1"/>
  <c r="J119" i="1"/>
  <c r="I119" i="1"/>
  <c r="I75" i="1"/>
  <c r="J70" i="1"/>
  <c r="I70" i="1"/>
  <c r="J265" i="1"/>
  <c r="I265" i="1"/>
  <c r="E265" i="1"/>
  <c r="E208" i="1"/>
  <c r="E204" i="1"/>
  <c r="E202" i="1"/>
  <c r="E119" i="1"/>
  <c r="E70" i="1" l="1"/>
  <c r="D75" i="1"/>
  <c r="E75" i="1" l="1"/>
  <c r="J75" i="1"/>
  <c r="H347" i="1"/>
  <c r="J327" i="1"/>
  <c r="I327" i="1"/>
  <c r="H327" i="1"/>
  <c r="H325" i="1" s="1"/>
  <c r="F347" i="1" l="1"/>
  <c r="J342" i="1" l="1"/>
  <c r="H51" i="1" l="1"/>
  <c r="H50" i="1"/>
  <c r="J51" i="1" l="1"/>
  <c r="I51" i="1"/>
  <c r="E51" i="1"/>
  <c r="J50" i="1"/>
  <c r="I50" i="1"/>
  <c r="E50" i="1"/>
  <c r="K51" i="1" l="1"/>
  <c r="K50" i="1"/>
  <c r="K348" i="1" l="1"/>
  <c r="K340" i="1"/>
  <c r="K339" i="1"/>
  <c r="K338" i="1"/>
  <c r="K337" i="1"/>
  <c r="K336" i="1"/>
  <c r="K335" i="1"/>
  <c r="K334" i="1"/>
  <c r="K333" i="1"/>
  <c r="K322" i="1"/>
  <c r="K319" i="1"/>
  <c r="K314" i="1"/>
  <c r="K311" i="1"/>
  <c r="K307" i="1"/>
  <c r="K303" i="1"/>
  <c r="K287" i="1"/>
  <c r="K281" i="1"/>
  <c r="K277" i="1"/>
  <c r="K273" i="1"/>
  <c r="K252" i="1"/>
  <c r="K241" i="1"/>
  <c r="K236" i="1"/>
  <c r="K232" i="1"/>
  <c r="K231" i="1"/>
  <c r="K227" i="1"/>
  <c r="K223" i="1"/>
  <c r="K222" i="1"/>
  <c r="K212" i="1"/>
  <c r="K198" i="1"/>
  <c r="K195" i="1"/>
  <c r="K192" i="1"/>
  <c r="K187" i="1"/>
  <c r="K181" i="1"/>
  <c r="K178" i="1"/>
  <c r="K145" i="1"/>
  <c r="K127" i="1"/>
  <c r="K122" i="1"/>
  <c r="K111" i="1"/>
  <c r="K110" i="1"/>
  <c r="K107" i="1"/>
  <c r="K103" i="1"/>
  <c r="K98" i="1"/>
  <c r="K94" i="1"/>
  <c r="K89" i="1"/>
  <c r="K86" i="1"/>
  <c r="K76" i="1"/>
  <c r="K74" i="1"/>
  <c r="K72" i="1"/>
  <c r="K63" i="1"/>
  <c r="K56" i="1"/>
  <c r="K53" i="1"/>
  <c r="K39" i="1"/>
  <c r="K38" i="1"/>
  <c r="K36" i="1"/>
  <c r="J285" i="1" l="1"/>
  <c r="J286" i="1"/>
  <c r="I286" i="1" l="1"/>
  <c r="H286" i="1"/>
  <c r="K286" i="1" s="1"/>
  <c r="I285" i="1" l="1"/>
  <c r="H285" i="1"/>
  <c r="K285" i="1" s="1"/>
  <c r="J78" i="1" l="1"/>
  <c r="J257" i="1" l="1"/>
  <c r="I257" i="1"/>
  <c r="H257" i="1"/>
  <c r="K257" i="1" s="1"/>
  <c r="J255" i="1" l="1"/>
  <c r="J256" i="1"/>
  <c r="H256" i="1" l="1"/>
  <c r="K256" i="1" s="1"/>
  <c r="I256" i="1"/>
  <c r="J210" i="1"/>
  <c r="I210" i="1" l="1"/>
  <c r="H210" i="1"/>
  <c r="K210" i="1" s="1"/>
  <c r="H255" i="1"/>
  <c r="K255" i="1" s="1"/>
  <c r="I255" i="1"/>
  <c r="C347" i="1"/>
  <c r="E347" i="1" l="1"/>
  <c r="K347" i="1" s="1"/>
  <c r="H284" i="1" l="1"/>
  <c r="I248" i="1" l="1"/>
  <c r="G221" i="1"/>
  <c r="G220" i="1"/>
  <c r="G219" i="1"/>
  <c r="H219" i="1" s="1"/>
  <c r="G218" i="1"/>
  <c r="G217" i="1"/>
  <c r="G216" i="1"/>
  <c r="G215" i="1"/>
  <c r="G214" i="1"/>
  <c r="J171" i="1" l="1"/>
  <c r="H131" i="1" l="1"/>
  <c r="K131" i="1" s="1"/>
  <c r="H41" i="1" l="1"/>
  <c r="H42" i="1"/>
  <c r="H43" i="1"/>
  <c r="H44" i="1"/>
  <c r="H45" i="1"/>
  <c r="H46" i="1"/>
  <c r="H47" i="1"/>
  <c r="H48" i="1"/>
  <c r="H49" i="1"/>
  <c r="H32" i="1"/>
  <c r="H33" i="1"/>
  <c r="H34" i="1"/>
  <c r="H35" i="1"/>
  <c r="H31" i="1"/>
  <c r="H29" i="1"/>
  <c r="E19" i="1" l="1"/>
  <c r="H19" i="1"/>
  <c r="I19" i="1"/>
  <c r="J19" i="1"/>
  <c r="E20" i="1"/>
  <c r="H20" i="1"/>
  <c r="I20" i="1"/>
  <c r="J20" i="1"/>
  <c r="E21" i="1"/>
  <c r="H21" i="1"/>
  <c r="I21" i="1"/>
  <c r="J21" i="1"/>
  <c r="E23" i="1"/>
  <c r="H23" i="1"/>
  <c r="I23" i="1"/>
  <c r="J23" i="1"/>
  <c r="E24" i="1"/>
  <c r="H24" i="1"/>
  <c r="I24" i="1"/>
  <c r="J24" i="1"/>
  <c r="E25" i="1"/>
  <c r="H25" i="1"/>
  <c r="I25" i="1"/>
  <c r="J25" i="1"/>
  <c r="E346" i="1"/>
  <c r="E345" i="1"/>
  <c r="E344" i="1"/>
  <c r="E343" i="1"/>
  <c r="E342" i="1"/>
  <c r="E324" i="1"/>
  <c r="E323" i="1"/>
  <c r="E321" i="1"/>
  <c r="E320" i="1"/>
  <c r="E316" i="1"/>
  <c r="E315" i="1"/>
  <c r="E313" i="1"/>
  <c r="E312" i="1"/>
  <c r="E310" i="1"/>
  <c r="E309" i="1"/>
  <c r="E308" i="1"/>
  <c r="E306" i="1"/>
  <c r="E305" i="1"/>
  <c r="E304" i="1"/>
  <c r="E301" i="1"/>
  <c r="K301" i="1" s="1"/>
  <c r="E300" i="1"/>
  <c r="K300" i="1" s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4" i="1"/>
  <c r="K284" i="1" s="1"/>
  <c r="E283" i="1"/>
  <c r="E282" i="1"/>
  <c r="E279" i="1"/>
  <c r="E278" i="1"/>
  <c r="E276" i="1"/>
  <c r="E275" i="1"/>
  <c r="E274" i="1"/>
  <c r="E272" i="1"/>
  <c r="E271" i="1"/>
  <c r="E270" i="1"/>
  <c r="E269" i="1"/>
  <c r="E264" i="1"/>
  <c r="E263" i="1"/>
  <c r="E261" i="1"/>
  <c r="E260" i="1"/>
  <c r="E259" i="1"/>
  <c r="E258" i="1"/>
  <c r="E254" i="1"/>
  <c r="E253" i="1"/>
  <c r="E248" i="1"/>
  <c r="K248" i="1" s="1"/>
  <c r="E247" i="1"/>
  <c r="E246" i="1"/>
  <c r="E245" i="1"/>
  <c r="E244" i="1"/>
  <c r="E243" i="1"/>
  <c r="E242" i="1"/>
  <c r="E240" i="1"/>
  <c r="E239" i="1"/>
  <c r="E238" i="1"/>
  <c r="E237" i="1"/>
  <c r="E235" i="1"/>
  <c r="E234" i="1"/>
  <c r="E233" i="1"/>
  <c r="E230" i="1"/>
  <c r="E229" i="1"/>
  <c r="E228" i="1"/>
  <c r="E226" i="1"/>
  <c r="E225" i="1"/>
  <c r="E224" i="1"/>
  <c r="E221" i="1"/>
  <c r="E220" i="1"/>
  <c r="E219" i="1"/>
  <c r="K219" i="1" s="1"/>
  <c r="E218" i="1"/>
  <c r="E217" i="1"/>
  <c r="E216" i="1"/>
  <c r="E215" i="1"/>
  <c r="E214" i="1"/>
  <c r="E213" i="1"/>
  <c r="E207" i="1"/>
  <c r="E206" i="1"/>
  <c r="E201" i="1"/>
  <c r="E200" i="1"/>
  <c r="D199" i="1"/>
  <c r="E199" i="1" s="1"/>
  <c r="E197" i="1"/>
  <c r="D196" i="1"/>
  <c r="E196" i="1" s="1"/>
  <c r="E194" i="1"/>
  <c r="D193" i="1"/>
  <c r="E193" i="1" s="1"/>
  <c r="E191" i="1"/>
  <c r="E190" i="1"/>
  <c r="E189" i="1"/>
  <c r="E188" i="1"/>
  <c r="D186" i="1"/>
  <c r="E186" i="1" s="1"/>
  <c r="E185" i="1"/>
  <c r="E184" i="1"/>
  <c r="E183" i="1"/>
  <c r="E182" i="1"/>
  <c r="E180" i="1"/>
  <c r="E179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5" i="1"/>
  <c r="E154" i="1"/>
  <c r="E153" i="1"/>
  <c r="E151" i="1"/>
  <c r="E150" i="1"/>
  <c r="E149" i="1"/>
  <c r="E148" i="1"/>
  <c r="E147" i="1"/>
  <c r="E146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0" i="1"/>
  <c r="E129" i="1"/>
  <c r="E128" i="1"/>
  <c r="E126" i="1"/>
  <c r="E125" i="1"/>
  <c r="E124" i="1"/>
  <c r="E123" i="1"/>
  <c r="E121" i="1"/>
  <c r="E118" i="1"/>
  <c r="E117" i="1"/>
  <c r="D116" i="1"/>
  <c r="E116" i="1" s="1"/>
  <c r="E115" i="1"/>
  <c r="E114" i="1"/>
  <c r="E113" i="1"/>
  <c r="E112" i="1"/>
  <c r="E109" i="1"/>
  <c r="E108" i="1"/>
  <c r="E106" i="1"/>
  <c r="E105" i="1"/>
  <c r="E104" i="1"/>
  <c r="E102" i="1"/>
  <c r="E101" i="1"/>
  <c r="E100" i="1"/>
  <c r="E99" i="1"/>
  <c r="E97" i="1"/>
  <c r="E96" i="1"/>
  <c r="E95" i="1"/>
  <c r="E93" i="1"/>
  <c r="E92" i="1"/>
  <c r="D91" i="1"/>
  <c r="E91" i="1" s="1"/>
  <c r="D90" i="1"/>
  <c r="E90" i="1" s="1"/>
  <c r="E88" i="1"/>
  <c r="E87" i="1"/>
  <c r="D85" i="1"/>
  <c r="E85" i="1" s="1"/>
  <c r="E84" i="1"/>
  <c r="E83" i="1"/>
  <c r="E82" i="1"/>
  <c r="E81" i="1"/>
  <c r="E80" i="1"/>
  <c r="E79" i="1"/>
  <c r="D73" i="1"/>
  <c r="E73" i="1" s="1"/>
  <c r="D69" i="1"/>
  <c r="E69" i="1" s="1"/>
  <c r="E68" i="1"/>
  <c r="E67" i="1"/>
  <c r="E66" i="1"/>
  <c r="D65" i="1"/>
  <c r="E65" i="1" s="1"/>
  <c r="D64" i="1"/>
  <c r="E64" i="1" s="1"/>
  <c r="E62" i="1"/>
  <c r="E61" i="1"/>
  <c r="E60" i="1"/>
  <c r="E59" i="1"/>
  <c r="E58" i="1"/>
  <c r="E57" i="1"/>
  <c r="E55" i="1"/>
  <c r="E54" i="1"/>
  <c r="E49" i="1"/>
  <c r="K49" i="1" s="1"/>
  <c r="E48" i="1"/>
  <c r="K48" i="1" s="1"/>
  <c r="E47" i="1"/>
  <c r="K47" i="1" s="1"/>
  <c r="E46" i="1"/>
  <c r="K46" i="1" s="1"/>
  <c r="E45" i="1"/>
  <c r="K45" i="1" s="1"/>
  <c r="E44" i="1"/>
  <c r="K44" i="1" s="1"/>
  <c r="E43" i="1"/>
  <c r="K43" i="1" s="1"/>
  <c r="E42" i="1"/>
  <c r="K42" i="1" s="1"/>
  <c r="E41" i="1"/>
  <c r="K41" i="1" s="1"/>
  <c r="E40" i="1"/>
  <c r="D37" i="1"/>
  <c r="E37" i="1" s="1"/>
  <c r="E35" i="1"/>
  <c r="K35" i="1" s="1"/>
  <c r="E34" i="1"/>
  <c r="K34" i="1" s="1"/>
  <c r="E33" i="1"/>
  <c r="K33" i="1" s="1"/>
  <c r="E32" i="1"/>
  <c r="K32" i="1" s="1"/>
  <c r="E31" i="1"/>
  <c r="K31" i="1" s="1"/>
  <c r="E29" i="1"/>
  <c r="K29" i="1" s="1"/>
  <c r="E13" i="1"/>
  <c r="E251" i="1" l="1"/>
  <c r="E211" i="1"/>
  <c r="E262" i="1"/>
  <c r="E177" i="1"/>
  <c r="E17" i="1"/>
  <c r="E15" i="1"/>
  <c r="E157" i="1"/>
  <c r="E280" i="1"/>
  <c r="E349" i="1"/>
  <c r="E331" i="1" s="1"/>
  <c r="E26" i="1"/>
  <c r="E52" i="1"/>
  <c r="E330" i="1" l="1"/>
  <c r="E332" i="1" s="1"/>
  <c r="I60" i="1"/>
  <c r="J60" i="1"/>
  <c r="J62" i="1"/>
  <c r="H144" i="1" l="1"/>
  <c r="K144" i="1" s="1"/>
  <c r="J144" i="1"/>
  <c r="I144" i="1"/>
  <c r="H143" i="1"/>
  <c r="K143" i="1" s="1"/>
  <c r="I143" i="1"/>
  <c r="J143" i="1"/>
  <c r="J142" i="1"/>
  <c r="J140" i="1"/>
  <c r="J141" i="1"/>
  <c r="I142" i="1"/>
  <c r="I141" i="1"/>
  <c r="H142" i="1"/>
  <c r="K142" i="1" s="1"/>
  <c r="H62" i="1"/>
  <c r="K62" i="1" s="1"/>
  <c r="I62" i="1"/>
  <c r="J61" i="1"/>
  <c r="I61" i="1"/>
  <c r="H61" i="1"/>
  <c r="K61" i="1" s="1"/>
  <c r="G196" i="1" l="1"/>
  <c r="G186" i="1"/>
  <c r="J345" i="1"/>
  <c r="I345" i="1"/>
  <c r="H345" i="1"/>
  <c r="K345" i="1" s="1"/>
  <c r="J347" i="1" l="1"/>
  <c r="J346" i="1"/>
  <c r="J344" i="1"/>
  <c r="J343" i="1"/>
  <c r="J340" i="1"/>
  <c r="J339" i="1"/>
  <c r="J338" i="1"/>
  <c r="J337" i="1"/>
  <c r="J336" i="1"/>
  <c r="J335" i="1"/>
  <c r="J334" i="1"/>
  <c r="J333" i="1"/>
  <c r="J332" i="1"/>
  <c r="J331" i="1"/>
  <c r="J330" i="1"/>
  <c r="J324" i="1"/>
  <c r="J323" i="1"/>
  <c r="J321" i="1"/>
  <c r="J320" i="1"/>
  <c r="J318" i="1"/>
  <c r="J316" i="1"/>
  <c r="J315" i="1"/>
  <c r="J313" i="1"/>
  <c r="J312" i="1"/>
  <c r="J310" i="1"/>
  <c r="J309" i="1"/>
  <c r="J308" i="1"/>
  <c r="J306" i="1"/>
  <c r="J305" i="1"/>
  <c r="J304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4" i="1"/>
  <c r="J283" i="1"/>
  <c r="J282" i="1"/>
  <c r="J279" i="1"/>
  <c r="J278" i="1"/>
  <c r="J276" i="1"/>
  <c r="J275" i="1"/>
  <c r="J274" i="1"/>
  <c r="J272" i="1"/>
  <c r="J271" i="1"/>
  <c r="J270" i="1"/>
  <c r="J269" i="1"/>
  <c r="J268" i="1"/>
  <c r="J266" i="1"/>
  <c r="J264" i="1"/>
  <c r="J263" i="1"/>
  <c r="J261" i="1"/>
  <c r="J260" i="1"/>
  <c r="J259" i="1"/>
  <c r="J258" i="1"/>
  <c r="J254" i="1"/>
  <c r="J253" i="1"/>
  <c r="J249" i="1"/>
  <c r="J248" i="1"/>
  <c r="J247" i="1"/>
  <c r="J246" i="1"/>
  <c r="J245" i="1"/>
  <c r="J244" i="1"/>
  <c r="J243" i="1"/>
  <c r="J242" i="1"/>
  <c r="J240" i="1"/>
  <c r="J239" i="1"/>
  <c r="J238" i="1"/>
  <c r="J237" i="1"/>
  <c r="J235" i="1"/>
  <c r="J234" i="1"/>
  <c r="J233" i="1"/>
  <c r="J230" i="1"/>
  <c r="J229" i="1"/>
  <c r="J228" i="1"/>
  <c r="J226" i="1"/>
  <c r="J225" i="1"/>
  <c r="J224" i="1"/>
  <c r="J221" i="1"/>
  <c r="J220" i="1"/>
  <c r="J219" i="1"/>
  <c r="J218" i="1"/>
  <c r="J217" i="1"/>
  <c r="J216" i="1"/>
  <c r="J215" i="1"/>
  <c r="J214" i="1"/>
  <c r="J213" i="1"/>
  <c r="J209" i="1"/>
  <c r="J207" i="1"/>
  <c r="J206" i="1"/>
  <c r="J205" i="1"/>
  <c r="J203" i="1"/>
  <c r="J201" i="1"/>
  <c r="J200" i="1"/>
  <c r="J199" i="1"/>
  <c r="J197" i="1"/>
  <c r="J196" i="1"/>
  <c r="J194" i="1"/>
  <c r="J193" i="1"/>
  <c r="J191" i="1"/>
  <c r="J190" i="1"/>
  <c r="J189" i="1"/>
  <c r="J188" i="1"/>
  <c r="J185" i="1"/>
  <c r="J184" i="1"/>
  <c r="J180" i="1"/>
  <c r="J179" i="1"/>
  <c r="J176" i="1"/>
  <c r="J175" i="1"/>
  <c r="J174" i="1"/>
  <c r="J173" i="1"/>
  <c r="J172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5" i="1"/>
  <c r="J154" i="1"/>
  <c r="J153" i="1"/>
  <c r="J151" i="1"/>
  <c r="J150" i="1"/>
  <c r="J149" i="1"/>
  <c r="J148" i="1"/>
  <c r="J147" i="1"/>
  <c r="J146" i="1"/>
  <c r="J139" i="1"/>
  <c r="J138" i="1"/>
  <c r="J137" i="1"/>
  <c r="J136" i="1"/>
  <c r="J135" i="1"/>
  <c r="J134" i="1"/>
  <c r="J133" i="1"/>
  <c r="J132" i="1"/>
  <c r="J130" i="1"/>
  <c r="J129" i="1"/>
  <c r="J128" i="1"/>
  <c r="J126" i="1"/>
  <c r="J125" i="1"/>
  <c r="J124" i="1"/>
  <c r="J123" i="1"/>
  <c r="J121" i="1"/>
  <c r="J120" i="1"/>
  <c r="J118" i="1"/>
  <c r="J117" i="1"/>
  <c r="J115" i="1"/>
  <c r="J114" i="1"/>
  <c r="J113" i="1"/>
  <c r="J112" i="1"/>
  <c r="J109" i="1"/>
  <c r="J108" i="1"/>
  <c r="J106" i="1"/>
  <c r="J105" i="1"/>
  <c r="J104" i="1"/>
  <c r="J102" i="1"/>
  <c r="J101" i="1"/>
  <c r="J100" i="1"/>
  <c r="J99" i="1"/>
  <c r="J97" i="1"/>
  <c r="J96" i="1"/>
  <c r="J95" i="1"/>
  <c r="J93" i="1"/>
  <c r="J92" i="1"/>
  <c r="J88" i="1"/>
  <c r="J87" i="1"/>
  <c r="J84" i="1"/>
  <c r="J83" i="1"/>
  <c r="J82" i="1"/>
  <c r="J81" i="1"/>
  <c r="J80" i="1"/>
  <c r="J79" i="1"/>
  <c r="J71" i="1"/>
  <c r="J68" i="1"/>
  <c r="J67" i="1"/>
  <c r="J66" i="1"/>
  <c r="J59" i="1"/>
  <c r="J58" i="1"/>
  <c r="J57" i="1"/>
  <c r="J55" i="1"/>
  <c r="J54" i="1"/>
  <c r="J49" i="1"/>
  <c r="J48" i="1"/>
  <c r="J47" i="1"/>
  <c r="J46" i="1"/>
  <c r="J45" i="1"/>
  <c r="J44" i="1"/>
  <c r="J43" i="1"/>
  <c r="J42" i="1"/>
  <c r="J41" i="1"/>
  <c r="J40" i="1"/>
  <c r="J35" i="1"/>
  <c r="J32" i="1"/>
  <c r="J29" i="1"/>
  <c r="I321" i="1" l="1"/>
  <c r="H321" i="1"/>
  <c r="K321" i="1" s="1"/>
  <c r="I320" i="1"/>
  <c r="H320" i="1"/>
  <c r="K320" i="1" s="1"/>
  <c r="I266" i="1"/>
  <c r="I264" i="1"/>
  <c r="I263" i="1"/>
  <c r="I261" i="1"/>
  <c r="I260" i="1"/>
  <c r="H261" i="1"/>
  <c r="K261" i="1" s="1"/>
  <c r="H260" i="1"/>
  <c r="K260" i="1" s="1"/>
  <c r="H249" i="1"/>
  <c r="K249" i="1" s="1"/>
  <c r="I249" i="1"/>
  <c r="I124" i="1"/>
  <c r="H124" i="1"/>
  <c r="K124" i="1" s="1"/>
  <c r="I123" i="1"/>
  <c r="H123" i="1"/>
  <c r="K123" i="1" s="1"/>
  <c r="I118" i="1"/>
  <c r="H118" i="1"/>
  <c r="K118" i="1" s="1"/>
  <c r="H114" i="1"/>
  <c r="K114" i="1" s="1"/>
  <c r="H113" i="1"/>
  <c r="K113" i="1" s="1"/>
  <c r="I114" i="1"/>
  <c r="I113" i="1"/>
  <c r="I112" i="1"/>
  <c r="H112" i="1"/>
  <c r="K112" i="1" s="1"/>
  <c r="J34" i="1" l="1"/>
  <c r="J182" i="1"/>
  <c r="J183" i="1"/>
  <c r="I342" i="1"/>
  <c r="H342" i="1"/>
  <c r="K342" i="1" s="1"/>
  <c r="I318" i="1" l="1"/>
  <c r="H318" i="1"/>
  <c r="K318" i="1" s="1"/>
  <c r="I254" i="1"/>
  <c r="H254" i="1"/>
  <c r="K254" i="1" s="1"/>
  <c r="I253" i="1"/>
  <c r="H253" i="1"/>
  <c r="K253" i="1" s="1"/>
  <c r="I270" i="1"/>
  <c r="H270" i="1"/>
  <c r="K270" i="1" s="1"/>
  <c r="I268" i="1"/>
  <c r="H268" i="1"/>
  <c r="K268" i="1" s="1"/>
  <c r="H266" i="1"/>
  <c r="K266" i="1" s="1"/>
  <c r="H264" i="1"/>
  <c r="K264" i="1" s="1"/>
  <c r="H263" i="1"/>
  <c r="K263" i="1" s="1"/>
  <c r="I259" i="1"/>
  <c r="H259" i="1"/>
  <c r="K259" i="1" s="1"/>
  <c r="I258" i="1"/>
  <c r="H258" i="1"/>
  <c r="K258" i="1" s="1"/>
  <c r="J31" i="1" l="1"/>
  <c r="J33" i="1"/>
  <c r="J186" i="1"/>
  <c r="J116" i="1"/>
  <c r="J91" i="1"/>
  <c r="J90" i="1"/>
  <c r="J85" i="1"/>
  <c r="J77" i="1"/>
  <c r="J73" i="1"/>
  <c r="J69" i="1"/>
  <c r="J65" i="1"/>
  <c r="J64" i="1"/>
  <c r="J37" i="1"/>
  <c r="H316" i="1" l="1"/>
  <c r="K316" i="1" s="1"/>
  <c r="I316" i="1"/>
  <c r="H315" i="1"/>
  <c r="K315" i="1" s="1"/>
  <c r="I315" i="1"/>
  <c r="H289" i="1"/>
  <c r="K289" i="1" s="1"/>
  <c r="I289" i="1"/>
  <c r="I310" i="1" l="1"/>
  <c r="I291" i="1"/>
  <c r="I292" i="1"/>
  <c r="I293" i="1"/>
  <c r="I294" i="1"/>
  <c r="I295" i="1"/>
  <c r="H292" i="1"/>
  <c r="K292" i="1" s="1"/>
  <c r="I290" i="1"/>
  <c r="H290" i="1"/>
  <c r="K290" i="1" s="1"/>
  <c r="I288" i="1"/>
  <c r="H346" i="1" l="1"/>
  <c r="K346" i="1" s="1"/>
  <c r="I346" i="1"/>
  <c r="I247" i="1" l="1"/>
  <c r="H247" i="1"/>
  <c r="K247" i="1" s="1"/>
  <c r="I246" i="1"/>
  <c r="H246" i="1"/>
  <c r="K246" i="1" s="1"/>
  <c r="I245" i="1"/>
  <c r="H245" i="1"/>
  <c r="K245" i="1" s="1"/>
  <c r="I244" i="1"/>
  <c r="H244" i="1"/>
  <c r="K244" i="1" s="1"/>
  <c r="I243" i="1" l="1"/>
  <c r="H243" i="1"/>
  <c r="K243" i="1" s="1"/>
  <c r="I242" i="1"/>
  <c r="H242" i="1"/>
  <c r="K242" i="1" s="1"/>
  <c r="H141" i="1"/>
  <c r="K141" i="1" s="1"/>
  <c r="I140" i="1"/>
  <c r="H140" i="1"/>
  <c r="K140" i="1" s="1"/>
  <c r="I139" i="1"/>
  <c r="H139" i="1"/>
  <c r="K139" i="1" s="1"/>
  <c r="I138" i="1"/>
  <c r="H138" i="1"/>
  <c r="K138" i="1" s="1"/>
  <c r="I135" i="1" l="1"/>
  <c r="H135" i="1"/>
  <c r="K135" i="1" s="1"/>
  <c r="I134" i="1"/>
  <c r="H134" i="1"/>
  <c r="K134" i="1" s="1"/>
  <c r="I83" i="1"/>
  <c r="H83" i="1"/>
  <c r="K83" i="1" s="1"/>
  <c r="I82" i="1"/>
  <c r="H82" i="1"/>
  <c r="K82" i="1" s="1"/>
  <c r="I81" i="1"/>
  <c r="H81" i="1"/>
  <c r="K81" i="1" s="1"/>
  <c r="I80" i="1"/>
  <c r="H80" i="1"/>
  <c r="K80" i="1" s="1"/>
  <c r="I69" i="1"/>
  <c r="H69" i="1"/>
  <c r="K69" i="1" s="1"/>
  <c r="H60" i="1"/>
  <c r="K60" i="1" s="1"/>
  <c r="I239" i="1" l="1"/>
  <c r="H239" i="1"/>
  <c r="K239" i="1" s="1"/>
  <c r="I238" i="1"/>
  <c r="H238" i="1"/>
  <c r="K238" i="1" s="1"/>
  <c r="I237" i="1"/>
  <c r="H237" i="1"/>
  <c r="K237" i="1" s="1"/>
  <c r="H310" i="1" l="1"/>
  <c r="K310" i="1" s="1"/>
  <c r="H309" i="1"/>
  <c r="K309" i="1" s="1"/>
  <c r="I309" i="1"/>
  <c r="I308" i="1"/>
  <c r="H308" i="1"/>
  <c r="K308" i="1" s="1"/>
  <c r="I347" i="1" l="1"/>
  <c r="I324" i="1" l="1"/>
  <c r="H324" i="1"/>
  <c r="K324" i="1" s="1"/>
  <c r="I323" i="1"/>
  <c r="H323" i="1"/>
  <c r="K323" i="1" s="1"/>
  <c r="I313" i="1"/>
  <c r="H313" i="1"/>
  <c r="K313" i="1" s="1"/>
  <c r="I312" i="1"/>
  <c r="H312" i="1"/>
  <c r="K312" i="1" s="1"/>
  <c r="I304" i="1"/>
  <c r="H304" i="1"/>
  <c r="K304" i="1" s="1"/>
  <c r="I301" i="1"/>
  <c r="I300" i="1"/>
  <c r="I299" i="1"/>
  <c r="H299" i="1"/>
  <c r="K299" i="1" s="1"/>
  <c r="I298" i="1"/>
  <c r="H298" i="1"/>
  <c r="K298" i="1" s="1"/>
  <c r="I297" i="1"/>
  <c r="H297" i="1"/>
  <c r="K297" i="1" s="1"/>
  <c r="H295" i="1"/>
  <c r="K295" i="1" s="1"/>
  <c r="H294" i="1"/>
  <c r="K294" i="1" s="1"/>
  <c r="H293" i="1"/>
  <c r="K293" i="1" s="1"/>
  <c r="H291" i="1"/>
  <c r="K291" i="1" s="1"/>
  <c r="H288" i="1"/>
  <c r="K288" i="1" s="1"/>
  <c r="I284" i="1"/>
  <c r="I283" i="1"/>
  <c r="H283" i="1"/>
  <c r="K283" i="1" s="1"/>
  <c r="I279" i="1"/>
  <c r="H279" i="1"/>
  <c r="K279" i="1" s="1"/>
  <c r="I278" i="1"/>
  <c r="H278" i="1"/>
  <c r="K278" i="1" s="1"/>
  <c r="I276" i="1"/>
  <c r="H276" i="1"/>
  <c r="K276" i="1" s="1"/>
  <c r="I275" i="1"/>
  <c r="H275" i="1"/>
  <c r="K275" i="1" s="1"/>
  <c r="I274" i="1"/>
  <c r="H274" i="1"/>
  <c r="K274" i="1" s="1"/>
  <c r="I272" i="1"/>
  <c r="H272" i="1"/>
  <c r="K272" i="1" s="1"/>
  <c r="I240" i="1"/>
  <c r="H240" i="1"/>
  <c r="K240" i="1" s="1"/>
  <c r="I235" i="1"/>
  <c r="H235" i="1"/>
  <c r="K235" i="1" s="1"/>
  <c r="I234" i="1"/>
  <c r="H234" i="1"/>
  <c r="K234" i="1" s="1"/>
  <c r="I233" i="1"/>
  <c r="H233" i="1"/>
  <c r="K233" i="1" s="1"/>
  <c r="I230" i="1"/>
  <c r="H230" i="1"/>
  <c r="K230" i="1" s="1"/>
  <c r="I229" i="1"/>
  <c r="H229" i="1"/>
  <c r="K229" i="1" s="1"/>
  <c r="I228" i="1"/>
  <c r="H228" i="1"/>
  <c r="K228" i="1" s="1"/>
  <c r="I226" i="1"/>
  <c r="H226" i="1"/>
  <c r="K226" i="1" s="1"/>
  <c r="I225" i="1"/>
  <c r="H225" i="1"/>
  <c r="K225" i="1" s="1"/>
  <c r="I224" i="1"/>
  <c r="H224" i="1"/>
  <c r="K224" i="1" s="1"/>
  <c r="I221" i="1"/>
  <c r="H221" i="1"/>
  <c r="K221" i="1" s="1"/>
  <c r="I220" i="1"/>
  <c r="H220" i="1"/>
  <c r="K220" i="1" s="1"/>
  <c r="I219" i="1"/>
  <c r="I218" i="1"/>
  <c r="H218" i="1"/>
  <c r="K218" i="1" s="1"/>
  <c r="I217" i="1"/>
  <c r="H217" i="1"/>
  <c r="K217" i="1" s="1"/>
  <c r="I216" i="1"/>
  <c r="H216" i="1"/>
  <c r="K216" i="1" s="1"/>
  <c r="I215" i="1"/>
  <c r="H215" i="1"/>
  <c r="K215" i="1" s="1"/>
  <c r="I214" i="1"/>
  <c r="H214" i="1"/>
  <c r="K214" i="1" s="1"/>
  <c r="I213" i="1"/>
  <c r="H213" i="1"/>
  <c r="K213" i="1" s="1"/>
  <c r="I186" i="1"/>
  <c r="H186" i="1"/>
  <c r="K186" i="1" s="1"/>
  <c r="I176" i="1"/>
  <c r="H176" i="1"/>
  <c r="K176" i="1" s="1"/>
  <c r="I175" i="1"/>
  <c r="H175" i="1"/>
  <c r="K175" i="1" s="1"/>
  <c r="I174" i="1"/>
  <c r="H174" i="1"/>
  <c r="K174" i="1" s="1"/>
  <c r="I173" i="1"/>
  <c r="H173" i="1"/>
  <c r="K173" i="1" s="1"/>
  <c r="I172" i="1"/>
  <c r="H172" i="1"/>
  <c r="K172" i="1" s="1"/>
  <c r="I171" i="1"/>
  <c r="H171" i="1"/>
  <c r="K171" i="1" s="1"/>
  <c r="I169" i="1"/>
  <c r="H169" i="1"/>
  <c r="K169" i="1" s="1"/>
  <c r="I168" i="1"/>
  <c r="H168" i="1"/>
  <c r="K168" i="1" s="1"/>
  <c r="I167" i="1"/>
  <c r="H167" i="1"/>
  <c r="K167" i="1" s="1"/>
  <c r="I166" i="1"/>
  <c r="H166" i="1"/>
  <c r="K166" i="1" s="1"/>
  <c r="I165" i="1"/>
  <c r="H165" i="1"/>
  <c r="K165" i="1" s="1"/>
  <c r="I164" i="1"/>
  <c r="H164" i="1"/>
  <c r="K164" i="1" s="1"/>
  <c r="I163" i="1"/>
  <c r="H163" i="1"/>
  <c r="K163" i="1" s="1"/>
  <c r="I162" i="1"/>
  <c r="H162" i="1"/>
  <c r="K162" i="1" s="1"/>
  <c r="I161" i="1"/>
  <c r="H161" i="1"/>
  <c r="K161" i="1" s="1"/>
  <c r="I160" i="1"/>
  <c r="H160" i="1"/>
  <c r="K160" i="1" s="1"/>
  <c r="I159" i="1"/>
  <c r="H159" i="1"/>
  <c r="K159" i="1" s="1"/>
  <c r="I158" i="1"/>
  <c r="H158" i="1"/>
  <c r="K158" i="1" s="1"/>
  <c r="I155" i="1"/>
  <c r="H155" i="1"/>
  <c r="K155" i="1" s="1"/>
  <c r="I154" i="1"/>
  <c r="H154" i="1"/>
  <c r="K154" i="1" s="1"/>
  <c r="I153" i="1"/>
  <c r="H153" i="1"/>
  <c r="K153" i="1" s="1"/>
  <c r="I151" i="1"/>
  <c r="H151" i="1"/>
  <c r="K151" i="1" s="1"/>
  <c r="I150" i="1"/>
  <c r="H150" i="1"/>
  <c r="K150" i="1" s="1"/>
  <c r="I149" i="1"/>
  <c r="H149" i="1"/>
  <c r="K149" i="1" s="1"/>
  <c r="I148" i="1"/>
  <c r="H148" i="1"/>
  <c r="K148" i="1" s="1"/>
  <c r="I147" i="1"/>
  <c r="H147" i="1"/>
  <c r="K147" i="1" s="1"/>
  <c r="I146" i="1"/>
  <c r="H146" i="1"/>
  <c r="K146" i="1" s="1"/>
  <c r="I137" i="1"/>
  <c r="H137" i="1"/>
  <c r="K137" i="1" s="1"/>
  <c r="I136" i="1"/>
  <c r="H136" i="1"/>
  <c r="K136" i="1" s="1"/>
  <c r="I133" i="1"/>
  <c r="H133" i="1"/>
  <c r="K133" i="1" s="1"/>
  <c r="I132" i="1"/>
  <c r="H132" i="1"/>
  <c r="K132" i="1" s="1"/>
  <c r="I130" i="1"/>
  <c r="H130" i="1"/>
  <c r="K130" i="1" s="1"/>
  <c r="I129" i="1"/>
  <c r="H129" i="1"/>
  <c r="K129" i="1" s="1"/>
  <c r="I128" i="1"/>
  <c r="H128" i="1"/>
  <c r="K128" i="1" s="1"/>
  <c r="I126" i="1"/>
  <c r="H126" i="1"/>
  <c r="K126" i="1" s="1"/>
  <c r="I125" i="1"/>
  <c r="H125" i="1"/>
  <c r="K125" i="1" s="1"/>
  <c r="I121" i="1"/>
  <c r="H121" i="1"/>
  <c r="K121" i="1" s="1"/>
  <c r="I120" i="1"/>
  <c r="H120" i="1"/>
  <c r="K120" i="1" s="1"/>
  <c r="I117" i="1"/>
  <c r="H117" i="1"/>
  <c r="K117" i="1" s="1"/>
  <c r="I116" i="1"/>
  <c r="H116" i="1"/>
  <c r="K116" i="1" s="1"/>
  <c r="I115" i="1"/>
  <c r="H115" i="1"/>
  <c r="K115" i="1" s="1"/>
  <c r="I109" i="1"/>
  <c r="H109" i="1"/>
  <c r="K109" i="1" s="1"/>
  <c r="I108" i="1"/>
  <c r="H108" i="1"/>
  <c r="K108" i="1" s="1"/>
  <c r="I106" i="1"/>
  <c r="H106" i="1"/>
  <c r="K106" i="1" s="1"/>
  <c r="I105" i="1"/>
  <c r="H105" i="1"/>
  <c r="K105" i="1" s="1"/>
  <c r="I104" i="1"/>
  <c r="H104" i="1"/>
  <c r="K104" i="1" s="1"/>
  <c r="I102" i="1"/>
  <c r="H102" i="1"/>
  <c r="K102" i="1" s="1"/>
  <c r="I101" i="1"/>
  <c r="H101" i="1"/>
  <c r="K101" i="1" s="1"/>
  <c r="I100" i="1"/>
  <c r="H100" i="1"/>
  <c r="K100" i="1" s="1"/>
  <c r="I99" i="1"/>
  <c r="H99" i="1"/>
  <c r="K99" i="1" s="1"/>
  <c r="I97" i="1"/>
  <c r="H97" i="1"/>
  <c r="K97" i="1" s="1"/>
  <c r="I96" i="1"/>
  <c r="H96" i="1"/>
  <c r="K96" i="1" s="1"/>
  <c r="I95" i="1"/>
  <c r="H95" i="1"/>
  <c r="K95" i="1" s="1"/>
  <c r="I93" i="1"/>
  <c r="H93" i="1"/>
  <c r="K93" i="1" s="1"/>
  <c r="I92" i="1"/>
  <c r="H92" i="1"/>
  <c r="K92" i="1" s="1"/>
  <c r="I91" i="1"/>
  <c r="H91" i="1"/>
  <c r="K91" i="1" s="1"/>
  <c r="I90" i="1"/>
  <c r="H90" i="1"/>
  <c r="K90" i="1" s="1"/>
  <c r="I88" i="1"/>
  <c r="H88" i="1"/>
  <c r="K88" i="1" s="1"/>
  <c r="I87" i="1"/>
  <c r="H87" i="1"/>
  <c r="K87" i="1" s="1"/>
  <c r="I85" i="1"/>
  <c r="H85" i="1"/>
  <c r="K85" i="1" s="1"/>
  <c r="I84" i="1"/>
  <c r="H84" i="1"/>
  <c r="K84" i="1" s="1"/>
  <c r="I79" i="1"/>
  <c r="H79" i="1"/>
  <c r="K79" i="1" s="1"/>
  <c r="I77" i="1"/>
  <c r="H77" i="1"/>
  <c r="K77" i="1" s="1"/>
  <c r="I73" i="1"/>
  <c r="H73" i="1"/>
  <c r="K73" i="1" s="1"/>
  <c r="I68" i="1"/>
  <c r="H68" i="1"/>
  <c r="K68" i="1" s="1"/>
  <c r="I67" i="1"/>
  <c r="H67" i="1"/>
  <c r="K67" i="1" s="1"/>
  <c r="I66" i="1"/>
  <c r="H66" i="1"/>
  <c r="K66" i="1" s="1"/>
  <c r="I65" i="1"/>
  <c r="H65" i="1"/>
  <c r="K65" i="1" s="1"/>
  <c r="I64" i="1"/>
  <c r="H64" i="1"/>
  <c r="K64" i="1" s="1"/>
  <c r="I59" i="1"/>
  <c r="H59" i="1"/>
  <c r="K59" i="1" s="1"/>
  <c r="I58" i="1"/>
  <c r="H58" i="1"/>
  <c r="K58" i="1" s="1"/>
  <c r="I57" i="1"/>
  <c r="H57" i="1"/>
  <c r="K57" i="1" s="1"/>
  <c r="I55" i="1"/>
  <c r="H55" i="1"/>
  <c r="K55" i="1" s="1"/>
  <c r="I54" i="1"/>
  <c r="H54" i="1"/>
  <c r="K54" i="1" s="1"/>
  <c r="I49" i="1"/>
  <c r="I48" i="1"/>
  <c r="I47" i="1"/>
  <c r="I46" i="1"/>
  <c r="I45" i="1"/>
  <c r="I44" i="1"/>
  <c r="I43" i="1"/>
  <c r="I42" i="1"/>
  <c r="I41" i="1"/>
  <c r="I40" i="1"/>
  <c r="H40" i="1"/>
  <c r="I37" i="1"/>
  <c r="H37" i="1"/>
  <c r="K37" i="1" s="1"/>
  <c r="I35" i="1"/>
  <c r="I34" i="1"/>
  <c r="I33" i="1"/>
  <c r="I32" i="1"/>
  <c r="I31" i="1"/>
  <c r="I29" i="1"/>
  <c r="H26" i="1" l="1"/>
  <c r="K40" i="1"/>
  <c r="H211" i="1"/>
  <c r="K211" i="1" s="1"/>
  <c r="H13" i="1"/>
  <c r="H17" i="1"/>
  <c r="I344" i="1" l="1"/>
  <c r="I343" i="1"/>
  <c r="H343" i="1" l="1"/>
  <c r="K343" i="1" s="1"/>
  <c r="H15" i="1" l="1"/>
  <c r="H344" i="1" l="1"/>
  <c r="K344" i="1" s="1"/>
  <c r="H349" i="1" l="1"/>
  <c r="H331" i="1" l="1"/>
  <c r="K331" i="1" s="1"/>
  <c r="K349" i="1"/>
  <c r="H71" i="1"/>
  <c r="K71" i="1" s="1"/>
  <c r="I71" i="1" l="1"/>
  <c r="I170" i="1" l="1"/>
  <c r="H170" i="1"/>
  <c r="H157" i="1" l="1"/>
  <c r="K157" i="1" s="1"/>
  <c r="K170" i="1"/>
  <c r="I191" i="1"/>
  <c r="H191" i="1"/>
  <c r="K191" i="1" s="1"/>
  <c r="I209" i="1"/>
  <c r="H209" i="1"/>
  <c r="K209" i="1" s="1"/>
  <c r="H193" i="1"/>
  <c r="K193" i="1" s="1"/>
  <c r="I193" i="1"/>
  <c r="I194" i="1"/>
  <c r="H194" i="1"/>
  <c r="K194" i="1" s="1"/>
  <c r="I190" i="1"/>
  <c r="H190" i="1"/>
  <c r="K190" i="1" s="1"/>
  <c r="I189" i="1"/>
  <c r="H189" i="1"/>
  <c r="K189" i="1" s="1"/>
  <c r="I188" i="1"/>
  <c r="H188" i="1"/>
  <c r="K188" i="1" s="1"/>
  <c r="I185" i="1"/>
  <c r="I184" i="1"/>
  <c r="H184" i="1"/>
  <c r="K184" i="1" s="1"/>
  <c r="I183" i="1"/>
  <c r="H183" i="1"/>
  <c r="K183" i="1" s="1"/>
  <c r="I182" i="1"/>
  <c r="H182" i="1"/>
  <c r="K182" i="1" s="1"/>
  <c r="I180" i="1"/>
  <c r="H180" i="1"/>
  <c r="K180" i="1" s="1"/>
  <c r="I179" i="1"/>
  <c r="H179" i="1"/>
  <c r="K179" i="1" s="1"/>
  <c r="H185" i="1" l="1"/>
  <c r="K185" i="1" s="1"/>
  <c r="I205" i="1"/>
  <c r="H205" i="1"/>
  <c r="K205" i="1" s="1"/>
  <c r="I203" i="1"/>
  <c r="H203" i="1"/>
  <c r="K203" i="1" s="1"/>
  <c r="I197" i="1"/>
  <c r="H197" i="1"/>
  <c r="K197" i="1" s="1"/>
  <c r="I196" i="1"/>
  <c r="H196" i="1"/>
  <c r="K196" i="1" s="1"/>
  <c r="I201" i="1" l="1"/>
  <c r="I207" i="1"/>
  <c r="H207" i="1"/>
  <c r="K207" i="1" s="1"/>
  <c r="H200" i="1"/>
  <c r="K200" i="1" s="1"/>
  <c r="I200" i="1"/>
  <c r="H201" i="1" l="1"/>
  <c r="K201" i="1" s="1"/>
  <c r="H206" i="1" l="1"/>
  <c r="K206" i="1" s="1"/>
  <c r="I206" i="1"/>
  <c r="I199" i="1"/>
  <c r="H199" i="1"/>
  <c r="H177" i="1" l="1"/>
  <c r="K177" i="1" s="1"/>
  <c r="K199" i="1"/>
  <c r="H251" i="1"/>
  <c r="K251" i="1" s="1"/>
  <c r="I269" i="1" l="1"/>
  <c r="H269" i="1"/>
  <c r="K269" i="1" s="1"/>
  <c r="I271" i="1" l="1"/>
  <c r="H271" i="1"/>
  <c r="K271" i="1" s="1"/>
  <c r="H262" i="1" l="1"/>
  <c r="K262" i="1" s="1"/>
  <c r="I296" i="1" l="1"/>
  <c r="H296" i="1"/>
  <c r="K296" i="1" s="1"/>
  <c r="I306" i="1" l="1"/>
  <c r="H306" i="1"/>
  <c r="K306" i="1" s="1"/>
  <c r="I305" i="1"/>
  <c r="H305" i="1"/>
  <c r="K305" i="1" s="1"/>
  <c r="H282" i="1" l="1"/>
  <c r="H280" i="1" s="1"/>
  <c r="I282" i="1"/>
  <c r="K280" i="1" l="1"/>
  <c r="K282" i="1"/>
  <c r="F78" i="1"/>
  <c r="I78" i="1" l="1"/>
  <c r="H78" i="1"/>
  <c r="K78" i="1" s="1"/>
  <c r="H52" i="1" l="1"/>
  <c r="H330" i="1" s="1"/>
  <c r="H332" i="1" l="1"/>
  <c r="K52" i="1"/>
  <c r="K341" i="1" l="1"/>
  <c r="K332" i="1"/>
  <c r="K330" i="1"/>
</calcChain>
</file>

<file path=xl/sharedStrings.xml><?xml version="1.0" encoding="utf-8"?>
<sst xmlns="http://schemas.openxmlformats.org/spreadsheetml/2006/main" count="632" uniqueCount="598">
  <si>
    <t>Cena ar  PVN (euro)</t>
  </si>
  <si>
    <t xml:space="preserve">Plānotais vienību  skaits </t>
  </si>
  <si>
    <t>3.1.</t>
  </si>
  <si>
    <t>3.1.1.</t>
  </si>
  <si>
    <t>3.1.2.</t>
  </si>
  <si>
    <t>3.2.</t>
  </si>
  <si>
    <t>3.2.2.</t>
  </si>
  <si>
    <t>3.2.1.</t>
  </si>
  <si>
    <t>4.1.1.</t>
  </si>
  <si>
    <t>4.2.</t>
  </si>
  <si>
    <t>4.2.1.</t>
  </si>
  <si>
    <t>5.1.</t>
  </si>
  <si>
    <t>5.1.1.</t>
  </si>
  <si>
    <t>5.1.2.</t>
  </si>
  <si>
    <t>5.1.3.</t>
  </si>
  <si>
    <t>5.1.3.1.</t>
  </si>
  <si>
    <t>5.1.3.2.</t>
  </si>
  <si>
    <t>5.2.</t>
  </si>
  <si>
    <t>5.2.1.</t>
  </si>
  <si>
    <t>5.2.2.</t>
  </si>
  <si>
    <t>5.3.</t>
  </si>
  <si>
    <t>5.3.1.</t>
  </si>
  <si>
    <t>5.3.2.</t>
  </si>
  <si>
    <t>5.4.</t>
  </si>
  <si>
    <t>5.5.</t>
  </si>
  <si>
    <t>5.5.1.</t>
  </si>
  <si>
    <t>5.5.2.</t>
  </si>
  <si>
    <t>5.5.3.</t>
  </si>
  <si>
    <t>5.5.4.</t>
  </si>
  <si>
    <t>5.6.</t>
  </si>
  <si>
    <t>6.1.</t>
  </si>
  <si>
    <t>6.2.</t>
  </si>
  <si>
    <t>6.3.</t>
  </si>
  <si>
    <t>6.4.</t>
  </si>
  <si>
    <t>6.5.</t>
  </si>
  <si>
    <t>7.1.</t>
  </si>
  <si>
    <t>7.2.</t>
  </si>
  <si>
    <t>7.3.</t>
  </si>
  <si>
    <t>7.4.</t>
  </si>
  <si>
    <t>7.5.</t>
  </si>
  <si>
    <t>7.6.</t>
  </si>
  <si>
    <t>8.1.</t>
  </si>
  <si>
    <t>8.1.1.</t>
  </si>
  <si>
    <t>8.1.2.</t>
  </si>
  <si>
    <t>8.1.3.</t>
  </si>
  <si>
    <t>8.2.</t>
  </si>
  <si>
    <t>8.2.1.</t>
  </si>
  <si>
    <t>8.2.2.</t>
  </si>
  <si>
    <t>8.3.</t>
  </si>
  <si>
    <t>8.4.</t>
  </si>
  <si>
    <t>8.5.</t>
  </si>
  <si>
    <t>8.6.</t>
  </si>
  <si>
    <t>8.7.</t>
  </si>
  <si>
    <t>8.8.</t>
  </si>
  <si>
    <t>7.3.1.</t>
  </si>
  <si>
    <t>7.3.2.</t>
  </si>
  <si>
    <t>7.4.1.</t>
  </si>
  <si>
    <t>7.4.2.</t>
  </si>
  <si>
    <t>7.5.1.</t>
  </si>
  <si>
    <t>7.5.2.</t>
  </si>
  <si>
    <t>Citi pašu ieņēmumi</t>
  </si>
  <si>
    <t>Budžetā</t>
  </si>
  <si>
    <t>Kopā</t>
  </si>
  <si>
    <t>Komunālie maksājumi (par komunālajiem pakalpojumiem iznomātajām telpām)</t>
  </si>
  <si>
    <t>Ieņēmumi ar  PVN (euro)</t>
  </si>
  <si>
    <t>Ēdināšanas pakalpojumi</t>
  </si>
  <si>
    <t>Rehabilitācijas pakalpojumi</t>
  </si>
  <si>
    <t>4.1.</t>
  </si>
  <si>
    <t xml:space="preserve">Rehabilitācijas kurss Dubultu prospektā 71, Jūrmalā </t>
  </si>
  <si>
    <t>Ārstu un speciālistu konsultācijas</t>
  </si>
  <si>
    <t>Funkcionālo speciālistu konsultācijas:</t>
  </si>
  <si>
    <t>Hidroterapija</t>
  </si>
  <si>
    <t>Fizikālā terapija</t>
  </si>
  <si>
    <t>Klasiskā masāža</t>
  </si>
  <si>
    <t>Nodarbības funkcionālā speciālista vadībā</t>
  </si>
  <si>
    <t>Rokas bremze un akselerators transportlīdzeklim ar automātisko ātrumkārbu, stiprinājums pie grīdas (RBA-1)</t>
  </si>
  <si>
    <t>Rokas bremze un akselerators transportlīdzeklim ar automātisko ātrumkārbu, stiprinājums pie stūres (RBA-3)</t>
  </si>
  <si>
    <t>Rokas bremze un akselerators transportlīdzeklim ar mehānisko ātrumkārbu, stiprinājums pie grīdas (RBA-4)</t>
  </si>
  <si>
    <t>Rokas bremze un akselerators transportlīdzeklim ar mehānisko ātrumkārbu, stiprinājums pie stūres (RBA-6)</t>
  </si>
  <si>
    <t>Kreisais akseleratora pedālis transportlīdzeklim ar automātisko ātrumkārbu, stiprinājums pie grīdas (KAP-1)</t>
  </si>
  <si>
    <t>Kreisais akseleratora pedālis transportlīdzeklim ar automātisko ātrumkārbu, stiprinājums pie stūres (KAP-2)</t>
  </si>
  <si>
    <t>Rokas sajūgs ar sviru stūres labajā pusē (RS-1)</t>
  </si>
  <si>
    <t>Rokas sajūgs ar sviru stūres kreisajā pusē (RS-2)</t>
  </si>
  <si>
    <t>Palīgroktura uzstādīšana uz stūres rata (PR)</t>
  </si>
  <si>
    <t>Viesu izmitināšana</t>
  </si>
  <si>
    <t>Papildu vieta vienai personai Dubultu pr.59, Jūrmalā</t>
  </si>
  <si>
    <t>Diētiskā ēdināšana (izglītojamiem un darbiniekiem)</t>
  </si>
  <si>
    <t>Ēdināšana trīs reizes dienā (vienai personai)</t>
  </si>
  <si>
    <t>Kafijas galda klāšana (vienai personai)</t>
  </si>
  <si>
    <t>Konditorejas izstrādājumi</t>
  </si>
  <si>
    <t>Kafija</t>
  </si>
  <si>
    <t>Tējas (dažādas)</t>
  </si>
  <si>
    <t>Telpu iznomāšana</t>
  </si>
  <si>
    <t>Papildus par katru kilometru virs 100 km</t>
  </si>
  <si>
    <t>Papildus par katru kilometru virs 50 km</t>
  </si>
  <si>
    <t>Laiks virs 2 stundām</t>
  </si>
  <si>
    <t>Pārējie maksas pakalpojumi</t>
  </si>
  <si>
    <t>Fitnesa pakalpojumi</t>
  </si>
  <si>
    <t>Aerobika ūdenī grupā (vienai personai)</t>
  </si>
  <si>
    <t>Trenažieru zāles apmeklējums (vienai personai)</t>
  </si>
  <si>
    <t>Aerobika zālē grupā (vienai personai)</t>
  </si>
  <si>
    <t>Klienta veļas žāvēšana</t>
  </si>
  <si>
    <t>Gultas veļas papildu maiņa</t>
  </si>
  <si>
    <t>Pārcelšana no viena numura uz citu numuru pēc klienta vēlēšanās</t>
  </si>
  <si>
    <t>Nozaudētās atslēgas dublikāta izgatavošana vai slēdzamas mantu glabātavas izmantošana</t>
  </si>
  <si>
    <t>Maksas pakalpojumi kopā:</t>
  </si>
  <si>
    <t xml:space="preserve">2013.gada 24.septembra noteikumos Nr.1002 "Sociālās </t>
  </si>
  <si>
    <t xml:space="preserve">integrācijas valstas aģentūras sniegto maksas  pakalpojumu cenrādis"" </t>
  </si>
  <si>
    <t>sākotnējās ietekmes novērtējuma ziņojumam (anotācijai)</t>
  </si>
  <si>
    <t>Maksas pakalpojuma veids/ citu pašu ieņēmumu veids</t>
  </si>
  <si>
    <t xml:space="preserve">Kopsavilkums par Sociālās integrācijas valsts aģentūras maksas pakalpojumiem un citu pašu ieņēmumiem un to izmaiņām </t>
  </si>
  <si>
    <t>Rokas bremze un akselerators transportlīdzeklim ar automātisko ātrumkārbu, stiprinājums pie grīdas (RBA-2) (personām ar satveršanas problēmām)</t>
  </si>
  <si>
    <t>Rokas bremze un akselerators transportlīdzeklim ar mehānisko ātrumkārbu, stiprinājums pie grīdas (RBA-5) (personām ar satveršanas problēmām)</t>
  </si>
  <si>
    <t>Psihologa pakalpojums</t>
  </si>
  <si>
    <t>Studiju virzieni pilna laika studijām</t>
  </si>
  <si>
    <t>3.1.3.</t>
  </si>
  <si>
    <t>3.2.3.</t>
  </si>
  <si>
    <t>5.1.4.</t>
  </si>
  <si>
    <t>Dubultu prospektā 59, Jūrmalā viena ēka – 20 vietas</t>
  </si>
  <si>
    <t>Dubultu prospektā 59, Jūrmalā viena ēka – 34 vietas</t>
  </si>
  <si>
    <t>Gaļas/zivs ēdiens</t>
  </si>
  <si>
    <t>Piedevas</t>
  </si>
  <si>
    <t>Salāti (2 veidi)</t>
  </si>
  <si>
    <t>Imatrikulācija un kvalifikācijas darba aizstāvēšana</t>
  </si>
  <si>
    <t>Klienta veļas mazgāšana</t>
  </si>
  <si>
    <t>Šarko duša</t>
  </si>
  <si>
    <t>Medicīniskās manipulācijas (cenā nav iekļautas medikamentu izmaksas)</t>
  </si>
  <si>
    <t>Galda minerālūdeņi</t>
  </si>
  <si>
    <t xml:space="preserve">Finanšu nodaļas vadītāja </t>
  </si>
  <si>
    <t>Anita.Ozolina@siva.gov.lv</t>
  </si>
  <si>
    <t>Atzinums par transportlīdzekļa pielāgojuma kodiem</t>
  </si>
  <si>
    <t>Studiju virzieni nepilna laika studijām</t>
  </si>
  <si>
    <t xml:space="preserve">Profesionālās pamatizglītības programmas, arodizglītības programmas un profesionālās vidējās izglītības programmas </t>
  </si>
  <si>
    <t>Pirmā līmeņa profesionālās augstākās izglītības (koledžas izglītības) programmas</t>
  </si>
  <si>
    <t>Studiju virzienu „Ekonomika”, „Vadība, administrēšana un nekustamo īpašumu pārvaldība” studiju programmas</t>
  </si>
  <si>
    <t>Studiju virziena „Informācijas tehnoloģija, datortehnika, elektronika, telekomunikācijas, datorvadība un datorzinātne” studiju programmas</t>
  </si>
  <si>
    <t>Studiju virziena „Viesnīcu un restorānu serviss, tūrisma un atpūtas organizācija” studiju programmas</t>
  </si>
  <si>
    <t>Citi pakalpojumi</t>
  </si>
  <si>
    <t>Veselības veicināšanas programmas</t>
  </si>
  <si>
    <t>4.3.</t>
  </si>
  <si>
    <t>4.3.1.</t>
  </si>
  <si>
    <t>Dubultu prospekts 71, 2. korpuss, Jūrmala</t>
  </si>
  <si>
    <t>Pēdu masāža (2 vienības)</t>
  </si>
  <si>
    <t xml:space="preserve">Kinezioloģiskā teipošana </t>
  </si>
  <si>
    <t>Cross teips</t>
  </si>
  <si>
    <t>Nodarbības funkcionālā speciālista vadībā ar medicīnas ierīcēm</t>
  </si>
  <si>
    <t>Ergoterapijas individuālā nodarbība ar RehaCom programmu</t>
  </si>
  <si>
    <t>Pedāļu pagarināšana transportlīdzeklim ar mehānisko pārnesumkārbu (PPM)</t>
  </si>
  <si>
    <t>Pedāļu pagarināšana transportlīdzeklim ar automātisko pārnesumkārbu (PPA)</t>
  </si>
  <si>
    <t>Ātras noņemšanas vai uzlikšanas iespēja, kreisā akseleratora pedāļa iekārtai transportlīdzeklim ar automātisko ātrumkārbu, stiprinājums pie pedāļu pamatnes vai citā individuāli piemeklētā vietā, ar pamatpedāļa bloķēšanas iespēju (ĀNKAP-1)</t>
  </si>
  <si>
    <t>Papildkrēsls atvieglotai iekāpšanai ar stiprinājumu individuāli piemeklētā vietā (PK)</t>
  </si>
  <si>
    <t>Ātras noņemšanas vai uzlikšanas iespēja, pedāļu pagarināšanas iekārtai transportlīdzeklim ar mehānisko ātrumkārbu (ĀNP-1)</t>
  </si>
  <si>
    <t>Ātras noņemšanas vai uzlikšanas iespēja, pedāļu pagarināšanas iekārtai transportlīdzeklim ar automātisko ātrumkārbu (ĀNP-2)</t>
  </si>
  <si>
    <t>Piemaksa par uzturēšanos vienai personai divvietīgā numurā</t>
  </si>
  <si>
    <t>Ēdināšana trīs reizes dienā sporta, veselības nostiprināšanas, atpūtas un izglītojošām nometnēm vai grupām, kas noslēgušas līgumu par pakalpojuma saņemšanu, un bērniem no 2 līdz 14 gadu vecumam (vienai grupas personai vai vienam bērnam)</t>
  </si>
  <si>
    <t>Transportlīdzekļa vadītāja kursu teorijas apmācība</t>
  </si>
  <si>
    <t>Teorijas mācību kurss</t>
  </si>
  <si>
    <t>Atkārtots eksāmens teorijā</t>
  </si>
  <si>
    <t xml:space="preserve">Transportlīdzekļa vadītāja kursu praktiskā braukšana </t>
  </si>
  <si>
    <t xml:space="preserve">Atkārtots eksāmens  praktiskajā braukšanā </t>
  </si>
  <si>
    <t xml:space="preserve">Lietvedības pakalpojumi </t>
  </si>
  <si>
    <t>Citi ar izglītības iegūšanu saistīti pakalpojumi</t>
  </si>
  <si>
    <t>Izglītojamo gatavotie suvenīri</t>
  </si>
  <si>
    <t>Suvenīri, 1.veids (kartiņas, sedziņas, lāpstiņas, karotes paliknīši u.c.)</t>
  </si>
  <si>
    <t>Suvenīri, 2.veids (maisiņi, priekšauti, virtuves dēlīši, rotaļlietas u.c.)</t>
  </si>
  <si>
    <t>5.3.2.1.</t>
  </si>
  <si>
    <t>5.3.2.2.</t>
  </si>
  <si>
    <t>Supervīzija</t>
  </si>
  <si>
    <t xml:space="preserve">Standarta ēdienkarte </t>
  </si>
  <si>
    <t xml:space="preserve">Samazināts kaloriju daudzums </t>
  </si>
  <si>
    <t>5.1.5.</t>
  </si>
  <si>
    <t>5.3.2.3.</t>
  </si>
  <si>
    <t xml:space="preserve">Nodarbība ar sensoro moduli Armeo (aktīvā procedūra) </t>
  </si>
  <si>
    <t>Nodarbība ar sensoro moduli Armeo  (neaktīvā procedūra)</t>
  </si>
  <si>
    <t>Uztura speciālista individuālā  nodarbība (meistarklase)</t>
  </si>
  <si>
    <t>Imatrikulācija un kvalifikācijas darba izstrādes un aizstāvēšanas nodrošināšana</t>
  </si>
  <si>
    <t>Nozaudētas studenta apliecības dublikāta izgatavošana</t>
  </si>
  <si>
    <t xml:space="preserve">Pagrieziena slēdža (PSL) vai logu tīrītāja slēdža  (LTS) pārnešana uz stūres otru pusi </t>
  </si>
  <si>
    <t>Imatrikulācija un kvalifikācijas darba nodrošināšana un aizstāvēšana</t>
  </si>
  <si>
    <t>7.6.1.</t>
  </si>
  <si>
    <t>7.6.2.</t>
  </si>
  <si>
    <t>A.Krivāne</t>
  </si>
  <si>
    <t>Uztura speciālista grupu nodarbība (meistarklase) grupā līdz 3 cilvēkiem</t>
  </si>
  <si>
    <t>Citi pašu ieņēmumi*</t>
  </si>
  <si>
    <t xml:space="preserve">* Telpu nomas saskaņā ar spēkā esošajiem līgumiem </t>
  </si>
  <si>
    <t>Ārstnieciskā vingrošana</t>
  </si>
  <si>
    <t>Slinga terapija</t>
  </si>
  <si>
    <t>Fizioterapeita konsultācija ar individuālu vingrojumu kompleksa izstrādi</t>
  </si>
  <si>
    <t>8.9.</t>
  </si>
  <si>
    <t>Sociālā rehabilitētāja nodarbības</t>
  </si>
  <si>
    <t>Rehabilitācijas kurss (viena vieta vienvietīgā numurā)</t>
  </si>
  <si>
    <t>Rehabilitācijas kurss pielāgotā numurā</t>
  </si>
  <si>
    <t>Viena vieta vienvietīgā pielāgotā numurā</t>
  </si>
  <si>
    <t>Viena vieta divvietīgā pielāgotā numurā</t>
  </si>
  <si>
    <t>Rehabilitācijas kurss (viena vieta divvietīgā numurā)</t>
  </si>
  <si>
    <t>Rehabilitācijas kurss (viena vieta divvietīgā divistabu numurā)</t>
  </si>
  <si>
    <t>Rehabilitācijas programma "Harmonija" (viena vieta divvietīgā numurā)</t>
  </si>
  <si>
    <t>Piemaksa par uzturēšanos vienvietīgā numurā personai, kura saņem sociālās rehabilitācijas pakalpojumus par valsts budžeta līdzekļiem</t>
  </si>
  <si>
    <t>Ķermeņa zemūdens masāža</t>
  </si>
  <si>
    <t>Ārstnieciskā vanna</t>
  </si>
  <si>
    <t xml:space="preserve">Cirkulārā duša </t>
  </si>
  <si>
    <t>Ascendējošā (augšupejošā) duša</t>
  </si>
  <si>
    <t xml:space="preserve">Ārstnieciskās aplikācijas </t>
  </si>
  <si>
    <t>Aparātprocedūras</t>
  </si>
  <si>
    <t>Inhalācijas (bez medikamentiem)</t>
  </si>
  <si>
    <t>Sāls istaba</t>
  </si>
  <si>
    <t>Limfodrenāžas aparātprocedūra</t>
  </si>
  <si>
    <t>Divām ķermeņa daļām (vēders un kājas vai vēders un rokas)</t>
  </si>
  <si>
    <t>Vienai ķermeņa daļai (kājām vai rokām)</t>
  </si>
  <si>
    <t>Kakla un apkakles zonas masāža (2 vienības)</t>
  </si>
  <si>
    <t>Muguras (C2-S5) masāža (3,5 vienības)</t>
  </si>
  <si>
    <t>Rokas un pleca zonas masāža (2 vienības)</t>
  </si>
  <si>
    <t>Kājas un gūžas zonas masāža (2,5 vienības)</t>
  </si>
  <si>
    <t>Muguras masāža (2 vienības)</t>
  </si>
  <si>
    <t>Jostas–krustu daļas</t>
  </si>
  <si>
    <t>Krūšu daļas</t>
  </si>
  <si>
    <t>Galvas masāža (1 vienība)</t>
  </si>
  <si>
    <t>Visa ķermeņa masāža (6 vienības)</t>
  </si>
  <si>
    <t>Grūtnieču masāža</t>
  </si>
  <si>
    <t>Vispārējā masāža bērniem</t>
  </si>
  <si>
    <t>Pēdas un apakšstilba (līdz ceļa locītavai) masāža (vienai kājai)</t>
  </si>
  <si>
    <t>Abu pēdu masāža</t>
  </si>
  <si>
    <t>Ārstnieciskā vingrošana grupā - zālē (vienai personai)</t>
  </si>
  <si>
    <t>Nūjošana  (vienai personai) grupā līdz 15 cilvēkiem</t>
  </si>
  <si>
    <t>Atkārtota zināšanu pārbaude (ieskaite, eksāmens, kursa darbs)</t>
  </si>
  <si>
    <t xml:space="preserve">Atkārtota kursa darba vai kvalifikācijas darba vērtēšana, ja konstatēts autortiesību pārkāpums </t>
  </si>
  <si>
    <t>Individuāla</t>
  </si>
  <si>
    <t>Psihologa nodarbība  individuāli</t>
  </si>
  <si>
    <t>Psihologa nodarbība grupā (līdz 8 cilvēkiem)</t>
  </si>
  <si>
    <t>Psihologa konsultācija</t>
  </si>
  <si>
    <t>Katra nākamā stunda</t>
  </si>
  <si>
    <t>Iestādes arhivēto dokumentu dublikāta izsniegšana</t>
  </si>
  <si>
    <t>Izrakstu/lēmumu nosūtīšana pa pastu vēstulē</t>
  </si>
  <si>
    <t>Medicīniskās dokumentācijas dublikāta izsniegšana</t>
  </si>
  <si>
    <t>Akadēmiskās izziņas izsniegšana</t>
  </si>
  <si>
    <t>Profesionālo izglītību un profesionālo kvalifikāciju apliecinoša dokumenta pielikuma dublikāta izsniegšana</t>
  </si>
  <si>
    <t>Profesionālo izglītību un profesionālo kvalifikāciju apliecinoša dokumenta dublikāta izsniegšana</t>
  </si>
  <si>
    <t>Brokastis</t>
  </si>
  <si>
    <t>Pusdienas</t>
  </si>
  <si>
    <t>Vakariņas</t>
  </si>
  <si>
    <t>Dzēriens</t>
  </si>
  <si>
    <t>Deserts</t>
  </si>
  <si>
    <t>Pirmais ēdiens</t>
  </si>
  <si>
    <t>Otrais ēdiens</t>
  </si>
  <si>
    <t>Urīnpūšļa iztukšošana, izmantojot vienreizējo katetru</t>
  </si>
  <si>
    <t xml:space="preserve">Sekundāri dzīstošas brūces apstrāde </t>
  </si>
  <si>
    <t>Primāri dzīstošas brūces apstrāde </t>
  </si>
  <si>
    <t xml:space="preserve">Vēnas punkcija </t>
  </si>
  <si>
    <t xml:space="preserve">Asinsspiediena mērīšana </t>
  </si>
  <si>
    <t>Elektrokardiogrammas pieraksts ar aprakstu</t>
  </si>
  <si>
    <t>Cukura līmeņa noteikšana ar ekspresdiagnostiku</t>
  </si>
  <si>
    <t>Medikamentu ievadīšana vēnā pilienu veidā un pacienta novērošana</t>
  </si>
  <si>
    <t>Intravenozā injekcija</t>
  </si>
  <si>
    <t>Intramuskulārā, zemādas injekcija</t>
  </si>
  <si>
    <t>Nodarbība ar MOTOMED ierīci</t>
  </si>
  <si>
    <t>Fiziskās aktivitātes trenažieru zālē ar dozētu slodzi (ar ārsta norīkojumu)</t>
  </si>
  <si>
    <t>Ar klienta teipu</t>
  </si>
  <si>
    <t>Slinga terapija (mugurkaula (kakla vai jostas daļas) trakcija un muskulatūras relaksācija)</t>
  </si>
  <si>
    <t>Slinga terapija ar individuālu fizioterapijas nodarbību</t>
  </si>
  <si>
    <t>Ergoterapija individuāli</t>
  </si>
  <si>
    <t>Ārstnieciskā vingrošana ar TRX piekares sistēmu individuāli</t>
  </si>
  <si>
    <t>No 2 līdz 5 gadiem</t>
  </si>
  <si>
    <t>No 6 līdz 10 gadiem</t>
  </si>
  <si>
    <t>No 11 līdz 14 gadiem</t>
  </si>
  <si>
    <t>Ergoterapijas nodarbībā grupā (līdz 10 cilvēkiem)</t>
  </si>
  <si>
    <t>Profesionālās pilnveides izglītības programmas un profesionālās tālākizglītības programmas</t>
  </si>
  <si>
    <t>Svaigi spiesta sula</t>
  </si>
  <si>
    <t xml:space="preserve">Ministru kabineta noteikumu projekta "Grozījumi Ministru kabineta  </t>
  </si>
  <si>
    <t>5.1.6.</t>
  </si>
  <si>
    <t>Audiologopēda konsultācija</t>
  </si>
  <si>
    <t>Mākslas terapeita konsultācija</t>
  </si>
  <si>
    <t>Mākslas terapeita grupu nodarbība grupā līdz 5 cilvēkiem</t>
  </si>
  <si>
    <t>2023.gads jaunais cenrādis</t>
  </si>
  <si>
    <t>Programma “Vitalitāte” (viena vieta vienvietīgā numurā), 7 dienas</t>
  </si>
  <si>
    <t>Programma “Vitalitāte” (viena vieta divvietīgā numurā), 7 dienas</t>
  </si>
  <si>
    <t>Programma “Muguras veselība” (viena vieta vienvietīgā numurā), 5 dienas</t>
  </si>
  <si>
    <t>Programma “Muguras veselība” (viena vieta divvietīgā numurā), 5 dienas</t>
  </si>
  <si>
    <t>Programma “Relaksācija” (viena vieta vienvietīgā numurā), 5 dienas</t>
  </si>
  <si>
    <t>Programma “Relaksācija” (viena vieta divvietīgā numurā), 5 dienas</t>
  </si>
  <si>
    <t>Programma “Organisma attīrīšanas kūre” (viena vieta vienvietīgā numurā), 10 dienas</t>
  </si>
  <si>
    <t>Programma “Organisma attīrīšanas kūre” (viena vieta divvietīgā numurā), 10 dienas</t>
  </si>
  <si>
    <t>Programma “Restartē darba spējas” (viena vieta vienvietīgā numurā), 3 dienas</t>
  </si>
  <si>
    <t>Programma “Restartē darba spējas” (viena vieta divvietīgā numurā), 3 dienas</t>
  </si>
  <si>
    <t>Teorijas mācību stunda</t>
  </si>
  <si>
    <t xml:space="preserve">Ārstniecības pakalpojumi Dubultu prospekts 71, 2. korpuss, Jūrmala </t>
  </si>
  <si>
    <t>1.1.</t>
  </si>
  <si>
    <t>1.1.1.</t>
  </si>
  <si>
    <t>1.1.1.1.</t>
  </si>
  <si>
    <t>1.1.1.2.</t>
  </si>
  <si>
    <t>1.1.1.2.1.</t>
  </si>
  <si>
    <t>1.1.1.2.2.</t>
  </si>
  <si>
    <t>1.1.1.3.</t>
  </si>
  <si>
    <t>1.1.1.4.</t>
  </si>
  <si>
    <t>1.1.1.5.</t>
  </si>
  <si>
    <t>1.2.</t>
  </si>
  <si>
    <t>1.2.1.</t>
  </si>
  <si>
    <t>1.3.</t>
  </si>
  <si>
    <t>1.3.1.1.</t>
  </si>
  <si>
    <t>1.3.1.2.</t>
  </si>
  <si>
    <t>1.3.1.3.</t>
  </si>
  <si>
    <t>1.3.1.4.</t>
  </si>
  <si>
    <t>1.3.1.5.</t>
  </si>
  <si>
    <t>1.3.1.6.</t>
  </si>
  <si>
    <t>1.3.1.7.</t>
  </si>
  <si>
    <t>1.3.1.8.</t>
  </si>
  <si>
    <t>1.3.1.9.</t>
  </si>
  <si>
    <t>1.3.1.10.</t>
  </si>
  <si>
    <t>2.1.</t>
  </si>
  <si>
    <t>2.1.1.</t>
  </si>
  <si>
    <t>2.1.2.</t>
  </si>
  <si>
    <t>2.1.3.</t>
  </si>
  <si>
    <t>2.1.3.1.</t>
  </si>
  <si>
    <t>2.1.3.2.</t>
  </si>
  <si>
    <t>2.1.4.</t>
  </si>
  <si>
    <t>2.1.5.</t>
  </si>
  <si>
    <t>2.1.6.</t>
  </si>
  <si>
    <t>2.1.7.</t>
  </si>
  <si>
    <t>2.2.</t>
  </si>
  <si>
    <t>2.2.1.</t>
  </si>
  <si>
    <t>2.2.2.</t>
  </si>
  <si>
    <t>2.2.3.</t>
  </si>
  <si>
    <t>2.2.4.</t>
  </si>
  <si>
    <t>2.2.5.</t>
  </si>
  <si>
    <t>2.2.6.</t>
  </si>
  <si>
    <t>2.2.7.</t>
  </si>
  <si>
    <t>2.3.</t>
  </si>
  <si>
    <t>2.3.1.</t>
  </si>
  <si>
    <t>2.3.2.</t>
  </si>
  <si>
    <t>2.3.2.1.</t>
  </si>
  <si>
    <t>2.3.2.2.</t>
  </si>
  <si>
    <t>2.3.2.3.</t>
  </si>
  <si>
    <t>2.3.2.4.</t>
  </si>
  <si>
    <t>2.3.2.5.</t>
  </si>
  <si>
    <t>2.3.2.6.</t>
  </si>
  <si>
    <t>2.3.3.</t>
  </si>
  <si>
    <t>2.3.4.</t>
  </si>
  <si>
    <t>2.3.5.</t>
  </si>
  <si>
    <t>2.3.5.1.</t>
  </si>
  <si>
    <t>2.3.5.2.</t>
  </si>
  <si>
    <t>2.4.</t>
  </si>
  <si>
    <t>2.4.1.</t>
  </si>
  <si>
    <t>2.4.2.</t>
  </si>
  <si>
    <t>2.4.3.</t>
  </si>
  <si>
    <t>2.4.4.</t>
  </si>
  <si>
    <t>2.4.5.</t>
  </si>
  <si>
    <t>2.4.5.1.</t>
  </si>
  <si>
    <t>2.4.5.2.</t>
  </si>
  <si>
    <t>2.4.6.</t>
  </si>
  <si>
    <t>2.4.7.</t>
  </si>
  <si>
    <t>2.4.7.1.</t>
  </si>
  <si>
    <t>2.4.7.2.</t>
  </si>
  <si>
    <t>2.4.8.</t>
  </si>
  <si>
    <t>2.4.9.</t>
  </si>
  <si>
    <t>2.4.10.</t>
  </si>
  <si>
    <t>2.4.10.1.</t>
  </si>
  <si>
    <t>2.4.10.2.</t>
  </si>
  <si>
    <t>2.4.10.3.</t>
  </si>
  <si>
    <t>2.4.11.</t>
  </si>
  <si>
    <t>2.4.11.1.</t>
  </si>
  <si>
    <t>2.4.11.2.</t>
  </si>
  <si>
    <t>2.5.</t>
  </si>
  <si>
    <t>2.5.1.</t>
  </si>
  <si>
    <t>2.5.1.1.</t>
  </si>
  <si>
    <t>2.5.1.2.</t>
  </si>
  <si>
    <t>2.5.1.3.</t>
  </si>
  <si>
    <t>2.5.2.</t>
  </si>
  <si>
    <t>2.5.3.</t>
  </si>
  <si>
    <t>2.5.4.</t>
  </si>
  <si>
    <t>2.5.5.</t>
  </si>
  <si>
    <t>2.5.6.</t>
  </si>
  <si>
    <t>2.5.7.</t>
  </si>
  <si>
    <t>2.5.8.</t>
  </si>
  <si>
    <t>2.5.8.1.</t>
  </si>
  <si>
    <t>2.5.8.2.</t>
  </si>
  <si>
    <t>2.5.9.</t>
  </si>
  <si>
    <t>2.5.10.</t>
  </si>
  <si>
    <t>2.5.11.</t>
  </si>
  <si>
    <t>2.5.11.1.</t>
  </si>
  <si>
    <t>2.5.11.2.</t>
  </si>
  <si>
    <t>2.5.11.3.</t>
  </si>
  <si>
    <t>2.5.12.</t>
  </si>
  <si>
    <t>2.5.12.1.</t>
  </si>
  <si>
    <t>2.5.12.2.</t>
  </si>
  <si>
    <t>2.5.12.3.</t>
  </si>
  <si>
    <t>2.5.12.4.</t>
  </si>
  <si>
    <t>2.5.12.5.</t>
  </si>
  <si>
    <t>2.5.12.6.</t>
  </si>
  <si>
    <t>2.5.12.7.</t>
  </si>
  <si>
    <t>2.5.12.8.</t>
  </si>
  <si>
    <t>2.5.13.</t>
  </si>
  <si>
    <t>2.5.14.</t>
  </si>
  <si>
    <t>2.5.15.</t>
  </si>
  <si>
    <t>2.5.16.</t>
  </si>
  <si>
    <t>2.5.17.</t>
  </si>
  <si>
    <t>2.6.</t>
  </si>
  <si>
    <t>2.6.1.</t>
  </si>
  <si>
    <t>2.6.2.</t>
  </si>
  <si>
    <t>2.6.3.</t>
  </si>
  <si>
    <t>2.6.4.</t>
  </si>
  <si>
    <t>2.6.5.</t>
  </si>
  <si>
    <t>2.6.7.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</si>
  <si>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</si>
  <si>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</si>
  <si>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</si>
  <si>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</si>
  <si>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</si>
  <si>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</si>
  <si>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</si>
  <si>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</si>
  <si>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</si>
  <si>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</si>
  <si>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</si>
  <si>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</si>
  <si>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</si>
  <si>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</si>
  <si>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</si>
  <si>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</si>
  <si>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3.19.</t>
  </si>
  <si>
    <t>4.1.2.</t>
  </si>
  <si>
    <t>4.2.2.</t>
  </si>
  <si>
    <t>4.2.3.</t>
  </si>
  <si>
    <t>4.2.4.</t>
  </si>
  <si>
    <t>4.2.5.</t>
  </si>
  <si>
    <t xml:space="preserve">4.3.2.
</t>
  </si>
  <si>
    <t>4.3.3.</t>
  </si>
  <si>
    <t>4.3.4.</t>
  </si>
  <si>
    <t>4.4.</t>
  </si>
  <si>
    <t>4.4.1.</t>
  </si>
  <si>
    <t>4.4.2.</t>
  </si>
  <si>
    <t>4.5.</t>
  </si>
  <si>
    <t>4.5.1.</t>
  </si>
  <si>
    <t>4.5.2.</t>
  </si>
  <si>
    <t>4.6.</t>
  </si>
  <si>
    <t>4.6.1.</t>
  </si>
  <si>
    <t>4.6.2.</t>
  </si>
  <si>
    <t>4.7.</t>
  </si>
  <si>
    <t>4.8.</t>
  </si>
  <si>
    <t>4.9.</t>
  </si>
  <si>
    <t>4.10.</t>
  </si>
  <si>
    <t>4.11.</t>
  </si>
  <si>
    <t>4.12.</t>
  </si>
  <si>
    <t>5.1.3.3.</t>
  </si>
  <si>
    <t>5.2.1.1.</t>
  </si>
  <si>
    <t>5.2.1.2.</t>
  </si>
  <si>
    <t>5.2.1.3.</t>
  </si>
  <si>
    <t>5.2.2.1.</t>
  </si>
  <si>
    <t>5.2.2.2.</t>
  </si>
  <si>
    <t>5.2.2.3.</t>
  </si>
  <si>
    <t>5.3.1.1.</t>
  </si>
  <si>
    <t>5.3.1.2.</t>
  </si>
  <si>
    <t>5.3.1.3.</t>
  </si>
  <si>
    <t>5.7.</t>
  </si>
  <si>
    <t>5.8.</t>
  </si>
  <si>
    <t>6.1.1.</t>
  </si>
  <si>
    <t>6.1.2.</t>
  </si>
  <si>
    <t>6.1.4.</t>
  </si>
  <si>
    <t>6.1.3.</t>
  </si>
  <si>
    <t>Transportlīdzekļi, transportlīdzekļu stāvvietas un transportlīdzekļu vadītāju apmācība</t>
  </si>
  <si>
    <t>7.5.3.</t>
  </si>
  <si>
    <t>8.2.3.</t>
  </si>
  <si>
    <t>8.2.4.</t>
  </si>
  <si>
    <t>8.2.5.</t>
  </si>
  <si>
    <t>8.2.6.</t>
  </si>
  <si>
    <t>8.2.7.</t>
  </si>
  <si>
    <t>8.9.1.</t>
  </si>
  <si>
    <t>8.9.2.</t>
  </si>
  <si>
    <t>8.9.3.</t>
  </si>
  <si>
    <t>8.9.4.</t>
  </si>
  <si>
    <t>8.9.4.1.</t>
  </si>
  <si>
    <t>8.9.4.2.</t>
  </si>
  <si>
    <t>8.9.4.3.</t>
  </si>
  <si>
    <t>8.10.</t>
  </si>
  <si>
    <t>8.10.1.</t>
  </si>
  <si>
    <t>8.10.2.</t>
  </si>
  <si>
    <t>8.10.3.1.</t>
  </si>
  <si>
    <t xml:space="preserve">8.10.3. </t>
  </si>
  <si>
    <t>8.10.4.</t>
  </si>
  <si>
    <t>8.11.</t>
  </si>
  <si>
    <t>8.11.1.</t>
  </si>
  <si>
    <t>8.12.</t>
  </si>
  <si>
    <t>8.12.1.</t>
  </si>
  <si>
    <t>8.12.2.</t>
  </si>
  <si>
    <t>Telpu noma Dubultu pr.71 (Saskaņā ar MK Nr. 97 noteikumiem "Publiskas personas mantas iznomāšanas noteikumi", līgums no 2017.gada 11.janvāra Nr.3-8.4.2/1 un līguma Vienošanās Nr.1. Nr.2, Nr.3 un Nr.4 par grozījumiem līgumā), Iznomātājs Pašnodarbinātā persona Fabriciusa Sanita, līgums līdz 10.01.2028.</t>
  </si>
  <si>
    <t>Telpu noma Slokas ielā 61 (Saskaņā ar MK Nr. 97 noteikumiem "Publiskas personas mantas iznomāšanas noteikumi", līgums no 2013.gada 6.jūnija Nr.3-8.4.2/06 un līguma Vienošanās Nr.1. Nr.2. un Nr.3 par grozījumiem līgumā), Iznomātājs SIA "Dr.Leopolds", līgums līdz  06.06.2023.</t>
  </si>
  <si>
    <t>Telpu noma karsto, auksto dzērienu un uzkodu tirdzniecības automātu izvietošanai (Saskaņā ar MK Nr. 97 noteikumiem "Publiskas personas mantas iznomāšanas noteikumi", līgums no 2015.gada 20.februāra Nr.3-8.4/03 un līguma Vienošanās Nr.1. Nr.2, Nr.3., Nr.4 un Nr.5  par grozījumiem līgumā),  Iznomātājs "KAFE SERVISS"  "Coffe Address", līgums līdz 19.02.2025.</t>
  </si>
  <si>
    <t>Telpu noma Dubultu pr.71 (Saskaņā ar MK Nr. 97 noteikumiem "Publiskas personas mantas iznomāšanas noteikumi",  līgums no 2018.gada 8.marta Nr.3-8.4/03 un  Vienošanās Nr.1. par grozījumiem līgumā), Iznomātājs Eduarda Vendes privātprakse zobārstniecībā, līgums līdz 07.03.2024.</t>
  </si>
  <si>
    <t>1.3.1.</t>
  </si>
  <si>
    <t>Palielināts kaloriju daudzums</t>
  </si>
  <si>
    <t>Fizioterapija individuāli</t>
  </si>
  <si>
    <t>2.6.8.</t>
  </si>
  <si>
    <t>2.6.9.</t>
  </si>
  <si>
    <t>4.13.</t>
  </si>
  <si>
    <t>6.1.5.</t>
  </si>
  <si>
    <t>2.3.2.1.1.</t>
  </si>
  <si>
    <t>2.3.2.1.2.</t>
  </si>
  <si>
    <t xml:space="preserve">Ultraskaņa, darsonvalizācija  </t>
  </si>
  <si>
    <t xml:space="preserve">FMS (funkcionālā magnētiskā stimulācija) ar manualo aplikatoru, neaktīva procedūra (bez speciālista)  </t>
  </si>
  <si>
    <t>8.1.4.</t>
  </si>
  <si>
    <t>8.1.5.</t>
  </si>
  <si>
    <t>Pilates zālē grupā  (vienai personai)</t>
  </si>
  <si>
    <t>8.11.2.</t>
  </si>
  <si>
    <t>8.10.3.2.</t>
  </si>
  <si>
    <t>Ozoliņa, 28391546</t>
  </si>
  <si>
    <t>Ārstnieciskā baseina un termoterapijas izmantošana bērnam līdz 14 gadu vecumam (vienai personai)</t>
  </si>
  <si>
    <t>Fizioterapija individuāli bērnam līdz 14 gadu vecumam</t>
  </si>
  <si>
    <t>Jogas nodarbības grupā (vienai personai)</t>
  </si>
  <si>
    <t>Eksperta karjeras atbalsta jomā konsultācija</t>
  </si>
  <si>
    <t>1.3.1.11.</t>
  </si>
  <si>
    <t>1.3.1.12.</t>
  </si>
  <si>
    <t>Programma “Roku veselība” (viena vieta vienvietīgā numurā),  6 dienas</t>
  </si>
  <si>
    <t>Programma “Roku veselība” (viena vieta divvietīgā numurā),  6 dienas</t>
  </si>
  <si>
    <t>10.pielikums</t>
  </si>
  <si>
    <t xml:space="preserve">Kabineta, auditorijas vai konferenču zāles noma  </t>
  </si>
  <si>
    <t>Magnetoterapija, diadinamika, transkutānā elektroneirostimulācija (TENS), gaismas terapija</t>
  </si>
  <si>
    <t>Dubultu prospektā 59, Jūrmalā, četrvietīgs numurs</t>
  </si>
  <si>
    <t>Dubultu prospektā 59, Jūrmalā, astoņvietīgs numurs</t>
  </si>
  <si>
    <t>Dubultu prospektā 59, Jūrmalā, sešvietīgs numurs</t>
  </si>
  <si>
    <t>Dubultu prospektā 59, Jūrmalā, divvietīgs numurs</t>
  </si>
  <si>
    <t>Dubultu prospektā 59, Jūrmalā, trīsvietīgs numurs</t>
  </si>
  <si>
    <t>9.1.</t>
  </si>
  <si>
    <t>9.1.1.</t>
  </si>
  <si>
    <t>Studiju virziena "Ekonomika" un "Vadība, administrēšana un nekustamo īpašumu pārvaldība" studiju programmas</t>
  </si>
  <si>
    <t xml:space="preserve">N.p.k. maksas pakalpojuma jaunajā cenrādī </t>
  </si>
  <si>
    <t>Ārstnieciskā baseina un termoterapijas izmantošana vienai personai  + hidroterapijas trenažieris</t>
  </si>
  <si>
    <t>FMS (funkcionālā magnētiskā stimulācija) ar manualo aplikatoru, aktīva procedūra (ar speciālista darbu)</t>
  </si>
  <si>
    <t xml:space="preserve">FMS (funkcionālā magnētiskā stimulācija), magnētiskais krēsls ar vienu magnētiem </t>
  </si>
  <si>
    <t xml:space="preserve">FMS (funkcionālā magnētiskā stimulācija), magnētiskais krēsls ar diviem magnētiem </t>
  </si>
  <si>
    <t xml:space="preserve">Ārstnieciskā vingrošana ar TRX piekares sistēmu grupā līdz 10 cilvēkiem (vienai personai) </t>
  </si>
  <si>
    <t>Ārstnieciskā vingrošana grupā  baseinā  (vienai personai)</t>
  </si>
  <si>
    <t>Dubultu prospektā 71, 2. korp., Jūrmalā pielāgotā numurā (ar brokastīm)</t>
  </si>
  <si>
    <t>Dubultu prospektā 71, 2. korp., Jūrmalā pielāgotā numurā (ar trīsreizēju ēdināšanu)</t>
  </si>
  <si>
    <t>Viena vieta autobusam maksas stāvvietā</t>
  </si>
  <si>
    <t xml:space="preserve">Autobusa (septiņas vietas) iznomāšana  ar šoferi vismaz uz četrām stundām </t>
  </si>
  <si>
    <t xml:space="preserve">Autobusa (septiņas vietas) iznomāšana  ar šoferi </t>
  </si>
  <si>
    <t xml:space="preserve">Kabineta vai auditorijas noma  </t>
  </si>
  <si>
    <t xml:space="preserve">Baseina noma  </t>
  </si>
  <si>
    <t xml:space="preserve">Baseina noma ar tvaika pirti </t>
  </si>
  <si>
    <t>Kopēšana vai dokumenta skenēšana un elektroniska nosūtīšana vai drukāšana</t>
  </si>
  <si>
    <t>Vienai personai grupā (līdz 6 cilvēkiem)</t>
  </si>
  <si>
    <t>Vienai personai grupā  (līdz 12 cilvēkiem)</t>
  </si>
  <si>
    <t>Sociālā rehabilitētāja nodarbība grupā līdz 10 cilvēkiem</t>
  </si>
  <si>
    <t>Sociālā rehabilitētāja nodarbība grupa līdz 3 cilvēkiem</t>
  </si>
  <si>
    <t>Magnetoterapija, lāzerterapija, diadinamika,amplipulsterapija</t>
  </si>
  <si>
    <t>Ārstnieciskā baseina un termoterapijas izmantošana bērnam no 7  līdz 14 gadu vecumam (vienai personai)</t>
  </si>
  <si>
    <t>Fizioterapija individuāli bērnam no 4 līdz 14 gadu vecumam</t>
  </si>
  <si>
    <t>Aģentūras izglītojamo izmitināšana dienesta viesnīcā Dubultu prospektā 59, Jūrmalā</t>
  </si>
  <si>
    <t xml:space="preserve">Aģentūras izglītojamo izmitināšana dienesta viesnīcā Dubultu prospektā 59, Jūrmalā </t>
  </si>
  <si>
    <t xml:space="preserve">Autobusa (astoņas vietas) iznomāšana  ar šoferi vismaz uz četrām stundām </t>
  </si>
  <si>
    <t xml:space="preserve">2023.gadā spēkā esošo  cenrādis </t>
  </si>
  <si>
    <t xml:space="preserve">Izmaiņas 2023.gada jaunais cenrādis pret  2023.gadā spēkā esošo  cenrādis </t>
  </si>
  <si>
    <t xml:space="preserve">Autobusa (astoņas vietas) iznomāšana  ar šoferi </t>
  </si>
  <si>
    <t xml:space="preserve">Ārsta konsultācija  </t>
  </si>
  <si>
    <t xml:space="preserve">Fizioterapeita konsultācija  </t>
  </si>
  <si>
    <t xml:space="preserve">Ārsta konsultācija (atkārtota vizīte)  </t>
  </si>
  <si>
    <t xml:space="preserve">Ergoterapeita konsultācija  </t>
  </si>
  <si>
    <t xml:space="preserve">Ārsta  speciālista konsultācija </t>
  </si>
  <si>
    <t xml:space="preserve">Uztura speciālista konsultācija  </t>
  </si>
  <si>
    <t xml:space="preserve">Audiologopēda individuālā nodarbība </t>
  </si>
  <si>
    <t>Mākslas terapeita individuālā nodarbība</t>
  </si>
  <si>
    <t>Personām ar svaru līdz 100 kg</t>
  </si>
  <si>
    <t>Personām ar svaru virs 100 kg</t>
  </si>
  <si>
    <t>Segmentārā masāža (1 segments)</t>
  </si>
  <si>
    <t>Ar teipu līdz 50 cm</t>
  </si>
  <si>
    <t>Skoliozes terapija pēc Šrotas metodes</t>
  </si>
  <si>
    <t>Viesu izmitināšana – Dubultu prospekts 71, Jūrmala (papildu vieta)</t>
  </si>
  <si>
    <t>Papildu vieta bērnam no 2 līdz 14 gadu vecumam Dubultu pr.71, 2. korp., Jūrmala (ar brokastīm)</t>
  </si>
  <si>
    <t>Papildu vieta bērnam  no 2 līdz 14 gadu vecumam Dubultu pr.71, 2. korp., Jūrmala (ar trīsreizēju ēdināšanu)</t>
  </si>
  <si>
    <t>Papildu vieta vienai personai Dubultu prospektā 71, 2. korp., Jūrmalā (ar brokastīm)</t>
  </si>
  <si>
    <t>Rehabilitācijas kurss - Dubultu prospekts 71, 2. korpuss, Jūrmala</t>
  </si>
  <si>
    <t>Dubultu prospektā 71, 2. korp., Jūrmalā (viena vieta vienvietīgā numurā)</t>
  </si>
  <si>
    <t>Dubultu prospektā 71, 2. korp., Jūrmalā (ar brokastīm)</t>
  </si>
  <si>
    <t>Dubultu prospektā 71, 2. korp., Jūrmalā (ar trīsreizēju ēdināšanu)</t>
  </si>
  <si>
    <t xml:space="preserve">Dubultu prospektā 71, 2. korp., Jūrmalā (viena vieta divvietīgā numurā)                    </t>
  </si>
  <si>
    <t>Papildu vieta vienai personai Dubultu prospektā 71, 2. korp., Jūrmalā (ar trīsreizēju ēdināšanu)</t>
  </si>
  <si>
    <t>Viesu izmitināšana - Dubultu prospekts 59, Jūrmala, 1. stāvs</t>
  </si>
  <si>
    <t>Viesu izmitināšana - Dubultu prospekts 59, Jūrmala, 2. stāvs</t>
  </si>
  <si>
    <t>Viesu izmitināšana - Dubultu prospekts 59, Jūrmala, 3. stāvs</t>
  </si>
  <si>
    <t xml:space="preserve">Sporta zāles noma Slokas ielā 61, 2. korpuss, Jūrmalā </t>
  </si>
  <si>
    <t>Studiju programmas nepilna laika studijām - Slokas ielā 61, 3. korpuss, Jūrmalā</t>
  </si>
  <si>
    <t>Viena vieta automobīlim maksas stāvvietā</t>
  </si>
  <si>
    <t>Vieglā automobīļa (līdz 3,5 t) iznomāšana ar šoferi klientiem nobraukumam līdz 50 km, līdz 2 stundām</t>
  </si>
  <si>
    <t>Nūjošanas inventāra noma, 1. stunda</t>
  </si>
  <si>
    <r>
      <t>Konferenču zāles noma  Slokas ielā 61/3, Jūrmalā (135.7m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) </t>
    </r>
  </si>
  <si>
    <r>
      <t>Konferenču zāles noma  Slokas ielā 61/3, Jūrmalā (135.7m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)</t>
    </r>
  </si>
  <si>
    <r>
      <t>Konferenču zāles noma  Slokas ielā 68, Jūrmalā (126.4 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) </t>
    </r>
  </si>
  <si>
    <t>Konditorejas izstrādājumi, 1. veids (kliņģeri, smalkmaizītes, speķa pīrādziņi, pildīti pīrādziņi, cepumi un citi)</t>
  </si>
  <si>
    <t>Konditorejas izstrādājumi, 2. veids (biskvīti, ruletes, tortes)</t>
  </si>
  <si>
    <t>Konditorejas izstrādājumi, 3. veids (smalkmaizītes bez pildījuma, plātsmaizes)</t>
  </si>
  <si>
    <t>Konditorejas izstrādājumi, 4. veids (smilšu mīkla, kārtainā mīkla, piparkūku mīkla)</t>
  </si>
  <si>
    <t>2.6.6.</t>
  </si>
  <si>
    <t>Transportlīdzekļu pielāgošana Slokas iela 61, 2. korpuss, Jūrmala</t>
  </si>
  <si>
    <t xml:space="preserve">Aģentūras izglītojamo un Ukrainas civiliedzīvotāju  izmitināšana dienesta viesnīcā Dubultu prospektā 59, Slokas ielā 68, Jūrmalā </t>
  </si>
  <si>
    <t>Aģentūras izglītojamo izmitināšana dienesta viesnīcā Dubultu prospektā 59, Slokas ielā 68, Jūrmalā</t>
  </si>
  <si>
    <t>Pavadošās personas izmitināšana ar trīsreizēju ēdināšanu  (pavada valsts budžeta klientu un pavadošās personas statuss noteikts ar lēmumu), Dubultu prospektā 71, Dubultu prospektā 59, Slokas ielā  68, Jūrmalā</t>
  </si>
  <si>
    <t>Viesu izmitināšana Slokas ielā 68, Jūrmalā</t>
  </si>
  <si>
    <r>
      <t>Tirdzniecības vietas noma (26.1m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) Dubultu prospektā 71, 2. korpuss, Jūrmalā </t>
    </r>
  </si>
  <si>
    <t>Pavadošās personas izmitināšana ar trīsreizēju ēdināšanu  (pavada valsts budžeta klientu un pavadošās personas statuss noteikts ar lēmumu), Dubultu prospektā 71, Dubultu prospektā 59, Jūrmalā</t>
  </si>
  <si>
    <t>Īsā cikla profesionālās augstākās izglītības programmas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</si>
</sst>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u/>
      <sz val="10"/>
      <color theme="10"/>
      <name val="Arial"/>
      <family val="2"/>
      <charset val="186"/>
    </font>
    <font>
      <sz val="11"/>
      <name val="Arial"/>
      <family val="2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6"/>
      <name val="Arial"/>
      <family val="2"/>
      <charset val="186"/>
    </font>
    <font>
      <sz val="16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name val="Calibri"/>
      <family val="2"/>
      <scheme val="minor"/>
    </font>
    <font>
      <u/>
      <sz val="10"/>
      <name val="Times New Roman"/>
      <family val="1"/>
      <charset val="186"/>
    </font>
    <font>
      <sz val="10"/>
      <name val="Times New Roman"/>
      <family val="1"/>
      <charset val="204"/>
    </font>
    <font>
      <b/>
      <sz val="12"/>
      <name val="Times New Roman"/>
      <family val="1"/>
      <charset val="186"/>
    </font>
    <font>
      <sz val="10"/>
      <name val="Arial"/>
      <family val="2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vertAlign val="superscript"/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15" fillId="0" borderId="0"/>
  </cellStyleXfs>
  <cellXfs count="142">
    <xf numFmtId="0" fontId="0" fillId="0" borderId="0" xfId="0"/>
    <xf numFmtId="0" fontId="2" fillId="0" borderId="3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0" borderId="0" xfId="0" applyFont="1" applyFill="1"/>
    <xf numFmtId="2" fontId="2" fillId="0" borderId="0" xfId="0" applyNumberFormat="1" applyFont="1" applyFill="1"/>
    <xf numFmtId="0" fontId="14" fillId="2" borderId="2" xfId="0" applyFont="1" applyFill="1" applyBorder="1" applyAlignment="1">
      <alignment horizontal="right"/>
    </xf>
    <xf numFmtId="0" fontId="14" fillId="2" borderId="8" xfId="0" applyFont="1" applyFill="1" applyBorder="1" applyAlignment="1">
      <alignment wrapText="1"/>
    </xf>
    <xf numFmtId="0" fontId="9" fillId="2" borderId="3" xfId="0" applyFont="1" applyFill="1" applyBorder="1" applyAlignment="1"/>
    <xf numFmtId="2" fontId="14" fillId="2" borderId="3" xfId="0" applyNumberFormat="1" applyFont="1" applyFill="1" applyBorder="1" applyAlignment="1">
      <alignment wrapText="1"/>
    </xf>
    <xf numFmtId="0" fontId="14" fillId="2" borderId="8" xfId="0" applyFont="1" applyFill="1" applyBorder="1" applyAlignment="1"/>
    <xf numFmtId="0" fontId="14" fillId="2" borderId="3" xfId="0" applyFont="1" applyFill="1" applyBorder="1" applyAlignment="1"/>
    <xf numFmtId="2" fontId="14" fillId="2" borderId="3" xfId="0" applyNumberFormat="1" applyFont="1" applyFill="1" applyBorder="1" applyAlignment="1"/>
    <xf numFmtId="2" fontId="9" fillId="0" borderId="3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left" wrapText="1"/>
    </xf>
    <xf numFmtId="2" fontId="9" fillId="0" borderId="3" xfId="0" applyNumberFormat="1" applyFont="1" applyFill="1" applyBorder="1" applyAlignment="1">
      <alignment horizontal="center" wrapText="1"/>
    </xf>
    <xf numFmtId="0" fontId="9" fillId="0" borderId="8" xfId="0" applyFont="1" applyFill="1" applyBorder="1" applyAlignment="1">
      <alignment wrapText="1"/>
    </xf>
    <xf numFmtId="1" fontId="9" fillId="0" borderId="3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horizontal="right" wrapText="1"/>
    </xf>
    <xf numFmtId="0" fontId="9" fillId="2" borderId="3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2" fontId="9" fillId="2" borderId="3" xfId="0" applyNumberFormat="1" applyFont="1" applyFill="1" applyBorder="1" applyAlignment="1">
      <alignment horizontal="center"/>
    </xf>
    <xf numFmtId="0" fontId="9" fillId="0" borderId="8" xfId="0" applyFont="1" applyFill="1" applyBorder="1" applyAlignment="1"/>
    <xf numFmtId="0" fontId="9" fillId="0" borderId="2" xfId="0" applyFont="1" applyFill="1" applyBorder="1" applyAlignment="1">
      <alignment horizontal="left" wrapText="1"/>
    </xf>
    <xf numFmtId="0" fontId="14" fillId="0" borderId="3" xfId="0" applyFont="1" applyFill="1" applyBorder="1" applyAlignment="1">
      <alignment horizontal="center"/>
    </xf>
    <xf numFmtId="2" fontId="17" fillId="0" borderId="3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8" fillId="0" borderId="0" xfId="0" applyFont="1" applyFill="1"/>
    <xf numFmtId="0" fontId="17" fillId="0" borderId="8" xfId="0" applyFont="1" applyFill="1" applyBorder="1" applyAlignment="1">
      <alignment wrapText="1"/>
    </xf>
    <xf numFmtId="0" fontId="17" fillId="0" borderId="2" xfId="0" applyFont="1" applyFill="1" applyBorder="1" applyAlignment="1">
      <alignment horizontal="left" wrapText="1"/>
    </xf>
    <xf numFmtId="0" fontId="17" fillId="0" borderId="8" xfId="0" applyFont="1" applyFill="1" applyBorder="1" applyAlignment="1">
      <alignment horizontal="left" wrapText="1"/>
    </xf>
    <xf numFmtId="0" fontId="4" fillId="0" borderId="0" xfId="0" applyFont="1" applyFill="1" applyAlignment="1">
      <alignment horizontal="right"/>
    </xf>
    <xf numFmtId="0" fontId="9" fillId="0" borderId="5" xfId="0" applyFont="1" applyFill="1" applyBorder="1" applyAlignment="1">
      <alignment horizontal="right" vertical="center" wrapText="1"/>
    </xf>
    <xf numFmtId="0" fontId="14" fillId="0" borderId="12" xfId="0" applyFont="1" applyFill="1" applyBorder="1" applyAlignment="1">
      <alignment horizontal="left" vertical="center" wrapText="1"/>
    </xf>
    <xf numFmtId="2" fontId="9" fillId="0" borderId="3" xfId="0" applyNumberFormat="1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2" fontId="14" fillId="0" borderId="3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right"/>
    </xf>
    <xf numFmtId="0" fontId="14" fillId="0" borderId="2" xfId="0" applyFont="1" applyFill="1" applyBorder="1" applyAlignment="1">
      <alignment horizontal="right"/>
    </xf>
    <xf numFmtId="0" fontId="14" fillId="0" borderId="8" xfId="0" applyFont="1" applyFill="1" applyBorder="1" applyAlignment="1">
      <alignment wrapText="1"/>
    </xf>
    <xf numFmtId="0" fontId="9" fillId="0" borderId="3" xfId="0" applyFont="1" applyFill="1" applyBorder="1" applyAlignment="1"/>
    <xf numFmtId="2" fontId="14" fillId="0" borderId="3" xfId="0" applyNumberFormat="1" applyFont="1" applyFill="1" applyBorder="1" applyAlignment="1">
      <alignment wrapText="1"/>
    </xf>
    <xf numFmtId="0" fontId="14" fillId="0" borderId="8" xfId="0" applyFont="1" applyFill="1" applyBorder="1" applyAlignment="1"/>
    <xf numFmtId="0" fontId="14" fillId="0" borderId="3" xfId="0" applyFont="1" applyFill="1" applyBorder="1" applyAlignment="1"/>
    <xf numFmtId="2" fontId="14" fillId="0" borderId="3" xfId="0" applyNumberFormat="1" applyFont="1" applyFill="1" applyBorder="1" applyAlignment="1"/>
    <xf numFmtId="0" fontId="9" fillId="0" borderId="2" xfId="0" applyFont="1" applyFill="1" applyBorder="1" applyAlignment="1">
      <alignment horizontal="right" wrapText="1"/>
    </xf>
    <xf numFmtId="14" fontId="9" fillId="0" borderId="2" xfId="0" applyNumberFormat="1" applyFont="1" applyFill="1" applyBorder="1" applyAlignment="1">
      <alignment horizontal="right" wrapText="1"/>
    </xf>
    <xf numFmtId="0" fontId="17" fillId="0" borderId="8" xfId="0" applyFont="1" applyFill="1" applyBorder="1" applyAlignment="1"/>
    <xf numFmtId="2" fontId="14" fillId="0" borderId="3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/>
    <xf numFmtId="0" fontId="14" fillId="0" borderId="3" xfId="0" applyNumberFormat="1" applyFont="1" applyFill="1" applyBorder="1" applyAlignment="1"/>
    <xf numFmtId="0" fontId="9" fillId="0" borderId="3" xfId="0" applyFont="1" applyFill="1" applyBorder="1" applyAlignment="1">
      <alignment wrapText="1"/>
    </xf>
    <xf numFmtId="1" fontId="9" fillId="0" borderId="8" xfId="0" applyNumberFormat="1" applyFont="1" applyFill="1" applyBorder="1" applyAlignment="1">
      <alignment wrapText="1"/>
    </xf>
    <xf numFmtId="0" fontId="9" fillId="0" borderId="2" xfId="0" applyFont="1" applyFill="1" applyBorder="1" applyAlignment="1">
      <alignment horizontal="left"/>
    </xf>
    <xf numFmtId="1" fontId="9" fillId="0" borderId="8" xfId="0" applyNumberFormat="1" applyFont="1" applyFill="1" applyBorder="1" applyAlignment="1"/>
    <xf numFmtId="0" fontId="17" fillId="0" borderId="3" xfId="0" applyFont="1" applyFill="1" applyBorder="1" applyAlignment="1">
      <alignment wrapText="1"/>
    </xf>
    <xf numFmtId="0" fontId="9" fillId="0" borderId="2" xfId="0" applyFont="1" applyFill="1" applyBorder="1" applyAlignment="1">
      <alignment horizontal="justify" wrapText="1"/>
    </xf>
    <xf numFmtId="4" fontId="9" fillId="0" borderId="3" xfId="0" applyNumberFormat="1" applyFont="1" applyFill="1" applyBorder="1" applyAlignment="1">
      <alignment horizontal="center"/>
    </xf>
    <xf numFmtId="4" fontId="14" fillId="0" borderId="3" xfId="0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justify" wrapText="1"/>
    </xf>
    <xf numFmtId="0" fontId="14" fillId="0" borderId="8" xfId="0" applyFont="1" applyFill="1" applyBorder="1" applyAlignment="1">
      <alignment horizontal="justify" wrapText="1"/>
    </xf>
    <xf numFmtId="0" fontId="2" fillId="0" borderId="2" xfId="0" applyFont="1" applyFill="1" applyBorder="1" applyAlignment="1"/>
    <xf numFmtId="0" fontId="2" fillId="0" borderId="8" xfId="0" applyFont="1" applyFill="1" applyBorder="1" applyAlignment="1"/>
    <xf numFmtId="0" fontId="2" fillId="0" borderId="3" xfId="0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/>
    <xf numFmtId="4" fontId="2" fillId="0" borderId="3" xfId="0" applyNumberFormat="1" applyFont="1" applyFill="1" applyBorder="1" applyAlignment="1"/>
    <xf numFmtId="0" fontId="6" fillId="0" borderId="10" xfId="0" applyFont="1" applyFill="1" applyBorder="1" applyAlignment="1"/>
    <xf numFmtId="0" fontId="6" fillId="0" borderId="9" xfId="0" applyFont="1" applyFill="1" applyBorder="1" applyAlignment="1"/>
    <xf numFmtId="2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wrapText="1"/>
    </xf>
    <xf numFmtId="2" fontId="2" fillId="0" borderId="3" xfId="0" applyNumberFormat="1" applyFont="1" applyFill="1" applyBorder="1" applyAlignment="1">
      <alignment horizontal="center" wrapText="1"/>
    </xf>
    <xf numFmtId="0" fontId="6" fillId="0" borderId="4" xfId="0" applyFont="1" applyFill="1" applyBorder="1" applyAlignment="1"/>
    <xf numFmtId="0" fontId="6" fillId="0" borderId="11" xfId="0" applyFont="1" applyFill="1" applyBorder="1" applyAlignment="1"/>
    <xf numFmtId="4" fontId="2" fillId="0" borderId="16" xfId="0" applyNumberFormat="1" applyFont="1" applyFill="1" applyBorder="1" applyAlignment="1">
      <alignment horizontal="center"/>
    </xf>
    <xf numFmtId="4" fontId="6" fillId="0" borderId="1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2" fontId="2" fillId="0" borderId="0" xfId="0" applyNumberFormat="1" applyFont="1" applyFill="1" applyAlignment="1"/>
    <xf numFmtId="0" fontId="7" fillId="0" borderId="0" xfId="0" applyFont="1" applyFill="1"/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2" fontId="8" fillId="0" borderId="0" xfId="0" applyNumberFormat="1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9" fillId="0" borderId="0" xfId="0" applyFont="1" applyFill="1"/>
    <xf numFmtId="0" fontId="12" fillId="0" borderId="0" xfId="2" applyFont="1" applyFill="1" applyAlignment="1" applyProtection="1"/>
    <xf numFmtId="4" fontId="2" fillId="0" borderId="0" xfId="0" applyNumberFormat="1" applyFont="1" applyFill="1"/>
    <xf numFmtId="2" fontId="18" fillId="0" borderId="0" xfId="0" applyNumberFormat="1" applyFont="1" applyFill="1"/>
    <xf numFmtId="0" fontId="9" fillId="0" borderId="18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/>
    </xf>
    <xf numFmtId="0" fontId="9" fillId="0" borderId="18" xfId="0" applyFont="1" applyFill="1" applyBorder="1" applyAlignment="1"/>
    <xf numFmtId="0" fontId="14" fillId="0" borderId="18" xfId="0" applyFont="1" applyFill="1" applyBorder="1" applyAlignment="1"/>
    <xf numFmtId="0" fontId="14" fillId="2" borderId="18" xfId="0" applyFont="1" applyFill="1" applyBorder="1" applyAlignment="1"/>
    <xf numFmtId="0" fontId="16" fillId="0" borderId="19" xfId="3" applyFont="1" applyFill="1" applyBorder="1" applyAlignment="1">
      <alignment wrapText="1"/>
    </xf>
    <xf numFmtId="0" fontId="17" fillId="0" borderId="18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5" fillId="0" borderId="19" xfId="3" applyFont="1" applyFill="1" applyBorder="1" applyAlignment="1">
      <alignment wrapText="1"/>
    </xf>
    <xf numFmtId="0" fontId="9" fillId="2" borderId="18" xfId="0" applyFont="1" applyFill="1" applyBorder="1" applyAlignment="1">
      <alignment horizontal="center"/>
    </xf>
    <xf numFmtId="0" fontId="16" fillId="0" borderId="19" xfId="0" applyFont="1" applyFill="1" applyBorder="1" applyAlignment="1">
      <alignment wrapText="1"/>
    </xf>
    <xf numFmtId="0" fontId="2" fillId="0" borderId="18" xfId="0" applyFont="1" applyFill="1" applyBorder="1" applyAlignment="1">
      <alignment horizontal="center"/>
    </xf>
    <xf numFmtId="0" fontId="11" fillId="0" borderId="2" xfId="0" applyFont="1" applyFill="1" applyBorder="1" applyAlignment="1">
      <alignment wrapText="1"/>
    </xf>
    <xf numFmtId="4" fontId="6" fillId="0" borderId="20" xfId="0" applyNumberFormat="1" applyFont="1" applyFill="1" applyBorder="1" applyAlignment="1">
      <alignment horizontal="center"/>
    </xf>
    <xf numFmtId="0" fontId="17" fillId="3" borderId="8" xfId="0" applyFont="1" applyFill="1" applyBorder="1" applyAlignment="1">
      <alignment wrapText="1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4" fontId="5" fillId="0" borderId="0" xfId="0" applyNumberFormat="1" applyFont="1" applyFill="1" applyAlignment="1">
      <alignment horizontal="right"/>
    </xf>
    <xf numFmtId="2" fontId="17" fillId="0" borderId="3" xfId="0" applyNumberFormat="1" applyFont="1" applyFill="1" applyBorder="1" applyAlignment="1">
      <alignment horizontal="center" wrapText="1"/>
    </xf>
    <xf numFmtId="0" fontId="16" fillId="0" borderId="10" xfId="3" applyFont="1" applyFill="1" applyBorder="1" applyAlignment="1">
      <alignment wrapText="1"/>
    </xf>
    <xf numFmtId="0" fontId="9" fillId="2" borderId="3" xfId="0" applyFont="1" applyFill="1" applyBorder="1" applyAlignment="1">
      <alignment horizontal="center"/>
    </xf>
    <xf numFmtId="2" fontId="14" fillId="2" borderId="3" xfId="0" applyNumberFormat="1" applyFont="1" applyFill="1" applyBorder="1" applyAlignment="1">
      <alignment horizontal="center"/>
    </xf>
    <xf numFmtId="0" fontId="16" fillId="3" borderId="19" xfId="3" applyFont="1" applyFill="1" applyBorder="1" applyAlignment="1">
      <alignment wrapText="1"/>
    </xf>
    <xf numFmtId="0" fontId="5" fillId="3" borderId="19" xfId="3" applyFont="1" applyFill="1" applyBorder="1" applyAlignment="1">
      <alignment wrapText="1"/>
    </xf>
    <xf numFmtId="0" fontId="17" fillId="3" borderId="2" xfId="0" applyFont="1" applyFill="1" applyBorder="1" applyAlignment="1">
      <alignment horizontal="left" wrapText="1"/>
    </xf>
    <xf numFmtId="0" fontId="16" fillId="3" borderId="19" xfId="0" applyFont="1" applyFill="1" applyBorder="1" applyAlignment="1">
      <alignment wrapText="1"/>
    </xf>
    <xf numFmtId="0" fontId="9" fillId="3" borderId="2" xfId="0" applyFont="1" applyFill="1" applyBorder="1" applyAlignment="1">
      <alignment horizontal="left" wrapText="1"/>
    </xf>
    <xf numFmtId="0" fontId="20" fillId="2" borderId="8" xfId="0" applyFont="1" applyFill="1" applyBorder="1" applyAlignment="1">
      <alignment wrapText="1"/>
    </xf>
    <xf numFmtId="4" fontId="5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/>
    </xf>
    <xf numFmtId="0" fontId="2" fillId="0" borderId="0" xfId="0" applyFont="1" applyFill="1" applyAlignment="1"/>
    <xf numFmtId="0" fontId="11" fillId="0" borderId="0" xfId="0" applyFont="1" applyFill="1" applyAlignment="1"/>
    <xf numFmtId="0" fontId="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2" fillId="0" borderId="0" xfId="2" applyFont="1" applyFill="1" applyAlignment="1" applyProtection="1">
      <alignment horizontal="left"/>
    </xf>
  </cellXfs>
  <cellStyles count="4">
    <cellStyle name="Hyperlink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2.g._MPC_Groz&#299;jumi_maijs%20un%20septembris_2022\MPC_septembris_2022\LMnotp2_122022;%20Groz&#299;jumi%20MK%2024.09.2013.%20noteikumos%20Nr.1002_2_&#257;rstniec&#299;b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2.g._MPC_Groz&#299;jumi_maijs%20un%20septembris_2022\MPC_septembris_2022\LMnotp6_082022;%20Groz&#299;jumi%20MK%2024.09.2013.%20noteikumos%20Nr.1002_%208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Satura rādītājs"/>
      <sheetName val="2.1.1."/>
      <sheetName val="2.1.2."/>
      <sheetName val="2.1.3.1."/>
      <sheetName val="2.1.3.2."/>
      <sheetName val="2.1.4."/>
      <sheetName val="2.1.5."/>
      <sheetName val="2.1.6."/>
      <sheetName val="2.1.7."/>
      <sheetName val="2.2.1."/>
      <sheetName val="2.2.2."/>
      <sheetName val="2.2.3."/>
      <sheetName val="2.2.4."/>
      <sheetName val="2.2.5."/>
      <sheetName val="2.2.6."/>
      <sheetName val="2.2.7."/>
      <sheetName val="2.3.1."/>
      <sheetName val="2.3.2.1.1."/>
      <sheetName val="2.3.2.1.2."/>
      <sheetName val="2.3.2.2."/>
      <sheetName val="2.3.2.3."/>
      <sheetName val="2.3.2.4."/>
      <sheetName val="2.3.2.5."/>
      <sheetName val="2.3.2.6."/>
      <sheetName val="2.3.3."/>
      <sheetName val="2.3.4."/>
      <sheetName val="2.3.5.1."/>
      <sheetName val="2.3.5.2."/>
      <sheetName val="2.4.1."/>
      <sheetName val="2.4.2."/>
      <sheetName val="2.4.3."/>
      <sheetName val="2.4.4."/>
      <sheetName val="2.4.5.1."/>
      <sheetName val="2.4.5.2."/>
      <sheetName val="2.4.6."/>
      <sheetName val="2.4.7.1."/>
      <sheetName val="2.4.7.2."/>
      <sheetName val="2.4.8."/>
      <sheetName val="2.4.9."/>
      <sheetName val="2.4.10.1."/>
      <sheetName val="2.4.10.2."/>
      <sheetName val="2.4.10.3."/>
      <sheetName val="2.4.11.1."/>
      <sheetName val="2.4.11.2."/>
      <sheetName val="2.5.1.1. "/>
      <sheetName val="2.5.1.2."/>
      <sheetName val="2.5.1.3."/>
      <sheetName val="2.5.2."/>
      <sheetName val="5.5.3.vec"/>
      <sheetName val="2.5.3."/>
      <sheetName val="2.5.4."/>
      <sheetName val="5.5.5.vec"/>
      <sheetName val="2.5.5."/>
      <sheetName val="2.5.6."/>
      <sheetName val="2.5.7."/>
      <sheetName val="2.5.8.1."/>
      <sheetName val="2.5.8.2."/>
      <sheetName val="2.5.9."/>
      <sheetName val="2.5.10."/>
      <sheetName val="Sheet3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72">
          <cell r="D72">
            <v>6.4999999999999991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8.1.1."/>
      <sheetName val="8.1.2."/>
      <sheetName val="8.1.3."/>
      <sheetName val="8.1.3.1."/>
      <sheetName val="8.1.3.2."/>
      <sheetName val="8.1.3.3."/>
      <sheetName val="8.1.4."/>
      <sheetName val="8.1.5."/>
      <sheetName val="8.1.6."/>
      <sheetName val="Sheet2"/>
      <sheetName val="Sheet1"/>
      <sheetName val="8.2.1.1."/>
      <sheetName val="8.2.1.2."/>
      <sheetName val="8.2.1.3."/>
      <sheetName val="8.2.2.1."/>
      <sheetName val="8.2.2.2."/>
      <sheetName val="8.2.2.3."/>
      <sheetName val="8.3.1.1."/>
      <sheetName val="8.3.1.2."/>
      <sheetName val="8.3.1.3."/>
      <sheetName val="8.3.2.1."/>
      <sheetName val="8.3.2.2."/>
      <sheetName val="8.3.2.3."/>
      <sheetName val="8.4."/>
      <sheetName val="8.5.1."/>
      <sheetName val="8.5.2."/>
      <sheetName val="8.5.3."/>
      <sheetName val="8.5.4."/>
      <sheetName val="8.6."/>
      <sheetName val="8.7."/>
      <sheetName val="8.8."/>
      <sheetName val="8.9."/>
    </sheetNames>
    <sheetDataSet>
      <sheetData sheetId="0" refreshError="1"/>
      <sheetData sheetId="1" refreshError="1"/>
      <sheetData sheetId="2">
        <row r="77">
          <cell r="D77">
            <v>1824</v>
          </cell>
        </row>
      </sheetData>
      <sheetData sheetId="3">
        <row r="77">
          <cell r="D77">
            <v>2880</v>
          </cell>
        </row>
      </sheetData>
      <sheetData sheetId="4">
        <row r="77">
          <cell r="D77">
            <v>8352</v>
          </cell>
        </row>
      </sheetData>
      <sheetData sheetId="5">
        <row r="76">
          <cell r="D76">
            <v>1680</v>
          </cell>
        </row>
      </sheetData>
      <sheetData sheetId="6">
        <row r="77">
          <cell r="D77">
            <v>4176</v>
          </cell>
        </row>
      </sheetData>
      <sheetData sheetId="7">
        <row r="77">
          <cell r="D77">
            <v>384</v>
          </cell>
        </row>
      </sheetData>
      <sheetData sheetId="8">
        <row r="77">
          <cell r="D77">
            <v>3840</v>
          </cell>
        </row>
      </sheetData>
      <sheetData sheetId="9">
        <row r="77">
          <cell r="D77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ita.Ozolina@siva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6"/>
  <sheetViews>
    <sheetView tabSelected="1" topLeftCell="A298" zoomScale="80" zoomScaleNormal="80" workbookViewId="0">
      <selection activeCell="B95" sqref="B95"/>
    </sheetView>
  </sheetViews>
  <sheetFormatPr defaultColWidth="10.26953125" defaultRowHeight="13" x14ac:dyDescent="0.3"/>
  <cols>
    <col min="1" max="1" width="12.81640625" style="4" customWidth="1"/>
    <col min="2" max="2" width="71" style="4" customWidth="1"/>
    <col min="3" max="10" width="12" style="4" customWidth="1"/>
    <col min="11" max="11" width="0" style="4" hidden="1" customWidth="1"/>
    <col min="12" max="16384" width="10.26953125" style="4"/>
  </cols>
  <sheetData>
    <row r="1" spans="1:10" ht="14" x14ac:dyDescent="0.3">
      <c r="A1" s="32"/>
      <c r="B1" s="32"/>
      <c r="C1" s="119" t="s">
        <v>511</v>
      </c>
      <c r="D1" s="119"/>
      <c r="E1" s="119"/>
      <c r="F1" s="119"/>
      <c r="G1" s="119"/>
      <c r="H1" s="119"/>
      <c r="I1" s="119"/>
      <c r="J1" s="119"/>
    </row>
    <row r="2" spans="1:10" ht="14" x14ac:dyDescent="0.3">
      <c r="A2" s="32"/>
      <c r="B2" s="119" t="s">
        <v>267</v>
      </c>
      <c r="C2" s="119"/>
      <c r="D2" s="119"/>
      <c r="E2" s="119"/>
      <c r="F2" s="119"/>
      <c r="G2" s="119"/>
      <c r="H2" s="119"/>
      <c r="I2" s="119"/>
      <c r="J2" s="119"/>
    </row>
    <row r="3" spans="1:10" ht="14" x14ac:dyDescent="0.3">
      <c r="A3" s="119" t="s">
        <v>106</v>
      </c>
      <c r="B3" s="119"/>
      <c r="C3" s="119"/>
      <c r="D3" s="119"/>
      <c r="E3" s="119"/>
      <c r="F3" s="119"/>
      <c r="G3" s="119"/>
      <c r="H3" s="119"/>
      <c r="I3" s="119"/>
      <c r="J3" s="119"/>
    </row>
    <row r="4" spans="1:10" ht="14" x14ac:dyDescent="0.3">
      <c r="A4" s="32"/>
      <c r="B4" s="119" t="s">
        <v>107</v>
      </c>
      <c r="C4" s="119"/>
      <c r="D4" s="119"/>
      <c r="E4" s="119"/>
      <c r="F4" s="119"/>
      <c r="G4" s="119"/>
      <c r="H4" s="119"/>
      <c r="I4" s="119"/>
      <c r="J4" s="119"/>
    </row>
    <row r="5" spans="1:10" ht="14" x14ac:dyDescent="0.3">
      <c r="A5" s="32"/>
      <c r="B5" s="32"/>
      <c r="C5" s="32"/>
      <c r="D5" s="32"/>
      <c r="E5" s="108"/>
      <c r="F5" s="119" t="s">
        <v>108</v>
      </c>
      <c r="G5" s="119"/>
      <c r="H5" s="119"/>
      <c r="I5" s="119"/>
      <c r="J5" s="119"/>
    </row>
    <row r="6" spans="1:10" ht="14" x14ac:dyDescent="0.3">
      <c r="A6" s="32"/>
      <c r="B6" s="32"/>
      <c r="C6" s="108"/>
      <c r="D6" s="108"/>
      <c r="E6" s="108"/>
      <c r="F6" s="108"/>
      <c r="G6" s="108"/>
      <c r="H6" s="108"/>
      <c r="I6" s="108"/>
      <c r="J6" s="108"/>
    </row>
    <row r="7" spans="1:10" ht="7.5" customHeight="1" x14ac:dyDescent="0.3"/>
    <row r="8" spans="1:10" ht="17.25" customHeight="1" x14ac:dyDescent="0.3">
      <c r="A8" s="120" t="s">
        <v>110</v>
      </c>
      <c r="B8" s="120"/>
      <c r="C8" s="120"/>
      <c r="D8" s="120"/>
      <c r="E8" s="120"/>
      <c r="F8" s="120"/>
      <c r="G8" s="120"/>
      <c r="H8" s="120"/>
      <c r="I8" s="120"/>
      <c r="J8" s="120"/>
    </row>
    <row r="9" spans="1:10" s="123" customFormat="1" ht="13.5" thickBot="1" x14ac:dyDescent="0.35"/>
    <row r="10" spans="1:10" ht="52.5" customHeight="1" x14ac:dyDescent="0.3">
      <c r="A10" s="124" t="s">
        <v>522</v>
      </c>
      <c r="B10" s="127" t="s">
        <v>109</v>
      </c>
      <c r="C10" s="130" t="s">
        <v>548</v>
      </c>
      <c r="D10" s="130"/>
      <c r="E10" s="130"/>
      <c r="F10" s="130" t="s">
        <v>272</v>
      </c>
      <c r="G10" s="130"/>
      <c r="H10" s="130"/>
      <c r="I10" s="130" t="s">
        <v>549</v>
      </c>
      <c r="J10" s="131"/>
    </row>
    <row r="11" spans="1:10" ht="15" customHeight="1" x14ac:dyDescent="0.3">
      <c r="A11" s="125"/>
      <c r="B11" s="128"/>
      <c r="C11" s="121" t="s">
        <v>0</v>
      </c>
      <c r="D11" s="132" t="s">
        <v>1</v>
      </c>
      <c r="E11" s="121" t="s">
        <v>64</v>
      </c>
      <c r="F11" s="121" t="s">
        <v>0</v>
      </c>
      <c r="G11" s="132" t="s">
        <v>1</v>
      </c>
      <c r="H11" s="121" t="s">
        <v>64</v>
      </c>
      <c r="I11" s="121" t="s">
        <v>0</v>
      </c>
      <c r="J11" s="135" t="s">
        <v>1</v>
      </c>
    </row>
    <row r="12" spans="1:10" ht="23.25" customHeight="1" x14ac:dyDescent="0.3">
      <c r="A12" s="126"/>
      <c r="B12" s="129"/>
      <c r="C12" s="122"/>
      <c r="D12" s="133"/>
      <c r="E12" s="134"/>
      <c r="F12" s="122"/>
      <c r="G12" s="133"/>
      <c r="H12" s="134"/>
      <c r="I12" s="122"/>
      <c r="J12" s="136"/>
    </row>
    <row r="13" spans="1:10" ht="25.5" hidden="1" customHeight="1" x14ac:dyDescent="0.3">
      <c r="A13" s="33">
        <v>1</v>
      </c>
      <c r="B13" s="34" t="s">
        <v>265</v>
      </c>
      <c r="C13" s="35"/>
      <c r="D13" s="36"/>
      <c r="E13" s="37">
        <f>SUM(E14:E14)</f>
        <v>0</v>
      </c>
      <c r="F13" s="35"/>
      <c r="G13" s="36"/>
      <c r="H13" s="37">
        <f>SUM(H14:H14)</f>
        <v>0</v>
      </c>
      <c r="I13" s="35"/>
      <c r="J13" s="90"/>
    </row>
    <row r="14" spans="1:10" ht="12.75" hidden="1" customHeight="1" x14ac:dyDescent="0.35">
      <c r="A14" s="38"/>
      <c r="B14" s="17"/>
      <c r="C14" s="13"/>
      <c r="D14" s="14"/>
      <c r="E14" s="13"/>
      <c r="F14" s="13"/>
      <c r="G14" s="14"/>
      <c r="H14" s="13"/>
      <c r="I14" s="13"/>
      <c r="J14" s="91"/>
    </row>
    <row r="15" spans="1:10" ht="24" hidden="1" customHeight="1" x14ac:dyDescent="0.35">
      <c r="A15" s="39">
        <v>2</v>
      </c>
      <c r="B15" s="40" t="s">
        <v>132</v>
      </c>
      <c r="C15" s="41"/>
      <c r="D15" s="41"/>
      <c r="E15" s="42">
        <f>SUM(E16:E16)</f>
        <v>0</v>
      </c>
      <c r="F15" s="41"/>
      <c r="G15" s="41"/>
      <c r="H15" s="42">
        <f>SUM(H16:H16)</f>
        <v>0</v>
      </c>
      <c r="I15" s="41"/>
      <c r="J15" s="92"/>
    </row>
    <row r="16" spans="1:10" ht="12.75" hidden="1" customHeight="1" x14ac:dyDescent="0.35">
      <c r="A16" s="38"/>
      <c r="B16" s="17"/>
      <c r="C16" s="13"/>
      <c r="D16" s="14"/>
      <c r="E16" s="13"/>
      <c r="F16" s="13"/>
      <c r="G16" s="14"/>
      <c r="H16" s="13"/>
      <c r="I16" s="13"/>
      <c r="J16" s="91"/>
    </row>
    <row r="17" spans="1:11" ht="13.5" hidden="1" customHeight="1" x14ac:dyDescent="0.35">
      <c r="A17" s="39">
        <v>3</v>
      </c>
      <c r="B17" s="43" t="s">
        <v>133</v>
      </c>
      <c r="C17" s="41"/>
      <c r="D17" s="44"/>
      <c r="E17" s="45">
        <f>SUM(E19:E25)</f>
        <v>0</v>
      </c>
      <c r="F17" s="41"/>
      <c r="G17" s="44"/>
      <c r="H17" s="45">
        <f>SUM(H19:H25)</f>
        <v>0</v>
      </c>
      <c r="I17" s="44"/>
      <c r="J17" s="93"/>
    </row>
    <row r="18" spans="1:11" ht="15.5" hidden="1" x14ac:dyDescent="0.35">
      <c r="A18" s="38" t="s">
        <v>2</v>
      </c>
      <c r="B18" s="23" t="s">
        <v>114</v>
      </c>
      <c r="C18" s="13"/>
      <c r="D18" s="14"/>
      <c r="E18" s="13"/>
      <c r="F18" s="13"/>
      <c r="G18" s="14"/>
      <c r="H18" s="13"/>
      <c r="I18" s="13"/>
      <c r="J18" s="91"/>
    </row>
    <row r="19" spans="1:11" ht="31" hidden="1" x14ac:dyDescent="0.35">
      <c r="A19" s="38" t="s">
        <v>3</v>
      </c>
      <c r="B19" s="17" t="s">
        <v>134</v>
      </c>
      <c r="C19" s="13"/>
      <c r="D19" s="14">
        <v>0</v>
      </c>
      <c r="E19" s="13">
        <f t="shared" ref="E19:E21" si="0">C19*D19</f>
        <v>0</v>
      </c>
      <c r="F19" s="13"/>
      <c r="G19" s="14">
        <v>0</v>
      </c>
      <c r="H19" s="13">
        <f t="shared" ref="H19:H21" si="1">F19*G19</f>
        <v>0</v>
      </c>
      <c r="I19" s="13">
        <f t="shared" ref="I19:I21" si="2">F19-C19</f>
        <v>0</v>
      </c>
      <c r="J19" s="91">
        <f t="shared" ref="J19:J21" si="3">G19-D19</f>
        <v>0</v>
      </c>
    </row>
    <row r="20" spans="1:11" ht="31" hidden="1" x14ac:dyDescent="0.35">
      <c r="A20" s="38" t="s">
        <v>4</v>
      </c>
      <c r="B20" s="17" t="s">
        <v>135</v>
      </c>
      <c r="C20" s="13"/>
      <c r="D20" s="14">
        <v>0</v>
      </c>
      <c r="E20" s="13">
        <f t="shared" si="0"/>
        <v>0</v>
      </c>
      <c r="F20" s="13"/>
      <c r="G20" s="14">
        <v>0</v>
      </c>
      <c r="H20" s="13">
        <f t="shared" si="1"/>
        <v>0</v>
      </c>
      <c r="I20" s="13">
        <f t="shared" si="2"/>
        <v>0</v>
      </c>
      <c r="J20" s="91">
        <f t="shared" si="3"/>
        <v>0</v>
      </c>
    </row>
    <row r="21" spans="1:11" ht="31" hidden="1" x14ac:dyDescent="0.35">
      <c r="A21" s="38" t="s">
        <v>115</v>
      </c>
      <c r="B21" s="17" t="s">
        <v>136</v>
      </c>
      <c r="C21" s="13"/>
      <c r="D21" s="14">
        <v>0</v>
      </c>
      <c r="E21" s="13">
        <f t="shared" si="0"/>
        <v>0</v>
      </c>
      <c r="F21" s="13"/>
      <c r="G21" s="14">
        <v>0</v>
      </c>
      <c r="H21" s="13">
        <f t="shared" si="1"/>
        <v>0</v>
      </c>
      <c r="I21" s="13">
        <f t="shared" si="2"/>
        <v>0</v>
      </c>
      <c r="J21" s="91">
        <f t="shared" si="3"/>
        <v>0</v>
      </c>
    </row>
    <row r="22" spans="1:11" ht="15.5" hidden="1" x14ac:dyDescent="0.35">
      <c r="A22" s="46" t="s">
        <v>5</v>
      </c>
      <c r="B22" s="17" t="s">
        <v>131</v>
      </c>
      <c r="C22" s="41"/>
      <c r="D22" s="41"/>
      <c r="E22" s="13"/>
      <c r="F22" s="41"/>
      <c r="G22" s="41"/>
      <c r="H22" s="13"/>
      <c r="I22" s="13"/>
      <c r="J22" s="91"/>
    </row>
    <row r="23" spans="1:11" ht="31" hidden="1" x14ac:dyDescent="0.35">
      <c r="A23" s="47" t="s">
        <v>7</v>
      </c>
      <c r="B23" s="17" t="s">
        <v>134</v>
      </c>
      <c r="C23" s="13"/>
      <c r="D23" s="14">
        <v>0</v>
      </c>
      <c r="E23" s="13">
        <f t="shared" ref="E23:E25" si="4">C23*D23</f>
        <v>0</v>
      </c>
      <c r="F23" s="13"/>
      <c r="G23" s="14">
        <v>0</v>
      </c>
      <c r="H23" s="13">
        <f t="shared" ref="H23:H25" si="5">F23*G23</f>
        <v>0</v>
      </c>
      <c r="I23" s="13">
        <f t="shared" ref="I23:I25" si="6">F23-C23</f>
        <v>0</v>
      </c>
      <c r="J23" s="91">
        <f t="shared" ref="J23:J25" si="7">G23-D23</f>
        <v>0</v>
      </c>
    </row>
    <row r="24" spans="1:11" ht="31" hidden="1" x14ac:dyDescent="0.35">
      <c r="A24" s="46" t="s">
        <v>6</v>
      </c>
      <c r="B24" s="17" t="s">
        <v>136</v>
      </c>
      <c r="C24" s="13"/>
      <c r="D24" s="14">
        <v>0</v>
      </c>
      <c r="E24" s="13">
        <f t="shared" si="4"/>
        <v>0</v>
      </c>
      <c r="F24" s="13"/>
      <c r="G24" s="14">
        <v>0</v>
      </c>
      <c r="H24" s="13">
        <f t="shared" si="5"/>
        <v>0</v>
      </c>
      <c r="I24" s="13">
        <f t="shared" si="6"/>
        <v>0</v>
      </c>
      <c r="J24" s="91">
        <f t="shared" si="7"/>
        <v>0</v>
      </c>
    </row>
    <row r="25" spans="1:11" ht="31" hidden="1" x14ac:dyDescent="0.35">
      <c r="A25" s="46" t="s">
        <v>116</v>
      </c>
      <c r="B25" s="17" t="s">
        <v>135</v>
      </c>
      <c r="C25" s="13"/>
      <c r="D25" s="14">
        <v>0</v>
      </c>
      <c r="E25" s="13">
        <f t="shared" si="4"/>
        <v>0</v>
      </c>
      <c r="F25" s="13"/>
      <c r="G25" s="14">
        <v>0</v>
      </c>
      <c r="H25" s="13">
        <f t="shared" si="5"/>
        <v>0</v>
      </c>
      <c r="I25" s="13">
        <f t="shared" si="6"/>
        <v>0</v>
      </c>
      <c r="J25" s="91">
        <f t="shared" si="7"/>
        <v>0</v>
      </c>
    </row>
    <row r="26" spans="1:11" ht="15.5" x14ac:dyDescent="0.35">
      <c r="A26" s="6">
        <v>1</v>
      </c>
      <c r="B26" s="10" t="s">
        <v>66</v>
      </c>
      <c r="C26" s="8"/>
      <c r="D26" s="11"/>
      <c r="E26" s="12">
        <f>SUM(E28:E49)</f>
        <v>258318.3</v>
      </c>
      <c r="F26" s="8"/>
      <c r="G26" s="11"/>
      <c r="H26" s="12">
        <f>SUM(H28:H51)</f>
        <v>181850.67999999996</v>
      </c>
      <c r="I26" s="11"/>
      <c r="J26" s="94"/>
    </row>
    <row r="27" spans="1:11" ht="15.5" x14ac:dyDescent="0.35">
      <c r="A27" s="95" t="s">
        <v>285</v>
      </c>
      <c r="B27" s="23" t="s">
        <v>68</v>
      </c>
      <c r="C27" s="41"/>
      <c r="D27" s="41"/>
      <c r="E27" s="41"/>
      <c r="F27" s="41"/>
      <c r="G27" s="41"/>
      <c r="H27" s="41"/>
      <c r="I27" s="41"/>
      <c r="J27" s="92"/>
    </row>
    <row r="28" spans="1:11" ht="15.5" x14ac:dyDescent="0.35">
      <c r="A28" s="95" t="s">
        <v>286</v>
      </c>
      <c r="B28" s="15" t="s">
        <v>568</v>
      </c>
      <c r="C28" s="13"/>
      <c r="D28" s="14"/>
      <c r="E28" s="13"/>
      <c r="F28" s="13"/>
      <c r="G28" s="14"/>
      <c r="H28" s="13"/>
      <c r="I28" s="13"/>
      <c r="J28" s="91"/>
    </row>
    <row r="29" spans="1:11" ht="15.5" x14ac:dyDescent="0.35">
      <c r="A29" s="95" t="s">
        <v>287</v>
      </c>
      <c r="B29" s="17" t="s">
        <v>190</v>
      </c>
      <c r="C29" s="13">
        <v>90.88</v>
      </c>
      <c r="D29" s="14">
        <v>80</v>
      </c>
      <c r="E29" s="13">
        <f t="shared" ref="E29" si="8">C29*D29</f>
        <v>7270.4</v>
      </c>
      <c r="F29" s="13">
        <v>114.88</v>
      </c>
      <c r="G29" s="14">
        <v>250</v>
      </c>
      <c r="H29" s="13">
        <f>F29*G29</f>
        <v>28720</v>
      </c>
      <c r="I29" s="13">
        <f t="shared" ref="I29:I35" si="9">F29-C29</f>
        <v>24</v>
      </c>
      <c r="J29" s="91">
        <f t="shared" ref="J29:J49" si="10">G29-D29</f>
        <v>170</v>
      </c>
      <c r="K29" s="5">
        <f>H29-E29</f>
        <v>21449.599999999999</v>
      </c>
    </row>
    <row r="30" spans="1:11" ht="15.5" x14ac:dyDescent="0.35">
      <c r="A30" s="95" t="s">
        <v>288</v>
      </c>
      <c r="B30" s="17" t="s">
        <v>191</v>
      </c>
      <c r="C30" s="13"/>
      <c r="D30" s="14"/>
      <c r="E30" s="13"/>
      <c r="F30" s="13"/>
      <c r="G30" s="14"/>
      <c r="H30" s="13"/>
      <c r="I30" s="13"/>
      <c r="J30" s="91"/>
    </row>
    <row r="31" spans="1:11" ht="15.5" x14ac:dyDescent="0.35">
      <c r="A31" s="95" t="s">
        <v>289</v>
      </c>
      <c r="B31" s="17" t="s">
        <v>192</v>
      </c>
      <c r="C31" s="13">
        <v>91.03</v>
      </c>
      <c r="D31" s="14">
        <v>600</v>
      </c>
      <c r="E31" s="13">
        <f t="shared" ref="E31:E35" si="11">C31*D31</f>
        <v>54618</v>
      </c>
      <c r="F31" s="13">
        <v>115.06</v>
      </c>
      <c r="G31" s="14">
        <v>250</v>
      </c>
      <c r="H31" s="13">
        <f>F31*G31</f>
        <v>28765</v>
      </c>
      <c r="I31" s="13">
        <f t="shared" si="9"/>
        <v>24.03</v>
      </c>
      <c r="J31" s="91">
        <f t="shared" si="10"/>
        <v>-350</v>
      </c>
      <c r="K31" s="5">
        <f t="shared" ref="K31:K98" si="12">H31-E31</f>
        <v>-25853</v>
      </c>
    </row>
    <row r="32" spans="1:11" ht="15.5" x14ac:dyDescent="0.35">
      <c r="A32" s="95" t="s">
        <v>290</v>
      </c>
      <c r="B32" s="17" t="s">
        <v>193</v>
      </c>
      <c r="C32" s="13">
        <v>76.44</v>
      </c>
      <c r="D32" s="14">
        <v>40</v>
      </c>
      <c r="E32" s="13">
        <f t="shared" si="11"/>
        <v>3057.6</v>
      </c>
      <c r="F32" s="13">
        <v>97.42</v>
      </c>
      <c r="G32" s="14">
        <v>25</v>
      </c>
      <c r="H32" s="13">
        <f t="shared" ref="H32:H35" si="13">F32*G32</f>
        <v>2435.5</v>
      </c>
      <c r="I32" s="13">
        <f t="shared" si="9"/>
        <v>20.980000000000004</v>
      </c>
      <c r="J32" s="91">
        <f t="shared" si="10"/>
        <v>-15</v>
      </c>
      <c r="K32" s="5">
        <f t="shared" si="12"/>
        <v>-622.09999999999991</v>
      </c>
    </row>
    <row r="33" spans="1:13" ht="15.5" x14ac:dyDescent="0.35">
      <c r="A33" s="95" t="s">
        <v>291</v>
      </c>
      <c r="B33" s="17" t="s">
        <v>194</v>
      </c>
      <c r="C33" s="13">
        <v>75.06</v>
      </c>
      <c r="D33" s="14">
        <v>600</v>
      </c>
      <c r="E33" s="13">
        <f t="shared" si="11"/>
        <v>45036</v>
      </c>
      <c r="F33" s="13">
        <v>95.76</v>
      </c>
      <c r="G33" s="14">
        <v>400</v>
      </c>
      <c r="H33" s="13">
        <f t="shared" si="13"/>
        <v>38304</v>
      </c>
      <c r="I33" s="13">
        <f t="shared" si="9"/>
        <v>20.700000000000003</v>
      </c>
      <c r="J33" s="91">
        <f t="shared" si="10"/>
        <v>-200</v>
      </c>
      <c r="K33" s="5">
        <f t="shared" si="12"/>
        <v>-6732</v>
      </c>
    </row>
    <row r="34" spans="1:13" ht="15.5" x14ac:dyDescent="0.35">
      <c r="A34" s="95" t="s">
        <v>292</v>
      </c>
      <c r="B34" s="17" t="s">
        <v>195</v>
      </c>
      <c r="C34" s="13">
        <v>77.790000000000006</v>
      </c>
      <c r="D34" s="14">
        <v>80</v>
      </c>
      <c r="E34" s="13">
        <f t="shared" si="11"/>
        <v>6223.2000000000007</v>
      </c>
      <c r="F34" s="13">
        <v>99.06</v>
      </c>
      <c r="G34" s="14">
        <v>70</v>
      </c>
      <c r="H34" s="13">
        <f t="shared" si="13"/>
        <v>6934.2</v>
      </c>
      <c r="I34" s="13">
        <f t="shared" si="9"/>
        <v>21.269999999999996</v>
      </c>
      <c r="J34" s="91">
        <f t="shared" si="10"/>
        <v>-10</v>
      </c>
      <c r="K34" s="5">
        <f t="shared" si="12"/>
        <v>710.99999999999909</v>
      </c>
    </row>
    <row r="35" spans="1:13" ht="15.5" x14ac:dyDescent="0.35">
      <c r="A35" s="95" t="s">
        <v>293</v>
      </c>
      <c r="B35" s="17" t="s">
        <v>196</v>
      </c>
      <c r="C35" s="13">
        <v>57.06</v>
      </c>
      <c r="D35" s="14">
        <v>150</v>
      </c>
      <c r="E35" s="13">
        <f t="shared" si="11"/>
        <v>8559</v>
      </c>
      <c r="F35" s="13">
        <v>74.27</v>
      </c>
      <c r="G35" s="14">
        <v>230</v>
      </c>
      <c r="H35" s="13">
        <f t="shared" si="13"/>
        <v>17082.099999999999</v>
      </c>
      <c r="I35" s="13">
        <f t="shared" si="9"/>
        <v>17.209999999999994</v>
      </c>
      <c r="J35" s="91">
        <f t="shared" si="10"/>
        <v>80</v>
      </c>
      <c r="K35" s="5">
        <f t="shared" si="12"/>
        <v>8523.0999999999985</v>
      </c>
    </row>
    <row r="36" spans="1:13" ht="15.5" x14ac:dyDescent="0.35">
      <c r="A36" s="24" t="s">
        <v>294</v>
      </c>
      <c r="B36" s="17" t="s">
        <v>137</v>
      </c>
      <c r="C36" s="41"/>
      <c r="D36" s="41"/>
      <c r="E36" s="41"/>
      <c r="F36" s="41"/>
      <c r="G36" s="41"/>
      <c r="H36" s="41"/>
      <c r="I36" s="41"/>
      <c r="J36" s="91"/>
      <c r="K36" s="5">
        <f t="shared" si="12"/>
        <v>0</v>
      </c>
    </row>
    <row r="37" spans="1:13" ht="31" x14ac:dyDescent="0.35">
      <c r="A37" s="24" t="s">
        <v>295</v>
      </c>
      <c r="B37" s="17" t="s">
        <v>197</v>
      </c>
      <c r="C37" s="13">
        <v>14.18</v>
      </c>
      <c r="D37" s="14">
        <f>200+600</f>
        <v>800</v>
      </c>
      <c r="E37" s="13">
        <f t="shared" ref="E37" si="14">C37*D37</f>
        <v>11344</v>
      </c>
      <c r="F37" s="13">
        <v>16.940000000000001</v>
      </c>
      <c r="G37" s="14">
        <v>600</v>
      </c>
      <c r="H37" s="13">
        <f t="shared" ref="H37" si="15">F37*G37</f>
        <v>10164</v>
      </c>
      <c r="I37" s="13">
        <f t="shared" ref="I37" si="16">F37-C37</f>
        <v>2.7600000000000016</v>
      </c>
      <c r="J37" s="91">
        <f t="shared" si="10"/>
        <v>-200</v>
      </c>
      <c r="K37" s="5">
        <f t="shared" si="12"/>
        <v>-1180</v>
      </c>
    </row>
    <row r="38" spans="1:13" ht="13.5" customHeight="1" x14ac:dyDescent="0.35">
      <c r="A38" s="24" t="s">
        <v>296</v>
      </c>
      <c r="B38" s="17" t="s">
        <v>138</v>
      </c>
      <c r="C38" s="13"/>
      <c r="D38" s="25"/>
      <c r="E38" s="13"/>
      <c r="F38" s="13"/>
      <c r="G38" s="25"/>
      <c r="H38" s="13"/>
      <c r="I38" s="13"/>
      <c r="J38" s="91"/>
      <c r="K38" s="5">
        <f t="shared" si="12"/>
        <v>0</v>
      </c>
    </row>
    <row r="39" spans="1:13" ht="16.5" customHeight="1" x14ac:dyDescent="0.35">
      <c r="A39" s="24" t="s">
        <v>486</v>
      </c>
      <c r="B39" s="17" t="s">
        <v>141</v>
      </c>
      <c r="C39" s="13"/>
      <c r="D39" s="25"/>
      <c r="E39" s="13"/>
      <c r="F39" s="13"/>
      <c r="G39" s="25"/>
      <c r="H39" s="13"/>
      <c r="I39" s="13"/>
      <c r="J39" s="91"/>
      <c r="K39" s="5">
        <f t="shared" si="12"/>
        <v>0</v>
      </c>
      <c r="M39" s="88"/>
    </row>
    <row r="40" spans="1:13" ht="33" customHeight="1" x14ac:dyDescent="0.35">
      <c r="A40" s="95" t="s">
        <v>297</v>
      </c>
      <c r="B40" s="17" t="s">
        <v>275</v>
      </c>
      <c r="C40" s="13">
        <v>506.4</v>
      </c>
      <c r="D40" s="14">
        <v>25</v>
      </c>
      <c r="E40" s="13">
        <f t="shared" ref="E40:E49" si="17">C40*D40</f>
        <v>12660</v>
      </c>
      <c r="F40" s="13">
        <v>659.2</v>
      </c>
      <c r="G40" s="14">
        <v>10</v>
      </c>
      <c r="H40" s="13">
        <f t="shared" ref="H40:H49" si="18">F40*G40</f>
        <v>6592</v>
      </c>
      <c r="I40" s="13">
        <f t="shared" ref="I40:I49" si="19">F40-C40</f>
        <v>152.80000000000007</v>
      </c>
      <c r="J40" s="91">
        <f t="shared" si="10"/>
        <v>-15</v>
      </c>
      <c r="K40" s="5">
        <f t="shared" si="12"/>
        <v>-6068</v>
      </c>
    </row>
    <row r="41" spans="1:13" ht="15.5" x14ac:dyDescent="0.35">
      <c r="A41" s="95" t="s">
        <v>298</v>
      </c>
      <c r="B41" s="17" t="s">
        <v>276</v>
      </c>
      <c r="C41" s="13">
        <v>427.3</v>
      </c>
      <c r="D41" s="14">
        <v>25</v>
      </c>
      <c r="E41" s="13">
        <f t="shared" si="17"/>
        <v>10682.5</v>
      </c>
      <c r="F41" s="13">
        <v>563.6</v>
      </c>
      <c r="G41" s="14">
        <v>10</v>
      </c>
      <c r="H41" s="13">
        <f t="shared" si="18"/>
        <v>5636</v>
      </c>
      <c r="I41" s="13">
        <f t="shared" si="19"/>
        <v>136.30000000000001</v>
      </c>
      <c r="J41" s="91">
        <f t="shared" si="10"/>
        <v>-15</v>
      </c>
      <c r="K41" s="5">
        <f t="shared" si="12"/>
        <v>-5046.5</v>
      </c>
    </row>
    <row r="42" spans="1:13" ht="15.5" x14ac:dyDescent="0.35">
      <c r="A42" s="95" t="s">
        <v>299</v>
      </c>
      <c r="B42" s="17" t="s">
        <v>277</v>
      </c>
      <c r="C42" s="13">
        <v>439.85</v>
      </c>
      <c r="D42" s="14">
        <v>20</v>
      </c>
      <c r="E42" s="13">
        <f t="shared" si="17"/>
        <v>8797</v>
      </c>
      <c r="F42" s="13">
        <v>545.9</v>
      </c>
      <c r="G42" s="14">
        <v>5</v>
      </c>
      <c r="H42" s="13">
        <f t="shared" si="18"/>
        <v>2729.5</v>
      </c>
      <c r="I42" s="13">
        <f t="shared" si="19"/>
        <v>106.04999999999995</v>
      </c>
      <c r="J42" s="91">
        <f t="shared" si="10"/>
        <v>-15</v>
      </c>
      <c r="K42" s="5">
        <f t="shared" si="12"/>
        <v>-6067.5</v>
      </c>
    </row>
    <row r="43" spans="1:13" ht="15.5" x14ac:dyDescent="0.35">
      <c r="A43" s="95" t="s">
        <v>300</v>
      </c>
      <c r="B43" s="17" t="s">
        <v>278</v>
      </c>
      <c r="C43" s="13">
        <v>360.75</v>
      </c>
      <c r="D43" s="14">
        <v>20</v>
      </c>
      <c r="E43" s="13">
        <f t="shared" si="17"/>
        <v>7215</v>
      </c>
      <c r="F43" s="13">
        <v>450.3</v>
      </c>
      <c r="G43" s="14">
        <v>5</v>
      </c>
      <c r="H43" s="13">
        <f t="shared" si="18"/>
        <v>2251.5</v>
      </c>
      <c r="I43" s="13">
        <f t="shared" si="19"/>
        <v>89.550000000000011</v>
      </c>
      <c r="J43" s="91">
        <f t="shared" si="10"/>
        <v>-15</v>
      </c>
      <c r="K43" s="5">
        <f t="shared" si="12"/>
        <v>-4963.5</v>
      </c>
    </row>
    <row r="44" spans="1:13" ht="15.5" x14ac:dyDescent="0.35">
      <c r="A44" s="95" t="s">
        <v>301</v>
      </c>
      <c r="B44" s="17" t="s">
        <v>273</v>
      </c>
      <c r="C44" s="13">
        <v>791.14</v>
      </c>
      <c r="D44" s="14">
        <v>20</v>
      </c>
      <c r="E44" s="13">
        <f t="shared" si="17"/>
        <v>15822.8</v>
      </c>
      <c r="F44" s="13">
        <v>861.16</v>
      </c>
      <c r="G44" s="14">
        <v>5</v>
      </c>
      <c r="H44" s="13">
        <f t="shared" si="18"/>
        <v>4305.8</v>
      </c>
      <c r="I44" s="13">
        <f t="shared" si="19"/>
        <v>70.019999999999982</v>
      </c>
      <c r="J44" s="91">
        <f t="shared" si="10"/>
        <v>-15</v>
      </c>
      <c r="K44" s="5">
        <f t="shared" si="12"/>
        <v>-11517</v>
      </c>
    </row>
    <row r="45" spans="1:13" ht="15.5" x14ac:dyDescent="0.35">
      <c r="A45" s="95" t="s">
        <v>302</v>
      </c>
      <c r="B45" s="17" t="s">
        <v>274</v>
      </c>
      <c r="C45" s="13">
        <v>680.4</v>
      </c>
      <c r="D45" s="14">
        <v>20</v>
      </c>
      <c r="E45" s="13">
        <f t="shared" si="17"/>
        <v>13608</v>
      </c>
      <c r="F45" s="13">
        <v>727.32</v>
      </c>
      <c r="G45" s="14">
        <v>5</v>
      </c>
      <c r="H45" s="13">
        <f t="shared" si="18"/>
        <v>3636.6000000000004</v>
      </c>
      <c r="I45" s="13">
        <f t="shared" si="19"/>
        <v>46.920000000000073</v>
      </c>
      <c r="J45" s="91">
        <f t="shared" si="10"/>
        <v>-15</v>
      </c>
      <c r="K45" s="5">
        <f t="shared" si="12"/>
        <v>-9971.4</v>
      </c>
    </row>
    <row r="46" spans="1:13" ht="31" x14ac:dyDescent="0.35">
      <c r="A46" s="95" t="s">
        <v>303</v>
      </c>
      <c r="B46" s="17" t="s">
        <v>279</v>
      </c>
      <c r="C46" s="13">
        <v>1013.27</v>
      </c>
      <c r="D46" s="14">
        <v>20</v>
      </c>
      <c r="E46" s="13">
        <f t="shared" si="17"/>
        <v>20265.400000000001</v>
      </c>
      <c r="F46" s="13">
        <v>1092.7</v>
      </c>
      <c r="G46" s="14">
        <v>4</v>
      </c>
      <c r="H46" s="13">
        <f t="shared" si="18"/>
        <v>4370.8</v>
      </c>
      <c r="I46" s="13">
        <f t="shared" si="19"/>
        <v>79.430000000000064</v>
      </c>
      <c r="J46" s="91">
        <f t="shared" si="10"/>
        <v>-16</v>
      </c>
      <c r="K46" s="5">
        <f t="shared" si="12"/>
        <v>-15894.600000000002</v>
      </c>
    </row>
    <row r="47" spans="1:13" ht="31" x14ac:dyDescent="0.35">
      <c r="A47" s="95" t="s">
        <v>304</v>
      </c>
      <c r="B47" s="17" t="s">
        <v>280</v>
      </c>
      <c r="C47" s="13">
        <v>855.07</v>
      </c>
      <c r="D47" s="14">
        <v>20</v>
      </c>
      <c r="E47" s="13">
        <f t="shared" si="17"/>
        <v>17101.400000000001</v>
      </c>
      <c r="F47" s="13">
        <v>901.5</v>
      </c>
      <c r="G47" s="14">
        <v>4</v>
      </c>
      <c r="H47" s="13">
        <f t="shared" si="18"/>
        <v>3606</v>
      </c>
      <c r="I47" s="13">
        <f t="shared" si="19"/>
        <v>46.42999999999995</v>
      </c>
      <c r="J47" s="91">
        <f t="shared" si="10"/>
        <v>-16</v>
      </c>
      <c r="K47" s="5">
        <f t="shared" si="12"/>
        <v>-13495.400000000001</v>
      </c>
    </row>
    <row r="48" spans="1:13" ht="32.25" customHeight="1" x14ac:dyDescent="0.35">
      <c r="A48" s="95" t="s">
        <v>305</v>
      </c>
      <c r="B48" s="17" t="s">
        <v>281</v>
      </c>
      <c r="C48" s="13">
        <v>344.89</v>
      </c>
      <c r="D48" s="14">
        <v>25</v>
      </c>
      <c r="E48" s="13">
        <f t="shared" si="17"/>
        <v>8622.25</v>
      </c>
      <c r="F48" s="13">
        <v>409.84</v>
      </c>
      <c r="G48" s="14">
        <v>4</v>
      </c>
      <c r="H48" s="13">
        <f t="shared" si="18"/>
        <v>1639.36</v>
      </c>
      <c r="I48" s="13">
        <f t="shared" si="19"/>
        <v>64.949999999999989</v>
      </c>
      <c r="J48" s="91">
        <f t="shared" si="10"/>
        <v>-21</v>
      </c>
      <c r="K48" s="5">
        <f t="shared" si="12"/>
        <v>-6982.89</v>
      </c>
    </row>
    <row r="49" spans="1:11" ht="32.25" customHeight="1" x14ac:dyDescent="0.35">
      <c r="A49" s="95" t="s">
        <v>306</v>
      </c>
      <c r="B49" s="17" t="s">
        <v>282</v>
      </c>
      <c r="C49" s="13">
        <v>297.43</v>
      </c>
      <c r="D49" s="14">
        <v>25</v>
      </c>
      <c r="E49" s="13">
        <f t="shared" si="17"/>
        <v>7435.75</v>
      </c>
      <c r="F49" s="13">
        <v>352.48</v>
      </c>
      <c r="G49" s="14">
        <v>4</v>
      </c>
      <c r="H49" s="13">
        <f t="shared" si="18"/>
        <v>1409.92</v>
      </c>
      <c r="I49" s="13">
        <f t="shared" si="19"/>
        <v>55.050000000000011</v>
      </c>
      <c r="J49" s="91">
        <f t="shared" si="10"/>
        <v>-21</v>
      </c>
      <c r="K49" s="5">
        <f t="shared" si="12"/>
        <v>-6025.83</v>
      </c>
    </row>
    <row r="50" spans="1:11" s="28" customFormat="1" ht="15.5" x14ac:dyDescent="0.35">
      <c r="A50" s="95" t="s">
        <v>507</v>
      </c>
      <c r="B50" s="29" t="s">
        <v>509</v>
      </c>
      <c r="C50" s="26"/>
      <c r="D50" s="27"/>
      <c r="E50" s="26">
        <f t="shared" ref="E50:E51" si="20">C50*D50</f>
        <v>0</v>
      </c>
      <c r="F50" s="26">
        <v>720.78</v>
      </c>
      <c r="G50" s="27">
        <v>10</v>
      </c>
      <c r="H50" s="26">
        <f>F50*G50</f>
        <v>7207.7999999999993</v>
      </c>
      <c r="I50" s="26">
        <f t="shared" ref="I50:I51" si="21">F50-C50</f>
        <v>720.78</v>
      </c>
      <c r="J50" s="96">
        <f t="shared" ref="J50:J51" si="22">G50-D50</f>
        <v>10</v>
      </c>
      <c r="K50" s="89">
        <f t="shared" ref="K50:K51" si="23">H50-E50</f>
        <v>7207.7999999999993</v>
      </c>
    </row>
    <row r="51" spans="1:11" s="28" customFormat="1" ht="15.5" x14ac:dyDescent="0.35">
      <c r="A51" s="95" t="s">
        <v>508</v>
      </c>
      <c r="B51" s="29" t="s">
        <v>510</v>
      </c>
      <c r="C51" s="26"/>
      <c r="D51" s="27"/>
      <c r="E51" s="26">
        <f t="shared" si="20"/>
        <v>0</v>
      </c>
      <c r="F51" s="26">
        <v>606.05999999999995</v>
      </c>
      <c r="G51" s="27">
        <v>10</v>
      </c>
      <c r="H51" s="26">
        <f>F51*G51</f>
        <v>6060.5999999999995</v>
      </c>
      <c r="I51" s="26">
        <f t="shared" si="21"/>
        <v>606.05999999999995</v>
      </c>
      <c r="J51" s="96">
        <f t="shared" si="22"/>
        <v>10</v>
      </c>
      <c r="K51" s="89">
        <f t="shared" si="23"/>
        <v>6060.5999999999995</v>
      </c>
    </row>
    <row r="52" spans="1:11" ht="15.5" x14ac:dyDescent="0.35">
      <c r="A52" s="6">
        <v>2</v>
      </c>
      <c r="B52" s="10" t="s">
        <v>284</v>
      </c>
      <c r="C52" s="8"/>
      <c r="D52" s="11"/>
      <c r="E52" s="12">
        <f>SUM(E54:E156)</f>
        <v>92339.150000000038</v>
      </c>
      <c r="F52" s="8"/>
      <c r="G52" s="11"/>
      <c r="H52" s="12">
        <f>SUM(H54:H156)</f>
        <v>122620.15000000001</v>
      </c>
      <c r="I52" s="11"/>
      <c r="J52" s="94"/>
      <c r="K52" s="5">
        <f t="shared" si="12"/>
        <v>30280.999999999971</v>
      </c>
    </row>
    <row r="53" spans="1:11" ht="15.5" x14ac:dyDescent="0.35">
      <c r="A53" s="24" t="s">
        <v>307</v>
      </c>
      <c r="B53" s="43" t="s">
        <v>69</v>
      </c>
      <c r="C53" s="44"/>
      <c r="D53" s="44"/>
      <c r="E53" s="44"/>
      <c r="F53" s="44"/>
      <c r="G53" s="44"/>
      <c r="H53" s="44"/>
      <c r="I53" s="44"/>
      <c r="J53" s="93"/>
      <c r="K53" s="5">
        <f t="shared" si="12"/>
        <v>0</v>
      </c>
    </row>
    <row r="54" spans="1:11" ht="13.5" customHeight="1" x14ac:dyDescent="0.35">
      <c r="A54" s="95" t="s">
        <v>308</v>
      </c>
      <c r="B54" s="17" t="s">
        <v>551</v>
      </c>
      <c r="C54" s="13">
        <v>16.55</v>
      </c>
      <c r="D54" s="14">
        <v>60</v>
      </c>
      <c r="E54" s="13">
        <f t="shared" ref="E54:E55" si="24">C54*D54</f>
        <v>993</v>
      </c>
      <c r="F54" s="13">
        <v>18.7</v>
      </c>
      <c r="G54" s="14">
        <v>60</v>
      </c>
      <c r="H54" s="13">
        <f t="shared" ref="H54:H55" si="25">F54*G54</f>
        <v>1122</v>
      </c>
      <c r="I54" s="13">
        <f t="shared" ref="I54:I55" si="26">F54-C54</f>
        <v>2.1499999999999986</v>
      </c>
      <c r="J54" s="91">
        <f t="shared" ref="J54:J109" si="27">G54-D54</f>
        <v>0</v>
      </c>
      <c r="K54" s="5">
        <f t="shared" si="12"/>
        <v>129</v>
      </c>
    </row>
    <row r="55" spans="1:11" ht="15.5" x14ac:dyDescent="0.35">
      <c r="A55" s="95" t="s">
        <v>309</v>
      </c>
      <c r="B55" s="17" t="s">
        <v>553</v>
      </c>
      <c r="C55" s="13">
        <v>7.04</v>
      </c>
      <c r="D55" s="14">
        <v>10</v>
      </c>
      <c r="E55" s="13">
        <f t="shared" si="24"/>
        <v>70.400000000000006</v>
      </c>
      <c r="F55" s="13">
        <v>9.6</v>
      </c>
      <c r="G55" s="14">
        <v>10</v>
      </c>
      <c r="H55" s="13">
        <f t="shared" si="25"/>
        <v>96</v>
      </c>
      <c r="I55" s="13">
        <f t="shared" si="26"/>
        <v>2.5599999999999996</v>
      </c>
      <c r="J55" s="91">
        <f t="shared" si="27"/>
        <v>0</v>
      </c>
      <c r="K55" s="5">
        <f t="shared" si="12"/>
        <v>25.599999999999994</v>
      </c>
    </row>
    <row r="56" spans="1:11" ht="15.5" x14ac:dyDescent="0.35">
      <c r="A56" s="95" t="s">
        <v>310</v>
      </c>
      <c r="B56" s="17" t="s">
        <v>70</v>
      </c>
      <c r="C56" s="41"/>
      <c r="D56" s="41"/>
      <c r="E56" s="41"/>
      <c r="F56" s="41"/>
      <c r="G56" s="41"/>
      <c r="H56" s="41"/>
      <c r="I56" s="41"/>
      <c r="J56" s="91"/>
      <c r="K56" s="5">
        <f t="shared" si="12"/>
        <v>0</v>
      </c>
    </row>
    <row r="57" spans="1:11" ht="15.5" x14ac:dyDescent="0.35">
      <c r="A57" s="95" t="s">
        <v>311</v>
      </c>
      <c r="B57" s="17" t="s">
        <v>552</v>
      </c>
      <c r="C57" s="13">
        <v>16.14</v>
      </c>
      <c r="D57" s="14">
        <v>10</v>
      </c>
      <c r="E57" s="13">
        <f t="shared" ref="E57:E62" si="28">C57*D57</f>
        <v>161.4</v>
      </c>
      <c r="F57" s="13">
        <v>17.899999999999999</v>
      </c>
      <c r="G57" s="14">
        <v>30</v>
      </c>
      <c r="H57" s="13">
        <f t="shared" ref="H57:H59" si="29">F57*G57</f>
        <v>537</v>
      </c>
      <c r="I57" s="13">
        <f t="shared" ref="I57:I59" si="30">F57-C57</f>
        <v>1.759999999999998</v>
      </c>
      <c r="J57" s="91">
        <f t="shared" si="27"/>
        <v>20</v>
      </c>
      <c r="K57" s="5">
        <f t="shared" si="12"/>
        <v>375.6</v>
      </c>
    </row>
    <row r="58" spans="1:11" ht="15.5" x14ac:dyDescent="0.35">
      <c r="A58" s="95" t="s">
        <v>312</v>
      </c>
      <c r="B58" s="17" t="s">
        <v>554</v>
      </c>
      <c r="C58" s="13">
        <v>16.14</v>
      </c>
      <c r="D58" s="14">
        <v>5</v>
      </c>
      <c r="E58" s="13">
        <f t="shared" si="28"/>
        <v>80.7</v>
      </c>
      <c r="F58" s="13">
        <v>17.899999999999999</v>
      </c>
      <c r="G58" s="14">
        <v>10</v>
      </c>
      <c r="H58" s="13">
        <f t="shared" si="29"/>
        <v>179</v>
      </c>
      <c r="I58" s="13">
        <f t="shared" si="30"/>
        <v>1.759999999999998</v>
      </c>
      <c r="J58" s="91">
        <f t="shared" si="27"/>
        <v>5</v>
      </c>
      <c r="K58" s="5">
        <f t="shared" si="12"/>
        <v>98.3</v>
      </c>
    </row>
    <row r="59" spans="1:11" s="28" customFormat="1" ht="15.5" x14ac:dyDescent="0.35">
      <c r="A59" s="95" t="s">
        <v>313</v>
      </c>
      <c r="B59" s="48" t="s">
        <v>555</v>
      </c>
      <c r="C59" s="26">
        <v>17.62</v>
      </c>
      <c r="D59" s="27">
        <v>10</v>
      </c>
      <c r="E59" s="26">
        <f t="shared" si="28"/>
        <v>176.20000000000002</v>
      </c>
      <c r="F59" s="26">
        <v>29.4</v>
      </c>
      <c r="G59" s="27">
        <v>10</v>
      </c>
      <c r="H59" s="26">
        <f t="shared" si="29"/>
        <v>294</v>
      </c>
      <c r="I59" s="26">
        <f t="shared" si="30"/>
        <v>11.779999999999998</v>
      </c>
      <c r="J59" s="96">
        <f t="shared" si="27"/>
        <v>0</v>
      </c>
      <c r="K59" s="5">
        <f t="shared" si="12"/>
        <v>117.79999999999998</v>
      </c>
    </row>
    <row r="60" spans="1:11" ht="15.5" x14ac:dyDescent="0.35">
      <c r="A60" s="95" t="s">
        <v>314</v>
      </c>
      <c r="B60" s="23" t="s">
        <v>556</v>
      </c>
      <c r="C60" s="13">
        <v>15.15</v>
      </c>
      <c r="D60" s="14">
        <v>20</v>
      </c>
      <c r="E60" s="13">
        <f t="shared" si="28"/>
        <v>303</v>
      </c>
      <c r="F60" s="13">
        <v>20.3</v>
      </c>
      <c r="G60" s="14">
        <v>20</v>
      </c>
      <c r="H60" s="13">
        <f t="shared" ref="H60:H62" si="31">F60*G60</f>
        <v>406</v>
      </c>
      <c r="I60" s="13">
        <f>F60-C60</f>
        <v>5.15</v>
      </c>
      <c r="J60" s="91">
        <f>G60-D60</f>
        <v>0</v>
      </c>
      <c r="K60" s="5">
        <f t="shared" si="12"/>
        <v>103</v>
      </c>
    </row>
    <row r="61" spans="1:11" ht="15.5" x14ac:dyDescent="0.35">
      <c r="A61" s="95" t="s">
        <v>315</v>
      </c>
      <c r="B61" s="23" t="s">
        <v>269</v>
      </c>
      <c r="C61" s="13">
        <v>18.32</v>
      </c>
      <c r="D61" s="14">
        <v>5</v>
      </c>
      <c r="E61" s="13">
        <f t="shared" si="28"/>
        <v>91.6</v>
      </c>
      <c r="F61" s="13">
        <v>19.8</v>
      </c>
      <c r="G61" s="14">
        <v>5</v>
      </c>
      <c r="H61" s="13">
        <f t="shared" si="31"/>
        <v>99</v>
      </c>
      <c r="I61" s="13">
        <f t="shared" ref="I61:I62" si="32">F61-C61</f>
        <v>1.4800000000000004</v>
      </c>
      <c r="J61" s="91">
        <f t="shared" si="27"/>
        <v>0</v>
      </c>
      <c r="K61" s="5">
        <f t="shared" si="12"/>
        <v>7.4000000000000057</v>
      </c>
    </row>
    <row r="62" spans="1:11" ht="15.5" x14ac:dyDescent="0.35">
      <c r="A62" s="95" t="s">
        <v>316</v>
      </c>
      <c r="B62" s="23" t="s">
        <v>270</v>
      </c>
      <c r="C62" s="13">
        <v>18.32</v>
      </c>
      <c r="D62" s="14">
        <v>5</v>
      </c>
      <c r="E62" s="13">
        <f t="shared" si="28"/>
        <v>91.6</v>
      </c>
      <c r="F62" s="13">
        <v>19.899999999999999</v>
      </c>
      <c r="G62" s="14">
        <v>5</v>
      </c>
      <c r="H62" s="13">
        <f t="shared" si="31"/>
        <v>99.5</v>
      </c>
      <c r="I62" s="13">
        <f t="shared" si="32"/>
        <v>1.5799999999999983</v>
      </c>
      <c r="J62" s="91">
        <f t="shared" si="27"/>
        <v>0</v>
      </c>
      <c r="K62" s="5">
        <f t="shared" si="12"/>
        <v>7.9000000000000057</v>
      </c>
    </row>
    <row r="63" spans="1:11" ht="15" x14ac:dyDescent="0.3">
      <c r="A63" s="95" t="s">
        <v>317</v>
      </c>
      <c r="B63" s="40" t="s">
        <v>71</v>
      </c>
      <c r="C63" s="44"/>
      <c r="D63" s="44"/>
      <c r="E63" s="44"/>
      <c r="F63" s="44"/>
      <c r="G63" s="44"/>
      <c r="H63" s="44"/>
      <c r="I63" s="49"/>
      <c r="J63" s="97"/>
      <c r="K63" s="5">
        <f t="shared" si="12"/>
        <v>0</v>
      </c>
    </row>
    <row r="64" spans="1:11" ht="15.5" x14ac:dyDescent="0.35">
      <c r="A64" s="95" t="s">
        <v>318</v>
      </c>
      <c r="B64" s="15" t="s">
        <v>198</v>
      </c>
      <c r="C64" s="16">
        <v>10.28</v>
      </c>
      <c r="D64" s="14">
        <f>180+900</f>
        <v>1080</v>
      </c>
      <c r="E64" s="13">
        <f t="shared" ref="E64:E69" si="33">C64*D64</f>
        <v>11102.4</v>
      </c>
      <c r="F64" s="16">
        <v>11.4</v>
      </c>
      <c r="G64" s="14">
        <v>1850</v>
      </c>
      <c r="H64" s="13">
        <f t="shared" ref="H64:H71" si="34">F64*G64</f>
        <v>21090</v>
      </c>
      <c r="I64" s="13">
        <f t="shared" ref="I64:I71" si="35">F64-C64</f>
        <v>1.120000000000001</v>
      </c>
      <c r="J64" s="91">
        <f t="shared" si="27"/>
        <v>770</v>
      </c>
      <c r="K64" s="5">
        <f t="shared" si="12"/>
        <v>9987.6</v>
      </c>
    </row>
    <row r="65" spans="1:11" ht="15.5" x14ac:dyDescent="0.35">
      <c r="A65" s="95" t="s">
        <v>319</v>
      </c>
      <c r="B65" s="15" t="s">
        <v>199</v>
      </c>
      <c r="C65" s="16">
        <v>6.71</v>
      </c>
      <c r="D65" s="14">
        <f>180+800</f>
        <v>980</v>
      </c>
      <c r="E65" s="13">
        <f t="shared" si="33"/>
        <v>6575.8</v>
      </c>
      <c r="F65" s="16">
        <v>7.5</v>
      </c>
      <c r="G65" s="14">
        <v>2230</v>
      </c>
      <c r="H65" s="13">
        <f t="shared" si="34"/>
        <v>16725</v>
      </c>
      <c r="I65" s="13">
        <f t="shared" si="35"/>
        <v>0.79</v>
      </c>
      <c r="J65" s="91">
        <f t="shared" si="27"/>
        <v>1250</v>
      </c>
      <c r="K65" s="5">
        <f t="shared" si="12"/>
        <v>10149.200000000001</v>
      </c>
    </row>
    <row r="66" spans="1:11" ht="15.5" x14ac:dyDescent="0.35">
      <c r="A66" s="95" t="s">
        <v>320</v>
      </c>
      <c r="B66" s="17" t="s">
        <v>200</v>
      </c>
      <c r="C66" s="16">
        <v>2.92</v>
      </c>
      <c r="D66" s="14">
        <v>43</v>
      </c>
      <c r="E66" s="13">
        <f t="shared" si="33"/>
        <v>125.56</v>
      </c>
      <c r="F66" s="16">
        <v>3.8</v>
      </c>
      <c r="G66" s="14">
        <v>180</v>
      </c>
      <c r="H66" s="13">
        <f t="shared" si="34"/>
        <v>684</v>
      </c>
      <c r="I66" s="13">
        <f t="shared" si="35"/>
        <v>0.87999999999999989</v>
      </c>
      <c r="J66" s="91">
        <f t="shared" si="27"/>
        <v>137</v>
      </c>
      <c r="K66" s="5">
        <f t="shared" si="12"/>
        <v>558.44000000000005</v>
      </c>
    </row>
    <row r="67" spans="1:11" ht="15.5" x14ac:dyDescent="0.35">
      <c r="A67" s="95" t="s">
        <v>321</v>
      </c>
      <c r="B67" s="17" t="s">
        <v>125</v>
      </c>
      <c r="C67" s="16">
        <v>7.39</v>
      </c>
      <c r="D67" s="14">
        <v>50</v>
      </c>
      <c r="E67" s="13">
        <f t="shared" si="33"/>
        <v>369.5</v>
      </c>
      <c r="F67" s="16">
        <v>9.25</v>
      </c>
      <c r="G67" s="14">
        <v>130</v>
      </c>
      <c r="H67" s="13">
        <f t="shared" si="34"/>
        <v>1202.5</v>
      </c>
      <c r="I67" s="13">
        <f t="shared" si="35"/>
        <v>1.8600000000000003</v>
      </c>
      <c r="J67" s="91">
        <f t="shared" si="27"/>
        <v>80</v>
      </c>
      <c r="K67" s="5">
        <f t="shared" si="12"/>
        <v>833</v>
      </c>
    </row>
    <row r="68" spans="1:11" ht="15.5" x14ac:dyDescent="0.35">
      <c r="A68" s="95" t="s">
        <v>322</v>
      </c>
      <c r="B68" s="17" t="s">
        <v>201</v>
      </c>
      <c r="C68" s="16">
        <v>3.35</v>
      </c>
      <c r="D68" s="14">
        <v>10</v>
      </c>
      <c r="E68" s="13">
        <f t="shared" si="33"/>
        <v>33.5</v>
      </c>
      <c r="F68" s="16">
        <v>4.2</v>
      </c>
      <c r="G68" s="14">
        <v>5</v>
      </c>
      <c r="H68" s="13">
        <f t="shared" si="34"/>
        <v>21</v>
      </c>
      <c r="I68" s="13">
        <f t="shared" si="35"/>
        <v>0.85000000000000009</v>
      </c>
      <c r="J68" s="91">
        <f t="shared" si="27"/>
        <v>-5</v>
      </c>
      <c r="K68" s="5">
        <f t="shared" si="12"/>
        <v>-12.5</v>
      </c>
    </row>
    <row r="69" spans="1:11" ht="31" x14ac:dyDescent="0.35">
      <c r="A69" s="95" t="s">
        <v>323</v>
      </c>
      <c r="B69" s="17" t="s">
        <v>523</v>
      </c>
      <c r="C69" s="16">
        <v>7.46</v>
      </c>
      <c r="D69" s="14">
        <f>980</f>
        <v>980</v>
      </c>
      <c r="E69" s="13">
        <f t="shared" si="33"/>
        <v>7310.8</v>
      </c>
      <c r="F69" s="16">
        <v>9.1</v>
      </c>
      <c r="G69" s="14">
        <v>980</v>
      </c>
      <c r="H69" s="13">
        <f t="shared" ref="H69" si="36">F69*G69</f>
        <v>8918</v>
      </c>
      <c r="I69" s="13">
        <f t="shared" ref="I69" si="37">F69-C69</f>
        <v>1.6399999999999997</v>
      </c>
      <c r="J69" s="91">
        <f t="shared" si="27"/>
        <v>0</v>
      </c>
      <c r="K69" s="5">
        <f t="shared" si="12"/>
        <v>1607.1999999999998</v>
      </c>
    </row>
    <row r="70" spans="1:11" ht="31" x14ac:dyDescent="0.35">
      <c r="A70" s="113"/>
      <c r="B70" s="29" t="s">
        <v>543</v>
      </c>
      <c r="C70" s="109">
        <v>3.63</v>
      </c>
      <c r="D70" s="27">
        <v>150</v>
      </c>
      <c r="E70" s="26">
        <f t="shared" ref="E70" si="38">C70*D70</f>
        <v>544.5</v>
      </c>
      <c r="F70" s="16"/>
      <c r="G70" s="14"/>
      <c r="H70" s="13"/>
      <c r="I70" s="13">
        <f t="shared" ref="I70" si="39">F70-C70</f>
        <v>-3.63</v>
      </c>
      <c r="J70" s="91">
        <f t="shared" ref="J70" si="40">G70-D70</f>
        <v>-150</v>
      </c>
      <c r="K70" s="5"/>
    </row>
    <row r="71" spans="1:11" ht="31" x14ac:dyDescent="0.35">
      <c r="A71" s="95" t="s">
        <v>324</v>
      </c>
      <c r="B71" s="17" t="s">
        <v>503</v>
      </c>
      <c r="C71" s="16"/>
      <c r="D71" s="14"/>
      <c r="E71" s="13"/>
      <c r="F71" s="16">
        <v>4.8</v>
      </c>
      <c r="G71" s="14">
        <v>150</v>
      </c>
      <c r="H71" s="13">
        <f t="shared" si="34"/>
        <v>720</v>
      </c>
      <c r="I71" s="13">
        <f t="shared" si="35"/>
        <v>4.8</v>
      </c>
      <c r="J71" s="91">
        <f t="shared" si="27"/>
        <v>150</v>
      </c>
      <c r="K71" s="5">
        <f t="shared" si="12"/>
        <v>720</v>
      </c>
    </row>
    <row r="72" spans="1:11" ht="15" x14ac:dyDescent="0.3">
      <c r="A72" s="95" t="s">
        <v>325</v>
      </c>
      <c r="B72" s="40" t="s">
        <v>72</v>
      </c>
      <c r="C72" s="44"/>
      <c r="D72" s="44"/>
      <c r="E72" s="49"/>
      <c r="F72" s="44"/>
      <c r="G72" s="44"/>
      <c r="H72" s="49"/>
      <c r="I72" s="49"/>
      <c r="J72" s="97"/>
      <c r="K72" s="5">
        <f t="shared" si="12"/>
        <v>0</v>
      </c>
    </row>
    <row r="73" spans="1:11" ht="15.5" x14ac:dyDescent="0.35">
      <c r="A73" s="95" t="s">
        <v>326</v>
      </c>
      <c r="B73" s="17" t="s">
        <v>202</v>
      </c>
      <c r="C73" s="13">
        <v>9.6199999999999992</v>
      </c>
      <c r="D73" s="14">
        <f>150+700</f>
        <v>850</v>
      </c>
      <c r="E73" s="13">
        <f t="shared" ref="E73" si="41">C73*D73</f>
        <v>8176.9999999999991</v>
      </c>
      <c r="F73" s="13">
        <v>11</v>
      </c>
      <c r="G73" s="14">
        <v>1380</v>
      </c>
      <c r="H73" s="13">
        <f t="shared" ref="H73:H88" si="42">F73*G73</f>
        <v>15180</v>
      </c>
      <c r="I73" s="13">
        <f t="shared" ref="I73:I88" si="43">F73-C73</f>
        <v>1.3800000000000008</v>
      </c>
      <c r="J73" s="91">
        <f t="shared" si="27"/>
        <v>530</v>
      </c>
      <c r="K73" s="5">
        <f t="shared" si="12"/>
        <v>7003.0000000000009</v>
      </c>
    </row>
    <row r="74" spans="1:11" ht="15.5" x14ac:dyDescent="0.35">
      <c r="A74" s="113" t="s">
        <v>327</v>
      </c>
      <c r="B74" s="17" t="s">
        <v>203</v>
      </c>
      <c r="C74" s="13"/>
      <c r="D74" s="25"/>
      <c r="E74" s="13"/>
      <c r="F74" s="13"/>
      <c r="G74" s="25"/>
      <c r="H74" s="13"/>
      <c r="I74" s="13"/>
      <c r="J74" s="91"/>
      <c r="K74" s="5">
        <f t="shared" si="12"/>
        <v>0</v>
      </c>
    </row>
    <row r="75" spans="1:11" ht="15.5" x14ac:dyDescent="0.35">
      <c r="A75" s="114"/>
      <c r="B75" s="17" t="s">
        <v>542</v>
      </c>
      <c r="C75" s="13">
        <v>3.07</v>
      </c>
      <c r="D75" s="14">
        <f>200+800</f>
        <v>1000</v>
      </c>
      <c r="E75" s="13">
        <f t="shared" ref="E75" si="44">C75*D75</f>
        <v>3070</v>
      </c>
      <c r="F75" s="13"/>
      <c r="G75" s="25"/>
      <c r="H75" s="13"/>
      <c r="I75" s="13">
        <f t="shared" ref="I75" si="45">F75-C75</f>
        <v>-3.07</v>
      </c>
      <c r="J75" s="91">
        <f t="shared" ref="J75" si="46">G75-D75</f>
        <v>-1000</v>
      </c>
      <c r="K75" s="5"/>
    </row>
    <row r="76" spans="1:11" ht="31" x14ac:dyDescent="0.35">
      <c r="A76" s="98" t="s">
        <v>328</v>
      </c>
      <c r="B76" s="17" t="s">
        <v>513</v>
      </c>
      <c r="C76" s="13"/>
      <c r="D76" s="14"/>
      <c r="E76" s="13"/>
      <c r="F76" s="13"/>
      <c r="G76" s="14"/>
      <c r="H76" s="13"/>
      <c r="I76" s="13"/>
      <c r="J76" s="91"/>
      <c r="K76" s="5">
        <f t="shared" si="12"/>
        <v>0</v>
      </c>
    </row>
    <row r="77" spans="1:11" ht="31" x14ac:dyDescent="0.35">
      <c r="A77" s="95" t="s">
        <v>493</v>
      </c>
      <c r="B77" s="17" t="s">
        <v>513</v>
      </c>
      <c r="C77" s="13"/>
      <c r="D77" s="14"/>
      <c r="E77" s="13"/>
      <c r="F77" s="13">
        <v>3.7</v>
      </c>
      <c r="G77" s="14">
        <v>1330</v>
      </c>
      <c r="H77" s="13">
        <f t="shared" si="42"/>
        <v>4921</v>
      </c>
      <c r="I77" s="13">
        <f t="shared" si="43"/>
        <v>3.7</v>
      </c>
      <c r="J77" s="91">
        <f t="shared" si="27"/>
        <v>1330</v>
      </c>
      <c r="K77" s="5">
        <f t="shared" si="12"/>
        <v>4921</v>
      </c>
    </row>
    <row r="78" spans="1:11" ht="31" x14ac:dyDescent="0.35">
      <c r="A78" s="95" t="s">
        <v>494</v>
      </c>
      <c r="B78" s="29" t="s">
        <v>513</v>
      </c>
      <c r="C78" s="26"/>
      <c r="D78" s="27"/>
      <c r="E78" s="26"/>
      <c r="F78" s="26">
        <f>'[1]2.3.2.1.2.'!$D$72</f>
        <v>6.4999999999999991</v>
      </c>
      <c r="G78" s="27">
        <v>100</v>
      </c>
      <c r="H78" s="26">
        <f t="shared" si="42"/>
        <v>649.99999999999989</v>
      </c>
      <c r="I78" s="26">
        <f t="shared" si="43"/>
        <v>6.4999999999999991</v>
      </c>
      <c r="J78" s="96">
        <f t="shared" si="27"/>
        <v>100</v>
      </c>
      <c r="K78" s="5">
        <f t="shared" si="12"/>
        <v>649.99999999999989</v>
      </c>
    </row>
    <row r="79" spans="1:11" ht="15.5" x14ac:dyDescent="0.35">
      <c r="A79" s="95" t="s">
        <v>329</v>
      </c>
      <c r="B79" s="17" t="s">
        <v>495</v>
      </c>
      <c r="C79" s="13">
        <v>5.87</v>
      </c>
      <c r="D79" s="14">
        <v>200</v>
      </c>
      <c r="E79" s="13">
        <f t="shared" ref="E79:E85" si="47">C79*D79</f>
        <v>1174</v>
      </c>
      <c r="F79" s="13">
        <v>6.6</v>
      </c>
      <c r="G79" s="14">
        <v>180</v>
      </c>
      <c r="H79" s="13">
        <f t="shared" si="42"/>
        <v>1188</v>
      </c>
      <c r="I79" s="13">
        <f t="shared" si="43"/>
        <v>0.72999999999999954</v>
      </c>
      <c r="J79" s="91">
        <f t="shared" si="27"/>
        <v>-20</v>
      </c>
      <c r="K79" s="5">
        <f t="shared" si="12"/>
        <v>14</v>
      </c>
    </row>
    <row r="80" spans="1:11" ht="34.5" customHeight="1" x14ac:dyDescent="0.35">
      <c r="A80" s="95" t="s">
        <v>330</v>
      </c>
      <c r="B80" s="17" t="s">
        <v>496</v>
      </c>
      <c r="C80" s="13">
        <v>8.26</v>
      </c>
      <c r="D80" s="14">
        <v>30</v>
      </c>
      <c r="E80" s="13">
        <f t="shared" si="47"/>
        <v>247.79999999999998</v>
      </c>
      <c r="F80" s="13">
        <v>8.8000000000000007</v>
      </c>
      <c r="G80" s="14">
        <v>5</v>
      </c>
      <c r="H80" s="13">
        <f t="shared" ref="H80:H83" si="48">F80*G80</f>
        <v>44</v>
      </c>
      <c r="I80" s="13">
        <f t="shared" ref="I80:I83" si="49">F80-C80</f>
        <v>0.54000000000000092</v>
      </c>
      <c r="J80" s="91">
        <f t="shared" si="27"/>
        <v>-25</v>
      </c>
      <c r="K80" s="5">
        <f t="shared" si="12"/>
        <v>-203.79999999999998</v>
      </c>
    </row>
    <row r="81" spans="1:11" ht="31" x14ac:dyDescent="0.35">
      <c r="A81" s="95" t="s">
        <v>331</v>
      </c>
      <c r="B81" s="17" t="s">
        <v>524</v>
      </c>
      <c r="C81" s="13">
        <v>12.55</v>
      </c>
      <c r="D81" s="14">
        <v>30</v>
      </c>
      <c r="E81" s="13">
        <f t="shared" si="47"/>
        <v>376.5</v>
      </c>
      <c r="F81" s="13">
        <v>13.4</v>
      </c>
      <c r="G81" s="14">
        <v>10</v>
      </c>
      <c r="H81" s="13">
        <f t="shared" si="48"/>
        <v>134</v>
      </c>
      <c r="I81" s="13">
        <f t="shared" si="49"/>
        <v>0.84999999999999964</v>
      </c>
      <c r="J81" s="91">
        <f t="shared" si="27"/>
        <v>-20</v>
      </c>
      <c r="K81" s="5">
        <f t="shared" si="12"/>
        <v>-242.5</v>
      </c>
    </row>
    <row r="82" spans="1:11" ht="31" x14ac:dyDescent="0.35">
      <c r="A82" s="95" t="s">
        <v>332</v>
      </c>
      <c r="B82" s="17" t="s">
        <v>525</v>
      </c>
      <c r="C82" s="50">
        <v>6.89</v>
      </c>
      <c r="D82" s="14">
        <v>30</v>
      </c>
      <c r="E82" s="13">
        <f t="shared" si="47"/>
        <v>206.7</v>
      </c>
      <c r="F82" s="13">
        <v>7.3</v>
      </c>
      <c r="G82" s="14">
        <v>30</v>
      </c>
      <c r="H82" s="13">
        <f t="shared" si="48"/>
        <v>219</v>
      </c>
      <c r="I82" s="13">
        <f t="shared" si="49"/>
        <v>0.41000000000000014</v>
      </c>
      <c r="J82" s="91">
        <f t="shared" si="27"/>
        <v>0</v>
      </c>
      <c r="K82" s="5">
        <f t="shared" si="12"/>
        <v>12.300000000000011</v>
      </c>
    </row>
    <row r="83" spans="1:11" ht="31" x14ac:dyDescent="0.35">
      <c r="A83" s="95" t="s">
        <v>333</v>
      </c>
      <c r="B83" s="17" t="s">
        <v>526</v>
      </c>
      <c r="C83" s="13">
        <v>10.199999999999999</v>
      </c>
      <c r="D83" s="14">
        <v>30</v>
      </c>
      <c r="E83" s="13">
        <f t="shared" si="47"/>
        <v>306</v>
      </c>
      <c r="F83" s="13">
        <v>10.8</v>
      </c>
      <c r="G83" s="14">
        <v>20</v>
      </c>
      <c r="H83" s="13">
        <f t="shared" si="48"/>
        <v>216</v>
      </c>
      <c r="I83" s="13">
        <f t="shared" si="49"/>
        <v>0.60000000000000142</v>
      </c>
      <c r="J83" s="91">
        <f t="shared" si="27"/>
        <v>-10</v>
      </c>
      <c r="K83" s="5">
        <f t="shared" si="12"/>
        <v>-90</v>
      </c>
    </row>
    <row r="84" spans="1:11" ht="15.5" x14ac:dyDescent="0.35">
      <c r="A84" s="95" t="s">
        <v>334</v>
      </c>
      <c r="B84" s="17" t="s">
        <v>204</v>
      </c>
      <c r="C84" s="13">
        <v>2.1</v>
      </c>
      <c r="D84" s="14">
        <v>30</v>
      </c>
      <c r="E84" s="13">
        <f t="shared" si="47"/>
        <v>63</v>
      </c>
      <c r="F84" s="13">
        <v>2.2999999999999998</v>
      </c>
      <c r="G84" s="14">
        <v>100</v>
      </c>
      <c r="H84" s="13">
        <f t="shared" si="42"/>
        <v>229.99999999999997</v>
      </c>
      <c r="I84" s="13">
        <f t="shared" si="43"/>
        <v>0.19999999999999973</v>
      </c>
      <c r="J84" s="91">
        <f t="shared" si="27"/>
        <v>70</v>
      </c>
      <c r="K84" s="5">
        <f t="shared" si="12"/>
        <v>166.99999999999997</v>
      </c>
    </row>
    <row r="85" spans="1:11" ht="15.5" x14ac:dyDescent="0.35">
      <c r="A85" s="95" t="s">
        <v>335</v>
      </c>
      <c r="B85" s="17" t="s">
        <v>205</v>
      </c>
      <c r="C85" s="50">
        <v>6.11</v>
      </c>
      <c r="D85" s="14">
        <f>100+600</f>
        <v>700</v>
      </c>
      <c r="E85" s="13">
        <f t="shared" si="47"/>
        <v>4277</v>
      </c>
      <c r="F85" s="13">
        <v>6.4</v>
      </c>
      <c r="G85" s="14">
        <v>230</v>
      </c>
      <c r="H85" s="13">
        <f t="shared" si="42"/>
        <v>1472</v>
      </c>
      <c r="I85" s="13">
        <f t="shared" si="43"/>
        <v>0.29000000000000004</v>
      </c>
      <c r="J85" s="91">
        <f t="shared" si="27"/>
        <v>-470</v>
      </c>
      <c r="K85" s="5">
        <f t="shared" si="12"/>
        <v>-2805</v>
      </c>
    </row>
    <row r="86" spans="1:11" ht="15.5" x14ac:dyDescent="0.35">
      <c r="A86" s="95" t="s">
        <v>336</v>
      </c>
      <c r="B86" s="17" t="s">
        <v>206</v>
      </c>
      <c r="C86" s="51"/>
      <c r="D86" s="41"/>
      <c r="E86" s="13"/>
      <c r="F86" s="51"/>
      <c r="G86" s="41"/>
      <c r="H86" s="13"/>
      <c r="I86" s="13"/>
      <c r="J86" s="91"/>
      <c r="K86" s="5">
        <f t="shared" si="12"/>
        <v>0</v>
      </c>
    </row>
    <row r="87" spans="1:11" ht="15.5" x14ac:dyDescent="0.35">
      <c r="A87" s="95" t="s">
        <v>337</v>
      </c>
      <c r="B87" s="15" t="s">
        <v>207</v>
      </c>
      <c r="C87" s="50">
        <v>9.9600000000000009</v>
      </c>
      <c r="D87" s="14">
        <v>250</v>
      </c>
      <c r="E87" s="13">
        <f t="shared" ref="E87:E88" si="50">C87*D87</f>
        <v>2490</v>
      </c>
      <c r="F87" s="13">
        <v>10.6</v>
      </c>
      <c r="G87" s="14">
        <v>230</v>
      </c>
      <c r="H87" s="13">
        <f t="shared" si="42"/>
        <v>2438</v>
      </c>
      <c r="I87" s="13">
        <f t="shared" si="43"/>
        <v>0.63999999999999879</v>
      </c>
      <c r="J87" s="91">
        <f t="shared" si="27"/>
        <v>-20</v>
      </c>
      <c r="K87" s="5">
        <f t="shared" si="12"/>
        <v>-52</v>
      </c>
    </row>
    <row r="88" spans="1:11" ht="15.5" x14ac:dyDescent="0.35">
      <c r="A88" s="95" t="s">
        <v>338</v>
      </c>
      <c r="B88" s="17" t="s">
        <v>208</v>
      </c>
      <c r="C88" s="50">
        <v>6.36</v>
      </c>
      <c r="D88" s="14">
        <v>250</v>
      </c>
      <c r="E88" s="13">
        <f t="shared" si="50"/>
        <v>1590</v>
      </c>
      <c r="F88" s="13">
        <v>7.5</v>
      </c>
      <c r="G88" s="14">
        <v>130</v>
      </c>
      <c r="H88" s="13">
        <f t="shared" si="42"/>
        <v>975</v>
      </c>
      <c r="I88" s="13">
        <f t="shared" si="43"/>
        <v>1.1399999999999997</v>
      </c>
      <c r="J88" s="91">
        <f t="shared" si="27"/>
        <v>-120</v>
      </c>
      <c r="K88" s="5">
        <f t="shared" si="12"/>
        <v>-615</v>
      </c>
    </row>
    <row r="89" spans="1:11" ht="15" x14ac:dyDescent="0.3">
      <c r="A89" s="95" t="s">
        <v>339</v>
      </c>
      <c r="B89" s="40" t="s">
        <v>73</v>
      </c>
      <c r="C89" s="52"/>
      <c r="D89" s="44"/>
      <c r="E89" s="44"/>
      <c r="F89" s="52"/>
      <c r="G89" s="44"/>
      <c r="H89" s="44"/>
      <c r="I89" s="44"/>
      <c r="J89" s="97"/>
      <c r="K89" s="5">
        <f t="shared" si="12"/>
        <v>0</v>
      </c>
    </row>
    <row r="90" spans="1:11" ht="15.5" x14ac:dyDescent="0.35">
      <c r="A90" s="95" t="s">
        <v>340</v>
      </c>
      <c r="B90" s="17" t="s">
        <v>209</v>
      </c>
      <c r="C90" s="13">
        <v>8.1999999999999993</v>
      </c>
      <c r="D90" s="14">
        <f>120+600</f>
        <v>720</v>
      </c>
      <c r="E90" s="13">
        <f t="shared" ref="E90:E93" si="51">C90*D90</f>
        <v>5903.9999999999991</v>
      </c>
      <c r="F90" s="13">
        <v>9.1</v>
      </c>
      <c r="G90" s="14">
        <v>720</v>
      </c>
      <c r="H90" s="13">
        <f t="shared" ref="H90:H155" si="52">F90*G90</f>
        <v>6552</v>
      </c>
      <c r="I90" s="13">
        <f t="shared" ref="I90:I155" si="53">F90-C90</f>
        <v>0.90000000000000036</v>
      </c>
      <c r="J90" s="91">
        <f t="shared" si="27"/>
        <v>0</v>
      </c>
      <c r="K90" s="5">
        <f t="shared" si="12"/>
        <v>648.00000000000091</v>
      </c>
    </row>
    <row r="91" spans="1:11" ht="15.5" x14ac:dyDescent="0.35">
      <c r="A91" s="95" t="s">
        <v>341</v>
      </c>
      <c r="B91" s="17" t="s">
        <v>210</v>
      </c>
      <c r="C91" s="13">
        <v>13.56</v>
      </c>
      <c r="D91" s="14">
        <f>100+600</f>
        <v>700</v>
      </c>
      <c r="E91" s="13">
        <f t="shared" si="51"/>
        <v>9492</v>
      </c>
      <c r="F91" s="13">
        <v>15.2</v>
      </c>
      <c r="G91" s="14">
        <v>720</v>
      </c>
      <c r="H91" s="13">
        <f t="shared" si="52"/>
        <v>10944</v>
      </c>
      <c r="I91" s="13">
        <f t="shared" si="53"/>
        <v>1.6399999999999988</v>
      </c>
      <c r="J91" s="91">
        <f t="shared" si="27"/>
        <v>20</v>
      </c>
      <c r="K91" s="5">
        <f t="shared" si="12"/>
        <v>1452</v>
      </c>
    </row>
    <row r="92" spans="1:11" ht="15.5" x14ac:dyDescent="0.35">
      <c r="A92" s="95" t="s">
        <v>342</v>
      </c>
      <c r="B92" s="17" t="s">
        <v>211</v>
      </c>
      <c r="C92" s="13">
        <v>6.28</v>
      </c>
      <c r="D92" s="14">
        <v>20</v>
      </c>
      <c r="E92" s="13">
        <f t="shared" si="51"/>
        <v>125.60000000000001</v>
      </c>
      <c r="F92" s="13">
        <v>8.5</v>
      </c>
      <c r="G92" s="14">
        <v>110</v>
      </c>
      <c r="H92" s="13">
        <f t="shared" si="52"/>
        <v>935</v>
      </c>
      <c r="I92" s="13">
        <f t="shared" si="53"/>
        <v>2.2199999999999998</v>
      </c>
      <c r="J92" s="91">
        <f t="shared" si="27"/>
        <v>90</v>
      </c>
      <c r="K92" s="5">
        <f t="shared" si="12"/>
        <v>809.4</v>
      </c>
    </row>
    <row r="93" spans="1:11" ht="15.5" x14ac:dyDescent="0.35">
      <c r="A93" s="95" t="s">
        <v>343</v>
      </c>
      <c r="B93" s="17" t="s">
        <v>212</v>
      </c>
      <c r="C93" s="13">
        <v>8.2200000000000006</v>
      </c>
      <c r="D93" s="14">
        <v>20</v>
      </c>
      <c r="E93" s="13">
        <f t="shared" si="51"/>
        <v>164.4</v>
      </c>
      <c r="F93" s="13">
        <v>10.199999999999999</v>
      </c>
      <c r="G93" s="14">
        <v>80</v>
      </c>
      <c r="H93" s="13">
        <f t="shared" si="52"/>
        <v>816</v>
      </c>
      <c r="I93" s="13">
        <f t="shared" si="53"/>
        <v>1.9799999999999986</v>
      </c>
      <c r="J93" s="91">
        <f t="shared" si="27"/>
        <v>60</v>
      </c>
      <c r="K93" s="5">
        <f t="shared" si="12"/>
        <v>651.6</v>
      </c>
    </row>
    <row r="94" spans="1:11" ht="15.5" x14ac:dyDescent="0.35">
      <c r="A94" s="95" t="s">
        <v>344</v>
      </c>
      <c r="B94" s="17" t="s">
        <v>213</v>
      </c>
      <c r="C94" s="13"/>
      <c r="D94" s="14"/>
      <c r="E94" s="13"/>
      <c r="F94" s="13"/>
      <c r="G94" s="14"/>
      <c r="H94" s="13"/>
      <c r="I94" s="13"/>
      <c r="J94" s="91"/>
      <c r="K94" s="5">
        <f t="shared" si="12"/>
        <v>0</v>
      </c>
    </row>
    <row r="95" spans="1:11" ht="15.5" x14ac:dyDescent="0.35">
      <c r="A95" s="95" t="s">
        <v>345</v>
      </c>
      <c r="B95" s="17" t="s">
        <v>214</v>
      </c>
      <c r="C95" s="13">
        <v>8.1999999999999993</v>
      </c>
      <c r="D95" s="14">
        <v>100</v>
      </c>
      <c r="E95" s="13">
        <f t="shared" ref="E95:E97" si="54">C95*D95</f>
        <v>819.99999999999989</v>
      </c>
      <c r="F95" s="13">
        <v>9.1</v>
      </c>
      <c r="G95" s="14">
        <v>570</v>
      </c>
      <c r="H95" s="13">
        <f t="shared" si="52"/>
        <v>5187</v>
      </c>
      <c r="I95" s="13">
        <f t="shared" si="53"/>
        <v>0.90000000000000036</v>
      </c>
      <c r="J95" s="91">
        <f t="shared" si="27"/>
        <v>470</v>
      </c>
      <c r="K95" s="5">
        <f t="shared" si="12"/>
        <v>4367</v>
      </c>
    </row>
    <row r="96" spans="1:11" ht="15.5" x14ac:dyDescent="0.35">
      <c r="A96" s="95" t="s">
        <v>346</v>
      </c>
      <c r="B96" s="17" t="s">
        <v>215</v>
      </c>
      <c r="C96" s="13">
        <v>7.83</v>
      </c>
      <c r="D96" s="14">
        <v>100</v>
      </c>
      <c r="E96" s="13">
        <f t="shared" si="54"/>
        <v>783</v>
      </c>
      <c r="F96" s="13">
        <v>9.1</v>
      </c>
      <c r="G96" s="14">
        <v>100</v>
      </c>
      <c r="H96" s="13">
        <f t="shared" si="52"/>
        <v>910</v>
      </c>
      <c r="I96" s="13">
        <f t="shared" si="53"/>
        <v>1.2699999999999996</v>
      </c>
      <c r="J96" s="91">
        <f t="shared" si="27"/>
        <v>0</v>
      </c>
      <c r="K96" s="5">
        <f t="shared" si="12"/>
        <v>127</v>
      </c>
    </row>
    <row r="97" spans="1:11" ht="15.5" x14ac:dyDescent="0.35">
      <c r="A97" s="95" t="s">
        <v>347</v>
      </c>
      <c r="B97" s="17" t="s">
        <v>216</v>
      </c>
      <c r="C97" s="13">
        <v>6.21</v>
      </c>
      <c r="D97" s="14">
        <v>5</v>
      </c>
      <c r="E97" s="13">
        <f t="shared" si="54"/>
        <v>31.05</v>
      </c>
      <c r="F97" s="13">
        <v>7.3</v>
      </c>
      <c r="G97" s="14">
        <v>5</v>
      </c>
      <c r="H97" s="13">
        <f t="shared" si="52"/>
        <v>36.5</v>
      </c>
      <c r="I97" s="13">
        <f t="shared" si="53"/>
        <v>1.0899999999999999</v>
      </c>
      <c r="J97" s="91">
        <f t="shared" si="27"/>
        <v>0</v>
      </c>
      <c r="K97" s="5">
        <f t="shared" si="12"/>
        <v>5.4499999999999993</v>
      </c>
    </row>
    <row r="98" spans="1:11" ht="15.5" x14ac:dyDescent="0.35">
      <c r="A98" s="95" t="s">
        <v>348</v>
      </c>
      <c r="B98" s="17" t="s">
        <v>217</v>
      </c>
      <c r="C98" s="13"/>
      <c r="D98" s="14"/>
      <c r="E98" s="13"/>
      <c r="F98" s="13"/>
      <c r="G98" s="14"/>
      <c r="H98" s="13"/>
      <c r="I98" s="13"/>
      <c r="J98" s="91"/>
      <c r="K98" s="5">
        <f t="shared" si="12"/>
        <v>0</v>
      </c>
    </row>
    <row r="99" spans="1:11" ht="15.5" x14ac:dyDescent="0.35">
      <c r="A99" s="95" t="s">
        <v>349</v>
      </c>
      <c r="B99" s="17" t="s">
        <v>559</v>
      </c>
      <c r="C99" s="13">
        <v>34.04</v>
      </c>
      <c r="D99" s="14">
        <v>5</v>
      </c>
      <c r="E99" s="13">
        <f t="shared" ref="E99:E102" si="55">C99*D99</f>
        <v>170.2</v>
      </c>
      <c r="F99" s="13">
        <v>36</v>
      </c>
      <c r="G99" s="14">
        <v>5</v>
      </c>
      <c r="H99" s="13">
        <f t="shared" si="52"/>
        <v>180</v>
      </c>
      <c r="I99" s="13">
        <f t="shared" si="53"/>
        <v>1.9600000000000009</v>
      </c>
      <c r="J99" s="91">
        <f t="shared" si="27"/>
        <v>0</v>
      </c>
      <c r="K99" s="5">
        <f t="shared" ref="K99:K164" si="56">H99-E99</f>
        <v>9.8000000000000114</v>
      </c>
    </row>
    <row r="100" spans="1:11" ht="15.5" x14ac:dyDescent="0.35">
      <c r="A100" s="95" t="s">
        <v>350</v>
      </c>
      <c r="B100" s="17" t="s">
        <v>560</v>
      </c>
      <c r="C100" s="13">
        <v>44.36</v>
      </c>
      <c r="D100" s="14">
        <v>10</v>
      </c>
      <c r="E100" s="13">
        <f t="shared" si="55"/>
        <v>443.6</v>
      </c>
      <c r="F100" s="13">
        <v>46.5</v>
      </c>
      <c r="G100" s="14">
        <v>5</v>
      </c>
      <c r="H100" s="13">
        <f t="shared" si="52"/>
        <v>232.5</v>
      </c>
      <c r="I100" s="13">
        <f t="shared" si="53"/>
        <v>2.1400000000000006</v>
      </c>
      <c r="J100" s="91">
        <f t="shared" si="27"/>
        <v>-5</v>
      </c>
      <c r="K100" s="5">
        <f t="shared" si="56"/>
        <v>-211.10000000000002</v>
      </c>
    </row>
    <row r="101" spans="1:11" ht="15.5" x14ac:dyDescent="0.35">
      <c r="A101" s="95" t="s">
        <v>351</v>
      </c>
      <c r="B101" s="17" t="s">
        <v>561</v>
      </c>
      <c r="C101" s="13">
        <v>8.18</v>
      </c>
      <c r="D101" s="14">
        <v>5</v>
      </c>
      <c r="E101" s="13">
        <f t="shared" si="55"/>
        <v>40.9</v>
      </c>
      <c r="F101" s="13">
        <v>8.6999999999999993</v>
      </c>
      <c r="G101" s="14">
        <v>5</v>
      </c>
      <c r="H101" s="13">
        <f t="shared" si="52"/>
        <v>43.5</v>
      </c>
      <c r="I101" s="13">
        <f t="shared" si="53"/>
        <v>0.51999999999999957</v>
      </c>
      <c r="J101" s="91">
        <f t="shared" si="27"/>
        <v>0</v>
      </c>
      <c r="K101" s="5">
        <f t="shared" si="56"/>
        <v>2.6000000000000014</v>
      </c>
    </row>
    <row r="102" spans="1:11" ht="15.5" x14ac:dyDescent="0.35">
      <c r="A102" s="95" t="s">
        <v>352</v>
      </c>
      <c r="B102" s="17" t="s">
        <v>218</v>
      </c>
      <c r="C102" s="13">
        <v>17.850000000000001</v>
      </c>
      <c r="D102" s="14">
        <v>5</v>
      </c>
      <c r="E102" s="13">
        <f t="shared" si="55"/>
        <v>89.25</v>
      </c>
      <c r="F102" s="13">
        <v>19.7</v>
      </c>
      <c r="G102" s="14">
        <v>5</v>
      </c>
      <c r="H102" s="13">
        <f t="shared" si="52"/>
        <v>98.5</v>
      </c>
      <c r="I102" s="13">
        <f t="shared" si="53"/>
        <v>1.8499999999999979</v>
      </c>
      <c r="J102" s="91">
        <f t="shared" si="27"/>
        <v>0</v>
      </c>
      <c r="K102" s="5">
        <f t="shared" si="56"/>
        <v>9.25</v>
      </c>
    </row>
    <row r="103" spans="1:11" ht="15.5" x14ac:dyDescent="0.35">
      <c r="A103" s="95" t="s">
        <v>353</v>
      </c>
      <c r="B103" s="17" t="s">
        <v>219</v>
      </c>
      <c r="C103" s="41"/>
      <c r="D103" s="41"/>
      <c r="E103" s="13"/>
      <c r="F103" s="41"/>
      <c r="G103" s="41"/>
      <c r="H103" s="13"/>
      <c r="I103" s="13"/>
      <c r="J103" s="91"/>
      <c r="K103" s="5">
        <f t="shared" si="56"/>
        <v>0</v>
      </c>
    </row>
    <row r="104" spans="1:11" ht="15.5" x14ac:dyDescent="0.35">
      <c r="A104" s="95" t="s">
        <v>354</v>
      </c>
      <c r="B104" s="17" t="s">
        <v>261</v>
      </c>
      <c r="C104" s="13">
        <v>15.81</v>
      </c>
      <c r="D104" s="14">
        <v>10</v>
      </c>
      <c r="E104" s="13">
        <f t="shared" ref="E104:E106" si="57">C104*D104</f>
        <v>158.1</v>
      </c>
      <c r="F104" s="13">
        <v>17.25</v>
      </c>
      <c r="G104" s="14">
        <v>10</v>
      </c>
      <c r="H104" s="13">
        <f t="shared" si="52"/>
        <v>172.5</v>
      </c>
      <c r="I104" s="13">
        <f t="shared" si="53"/>
        <v>1.4399999999999995</v>
      </c>
      <c r="J104" s="91">
        <f t="shared" si="27"/>
        <v>0</v>
      </c>
      <c r="K104" s="5">
        <f t="shared" si="56"/>
        <v>14.400000000000006</v>
      </c>
    </row>
    <row r="105" spans="1:11" ht="15.5" x14ac:dyDescent="0.35">
      <c r="A105" s="95" t="s">
        <v>355</v>
      </c>
      <c r="B105" s="17" t="s">
        <v>262</v>
      </c>
      <c r="C105" s="13">
        <v>19.78</v>
      </c>
      <c r="D105" s="14">
        <v>10</v>
      </c>
      <c r="E105" s="13">
        <f t="shared" si="57"/>
        <v>197.8</v>
      </c>
      <c r="F105" s="13">
        <v>21.35</v>
      </c>
      <c r="G105" s="14">
        <v>10</v>
      </c>
      <c r="H105" s="13">
        <f t="shared" si="52"/>
        <v>213.5</v>
      </c>
      <c r="I105" s="13">
        <f t="shared" si="53"/>
        <v>1.5700000000000003</v>
      </c>
      <c r="J105" s="91">
        <f t="shared" si="27"/>
        <v>0</v>
      </c>
      <c r="K105" s="5">
        <f t="shared" si="56"/>
        <v>15.699999999999989</v>
      </c>
    </row>
    <row r="106" spans="1:11" ht="15.5" x14ac:dyDescent="0.35">
      <c r="A106" s="95" t="s">
        <v>356</v>
      </c>
      <c r="B106" s="17" t="s">
        <v>263</v>
      </c>
      <c r="C106" s="13">
        <v>23.62</v>
      </c>
      <c r="D106" s="14">
        <v>10</v>
      </c>
      <c r="E106" s="13">
        <f t="shared" si="57"/>
        <v>236.20000000000002</v>
      </c>
      <c r="F106" s="13">
        <v>25.4</v>
      </c>
      <c r="G106" s="14">
        <v>10</v>
      </c>
      <c r="H106" s="13">
        <f t="shared" si="52"/>
        <v>254</v>
      </c>
      <c r="I106" s="13">
        <f t="shared" si="53"/>
        <v>1.7799999999999976</v>
      </c>
      <c r="J106" s="91">
        <f t="shared" si="27"/>
        <v>0</v>
      </c>
      <c r="K106" s="5">
        <f t="shared" si="56"/>
        <v>17.799999999999983</v>
      </c>
    </row>
    <row r="107" spans="1:11" ht="15.5" x14ac:dyDescent="0.35">
      <c r="A107" s="95" t="s">
        <v>357</v>
      </c>
      <c r="B107" s="17" t="s">
        <v>142</v>
      </c>
      <c r="C107" s="13"/>
      <c r="D107" s="14"/>
      <c r="E107" s="13"/>
      <c r="F107" s="13"/>
      <c r="G107" s="14"/>
      <c r="H107" s="13"/>
      <c r="I107" s="13"/>
      <c r="J107" s="91"/>
      <c r="K107" s="5">
        <f t="shared" si="56"/>
        <v>0</v>
      </c>
    </row>
    <row r="108" spans="1:11" ht="15.5" x14ac:dyDescent="0.35">
      <c r="A108" s="95" t="s">
        <v>358</v>
      </c>
      <c r="B108" s="17" t="s">
        <v>220</v>
      </c>
      <c r="C108" s="13">
        <v>6.77</v>
      </c>
      <c r="D108" s="14">
        <v>50</v>
      </c>
      <c r="E108" s="13">
        <f t="shared" ref="E108:E109" si="58">C108*D108</f>
        <v>338.5</v>
      </c>
      <c r="F108" s="13">
        <v>8.5</v>
      </c>
      <c r="G108" s="14">
        <v>50</v>
      </c>
      <c r="H108" s="13">
        <f t="shared" si="52"/>
        <v>425</v>
      </c>
      <c r="I108" s="13">
        <f t="shared" si="53"/>
        <v>1.7300000000000004</v>
      </c>
      <c r="J108" s="91">
        <f t="shared" si="27"/>
        <v>0</v>
      </c>
      <c r="K108" s="5">
        <f t="shared" si="56"/>
        <v>86.5</v>
      </c>
    </row>
    <row r="109" spans="1:11" ht="15.5" x14ac:dyDescent="0.35">
      <c r="A109" s="95" t="s">
        <v>359</v>
      </c>
      <c r="B109" s="17" t="s">
        <v>221</v>
      </c>
      <c r="C109" s="13">
        <v>8.3800000000000008</v>
      </c>
      <c r="D109" s="14">
        <v>50</v>
      </c>
      <c r="E109" s="13">
        <f t="shared" si="58"/>
        <v>419.00000000000006</v>
      </c>
      <c r="F109" s="13">
        <v>9.6</v>
      </c>
      <c r="G109" s="14">
        <v>100</v>
      </c>
      <c r="H109" s="13">
        <f t="shared" si="52"/>
        <v>960</v>
      </c>
      <c r="I109" s="13">
        <f t="shared" si="53"/>
        <v>1.2199999999999989</v>
      </c>
      <c r="J109" s="91">
        <f t="shared" si="27"/>
        <v>50</v>
      </c>
      <c r="K109" s="5">
        <f t="shared" si="56"/>
        <v>541</v>
      </c>
    </row>
    <row r="110" spans="1:11" ht="15.5" x14ac:dyDescent="0.35">
      <c r="A110" s="95" t="s">
        <v>360</v>
      </c>
      <c r="B110" s="40" t="s">
        <v>74</v>
      </c>
      <c r="C110" s="41"/>
      <c r="D110" s="41"/>
      <c r="E110" s="13"/>
      <c r="F110" s="41"/>
      <c r="G110" s="41"/>
      <c r="H110" s="13"/>
      <c r="I110" s="13"/>
      <c r="J110" s="91"/>
      <c r="K110" s="5">
        <f t="shared" si="56"/>
        <v>0</v>
      </c>
    </row>
    <row r="111" spans="1:11" ht="15.5" x14ac:dyDescent="0.35">
      <c r="A111" s="95" t="s">
        <v>361</v>
      </c>
      <c r="B111" s="17" t="s">
        <v>185</v>
      </c>
      <c r="C111" s="41"/>
      <c r="D111" s="41"/>
      <c r="E111" s="13"/>
      <c r="F111" s="41"/>
      <c r="G111" s="41"/>
      <c r="H111" s="13"/>
      <c r="I111" s="13"/>
      <c r="J111" s="91"/>
      <c r="K111" s="5">
        <f t="shared" si="56"/>
        <v>0</v>
      </c>
    </row>
    <row r="112" spans="1:11" ht="15.5" x14ac:dyDescent="0.35">
      <c r="A112" s="95" t="s">
        <v>362</v>
      </c>
      <c r="B112" s="17" t="s">
        <v>222</v>
      </c>
      <c r="C112" s="13">
        <v>6.81</v>
      </c>
      <c r="D112" s="14">
        <v>50</v>
      </c>
      <c r="E112" s="13">
        <f t="shared" ref="E112:E121" si="59">C112*D112</f>
        <v>340.5</v>
      </c>
      <c r="F112" s="13">
        <v>7.2</v>
      </c>
      <c r="G112" s="14">
        <v>50</v>
      </c>
      <c r="H112" s="13">
        <f t="shared" ref="H112:H114" si="60">F112*G112</f>
        <v>360</v>
      </c>
      <c r="I112" s="13">
        <f t="shared" ref="I112" si="61">F112-C112</f>
        <v>0.39000000000000057</v>
      </c>
      <c r="J112" s="91">
        <f t="shared" ref="J112:J169" si="62">G112-D112</f>
        <v>0</v>
      </c>
      <c r="K112" s="5">
        <f t="shared" si="56"/>
        <v>19.5</v>
      </c>
    </row>
    <row r="113" spans="1:11" ht="31" x14ac:dyDescent="0.35">
      <c r="A113" s="95" t="s">
        <v>363</v>
      </c>
      <c r="B113" s="17" t="s">
        <v>527</v>
      </c>
      <c r="C113" s="14">
        <v>10.08</v>
      </c>
      <c r="D113" s="18">
        <v>170</v>
      </c>
      <c r="E113" s="13">
        <f t="shared" si="59"/>
        <v>1713.6</v>
      </c>
      <c r="F113" s="13">
        <v>11.15</v>
      </c>
      <c r="G113" s="18">
        <v>50</v>
      </c>
      <c r="H113" s="13">
        <f t="shared" si="60"/>
        <v>557.5</v>
      </c>
      <c r="I113" s="13">
        <f t="shared" ref="I113:I114" si="63">F113-C113</f>
        <v>1.0700000000000003</v>
      </c>
      <c r="J113" s="91">
        <f t="shared" si="62"/>
        <v>-120</v>
      </c>
      <c r="K113" s="5">
        <f t="shared" si="56"/>
        <v>-1156.0999999999999</v>
      </c>
    </row>
    <row r="114" spans="1:11" ht="15.5" x14ac:dyDescent="0.35">
      <c r="A114" s="95" t="s">
        <v>364</v>
      </c>
      <c r="B114" s="17" t="s">
        <v>260</v>
      </c>
      <c r="C114" s="13">
        <v>19.98</v>
      </c>
      <c r="D114" s="14">
        <v>150</v>
      </c>
      <c r="E114" s="13">
        <f t="shared" si="59"/>
        <v>2997</v>
      </c>
      <c r="F114" s="13">
        <v>21.95</v>
      </c>
      <c r="G114" s="14">
        <v>50</v>
      </c>
      <c r="H114" s="13">
        <f t="shared" si="60"/>
        <v>1097.5</v>
      </c>
      <c r="I114" s="13">
        <f t="shared" si="63"/>
        <v>1.9699999999999989</v>
      </c>
      <c r="J114" s="91">
        <f t="shared" si="62"/>
        <v>-100</v>
      </c>
      <c r="K114" s="5">
        <f t="shared" si="56"/>
        <v>-1899.5</v>
      </c>
    </row>
    <row r="115" spans="1:11" ht="15.5" x14ac:dyDescent="0.35">
      <c r="A115" s="95" t="s">
        <v>365</v>
      </c>
      <c r="B115" s="17" t="s">
        <v>223</v>
      </c>
      <c r="C115" s="13">
        <v>6.23</v>
      </c>
      <c r="D115" s="14">
        <v>20</v>
      </c>
      <c r="E115" s="13">
        <f t="shared" si="59"/>
        <v>124.60000000000001</v>
      </c>
      <c r="F115" s="13">
        <v>6.3</v>
      </c>
      <c r="G115" s="14">
        <v>20</v>
      </c>
      <c r="H115" s="13">
        <f t="shared" si="52"/>
        <v>126</v>
      </c>
      <c r="I115" s="13">
        <f t="shared" si="53"/>
        <v>6.9999999999999396E-2</v>
      </c>
      <c r="J115" s="91">
        <f t="shared" si="62"/>
        <v>0</v>
      </c>
      <c r="K115" s="5">
        <f t="shared" si="56"/>
        <v>1.3999999999999915</v>
      </c>
    </row>
    <row r="116" spans="1:11" ht="15.5" x14ac:dyDescent="0.35">
      <c r="A116" s="95" t="s">
        <v>366</v>
      </c>
      <c r="B116" s="17" t="s">
        <v>488</v>
      </c>
      <c r="C116" s="13">
        <v>18.899999999999999</v>
      </c>
      <c r="D116" s="14">
        <f>50+500</f>
        <v>550</v>
      </c>
      <c r="E116" s="13">
        <f t="shared" si="59"/>
        <v>10395</v>
      </c>
      <c r="F116" s="13">
        <v>19.899999999999999</v>
      </c>
      <c r="G116" s="14">
        <v>100</v>
      </c>
      <c r="H116" s="13">
        <f t="shared" si="52"/>
        <v>1989.9999999999998</v>
      </c>
      <c r="I116" s="13">
        <f t="shared" si="53"/>
        <v>1</v>
      </c>
      <c r="J116" s="91">
        <f t="shared" si="62"/>
        <v>-450</v>
      </c>
      <c r="K116" s="5">
        <f t="shared" si="56"/>
        <v>-8405</v>
      </c>
    </row>
    <row r="117" spans="1:11" ht="15.5" x14ac:dyDescent="0.35">
      <c r="A117" s="95" t="s">
        <v>367</v>
      </c>
      <c r="B117" s="17" t="s">
        <v>259</v>
      </c>
      <c r="C117" s="13">
        <v>16.5</v>
      </c>
      <c r="D117" s="14">
        <v>5</v>
      </c>
      <c r="E117" s="13">
        <f t="shared" si="59"/>
        <v>82.5</v>
      </c>
      <c r="F117" s="13">
        <v>18.100000000000001</v>
      </c>
      <c r="G117" s="14">
        <v>10</v>
      </c>
      <c r="H117" s="13">
        <f t="shared" si="52"/>
        <v>181</v>
      </c>
      <c r="I117" s="13">
        <f t="shared" si="53"/>
        <v>1.6000000000000014</v>
      </c>
      <c r="J117" s="91">
        <f t="shared" si="62"/>
        <v>5</v>
      </c>
      <c r="K117" s="5">
        <f t="shared" si="56"/>
        <v>98.5</v>
      </c>
    </row>
    <row r="118" spans="1:11" ht="15.5" x14ac:dyDescent="0.35">
      <c r="A118" s="95" t="s">
        <v>368</v>
      </c>
      <c r="B118" s="17" t="s">
        <v>187</v>
      </c>
      <c r="C118" s="13">
        <v>22.18</v>
      </c>
      <c r="D118" s="14">
        <v>30</v>
      </c>
      <c r="E118" s="13">
        <f t="shared" si="59"/>
        <v>665.4</v>
      </c>
      <c r="F118" s="13">
        <v>23.95</v>
      </c>
      <c r="G118" s="14">
        <v>30</v>
      </c>
      <c r="H118" s="13">
        <f t="shared" ref="H118" si="64">F118*G118</f>
        <v>718.5</v>
      </c>
      <c r="I118" s="13">
        <f t="shared" ref="I118:I119" si="65">F118-C118</f>
        <v>1.7699999999999996</v>
      </c>
      <c r="J118" s="91">
        <f t="shared" si="62"/>
        <v>0</v>
      </c>
      <c r="K118" s="5">
        <f t="shared" si="56"/>
        <v>53.100000000000023</v>
      </c>
    </row>
    <row r="119" spans="1:11" ht="15.5" x14ac:dyDescent="0.35">
      <c r="A119" s="113"/>
      <c r="B119" s="17" t="s">
        <v>544</v>
      </c>
      <c r="C119" s="13">
        <v>9.25</v>
      </c>
      <c r="D119" s="14">
        <v>5</v>
      </c>
      <c r="E119" s="13">
        <f t="shared" ref="E119" si="66">C119*D119</f>
        <v>46.25</v>
      </c>
      <c r="F119" s="13"/>
      <c r="G119" s="14"/>
      <c r="H119" s="13"/>
      <c r="I119" s="13">
        <f t="shared" si="65"/>
        <v>-9.25</v>
      </c>
      <c r="J119" s="91">
        <f t="shared" si="62"/>
        <v>-5</v>
      </c>
      <c r="K119" s="5"/>
    </row>
    <row r="120" spans="1:11" ht="15.5" x14ac:dyDescent="0.35">
      <c r="A120" s="95" t="s">
        <v>369</v>
      </c>
      <c r="B120" s="17" t="s">
        <v>504</v>
      </c>
      <c r="C120" s="13"/>
      <c r="D120" s="14"/>
      <c r="E120" s="13"/>
      <c r="F120" s="13">
        <v>9.9</v>
      </c>
      <c r="G120" s="14">
        <v>5</v>
      </c>
      <c r="H120" s="13">
        <f t="shared" si="52"/>
        <v>49.5</v>
      </c>
      <c r="I120" s="13">
        <f t="shared" si="53"/>
        <v>9.9</v>
      </c>
      <c r="J120" s="91">
        <f t="shared" si="62"/>
        <v>5</v>
      </c>
      <c r="K120" s="5">
        <f t="shared" si="56"/>
        <v>49.5</v>
      </c>
    </row>
    <row r="121" spans="1:11" ht="15.5" x14ac:dyDescent="0.35">
      <c r="A121" s="95" t="s">
        <v>370</v>
      </c>
      <c r="B121" s="17" t="s">
        <v>528</v>
      </c>
      <c r="C121" s="13">
        <v>10.57</v>
      </c>
      <c r="D121" s="14">
        <v>80</v>
      </c>
      <c r="E121" s="13">
        <f t="shared" si="59"/>
        <v>845.6</v>
      </c>
      <c r="F121" s="13">
        <v>11.3</v>
      </c>
      <c r="G121" s="14">
        <v>80</v>
      </c>
      <c r="H121" s="13">
        <f t="shared" si="52"/>
        <v>904</v>
      </c>
      <c r="I121" s="13">
        <f t="shared" si="53"/>
        <v>0.73000000000000043</v>
      </c>
      <c r="J121" s="91">
        <f t="shared" si="62"/>
        <v>0</v>
      </c>
      <c r="K121" s="5">
        <f t="shared" si="56"/>
        <v>58.399999999999977</v>
      </c>
    </row>
    <row r="122" spans="1:11" ht="15.5" x14ac:dyDescent="0.35">
      <c r="A122" s="95" t="s">
        <v>371</v>
      </c>
      <c r="B122" s="17" t="s">
        <v>186</v>
      </c>
      <c r="C122" s="13"/>
      <c r="D122" s="14"/>
      <c r="E122" s="13"/>
      <c r="F122" s="13"/>
      <c r="G122" s="14"/>
      <c r="H122" s="13"/>
      <c r="I122" s="13"/>
      <c r="J122" s="91"/>
      <c r="K122" s="5">
        <f t="shared" si="56"/>
        <v>0</v>
      </c>
    </row>
    <row r="123" spans="1:11" ht="31" x14ac:dyDescent="0.35">
      <c r="A123" s="95" t="s">
        <v>372</v>
      </c>
      <c r="B123" s="17" t="s">
        <v>257</v>
      </c>
      <c r="C123" s="13">
        <v>14.74</v>
      </c>
      <c r="D123" s="14">
        <v>20</v>
      </c>
      <c r="E123" s="13">
        <f t="shared" ref="E123:E126" si="67">C123*D123</f>
        <v>294.8</v>
      </c>
      <c r="F123" s="13">
        <v>16.2</v>
      </c>
      <c r="G123" s="14">
        <v>250</v>
      </c>
      <c r="H123" s="13">
        <f t="shared" ref="H123" si="68">F123*G123</f>
        <v>4050</v>
      </c>
      <c r="I123" s="13">
        <f t="shared" ref="I123" si="69">F123-C123</f>
        <v>1.4599999999999991</v>
      </c>
      <c r="J123" s="91">
        <f t="shared" si="62"/>
        <v>230</v>
      </c>
      <c r="K123" s="5">
        <f t="shared" si="56"/>
        <v>3755.2</v>
      </c>
    </row>
    <row r="124" spans="1:11" ht="15.5" x14ac:dyDescent="0.35">
      <c r="A124" s="95" t="s">
        <v>373</v>
      </c>
      <c r="B124" s="17" t="s">
        <v>258</v>
      </c>
      <c r="C124" s="13">
        <v>16.7</v>
      </c>
      <c r="D124" s="14">
        <v>20</v>
      </c>
      <c r="E124" s="13">
        <f t="shared" si="67"/>
        <v>334</v>
      </c>
      <c r="F124" s="13">
        <v>18.399999999999999</v>
      </c>
      <c r="G124" s="14">
        <v>20</v>
      </c>
      <c r="H124" s="13">
        <f t="shared" ref="H124" si="70">F124*G124</f>
        <v>368</v>
      </c>
      <c r="I124" s="13">
        <f t="shared" ref="I124" si="71">F124-C124</f>
        <v>1.6999999999999993</v>
      </c>
      <c r="J124" s="91">
        <f t="shared" si="62"/>
        <v>0</v>
      </c>
      <c r="K124" s="5">
        <f t="shared" si="56"/>
        <v>34</v>
      </c>
    </row>
    <row r="125" spans="1:11" ht="15.5" x14ac:dyDescent="0.35">
      <c r="A125" s="95" t="s">
        <v>374</v>
      </c>
      <c r="B125" s="17" t="s">
        <v>255</v>
      </c>
      <c r="C125" s="13">
        <v>9.2200000000000006</v>
      </c>
      <c r="D125" s="14">
        <v>50</v>
      </c>
      <c r="E125" s="13">
        <f t="shared" si="67"/>
        <v>461.00000000000006</v>
      </c>
      <c r="F125" s="13">
        <v>10.3</v>
      </c>
      <c r="G125" s="14">
        <v>50</v>
      </c>
      <c r="H125" s="13">
        <f t="shared" si="52"/>
        <v>515</v>
      </c>
      <c r="I125" s="13">
        <f t="shared" si="53"/>
        <v>1.08</v>
      </c>
      <c r="J125" s="91">
        <f t="shared" si="62"/>
        <v>0</v>
      </c>
      <c r="K125" s="5">
        <f t="shared" si="56"/>
        <v>53.999999999999943</v>
      </c>
    </row>
    <row r="126" spans="1:11" ht="15.5" x14ac:dyDescent="0.35">
      <c r="A126" s="95" t="s">
        <v>375</v>
      </c>
      <c r="B126" s="17" t="s">
        <v>264</v>
      </c>
      <c r="C126" s="13">
        <v>5.26</v>
      </c>
      <c r="D126" s="14">
        <v>50</v>
      </c>
      <c r="E126" s="13">
        <f t="shared" si="67"/>
        <v>263</v>
      </c>
      <c r="F126" s="13">
        <v>6.4</v>
      </c>
      <c r="G126" s="14">
        <v>50</v>
      </c>
      <c r="H126" s="13">
        <f t="shared" si="52"/>
        <v>320</v>
      </c>
      <c r="I126" s="13">
        <f t="shared" si="53"/>
        <v>1.1400000000000006</v>
      </c>
      <c r="J126" s="91">
        <f t="shared" si="62"/>
        <v>0</v>
      </c>
      <c r="K126" s="5">
        <f t="shared" si="56"/>
        <v>57</v>
      </c>
    </row>
    <row r="127" spans="1:11" ht="15.5" x14ac:dyDescent="0.35">
      <c r="A127" s="95" t="s">
        <v>376</v>
      </c>
      <c r="B127" s="17" t="s">
        <v>143</v>
      </c>
      <c r="C127" s="13"/>
      <c r="D127" s="14"/>
      <c r="E127" s="13"/>
      <c r="F127" s="13"/>
      <c r="G127" s="14"/>
      <c r="H127" s="13"/>
      <c r="I127" s="13"/>
      <c r="J127" s="91"/>
      <c r="K127" s="5">
        <f t="shared" si="56"/>
        <v>0</v>
      </c>
    </row>
    <row r="128" spans="1:11" ht="15.5" x14ac:dyDescent="0.35">
      <c r="A128" s="95" t="s">
        <v>377</v>
      </c>
      <c r="B128" s="17" t="s">
        <v>562</v>
      </c>
      <c r="C128" s="13">
        <v>7.61</v>
      </c>
      <c r="D128" s="14">
        <v>100</v>
      </c>
      <c r="E128" s="13">
        <f t="shared" ref="E128:E129" si="72">C128*D128</f>
        <v>761</v>
      </c>
      <c r="F128" s="13">
        <v>9.6</v>
      </c>
      <c r="G128" s="14">
        <v>50</v>
      </c>
      <c r="H128" s="13">
        <f t="shared" si="52"/>
        <v>480</v>
      </c>
      <c r="I128" s="13">
        <f t="shared" si="53"/>
        <v>1.9899999999999993</v>
      </c>
      <c r="J128" s="91">
        <f t="shared" si="62"/>
        <v>-50</v>
      </c>
      <c r="K128" s="5">
        <f t="shared" si="56"/>
        <v>-281</v>
      </c>
    </row>
    <row r="129" spans="1:11" ht="15.5" x14ac:dyDescent="0.35">
      <c r="A129" s="95" t="s">
        <v>378</v>
      </c>
      <c r="B129" s="17" t="s">
        <v>256</v>
      </c>
      <c r="C129" s="13">
        <v>6.11</v>
      </c>
      <c r="D129" s="14">
        <v>100</v>
      </c>
      <c r="E129" s="13">
        <f t="shared" si="72"/>
        <v>611</v>
      </c>
      <c r="F129" s="13">
        <v>8</v>
      </c>
      <c r="G129" s="14">
        <v>50</v>
      </c>
      <c r="H129" s="13">
        <f t="shared" si="52"/>
        <v>400</v>
      </c>
      <c r="I129" s="13">
        <f t="shared" si="53"/>
        <v>1.8899999999999997</v>
      </c>
      <c r="J129" s="91">
        <f t="shared" si="62"/>
        <v>-50</v>
      </c>
      <c r="K129" s="5">
        <f t="shared" si="56"/>
        <v>-211</v>
      </c>
    </row>
    <row r="130" spans="1:11" ht="15.5" x14ac:dyDescent="0.35">
      <c r="A130" s="95" t="s">
        <v>379</v>
      </c>
      <c r="B130" s="17" t="s">
        <v>144</v>
      </c>
      <c r="C130" s="13">
        <v>6.99</v>
      </c>
      <c r="D130" s="14">
        <v>100</v>
      </c>
      <c r="E130" s="13">
        <f>C130*D130</f>
        <v>699</v>
      </c>
      <c r="F130" s="13">
        <v>8.9</v>
      </c>
      <c r="G130" s="14">
        <v>50</v>
      </c>
      <c r="H130" s="13">
        <f>F130*G130</f>
        <v>445</v>
      </c>
      <c r="I130" s="13">
        <f>F130-C130</f>
        <v>1.9100000000000001</v>
      </c>
      <c r="J130" s="91">
        <f t="shared" si="62"/>
        <v>-50</v>
      </c>
      <c r="K130" s="5">
        <f t="shared" si="56"/>
        <v>-254</v>
      </c>
    </row>
    <row r="131" spans="1:11" ht="15.5" x14ac:dyDescent="0.35">
      <c r="A131" s="95" t="s">
        <v>380</v>
      </c>
      <c r="B131" s="17" t="s">
        <v>145</v>
      </c>
      <c r="C131" s="13"/>
      <c r="D131" s="14"/>
      <c r="E131" s="13"/>
      <c r="F131" s="13"/>
      <c r="G131" s="14"/>
      <c r="H131" s="13">
        <f>F131*G131</f>
        <v>0</v>
      </c>
      <c r="I131" s="13"/>
      <c r="J131" s="91"/>
      <c r="K131" s="5">
        <f t="shared" si="56"/>
        <v>0</v>
      </c>
    </row>
    <row r="132" spans="1:11" ht="15.5" x14ac:dyDescent="0.35">
      <c r="A132" s="95" t="s">
        <v>381</v>
      </c>
      <c r="B132" s="17" t="s">
        <v>254</v>
      </c>
      <c r="C132" s="13">
        <v>8.0299999999999994</v>
      </c>
      <c r="D132" s="14">
        <v>5</v>
      </c>
      <c r="E132" s="13">
        <f t="shared" ref="E132:E144" si="73">C132*D132</f>
        <v>40.15</v>
      </c>
      <c r="F132" s="13">
        <v>8.6</v>
      </c>
      <c r="G132" s="14">
        <v>5</v>
      </c>
      <c r="H132" s="13">
        <f t="shared" si="52"/>
        <v>43</v>
      </c>
      <c r="I132" s="13">
        <f t="shared" si="53"/>
        <v>0.57000000000000028</v>
      </c>
      <c r="J132" s="91">
        <f t="shared" si="62"/>
        <v>0</v>
      </c>
      <c r="K132" s="5">
        <f t="shared" si="56"/>
        <v>2.8500000000000014</v>
      </c>
    </row>
    <row r="133" spans="1:11" ht="15.5" x14ac:dyDescent="0.35">
      <c r="A133" s="95" t="s">
        <v>382</v>
      </c>
      <c r="B133" s="17" t="s">
        <v>254</v>
      </c>
      <c r="C133" s="13">
        <v>11.97</v>
      </c>
      <c r="D133" s="14">
        <v>5</v>
      </c>
      <c r="E133" s="13">
        <f t="shared" si="73"/>
        <v>59.85</v>
      </c>
      <c r="F133" s="13">
        <v>12.7</v>
      </c>
      <c r="G133" s="14">
        <v>5</v>
      </c>
      <c r="H133" s="13">
        <f t="shared" si="52"/>
        <v>63.5</v>
      </c>
      <c r="I133" s="13">
        <f t="shared" si="53"/>
        <v>0.72999999999999865</v>
      </c>
      <c r="J133" s="91">
        <f t="shared" si="62"/>
        <v>0</v>
      </c>
      <c r="K133" s="5">
        <f t="shared" si="56"/>
        <v>3.6499999999999986</v>
      </c>
    </row>
    <row r="134" spans="1:11" ht="15.5" x14ac:dyDescent="0.35">
      <c r="A134" s="95" t="s">
        <v>383</v>
      </c>
      <c r="B134" s="17" t="s">
        <v>172</v>
      </c>
      <c r="C134" s="13">
        <v>13.27</v>
      </c>
      <c r="D134" s="14">
        <v>5</v>
      </c>
      <c r="E134" s="13">
        <f t="shared" si="73"/>
        <v>66.349999999999994</v>
      </c>
      <c r="F134" s="13">
        <v>14.3</v>
      </c>
      <c r="G134" s="14">
        <v>5</v>
      </c>
      <c r="H134" s="13">
        <f t="shared" ref="H134" si="74">F134*G134</f>
        <v>71.5</v>
      </c>
      <c r="I134" s="13">
        <f t="shared" ref="I134" si="75">F134-C134</f>
        <v>1.0300000000000011</v>
      </c>
      <c r="J134" s="91">
        <f t="shared" si="62"/>
        <v>0</v>
      </c>
      <c r="K134" s="5">
        <f t="shared" si="56"/>
        <v>5.1500000000000057</v>
      </c>
    </row>
    <row r="135" spans="1:11" ht="15.5" x14ac:dyDescent="0.35">
      <c r="A135" s="95" t="s">
        <v>384</v>
      </c>
      <c r="B135" s="17" t="s">
        <v>173</v>
      </c>
      <c r="C135" s="13">
        <v>13.27</v>
      </c>
      <c r="D135" s="14">
        <v>5</v>
      </c>
      <c r="E135" s="13">
        <f t="shared" si="73"/>
        <v>66.349999999999994</v>
      </c>
      <c r="F135" s="13">
        <v>14.3</v>
      </c>
      <c r="G135" s="14">
        <v>5</v>
      </c>
      <c r="H135" s="13">
        <f t="shared" ref="H135" si="76">F135*G135</f>
        <v>71.5</v>
      </c>
      <c r="I135" s="13">
        <f t="shared" ref="I135" si="77">F135-C135</f>
        <v>1.0300000000000011</v>
      </c>
      <c r="J135" s="91">
        <f t="shared" si="62"/>
        <v>0</v>
      </c>
      <c r="K135" s="5">
        <f t="shared" si="56"/>
        <v>5.1500000000000057</v>
      </c>
    </row>
    <row r="136" spans="1:11" ht="15.5" x14ac:dyDescent="0.35">
      <c r="A136" s="95" t="s">
        <v>385</v>
      </c>
      <c r="B136" s="17" t="s">
        <v>146</v>
      </c>
      <c r="C136" s="13">
        <v>5.16</v>
      </c>
      <c r="D136" s="14">
        <v>5</v>
      </c>
      <c r="E136" s="13">
        <f t="shared" si="73"/>
        <v>25.8</v>
      </c>
      <c r="F136" s="13">
        <v>5.7</v>
      </c>
      <c r="G136" s="14">
        <v>5</v>
      </c>
      <c r="H136" s="13">
        <f t="shared" si="52"/>
        <v>28.5</v>
      </c>
      <c r="I136" s="13">
        <f t="shared" si="53"/>
        <v>0.54</v>
      </c>
      <c r="J136" s="91">
        <f t="shared" si="62"/>
        <v>0</v>
      </c>
      <c r="K136" s="5">
        <f t="shared" si="56"/>
        <v>2.6999999999999993</v>
      </c>
    </row>
    <row r="137" spans="1:11" ht="15.5" x14ac:dyDescent="0.35">
      <c r="A137" s="95" t="s">
        <v>386</v>
      </c>
      <c r="B137" s="17" t="s">
        <v>146</v>
      </c>
      <c r="C137" s="13">
        <v>8.8699999999999992</v>
      </c>
      <c r="D137" s="14">
        <v>5</v>
      </c>
      <c r="E137" s="13">
        <f t="shared" si="73"/>
        <v>44.349999999999994</v>
      </c>
      <c r="F137" s="13">
        <v>9.85</v>
      </c>
      <c r="G137" s="14">
        <v>5</v>
      </c>
      <c r="H137" s="13">
        <f t="shared" si="52"/>
        <v>49.25</v>
      </c>
      <c r="I137" s="13">
        <f t="shared" si="53"/>
        <v>0.98000000000000043</v>
      </c>
      <c r="J137" s="91">
        <f t="shared" si="62"/>
        <v>0</v>
      </c>
      <c r="K137" s="5">
        <f t="shared" si="56"/>
        <v>4.9000000000000057</v>
      </c>
    </row>
    <row r="138" spans="1:11" ht="15.5" x14ac:dyDescent="0.35">
      <c r="A138" s="95" t="s">
        <v>387</v>
      </c>
      <c r="B138" s="17" t="s">
        <v>563</v>
      </c>
      <c r="C138" s="13">
        <v>13.79</v>
      </c>
      <c r="D138" s="14">
        <v>10</v>
      </c>
      <c r="E138" s="13">
        <f t="shared" si="73"/>
        <v>137.89999999999998</v>
      </c>
      <c r="F138" s="13">
        <v>14.8</v>
      </c>
      <c r="G138" s="14">
        <v>10</v>
      </c>
      <c r="H138" s="13">
        <f t="shared" ref="H138:H144" si="78">F138*G138</f>
        <v>148</v>
      </c>
      <c r="I138" s="13">
        <f t="shared" ref="I138:I140" si="79">F138-C138</f>
        <v>1.0100000000000016</v>
      </c>
      <c r="J138" s="91">
        <f t="shared" si="62"/>
        <v>0</v>
      </c>
      <c r="K138" s="5">
        <f t="shared" si="56"/>
        <v>10.100000000000023</v>
      </c>
    </row>
    <row r="139" spans="1:11" ht="15.5" x14ac:dyDescent="0.35">
      <c r="A139" s="95" t="s">
        <v>388</v>
      </c>
      <c r="B139" s="17" t="s">
        <v>563</v>
      </c>
      <c r="C139" s="13">
        <v>16.84</v>
      </c>
      <c r="D139" s="14">
        <v>10</v>
      </c>
      <c r="E139" s="13">
        <f t="shared" si="73"/>
        <v>168.4</v>
      </c>
      <c r="F139" s="13">
        <v>18.100000000000001</v>
      </c>
      <c r="G139" s="14">
        <v>10</v>
      </c>
      <c r="H139" s="13">
        <f t="shared" si="78"/>
        <v>181</v>
      </c>
      <c r="I139" s="13">
        <f t="shared" si="79"/>
        <v>1.2600000000000016</v>
      </c>
      <c r="J139" s="91">
        <f t="shared" si="62"/>
        <v>0</v>
      </c>
      <c r="K139" s="5">
        <f t="shared" si="56"/>
        <v>12.599999999999994</v>
      </c>
    </row>
    <row r="140" spans="1:11" ht="15.5" x14ac:dyDescent="0.35">
      <c r="A140" s="95" t="s">
        <v>389</v>
      </c>
      <c r="B140" s="17" t="s">
        <v>182</v>
      </c>
      <c r="C140" s="13">
        <v>12.48</v>
      </c>
      <c r="D140" s="14">
        <v>6</v>
      </c>
      <c r="E140" s="13">
        <f t="shared" si="73"/>
        <v>74.88</v>
      </c>
      <c r="F140" s="13">
        <v>15.1</v>
      </c>
      <c r="G140" s="14">
        <v>6</v>
      </c>
      <c r="H140" s="13">
        <f t="shared" si="78"/>
        <v>90.6</v>
      </c>
      <c r="I140" s="13">
        <f t="shared" si="79"/>
        <v>2.6199999999999992</v>
      </c>
      <c r="J140" s="91">
        <f>G140-D140</f>
        <v>0</v>
      </c>
      <c r="K140" s="5">
        <f t="shared" si="56"/>
        <v>15.719999999999999</v>
      </c>
    </row>
    <row r="141" spans="1:11" ht="15.5" x14ac:dyDescent="0.35">
      <c r="A141" s="95" t="s">
        <v>390</v>
      </c>
      <c r="B141" s="17" t="s">
        <v>174</v>
      </c>
      <c r="C141" s="13">
        <v>23.76</v>
      </c>
      <c r="D141" s="14">
        <v>6</v>
      </c>
      <c r="E141" s="13">
        <f t="shared" si="73"/>
        <v>142.56</v>
      </c>
      <c r="F141" s="13">
        <v>28.8</v>
      </c>
      <c r="G141" s="14">
        <v>6</v>
      </c>
      <c r="H141" s="13">
        <f t="shared" si="78"/>
        <v>172.8</v>
      </c>
      <c r="I141" s="13">
        <f>F141-C141</f>
        <v>5.0399999999999991</v>
      </c>
      <c r="J141" s="91">
        <f>G141-D141</f>
        <v>0</v>
      </c>
      <c r="K141" s="5">
        <f t="shared" si="56"/>
        <v>30.240000000000009</v>
      </c>
    </row>
    <row r="142" spans="1:11" ht="15.5" x14ac:dyDescent="0.35">
      <c r="A142" s="95" t="s">
        <v>391</v>
      </c>
      <c r="B142" s="17" t="s">
        <v>557</v>
      </c>
      <c r="C142" s="13">
        <v>18.32</v>
      </c>
      <c r="D142" s="14">
        <v>5</v>
      </c>
      <c r="E142" s="13">
        <f t="shared" si="73"/>
        <v>91.6</v>
      </c>
      <c r="F142" s="13">
        <v>22.75</v>
      </c>
      <c r="G142" s="14">
        <v>5</v>
      </c>
      <c r="H142" s="13">
        <f t="shared" si="78"/>
        <v>113.75</v>
      </c>
      <c r="I142" s="13">
        <f>F142-C142</f>
        <v>4.43</v>
      </c>
      <c r="J142" s="91">
        <f>G142-D142</f>
        <v>0</v>
      </c>
      <c r="K142" s="5">
        <f t="shared" si="56"/>
        <v>22.150000000000006</v>
      </c>
    </row>
    <row r="143" spans="1:11" ht="15.5" x14ac:dyDescent="0.35">
      <c r="A143" s="95" t="s">
        <v>392</v>
      </c>
      <c r="B143" s="17" t="s">
        <v>271</v>
      </c>
      <c r="C143" s="13">
        <v>8.67</v>
      </c>
      <c r="D143" s="14">
        <v>5</v>
      </c>
      <c r="E143" s="13">
        <f t="shared" si="73"/>
        <v>43.35</v>
      </c>
      <c r="F143" s="13">
        <v>9.3000000000000007</v>
      </c>
      <c r="G143" s="14">
        <v>5</v>
      </c>
      <c r="H143" s="13">
        <f t="shared" si="78"/>
        <v>46.5</v>
      </c>
      <c r="I143" s="13">
        <f>F143-C143</f>
        <v>0.63000000000000078</v>
      </c>
      <c r="J143" s="91">
        <f>G143:G153-D143:D153</f>
        <v>0</v>
      </c>
      <c r="K143" s="5">
        <f t="shared" si="56"/>
        <v>3.1499999999999986</v>
      </c>
    </row>
    <row r="144" spans="1:11" ht="15.5" x14ac:dyDescent="0.35">
      <c r="A144" s="95" t="s">
        <v>393</v>
      </c>
      <c r="B144" s="17" t="s">
        <v>558</v>
      </c>
      <c r="C144" s="13">
        <v>21.37</v>
      </c>
      <c r="D144" s="14">
        <v>5</v>
      </c>
      <c r="E144" s="13">
        <f t="shared" si="73"/>
        <v>106.85000000000001</v>
      </c>
      <c r="F144" s="13">
        <v>24.65</v>
      </c>
      <c r="G144" s="14">
        <v>5</v>
      </c>
      <c r="H144" s="13">
        <f t="shared" si="78"/>
        <v>123.25</v>
      </c>
      <c r="I144" s="13">
        <f>F144-C144</f>
        <v>3.2799999999999976</v>
      </c>
      <c r="J144" s="91">
        <f>G144:G154-D144:D154</f>
        <v>0</v>
      </c>
      <c r="K144" s="5">
        <f t="shared" si="56"/>
        <v>16.399999999999991</v>
      </c>
    </row>
    <row r="145" spans="1:11" ht="15" x14ac:dyDescent="0.3">
      <c r="A145" s="95" t="s">
        <v>394</v>
      </c>
      <c r="B145" s="40" t="s">
        <v>126</v>
      </c>
      <c r="C145" s="44"/>
      <c r="D145" s="44"/>
      <c r="E145" s="49"/>
      <c r="F145" s="44"/>
      <c r="G145" s="44"/>
      <c r="H145" s="49"/>
      <c r="I145" s="49"/>
      <c r="J145" s="97"/>
      <c r="K145" s="5">
        <f t="shared" si="56"/>
        <v>0</v>
      </c>
    </row>
    <row r="146" spans="1:11" ht="15.5" x14ac:dyDescent="0.35">
      <c r="A146" s="95" t="s">
        <v>395</v>
      </c>
      <c r="B146" s="17" t="s">
        <v>252</v>
      </c>
      <c r="C146" s="13">
        <v>6.29</v>
      </c>
      <c r="D146" s="14">
        <v>5</v>
      </c>
      <c r="E146" s="13">
        <f t="shared" ref="E146:E149" si="80">C146*D146</f>
        <v>31.45</v>
      </c>
      <c r="F146" s="13">
        <v>7.2</v>
      </c>
      <c r="G146" s="14">
        <v>5</v>
      </c>
      <c r="H146" s="13">
        <f t="shared" si="52"/>
        <v>36</v>
      </c>
      <c r="I146" s="13">
        <f t="shared" si="53"/>
        <v>0.91000000000000014</v>
      </c>
      <c r="J146" s="91">
        <f t="shared" si="62"/>
        <v>0</v>
      </c>
      <c r="K146" s="5">
        <f t="shared" si="56"/>
        <v>4.5500000000000007</v>
      </c>
    </row>
    <row r="147" spans="1:11" ht="15.5" x14ac:dyDescent="0.35">
      <c r="A147" s="95" t="s">
        <v>396</v>
      </c>
      <c r="B147" s="17" t="s">
        <v>253</v>
      </c>
      <c r="C147" s="13">
        <v>2.1</v>
      </c>
      <c r="D147" s="14">
        <v>50</v>
      </c>
      <c r="E147" s="13">
        <f t="shared" si="80"/>
        <v>105</v>
      </c>
      <c r="F147" s="13">
        <v>2.4</v>
      </c>
      <c r="G147" s="14">
        <v>80</v>
      </c>
      <c r="H147" s="13">
        <f t="shared" si="52"/>
        <v>192</v>
      </c>
      <c r="I147" s="13">
        <f t="shared" si="53"/>
        <v>0.29999999999999982</v>
      </c>
      <c r="J147" s="91">
        <f t="shared" si="62"/>
        <v>30</v>
      </c>
      <c r="K147" s="5">
        <f t="shared" si="56"/>
        <v>87</v>
      </c>
    </row>
    <row r="148" spans="1:11" ht="15.5" x14ac:dyDescent="0.35">
      <c r="A148" s="95" t="s">
        <v>397</v>
      </c>
      <c r="B148" s="17" t="s">
        <v>251</v>
      </c>
      <c r="C148" s="13">
        <v>8.09</v>
      </c>
      <c r="D148" s="14">
        <v>30</v>
      </c>
      <c r="E148" s="13">
        <f t="shared" si="80"/>
        <v>242.7</v>
      </c>
      <c r="F148" s="13">
        <v>8.6</v>
      </c>
      <c r="G148" s="14">
        <v>10</v>
      </c>
      <c r="H148" s="13">
        <f t="shared" si="52"/>
        <v>86</v>
      </c>
      <c r="I148" s="13">
        <f t="shared" si="53"/>
        <v>0.50999999999999979</v>
      </c>
      <c r="J148" s="91">
        <f t="shared" si="62"/>
        <v>-20</v>
      </c>
      <c r="K148" s="5">
        <f t="shared" si="56"/>
        <v>-156.69999999999999</v>
      </c>
    </row>
    <row r="149" spans="1:11" ht="15.5" x14ac:dyDescent="0.35">
      <c r="A149" s="95" t="s">
        <v>398</v>
      </c>
      <c r="B149" s="17" t="s">
        <v>250</v>
      </c>
      <c r="C149" s="13">
        <v>2.1</v>
      </c>
      <c r="D149" s="14">
        <v>10</v>
      </c>
      <c r="E149" s="13">
        <f t="shared" si="80"/>
        <v>21</v>
      </c>
      <c r="F149" s="13">
        <v>2.2999999999999998</v>
      </c>
      <c r="G149" s="14">
        <v>10</v>
      </c>
      <c r="H149" s="13">
        <f t="shared" si="52"/>
        <v>23</v>
      </c>
      <c r="I149" s="13">
        <f t="shared" si="53"/>
        <v>0.19999999999999973</v>
      </c>
      <c r="J149" s="91">
        <f t="shared" si="62"/>
        <v>0</v>
      </c>
      <c r="K149" s="5">
        <f t="shared" si="56"/>
        <v>2</v>
      </c>
    </row>
    <row r="150" spans="1:11" ht="15.5" x14ac:dyDescent="0.35">
      <c r="A150" s="95" t="s">
        <v>399</v>
      </c>
      <c r="B150" s="17" t="s">
        <v>249</v>
      </c>
      <c r="C150" s="13">
        <v>12.11</v>
      </c>
      <c r="D150" s="14">
        <v>20</v>
      </c>
      <c r="E150" s="13">
        <f t="shared" ref="E150" si="81">C150*D150</f>
        <v>242.2</v>
      </c>
      <c r="F150" s="13">
        <v>12.95</v>
      </c>
      <c r="G150" s="14">
        <v>20</v>
      </c>
      <c r="H150" s="13">
        <f t="shared" si="52"/>
        <v>259</v>
      </c>
      <c r="I150" s="13">
        <f t="shared" si="53"/>
        <v>0.83999999999999986</v>
      </c>
      <c r="J150" s="91">
        <f t="shared" si="62"/>
        <v>0</v>
      </c>
      <c r="K150" s="5">
        <f t="shared" si="56"/>
        <v>16.800000000000011</v>
      </c>
    </row>
    <row r="151" spans="1:11" ht="15.5" x14ac:dyDescent="0.35">
      <c r="A151" s="113"/>
      <c r="B151" s="104" t="s">
        <v>248</v>
      </c>
      <c r="C151" s="13">
        <v>2.73</v>
      </c>
      <c r="D151" s="14">
        <v>100</v>
      </c>
      <c r="E151" s="13">
        <f t="shared" ref="E151:E155" si="82">C151*D151</f>
        <v>273</v>
      </c>
      <c r="F151" s="13">
        <v>0</v>
      </c>
      <c r="G151" s="14">
        <v>0</v>
      </c>
      <c r="H151" s="13">
        <f t="shared" si="52"/>
        <v>0</v>
      </c>
      <c r="I151" s="13">
        <f t="shared" si="53"/>
        <v>-2.73</v>
      </c>
      <c r="J151" s="91">
        <f t="shared" si="62"/>
        <v>-100</v>
      </c>
      <c r="K151" s="5">
        <f t="shared" si="56"/>
        <v>-273</v>
      </c>
    </row>
    <row r="152" spans="1:11" ht="15.5" x14ac:dyDescent="0.35">
      <c r="A152" s="24" t="s">
        <v>589</v>
      </c>
      <c r="B152" s="15" t="s">
        <v>244</v>
      </c>
      <c r="C152" s="13">
        <v>8.2799999999999994</v>
      </c>
      <c r="D152" s="14">
        <v>10</v>
      </c>
      <c r="E152" s="13">
        <f t="shared" ref="E152" si="83">C152*D152</f>
        <v>82.8</v>
      </c>
      <c r="F152" s="13">
        <v>9.6</v>
      </c>
      <c r="G152" s="14">
        <v>10</v>
      </c>
      <c r="H152" s="13">
        <f t="shared" si="52"/>
        <v>96</v>
      </c>
      <c r="I152" s="13">
        <f t="shared" si="53"/>
        <v>1.3200000000000003</v>
      </c>
      <c r="J152" s="91">
        <f t="shared" ref="J152" si="84">G152-D152</f>
        <v>0</v>
      </c>
      <c r="K152" s="5">
        <f t="shared" ref="K152" si="85">H152-E152</f>
        <v>13.200000000000003</v>
      </c>
    </row>
    <row r="153" spans="1:11" ht="15.5" x14ac:dyDescent="0.35">
      <c r="A153" s="95" t="s">
        <v>400</v>
      </c>
      <c r="B153" s="17" t="s">
        <v>247</v>
      </c>
      <c r="C153" s="13">
        <v>3.48</v>
      </c>
      <c r="D153" s="14">
        <v>10</v>
      </c>
      <c r="E153" s="13">
        <f t="shared" si="82"/>
        <v>34.799999999999997</v>
      </c>
      <c r="F153" s="13">
        <v>4</v>
      </c>
      <c r="G153" s="14">
        <v>10</v>
      </c>
      <c r="H153" s="13">
        <f t="shared" si="52"/>
        <v>40</v>
      </c>
      <c r="I153" s="13">
        <f t="shared" si="53"/>
        <v>0.52</v>
      </c>
      <c r="J153" s="91">
        <f t="shared" si="62"/>
        <v>0</v>
      </c>
      <c r="K153" s="5">
        <f t="shared" si="56"/>
        <v>5.2000000000000028</v>
      </c>
    </row>
    <row r="154" spans="1:11" ht="15.5" x14ac:dyDescent="0.35">
      <c r="A154" s="24" t="s">
        <v>489</v>
      </c>
      <c r="B154" s="15" t="s">
        <v>246</v>
      </c>
      <c r="C154" s="13">
        <v>3.1</v>
      </c>
      <c r="D154" s="14">
        <v>20</v>
      </c>
      <c r="E154" s="13">
        <f t="shared" si="82"/>
        <v>62</v>
      </c>
      <c r="F154" s="13">
        <v>5.9</v>
      </c>
      <c r="G154" s="14">
        <v>10</v>
      </c>
      <c r="H154" s="13">
        <f t="shared" si="52"/>
        <v>59</v>
      </c>
      <c r="I154" s="13">
        <f t="shared" si="53"/>
        <v>2.8000000000000003</v>
      </c>
      <c r="J154" s="91">
        <f t="shared" si="62"/>
        <v>-10</v>
      </c>
      <c r="K154" s="5">
        <f t="shared" si="56"/>
        <v>-3</v>
      </c>
    </row>
    <row r="155" spans="1:11" ht="15.5" x14ac:dyDescent="0.35">
      <c r="A155" s="24" t="s">
        <v>490</v>
      </c>
      <c r="B155" s="15" t="s">
        <v>245</v>
      </c>
      <c r="C155" s="13">
        <v>6</v>
      </c>
      <c r="D155" s="14">
        <v>20</v>
      </c>
      <c r="E155" s="13">
        <f t="shared" si="82"/>
        <v>120</v>
      </c>
      <c r="F155" s="13">
        <v>12.2</v>
      </c>
      <c r="G155" s="14">
        <v>20</v>
      </c>
      <c r="H155" s="13">
        <f t="shared" si="52"/>
        <v>244</v>
      </c>
      <c r="I155" s="13">
        <f t="shared" si="53"/>
        <v>6.1999999999999993</v>
      </c>
      <c r="J155" s="91">
        <f t="shared" si="62"/>
        <v>0</v>
      </c>
      <c r="K155" s="5">
        <f t="shared" si="56"/>
        <v>124</v>
      </c>
    </row>
    <row r="156" spans="1:11" ht="15.5" hidden="1" x14ac:dyDescent="0.35">
      <c r="A156" s="24"/>
      <c r="B156" s="15"/>
      <c r="C156" s="13"/>
      <c r="D156" s="14"/>
      <c r="E156" s="13"/>
      <c r="F156" s="13"/>
      <c r="G156" s="14"/>
      <c r="H156" s="13"/>
      <c r="I156" s="13"/>
      <c r="J156" s="91"/>
      <c r="K156" s="5"/>
    </row>
    <row r="157" spans="1:11" ht="15.5" x14ac:dyDescent="0.35">
      <c r="A157" s="19">
        <v>3</v>
      </c>
      <c r="B157" s="7" t="s">
        <v>590</v>
      </c>
      <c r="C157" s="20"/>
      <c r="D157" s="21"/>
      <c r="E157" s="9">
        <f>SUM(E158:E176)</f>
        <v>13886.29</v>
      </c>
      <c r="F157" s="20"/>
      <c r="G157" s="21"/>
      <c r="H157" s="9">
        <f>SUM(H158:H176)</f>
        <v>14414.769999999999</v>
      </c>
      <c r="I157" s="22"/>
      <c r="J157" s="99"/>
      <c r="K157" s="5">
        <f t="shared" si="56"/>
        <v>528.47999999999774</v>
      </c>
    </row>
    <row r="158" spans="1:11" ht="31" x14ac:dyDescent="0.35">
      <c r="A158" s="95" t="s">
        <v>2</v>
      </c>
      <c r="B158" s="17" t="s">
        <v>75</v>
      </c>
      <c r="C158" s="13">
        <v>1346.51</v>
      </c>
      <c r="D158" s="14">
        <v>1</v>
      </c>
      <c r="E158" s="13">
        <f t="shared" ref="E158:E176" si="86">C158*D158</f>
        <v>1346.51</v>
      </c>
      <c r="F158" s="13">
        <v>1399.61</v>
      </c>
      <c r="G158" s="14">
        <v>1</v>
      </c>
      <c r="H158" s="13">
        <f t="shared" ref="H158:H176" si="87">F158*G158</f>
        <v>1399.61</v>
      </c>
      <c r="I158" s="13">
        <f t="shared" ref="I158:I176" si="88">F158-C158</f>
        <v>53.099999999999909</v>
      </c>
      <c r="J158" s="91">
        <f t="shared" si="62"/>
        <v>0</v>
      </c>
      <c r="K158" s="5">
        <f t="shared" si="56"/>
        <v>53.099999999999909</v>
      </c>
    </row>
    <row r="159" spans="1:11" ht="31" x14ac:dyDescent="0.35">
      <c r="A159" s="95" t="s">
        <v>5</v>
      </c>
      <c r="B159" s="17" t="s">
        <v>111</v>
      </c>
      <c r="C159" s="13">
        <v>1043.56</v>
      </c>
      <c r="D159" s="14">
        <v>1</v>
      </c>
      <c r="E159" s="13">
        <f t="shared" si="86"/>
        <v>1043.56</v>
      </c>
      <c r="F159" s="13">
        <v>1077.29</v>
      </c>
      <c r="G159" s="14">
        <v>1</v>
      </c>
      <c r="H159" s="13">
        <f t="shared" si="87"/>
        <v>1077.29</v>
      </c>
      <c r="I159" s="13">
        <f t="shared" si="88"/>
        <v>33.730000000000018</v>
      </c>
      <c r="J159" s="91">
        <f t="shared" si="62"/>
        <v>0</v>
      </c>
      <c r="K159" s="5">
        <f t="shared" si="56"/>
        <v>33.730000000000018</v>
      </c>
    </row>
    <row r="160" spans="1:11" ht="31" x14ac:dyDescent="0.35">
      <c r="A160" s="95" t="s">
        <v>401</v>
      </c>
      <c r="B160" s="17" t="s">
        <v>76</v>
      </c>
      <c r="C160" s="13">
        <v>1058.7</v>
      </c>
      <c r="D160" s="14">
        <v>1</v>
      </c>
      <c r="E160" s="13">
        <f t="shared" si="86"/>
        <v>1058.7</v>
      </c>
      <c r="F160" s="13">
        <v>1098.03</v>
      </c>
      <c r="G160" s="14">
        <v>1</v>
      </c>
      <c r="H160" s="13">
        <f t="shared" si="87"/>
        <v>1098.03</v>
      </c>
      <c r="I160" s="13">
        <f t="shared" si="88"/>
        <v>39.329999999999927</v>
      </c>
      <c r="J160" s="91">
        <f t="shared" si="62"/>
        <v>0</v>
      </c>
      <c r="K160" s="5">
        <f t="shared" si="56"/>
        <v>39.329999999999927</v>
      </c>
    </row>
    <row r="161" spans="1:11" ht="31" x14ac:dyDescent="0.35">
      <c r="A161" s="95" t="s">
        <v>402</v>
      </c>
      <c r="B161" s="17" t="s">
        <v>77</v>
      </c>
      <c r="C161" s="13">
        <v>1345.94</v>
      </c>
      <c r="D161" s="14">
        <v>1</v>
      </c>
      <c r="E161" s="13">
        <f t="shared" si="86"/>
        <v>1345.94</v>
      </c>
      <c r="F161" s="13">
        <v>1397.26</v>
      </c>
      <c r="G161" s="14">
        <v>1</v>
      </c>
      <c r="H161" s="13">
        <f t="shared" si="87"/>
        <v>1397.26</v>
      </c>
      <c r="I161" s="13">
        <f t="shared" si="88"/>
        <v>51.319999999999936</v>
      </c>
      <c r="J161" s="91">
        <f t="shared" si="62"/>
        <v>0</v>
      </c>
      <c r="K161" s="5">
        <f t="shared" si="56"/>
        <v>51.319999999999936</v>
      </c>
    </row>
    <row r="162" spans="1:11" ht="31" x14ac:dyDescent="0.35">
      <c r="A162" s="95" t="s">
        <v>403</v>
      </c>
      <c r="B162" s="17" t="s">
        <v>112</v>
      </c>
      <c r="C162" s="13">
        <v>1042.5999999999999</v>
      </c>
      <c r="D162" s="14">
        <v>1</v>
      </c>
      <c r="E162" s="13">
        <f t="shared" si="86"/>
        <v>1042.5999999999999</v>
      </c>
      <c r="F162" s="13">
        <v>1076.1600000000001</v>
      </c>
      <c r="G162" s="14">
        <v>1</v>
      </c>
      <c r="H162" s="13">
        <f t="shared" si="87"/>
        <v>1076.1600000000001</v>
      </c>
      <c r="I162" s="13">
        <f t="shared" si="88"/>
        <v>33.560000000000173</v>
      </c>
      <c r="J162" s="91">
        <f t="shared" si="62"/>
        <v>0</v>
      </c>
      <c r="K162" s="5">
        <f t="shared" si="56"/>
        <v>33.560000000000173</v>
      </c>
    </row>
    <row r="163" spans="1:11" ht="31" x14ac:dyDescent="0.35">
      <c r="A163" s="95" t="s">
        <v>404</v>
      </c>
      <c r="B163" s="17" t="s">
        <v>78</v>
      </c>
      <c r="C163" s="13">
        <v>1059.3800000000001</v>
      </c>
      <c r="D163" s="14">
        <v>1</v>
      </c>
      <c r="E163" s="13">
        <f t="shared" si="86"/>
        <v>1059.3800000000001</v>
      </c>
      <c r="F163" s="13">
        <v>1098.81</v>
      </c>
      <c r="G163" s="14">
        <v>1</v>
      </c>
      <c r="H163" s="13">
        <f t="shared" si="87"/>
        <v>1098.81</v>
      </c>
      <c r="I163" s="13">
        <f t="shared" si="88"/>
        <v>39.429999999999836</v>
      </c>
      <c r="J163" s="91">
        <f t="shared" si="62"/>
        <v>0</v>
      </c>
      <c r="K163" s="5">
        <f t="shared" si="56"/>
        <v>39.429999999999836</v>
      </c>
    </row>
    <row r="164" spans="1:11" ht="31" x14ac:dyDescent="0.35">
      <c r="A164" s="95" t="s">
        <v>405</v>
      </c>
      <c r="B164" s="17" t="s">
        <v>79</v>
      </c>
      <c r="C164" s="13">
        <v>935.14</v>
      </c>
      <c r="D164" s="14">
        <v>1</v>
      </c>
      <c r="E164" s="13">
        <f t="shared" si="86"/>
        <v>935.14</v>
      </c>
      <c r="F164" s="13">
        <v>966.31</v>
      </c>
      <c r="G164" s="14">
        <v>1</v>
      </c>
      <c r="H164" s="13">
        <f t="shared" si="87"/>
        <v>966.31</v>
      </c>
      <c r="I164" s="13">
        <f t="shared" si="88"/>
        <v>31.169999999999959</v>
      </c>
      <c r="J164" s="91">
        <f t="shared" si="62"/>
        <v>0</v>
      </c>
      <c r="K164" s="5">
        <f t="shared" si="56"/>
        <v>31.169999999999959</v>
      </c>
    </row>
    <row r="165" spans="1:11" ht="31" x14ac:dyDescent="0.35">
      <c r="A165" s="95" t="s">
        <v>406</v>
      </c>
      <c r="B165" s="17" t="s">
        <v>80</v>
      </c>
      <c r="C165" s="13">
        <v>974.07</v>
      </c>
      <c r="D165" s="14">
        <v>1</v>
      </c>
      <c r="E165" s="13">
        <f t="shared" si="86"/>
        <v>974.07</v>
      </c>
      <c r="F165" s="13">
        <v>1009.02</v>
      </c>
      <c r="G165" s="14">
        <v>1</v>
      </c>
      <c r="H165" s="13">
        <f t="shared" si="87"/>
        <v>1009.02</v>
      </c>
      <c r="I165" s="13">
        <f t="shared" si="88"/>
        <v>34.949999999999932</v>
      </c>
      <c r="J165" s="91">
        <f t="shared" si="62"/>
        <v>0</v>
      </c>
      <c r="K165" s="5">
        <f t="shared" ref="K165:K231" si="89">H165-E165</f>
        <v>34.949999999999932</v>
      </c>
    </row>
    <row r="166" spans="1:11" ht="15" customHeight="1" x14ac:dyDescent="0.35">
      <c r="A166" s="95" t="s">
        <v>407</v>
      </c>
      <c r="B166" s="17" t="s">
        <v>81</v>
      </c>
      <c r="C166" s="13">
        <v>939.44</v>
      </c>
      <c r="D166" s="14">
        <v>1</v>
      </c>
      <c r="E166" s="13">
        <f t="shared" si="86"/>
        <v>939.44</v>
      </c>
      <c r="F166" s="13">
        <v>975.26</v>
      </c>
      <c r="G166" s="14">
        <v>1</v>
      </c>
      <c r="H166" s="13">
        <f t="shared" si="87"/>
        <v>975.26</v>
      </c>
      <c r="I166" s="13">
        <f t="shared" si="88"/>
        <v>35.819999999999936</v>
      </c>
      <c r="J166" s="91">
        <f t="shared" si="62"/>
        <v>0</v>
      </c>
      <c r="K166" s="5">
        <f t="shared" si="89"/>
        <v>35.819999999999936</v>
      </c>
    </row>
    <row r="167" spans="1:11" ht="15.5" x14ac:dyDescent="0.35">
      <c r="A167" s="95" t="s">
        <v>408</v>
      </c>
      <c r="B167" s="17" t="s">
        <v>82</v>
      </c>
      <c r="C167" s="13">
        <v>939.44</v>
      </c>
      <c r="D167" s="14">
        <v>1</v>
      </c>
      <c r="E167" s="13">
        <f t="shared" si="86"/>
        <v>939.44</v>
      </c>
      <c r="F167" s="13">
        <v>975.26</v>
      </c>
      <c r="G167" s="14">
        <v>1</v>
      </c>
      <c r="H167" s="13">
        <f t="shared" si="87"/>
        <v>975.26</v>
      </c>
      <c r="I167" s="13">
        <f t="shared" si="88"/>
        <v>35.819999999999936</v>
      </c>
      <c r="J167" s="91">
        <f t="shared" si="62"/>
        <v>0</v>
      </c>
      <c r="K167" s="5">
        <f t="shared" si="89"/>
        <v>35.819999999999936</v>
      </c>
    </row>
    <row r="168" spans="1:11" ht="15.5" x14ac:dyDescent="0.35">
      <c r="A168" s="95" t="s">
        <v>409</v>
      </c>
      <c r="B168" s="17" t="s">
        <v>83</v>
      </c>
      <c r="C168" s="13">
        <v>134.18</v>
      </c>
      <c r="D168" s="14">
        <v>1</v>
      </c>
      <c r="E168" s="13">
        <f t="shared" si="86"/>
        <v>134.18</v>
      </c>
      <c r="F168" s="13">
        <v>153</v>
      </c>
      <c r="G168" s="14">
        <v>1</v>
      </c>
      <c r="H168" s="13">
        <f t="shared" si="87"/>
        <v>153</v>
      </c>
      <c r="I168" s="13">
        <f t="shared" si="88"/>
        <v>18.819999999999993</v>
      </c>
      <c r="J168" s="91">
        <f t="shared" si="62"/>
        <v>0</v>
      </c>
      <c r="K168" s="5">
        <f t="shared" si="89"/>
        <v>18.819999999999993</v>
      </c>
    </row>
    <row r="169" spans="1:11" ht="31" x14ac:dyDescent="0.35">
      <c r="A169" s="95" t="s">
        <v>410</v>
      </c>
      <c r="B169" s="17" t="s">
        <v>177</v>
      </c>
      <c r="C169" s="13">
        <v>283.61</v>
      </c>
      <c r="D169" s="14">
        <v>1</v>
      </c>
      <c r="E169" s="13">
        <f t="shared" si="86"/>
        <v>283.61</v>
      </c>
      <c r="F169" s="13">
        <v>293.92</v>
      </c>
      <c r="G169" s="14">
        <v>1</v>
      </c>
      <c r="H169" s="13">
        <f t="shared" si="87"/>
        <v>293.92</v>
      </c>
      <c r="I169" s="13">
        <f t="shared" si="88"/>
        <v>10.310000000000002</v>
      </c>
      <c r="J169" s="91">
        <f t="shared" si="62"/>
        <v>0</v>
      </c>
      <c r="K169" s="5">
        <f t="shared" si="89"/>
        <v>10.310000000000002</v>
      </c>
    </row>
    <row r="170" spans="1:11" ht="15.5" x14ac:dyDescent="0.35">
      <c r="A170" s="95" t="s">
        <v>411</v>
      </c>
      <c r="B170" s="17" t="s">
        <v>130</v>
      </c>
      <c r="C170" s="13">
        <v>14.02</v>
      </c>
      <c r="D170" s="14">
        <v>25</v>
      </c>
      <c r="E170" s="13">
        <f t="shared" si="86"/>
        <v>350.5</v>
      </c>
      <c r="F170" s="13">
        <v>16.04</v>
      </c>
      <c r="G170" s="14">
        <v>25</v>
      </c>
      <c r="H170" s="13">
        <f t="shared" si="87"/>
        <v>401</v>
      </c>
      <c r="I170" s="13">
        <f t="shared" si="88"/>
        <v>2.0199999999999996</v>
      </c>
      <c r="J170" s="91">
        <f t="shared" ref="J170:J221" si="90">G170-D170</f>
        <v>0</v>
      </c>
      <c r="K170" s="5">
        <f t="shared" si="89"/>
        <v>50.5</v>
      </c>
    </row>
    <row r="171" spans="1:11" ht="15.5" x14ac:dyDescent="0.35">
      <c r="A171" s="95" t="s">
        <v>412</v>
      </c>
      <c r="B171" s="17" t="s">
        <v>147</v>
      </c>
      <c r="C171" s="13">
        <v>560.48</v>
      </c>
      <c r="D171" s="14">
        <v>1</v>
      </c>
      <c r="E171" s="13">
        <f t="shared" si="86"/>
        <v>560.48</v>
      </c>
      <c r="F171" s="13">
        <v>573.77</v>
      </c>
      <c r="G171" s="14">
        <v>1</v>
      </c>
      <c r="H171" s="13">
        <f t="shared" si="87"/>
        <v>573.77</v>
      </c>
      <c r="I171" s="13">
        <f t="shared" si="88"/>
        <v>13.289999999999964</v>
      </c>
      <c r="J171" s="91">
        <f t="shared" si="90"/>
        <v>0</v>
      </c>
      <c r="K171" s="5">
        <f t="shared" si="89"/>
        <v>13.289999999999964</v>
      </c>
    </row>
    <row r="172" spans="1:11" ht="31" x14ac:dyDescent="0.35">
      <c r="A172" s="95" t="s">
        <v>413</v>
      </c>
      <c r="B172" s="17" t="s">
        <v>148</v>
      </c>
      <c r="C172" s="13">
        <v>473.38</v>
      </c>
      <c r="D172" s="14">
        <v>1</v>
      </c>
      <c r="E172" s="13">
        <f t="shared" si="86"/>
        <v>473.38</v>
      </c>
      <c r="F172" s="13">
        <v>491.38</v>
      </c>
      <c r="G172" s="14">
        <v>1</v>
      </c>
      <c r="H172" s="13">
        <f t="shared" si="87"/>
        <v>491.38</v>
      </c>
      <c r="I172" s="13">
        <f t="shared" si="88"/>
        <v>18</v>
      </c>
      <c r="J172" s="91">
        <f t="shared" si="90"/>
        <v>0</v>
      </c>
      <c r="K172" s="5">
        <f t="shared" si="89"/>
        <v>18</v>
      </c>
    </row>
    <row r="173" spans="1:11" ht="71.25" customHeight="1" x14ac:dyDescent="0.35">
      <c r="A173" s="95" t="s">
        <v>414</v>
      </c>
      <c r="B173" s="17" t="s">
        <v>149</v>
      </c>
      <c r="C173" s="13">
        <v>217.3</v>
      </c>
      <c r="D173" s="14">
        <v>1</v>
      </c>
      <c r="E173" s="13">
        <f t="shared" si="86"/>
        <v>217.3</v>
      </c>
      <c r="F173" s="13">
        <v>225.13</v>
      </c>
      <c r="G173" s="14">
        <v>1</v>
      </c>
      <c r="H173" s="13">
        <f t="shared" si="87"/>
        <v>225.13</v>
      </c>
      <c r="I173" s="13">
        <f t="shared" si="88"/>
        <v>7.8299999999999841</v>
      </c>
      <c r="J173" s="91">
        <f t="shared" si="90"/>
        <v>0</v>
      </c>
      <c r="K173" s="5">
        <f t="shared" si="89"/>
        <v>7.8299999999999841</v>
      </c>
    </row>
    <row r="174" spans="1:11" ht="31" x14ac:dyDescent="0.35">
      <c r="A174" s="95" t="s">
        <v>415</v>
      </c>
      <c r="B174" s="17" t="s">
        <v>150</v>
      </c>
      <c r="C174" s="13">
        <v>704.79</v>
      </c>
      <c r="D174" s="14">
        <v>1</v>
      </c>
      <c r="E174" s="13">
        <f t="shared" si="86"/>
        <v>704.79</v>
      </c>
      <c r="F174" s="13">
        <v>710.43</v>
      </c>
      <c r="G174" s="14">
        <v>1</v>
      </c>
      <c r="H174" s="13">
        <f t="shared" si="87"/>
        <v>710.43</v>
      </c>
      <c r="I174" s="13">
        <f t="shared" si="88"/>
        <v>5.6399999999999864</v>
      </c>
      <c r="J174" s="91">
        <f t="shared" si="90"/>
        <v>0</v>
      </c>
      <c r="K174" s="5">
        <f t="shared" si="89"/>
        <v>5.6399999999999864</v>
      </c>
    </row>
    <row r="175" spans="1:11" ht="31" x14ac:dyDescent="0.35">
      <c r="A175" s="95" t="s">
        <v>416</v>
      </c>
      <c r="B175" s="17" t="s">
        <v>151</v>
      </c>
      <c r="C175" s="13">
        <v>268.52</v>
      </c>
      <c r="D175" s="14">
        <v>1</v>
      </c>
      <c r="E175" s="13">
        <f t="shared" si="86"/>
        <v>268.52</v>
      </c>
      <c r="F175" s="13">
        <v>277.83</v>
      </c>
      <c r="G175" s="14">
        <v>1</v>
      </c>
      <c r="H175" s="13">
        <f t="shared" si="87"/>
        <v>277.83</v>
      </c>
      <c r="I175" s="13">
        <f t="shared" si="88"/>
        <v>9.3100000000000023</v>
      </c>
      <c r="J175" s="91">
        <f t="shared" si="90"/>
        <v>0</v>
      </c>
      <c r="K175" s="5">
        <f t="shared" si="89"/>
        <v>9.3100000000000023</v>
      </c>
    </row>
    <row r="176" spans="1:11" ht="31" x14ac:dyDescent="0.35">
      <c r="A176" s="95" t="s">
        <v>417</v>
      </c>
      <c r="B176" s="17" t="s">
        <v>152</v>
      </c>
      <c r="C176" s="13">
        <v>208.75</v>
      </c>
      <c r="D176" s="14">
        <v>1</v>
      </c>
      <c r="E176" s="13">
        <f t="shared" si="86"/>
        <v>208.75</v>
      </c>
      <c r="F176" s="13">
        <v>215.3</v>
      </c>
      <c r="G176" s="14">
        <v>1</v>
      </c>
      <c r="H176" s="13">
        <f t="shared" si="87"/>
        <v>215.3</v>
      </c>
      <c r="I176" s="13">
        <f t="shared" si="88"/>
        <v>6.5500000000000114</v>
      </c>
      <c r="J176" s="91">
        <f t="shared" si="90"/>
        <v>0</v>
      </c>
      <c r="K176" s="5">
        <f t="shared" si="89"/>
        <v>6.5500000000000114</v>
      </c>
    </row>
    <row r="177" spans="1:11" ht="15.5" x14ac:dyDescent="0.35">
      <c r="A177" s="19">
        <v>4</v>
      </c>
      <c r="B177" s="7" t="s">
        <v>84</v>
      </c>
      <c r="C177" s="20"/>
      <c r="D177" s="21"/>
      <c r="E177" s="9">
        <f>SUM(E178:E209)</f>
        <v>152360.97999999998</v>
      </c>
      <c r="F177" s="20"/>
      <c r="G177" s="21"/>
      <c r="H177" s="9">
        <f>SUM(H178:H210)</f>
        <v>152067.99999999997</v>
      </c>
      <c r="I177" s="21"/>
      <c r="J177" s="99"/>
      <c r="K177" s="5">
        <f t="shared" si="89"/>
        <v>-292.98000000001048</v>
      </c>
    </row>
    <row r="178" spans="1:11" ht="15.5" x14ac:dyDescent="0.35">
      <c r="A178" s="95" t="s">
        <v>67</v>
      </c>
      <c r="B178" s="17" t="s">
        <v>569</v>
      </c>
      <c r="C178" s="13"/>
      <c r="D178" s="14"/>
      <c r="E178" s="13"/>
      <c r="F178" s="13"/>
      <c r="G178" s="14"/>
      <c r="H178" s="13"/>
      <c r="I178" s="13"/>
      <c r="J178" s="91"/>
      <c r="K178" s="5">
        <f t="shared" si="89"/>
        <v>0</v>
      </c>
    </row>
    <row r="179" spans="1:11" ht="15.5" x14ac:dyDescent="0.35">
      <c r="A179" s="95" t="s">
        <v>8</v>
      </c>
      <c r="B179" s="17" t="s">
        <v>570</v>
      </c>
      <c r="C179" s="13">
        <v>54.9</v>
      </c>
      <c r="D179" s="14">
        <v>20</v>
      </c>
      <c r="E179" s="13">
        <f t="shared" ref="E179:E180" si="91">C179*D179</f>
        <v>1098</v>
      </c>
      <c r="F179" s="13">
        <v>68.819999999999993</v>
      </c>
      <c r="G179" s="14">
        <v>20</v>
      </c>
      <c r="H179" s="13">
        <f t="shared" ref="H179:H210" si="92">F179*G179</f>
        <v>1376.3999999999999</v>
      </c>
      <c r="I179" s="13">
        <f t="shared" ref="I179:I210" si="93">F179-C179</f>
        <v>13.919999999999995</v>
      </c>
      <c r="J179" s="91">
        <f t="shared" si="90"/>
        <v>0</v>
      </c>
      <c r="K179" s="5">
        <f t="shared" si="89"/>
        <v>278.39999999999986</v>
      </c>
    </row>
    <row r="180" spans="1:11" ht="15.5" x14ac:dyDescent="0.35">
      <c r="A180" s="95" t="s">
        <v>418</v>
      </c>
      <c r="B180" s="17" t="s">
        <v>571</v>
      </c>
      <c r="C180" s="13">
        <v>65.540000000000006</v>
      </c>
      <c r="D180" s="14">
        <v>20</v>
      </c>
      <c r="E180" s="13">
        <f t="shared" si="91"/>
        <v>1310.8000000000002</v>
      </c>
      <c r="F180" s="13">
        <v>86.04</v>
      </c>
      <c r="G180" s="14">
        <v>20</v>
      </c>
      <c r="H180" s="13">
        <f t="shared" si="92"/>
        <v>1720.8000000000002</v>
      </c>
      <c r="I180" s="13">
        <f t="shared" si="93"/>
        <v>20.5</v>
      </c>
      <c r="J180" s="91">
        <f t="shared" si="90"/>
        <v>0</v>
      </c>
      <c r="K180" s="5">
        <f t="shared" si="89"/>
        <v>410</v>
      </c>
    </row>
    <row r="181" spans="1:11" ht="15.5" x14ac:dyDescent="0.35">
      <c r="A181" s="95" t="s">
        <v>9</v>
      </c>
      <c r="B181" s="17" t="s">
        <v>572</v>
      </c>
      <c r="C181" s="13"/>
      <c r="D181" s="14"/>
      <c r="E181" s="13"/>
      <c r="F181" s="13"/>
      <c r="G181" s="14"/>
      <c r="H181" s="13"/>
      <c r="I181" s="13"/>
      <c r="J181" s="91"/>
      <c r="K181" s="5">
        <f t="shared" si="89"/>
        <v>0</v>
      </c>
    </row>
    <row r="182" spans="1:11" ht="15.5" x14ac:dyDescent="0.35">
      <c r="A182" s="95" t="s">
        <v>10</v>
      </c>
      <c r="B182" s="17" t="s">
        <v>570</v>
      </c>
      <c r="C182" s="13">
        <v>37.18</v>
      </c>
      <c r="D182" s="14">
        <v>800</v>
      </c>
      <c r="E182" s="13">
        <f t="shared" ref="E182:E186" si="94">C182*D182</f>
        <v>29744</v>
      </c>
      <c r="F182" s="13">
        <v>47.41</v>
      </c>
      <c r="G182" s="14">
        <v>500</v>
      </c>
      <c r="H182" s="13">
        <f t="shared" si="92"/>
        <v>23705</v>
      </c>
      <c r="I182" s="13">
        <f t="shared" si="93"/>
        <v>10.229999999999997</v>
      </c>
      <c r="J182" s="91">
        <f t="shared" si="90"/>
        <v>-300</v>
      </c>
      <c r="K182" s="5">
        <f t="shared" si="89"/>
        <v>-6039</v>
      </c>
    </row>
    <row r="183" spans="1:11" ht="15.5" x14ac:dyDescent="0.35">
      <c r="A183" s="95" t="s">
        <v>419</v>
      </c>
      <c r="B183" s="17" t="s">
        <v>571</v>
      </c>
      <c r="C183" s="13">
        <v>47.82</v>
      </c>
      <c r="D183" s="14">
        <v>1000</v>
      </c>
      <c r="E183" s="13">
        <f t="shared" si="94"/>
        <v>47820</v>
      </c>
      <c r="F183" s="13">
        <v>64.62</v>
      </c>
      <c r="G183" s="14">
        <v>700</v>
      </c>
      <c r="H183" s="13">
        <f t="shared" si="92"/>
        <v>45234</v>
      </c>
      <c r="I183" s="13">
        <f t="shared" si="93"/>
        <v>16.800000000000004</v>
      </c>
      <c r="J183" s="91">
        <f t="shared" si="90"/>
        <v>-300</v>
      </c>
      <c r="K183" s="5">
        <f t="shared" si="89"/>
        <v>-2586</v>
      </c>
    </row>
    <row r="184" spans="1:11" ht="15.5" x14ac:dyDescent="0.35">
      <c r="A184" s="95" t="s">
        <v>420</v>
      </c>
      <c r="B184" s="17" t="s">
        <v>529</v>
      </c>
      <c r="C184" s="13">
        <v>38.729999999999997</v>
      </c>
      <c r="D184" s="14">
        <v>20</v>
      </c>
      <c r="E184" s="13">
        <f t="shared" si="94"/>
        <v>774.59999999999991</v>
      </c>
      <c r="F184" s="13">
        <v>49.27</v>
      </c>
      <c r="G184" s="14">
        <v>20</v>
      </c>
      <c r="H184" s="13">
        <f t="shared" si="92"/>
        <v>985.40000000000009</v>
      </c>
      <c r="I184" s="13">
        <f t="shared" si="93"/>
        <v>10.540000000000006</v>
      </c>
      <c r="J184" s="91">
        <f t="shared" si="90"/>
        <v>0</v>
      </c>
      <c r="K184" s="5">
        <f t="shared" si="89"/>
        <v>210.80000000000018</v>
      </c>
    </row>
    <row r="185" spans="1:11" ht="31" x14ac:dyDescent="0.35">
      <c r="A185" s="95" t="s">
        <v>421</v>
      </c>
      <c r="B185" s="17" t="s">
        <v>530</v>
      </c>
      <c r="C185" s="13">
        <v>49.37</v>
      </c>
      <c r="D185" s="14">
        <v>20</v>
      </c>
      <c r="E185" s="13">
        <f t="shared" si="94"/>
        <v>987.4</v>
      </c>
      <c r="F185" s="13">
        <v>66.48</v>
      </c>
      <c r="G185" s="14">
        <v>20</v>
      </c>
      <c r="H185" s="13">
        <f t="shared" si="92"/>
        <v>1329.6000000000001</v>
      </c>
      <c r="I185" s="13">
        <f t="shared" si="93"/>
        <v>17.110000000000007</v>
      </c>
      <c r="J185" s="91">
        <f t="shared" si="90"/>
        <v>0</v>
      </c>
      <c r="K185" s="5">
        <f t="shared" si="89"/>
        <v>342.20000000000016</v>
      </c>
    </row>
    <row r="186" spans="1:11" ht="15.5" x14ac:dyDescent="0.35">
      <c r="A186" s="95" t="s">
        <v>422</v>
      </c>
      <c r="B186" s="17" t="s">
        <v>153</v>
      </c>
      <c r="C186" s="13">
        <v>19.510000000000002</v>
      </c>
      <c r="D186" s="14">
        <f>30+100+100</f>
        <v>230</v>
      </c>
      <c r="E186" s="13">
        <f t="shared" si="94"/>
        <v>4487.3</v>
      </c>
      <c r="F186" s="13">
        <v>21.41</v>
      </c>
      <c r="G186" s="14">
        <f>30+100+100</f>
        <v>230</v>
      </c>
      <c r="H186" s="13">
        <f t="shared" si="92"/>
        <v>4924.3</v>
      </c>
      <c r="I186" s="13">
        <f t="shared" si="93"/>
        <v>1.8999999999999986</v>
      </c>
      <c r="J186" s="91">
        <f t="shared" si="90"/>
        <v>0</v>
      </c>
      <c r="K186" s="5">
        <f t="shared" si="89"/>
        <v>437</v>
      </c>
    </row>
    <row r="187" spans="1:11" ht="15.5" x14ac:dyDescent="0.35">
      <c r="A187" s="24" t="s">
        <v>139</v>
      </c>
      <c r="B187" s="17" t="s">
        <v>564</v>
      </c>
      <c r="C187" s="13"/>
      <c r="D187" s="14"/>
      <c r="E187" s="13"/>
      <c r="F187" s="13"/>
      <c r="G187" s="14"/>
      <c r="H187" s="13"/>
      <c r="I187" s="13"/>
      <c r="J187" s="91"/>
      <c r="K187" s="5">
        <f t="shared" si="89"/>
        <v>0</v>
      </c>
    </row>
    <row r="188" spans="1:11" ht="35.25" customHeight="1" x14ac:dyDescent="0.35">
      <c r="A188" s="95" t="s">
        <v>140</v>
      </c>
      <c r="B188" s="17" t="s">
        <v>565</v>
      </c>
      <c r="C188" s="13">
        <v>19.690000000000001</v>
      </c>
      <c r="D188" s="14">
        <v>30</v>
      </c>
      <c r="E188" s="13">
        <f t="shared" ref="E188:E191" si="95">C188*D188</f>
        <v>590.70000000000005</v>
      </c>
      <c r="F188" s="13">
        <v>25.78</v>
      </c>
      <c r="G188" s="14">
        <v>30</v>
      </c>
      <c r="H188" s="13">
        <f t="shared" si="92"/>
        <v>773.40000000000009</v>
      </c>
      <c r="I188" s="13">
        <f t="shared" si="93"/>
        <v>6.09</v>
      </c>
      <c r="J188" s="91">
        <f t="shared" si="90"/>
        <v>0</v>
      </c>
      <c r="K188" s="5">
        <f t="shared" si="89"/>
        <v>182.70000000000005</v>
      </c>
    </row>
    <row r="189" spans="1:11" ht="34.5" customHeight="1" x14ac:dyDescent="0.35">
      <c r="A189" s="95" t="s">
        <v>423</v>
      </c>
      <c r="B189" s="17" t="s">
        <v>566</v>
      </c>
      <c r="C189" s="13">
        <v>25.23</v>
      </c>
      <c r="D189" s="14">
        <v>30</v>
      </c>
      <c r="E189" s="13">
        <f t="shared" si="95"/>
        <v>756.9</v>
      </c>
      <c r="F189" s="13">
        <v>35.090000000000003</v>
      </c>
      <c r="G189" s="14">
        <v>30</v>
      </c>
      <c r="H189" s="13">
        <f t="shared" si="92"/>
        <v>1052.7</v>
      </c>
      <c r="I189" s="13">
        <f t="shared" si="93"/>
        <v>9.860000000000003</v>
      </c>
      <c r="J189" s="91">
        <f t="shared" si="90"/>
        <v>0</v>
      </c>
      <c r="K189" s="5">
        <f t="shared" si="89"/>
        <v>295.80000000000007</v>
      </c>
    </row>
    <row r="190" spans="1:11" ht="31" x14ac:dyDescent="0.35">
      <c r="A190" s="95" t="s">
        <v>424</v>
      </c>
      <c r="B190" s="17" t="s">
        <v>567</v>
      </c>
      <c r="C190" s="13">
        <v>24.52</v>
      </c>
      <c r="D190" s="14">
        <v>30</v>
      </c>
      <c r="E190" s="13">
        <f t="shared" si="95"/>
        <v>735.6</v>
      </c>
      <c r="F190" s="13">
        <v>37.53</v>
      </c>
      <c r="G190" s="14">
        <v>30</v>
      </c>
      <c r="H190" s="13">
        <f t="shared" si="92"/>
        <v>1125.9000000000001</v>
      </c>
      <c r="I190" s="13">
        <f t="shared" si="93"/>
        <v>13.010000000000002</v>
      </c>
      <c r="J190" s="91">
        <f t="shared" si="90"/>
        <v>0</v>
      </c>
      <c r="K190" s="5">
        <f t="shared" si="89"/>
        <v>390.30000000000007</v>
      </c>
    </row>
    <row r="191" spans="1:11" ht="30.75" customHeight="1" x14ac:dyDescent="0.35">
      <c r="A191" s="95" t="s">
        <v>425</v>
      </c>
      <c r="B191" s="17" t="s">
        <v>573</v>
      </c>
      <c r="C191" s="13">
        <v>36.08</v>
      </c>
      <c r="D191" s="14">
        <v>30</v>
      </c>
      <c r="E191" s="13">
        <f t="shared" si="95"/>
        <v>1082.3999999999999</v>
      </c>
      <c r="F191" s="13">
        <v>54.75</v>
      </c>
      <c r="G191" s="14">
        <v>30</v>
      </c>
      <c r="H191" s="13">
        <f t="shared" si="92"/>
        <v>1642.5</v>
      </c>
      <c r="I191" s="13">
        <f t="shared" si="93"/>
        <v>18.670000000000002</v>
      </c>
      <c r="J191" s="91">
        <f t="shared" si="90"/>
        <v>0</v>
      </c>
      <c r="K191" s="5">
        <f t="shared" si="89"/>
        <v>560.10000000000014</v>
      </c>
    </row>
    <row r="192" spans="1:11" ht="15.5" x14ac:dyDescent="0.35">
      <c r="A192" s="98" t="s">
        <v>426</v>
      </c>
      <c r="B192" s="17" t="s">
        <v>574</v>
      </c>
      <c r="C192" s="13"/>
      <c r="D192" s="14"/>
      <c r="E192" s="13"/>
      <c r="F192" s="13"/>
      <c r="G192" s="14"/>
      <c r="H192" s="13"/>
      <c r="I192" s="13"/>
      <c r="J192" s="91"/>
      <c r="K192" s="5">
        <f t="shared" si="89"/>
        <v>0</v>
      </c>
    </row>
    <row r="193" spans="1:11" ht="15.5" x14ac:dyDescent="0.35">
      <c r="A193" s="95" t="s">
        <v>427</v>
      </c>
      <c r="B193" s="17" t="s">
        <v>514</v>
      </c>
      <c r="C193" s="13">
        <v>91.04</v>
      </c>
      <c r="D193" s="14">
        <f>100+100</f>
        <v>200</v>
      </c>
      <c r="E193" s="13">
        <f t="shared" ref="E193:E194" si="96">C193*D193</f>
        <v>18208</v>
      </c>
      <c r="F193" s="13">
        <v>105.44</v>
      </c>
      <c r="G193" s="14">
        <v>200</v>
      </c>
      <c r="H193" s="13">
        <f t="shared" ref="H193" si="97">F193*G193</f>
        <v>21088</v>
      </c>
      <c r="I193" s="13">
        <f t="shared" ref="I193" si="98">F193-C193</f>
        <v>14.399999999999991</v>
      </c>
      <c r="J193" s="91">
        <f t="shared" si="90"/>
        <v>0</v>
      </c>
      <c r="K193" s="5">
        <f t="shared" si="89"/>
        <v>2880</v>
      </c>
    </row>
    <row r="194" spans="1:11" ht="15.5" x14ac:dyDescent="0.35">
      <c r="A194" s="95" t="s">
        <v>428</v>
      </c>
      <c r="B194" s="17" t="s">
        <v>515</v>
      </c>
      <c r="C194" s="13">
        <v>151.6</v>
      </c>
      <c r="D194" s="14">
        <v>20</v>
      </c>
      <c r="E194" s="13">
        <f t="shared" si="96"/>
        <v>3032</v>
      </c>
      <c r="F194" s="13">
        <v>202.37</v>
      </c>
      <c r="G194" s="14">
        <v>20</v>
      </c>
      <c r="H194" s="13">
        <f t="shared" ref="H194" si="99">F194*G194</f>
        <v>4047.4</v>
      </c>
      <c r="I194" s="13">
        <f t="shared" ref="I194" si="100">F194-C194</f>
        <v>50.77000000000001</v>
      </c>
      <c r="J194" s="91">
        <f t="shared" si="90"/>
        <v>0</v>
      </c>
      <c r="K194" s="5">
        <f t="shared" si="89"/>
        <v>1015.4000000000001</v>
      </c>
    </row>
    <row r="195" spans="1:11" ht="15.5" x14ac:dyDescent="0.35">
      <c r="A195" s="98" t="s">
        <v>429</v>
      </c>
      <c r="B195" s="17" t="s">
        <v>575</v>
      </c>
      <c r="C195" s="13"/>
      <c r="D195" s="14"/>
      <c r="E195" s="13"/>
      <c r="F195" s="13"/>
      <c r="G195" s="14"/>
      <c r="H195" s="13"/>
      <c r="I195" s="13"/>
      <c r="J195" s="91"/>
      <c r="K195" s="5">
        <f t="shared" si="89"/>
        <v>0</v>
      </c>
    </row>
    <row r="196" spans="1:11" ht="15.5" x14ac:dyDescent="0.35">
      <c r="A196" s="95" t="s">
        <v>430</v>
      </c>
      <c r="B196" s="17" t="s">
        <v>514</v>
      </c>
      <c r="C196" s="13">
        <v>62.54</v>
      </c>
      <c r="D196" s="14">
        <f>100+100</f>
        <v>200</v>
      </c>
      <c r="E196" s="13">
        <f t="shared" ref="E196:E197" si="101">C196*D196</f>
        <v>12508</v>
      </c>
      <c r="F196" s="13">
        <v>71.98</v>
      </c>
      <c r="G196" s="14">
        <f>100+100</f>
        <v>200</v>
      </c>
      <c r="H196" s="13">
        <f t="shared" ref="H196" si="102">F196*G196</f>
        <v>14396</v>
      </c>
      <c r="I196" s="13">
        <f t="shared" ref="I196" si="103">F196-C196</f>
        <v>9.4400000000000048</v>
      </c>
      <c r="J196" s="91">
        <f t="shared" si="90"/>
        <v>0</v>
      </c>
      <c r="K196" s="5">
        <f t="shared" si="89"/>
        <v>1888</v>
      </c>
    </row>
    <row r="197" spans="1:11" ht="15.5" x14ac:dyDescent="0.35">
      <c r="A197" s="95" t="s">
        <v>431</v>
      </c>
      <c r="B197" s="17" t="s">
        <v>516</v>
      </c>
      <c r="C197" s="13">
        <v>94.93</v>
      </c>
      <c r="D197" s="14">
        <v>20</v>
      </c>
      <c r="E197" s="13">
        <f t="shared" si="101"/>
        <v>1898.6000000000001</v>
      </c>
      <c r="F197" s="13">
        <v>113.46</v>
      </c>
      <c r="G197" s="14">
        <v>20</v>
      </c>
      <c r="H197" s="13">
        <f t="shared" ref="H197:H199" si="104">F197*G197</f>
        <v>2269.1999999999998</v>
      </c>
      <c r="I197" s="13">
        <f t="shared" ref="I197:I199" si="105">F197-C197</f>
        <v>18.529999999999987</v>
      </c>
      <c r="J197" s="91">
        <f t="shared" si="90"/>
        <v>0</v>
      </c>
      <c r="K197" s="5">
        <f t="shared" si="89"/>
        <v>370.59999999999968</v>
      </c>
    </row>
    <row r="198" spans="1:11" ht="15.5" x14ac:dyDescent="0.35">
      <c r="A198" s="98" t="s">
        <v>432</v>
      </c>
      <c r="B198" s="17" t="s">
        <v>576</v>
      </c>
      <c r="C198" s="13"/>
      <c r="D198" s="14"/>
      <c r="E198" s="13"/>
      <c r="F198" s="13"/>
      <c r="G198" s="14"/>
      <c r="H198" s="13"/>
      <c r="I198" s="13"/>
      <c r="J198" s="91"/>
      <c r="K198" s="5">
        <f t="shared" si="89"/>
        <v>0</v>
      </c>
    </row>
    <row r="199" spans="1:11" ht="15.5" x14ac:dyDescent="0.35">
      <c r="A199" s="95" t="s">
        <v>433</v>
      </c>
      <c r="B199" s="17" t="s">
        <v>517</v>
      </c>
      <c r="C199" s="13">
        <v>43.02</v>
      </c>
      <c r="D199" s="14">
        <f>140+100</f>
        <v>240</v>
      </c>
      <c r="E199" s="13">
        <f t="shared" ref="E199:E207" si="106">C199*D199</f>
        <v>10324.800000000001</v>
      </c>
      <c r="F199" s="13">
        <v>48.6</v>
      </c>
      <c r="G199" s="14">
        <v>200</v>
      </c>
      <c r="H199" s="13">
        <f t="shared" si="104"/>
        <v>9720</v>
      </c>
      <c r="I199" s="13">
        <f t="shared" si="105"/>
        <v>5.5799999999999983</v>
      </c>
      <c r="J199" s="91">
        <f t="shared" si="90"/>
        <v>-40</v>
      </c>
      <c r="K199" s="5">
        <f t="shared" si="89"/>
        <v>-604.80000000000109</v>
      </c>
    </row>
    <row r="200" spans="1:11" ht="15.5" x14ac:dyDescent="0.35">
      <c r="A200" s="95" t="s">
        <v>434</v>
      </c>
      <c r="B200" s="17" t="s">
        <v>518</v>
      </c>
      <c r="C200" s="13">
        <v>60.84</v>
      </c>
      <c r="D200" s="14">
        <v>30</v>
      </c>
      <c r="E200" s="13">
        <f t="shared" si="106"/>
        <v>1825.2</v>
      </c>
      <c r="F200" s="13">
        <v>72.459999999999994</v>
      </c>
      <c r="G200" s="14">
        <v>30</v>
      </c>
      <c r="H200" s="13">
        <f t="shared" ref="H200" si="107">F200*G200</f>
        <v>2173.7999999999997</v>
      </c>
      <c r="I200" s="13">
        <f t="shared" ref="I200" si="108">F200-C200</f>
        <v>11.61999999999999</v>
      </c>
      <c r="J200" s="91">
        <f t="shared" si="90"/>
        <v>0</v>
      </c>
      <c r="K200" s="5">
        <f t="shared" si="89"/>
        <v>348.59999999999968</v>
      </c>
    </row>
    <row r="201" spans="1:11" ht="15.5" x14ac:dyDescent="0.35">
      <c r="A201" s="95" t="s">
        <v>435</v>
      </c>
      <c r="B201" s="17" t="s">
        <v>85</v>
      </c>
      <c r="C201" s="13">
        <v>17.62</v>
      </c>
      <c r="D201" s="14">
        <v>400</v>
      </c>
      <c r="E201" s="13">
        <f t="shared" si="106"/>
        <v>7048</v>
      </c>
      <c r="F201" s="13">
        <v>20.37</v>
      </c>
      <c r="G201" s="14">
        <v>100</v>
      </c>
      <c r="H201" s="13">
        <f t="shared" si="92"/>
        <v>2037</v>
      </c>
      <c r="I201" s="13">
        <f t="shared" si="93"/>
        <v>2.75</v>
      </c>
      <c r="J201" s="91">
        <f t="shared" si="90"/>
        <v>-300</v>
      </c>
      <c r="K201" s="5">
        <f t="shared" si="89"/>
        <v>-5011</v>
      </c>
    </row>
    <row r="202" spans="1:11" ht="31" x14ac:dyDescent="0.35">
      <c r="A202" s="114"/>
      <c r="B202" s="17" t="s">
        <v>545</v>
      </c>
      <c r="C202" s="13">
        <v>95.42</v>
      </c>
      <c r="D202" s="14">
        <v>15</v>
      </c>
      <c r="E202" s="13">
        <f t="shared" ref="E202" si="109">C202*D202</f>
        <v>1431.3</v>
      </c>
      <c r="F202" s="13"/>
      <c r="G202" s="14"/>
      <c r="H202" s="13"/>
      <c r="I202" s="13">
        <f t="shared" si="93"/>
        <v>-95.42</v>
      </c>
      <c r="J202" s="91">
        <f t="shared" si="90"/>
        <v>-15</v>
      </c>
      <c r="K202" s="5"/>
    </row>
    <row r="203" spans="1:11" ht="30" customHeight="1" x14ac:dyDescent="0.35">
      <c r="A203" s="114" t="s">
        <v>436</v>
      </c>
      <c r="B203" s="17" t="s">
        <v>592</v>
      </c>
      <c r="C203" s="13"/>
      <c r="D203" s="14"/>
      <c r="E203" s="13"/>
      <c r="F203" s="13">
        <v>109.45</v>
      </c>
      <c r="G203" s="14">
        <v>15</v>
      </c>
      <c r="H203" s="13">
        <f t="shared" si="92"/>
        <v>1641.75</v>
      </c>
      <c r="I203" s="13">
        <f t="shared" si="93"/>
        <v>109.45</v>
      </c>
      <c r="J203" s="91">
        <f t="shared" si="90"/>
        <v>15</v>
      </c>
      <c r="K203" s="5">
        <f t="shared" si="89"/>
        <v>1641.75</v>
      </c>
    </row>
    <row r="204" spans="1:11" ht="30" customHeight="1" x14ac:dyDescent="0.35">
      <c r="A204" s="113"/>
      <c r="B204" s="17" t="s">
        <v>546</v>
      </c>
      <c r="C204" s="26">
        <v>5.45</v>
      </c>
      <c r="D204" s="27">
        <v>100</v>
      </c>
      <c r="E204" s="26">
        <f t="shared" ref="E204" si="110">C204*D204</f>
        <v>545</v>
      </c>
      <c r="F204" s="13"/>
      <c r="G204" s="14"/>
      <c r="H204" s="13"/>
      <c r="I204" s="13">
        <f t="shared" si="93"/>
        <v>-5.45</v>
      </c>
      <c r="J204" s="91">
        <f t="shared" si="90"/>
        <v>-100</v>
      </c>
      <c r="K204" s="5"/>
    </row>
    <row r="205" spans="1:11" s="28" customFormat="1" ht="31.5" customHeight="1" x14ac:dyDescent="0.35">
      <c r="A205" s="113" t="s">
        <v>437</v>
      </c>
      <c r="B205" s="17" t="s">
        <v>591</v>
      </c>
      <c r="C205" s="26"/>
      <c r="D205" s="27"/>
      <c r="E205" s="26"/>
      <c r="F205" s="26">
        <v>6.88</v>
      </c>
      <c r="G205" s="27">
        <v>100</v>
      </c>
      <c r="H205" s="26">
        <f t="shared" si="92"/>
        <v>688</v>
      </c>
      <c r="I205" s="26">
        <f t="shared" si="93"/>
        <v>6.88</v>
      </c>
      <c r="J205" s="96">
        <f t="shared" si="90"/>
        <v>100</v>
      </c>
      <c r="K205" s="5">
        <f t="shared" si="89"/>
        <v>688</v>
      </c>
    </row>
    <row r="206" spans="1:11" s="28" customFormat="1" ht="15.5" x14ac:dyDescent="0.35">
      <c r="A206" s="113" t="s">
        <v>438</v>
      </c>
      <c r="B206" s="29" t="s">
        <v>118</v>
      </c>
      <c r="C206" s="26">
        <v>393.21</v>
      </c>
      <c r="D206" s="27">
        <v>5</v>
      </c>
      <c r="E206" s="26">
        <f t="shared" si="106"/>
        <v>1966.05</v>
      </c>
      <c r="F206" s="26">
        <v>452.04</v>
      </c>
      <c r="G206" s="27">
        <v>5</v>
      </c>
      <c r="H206" s="26">
        <f t="shared" si="92"/>
        <v>2260.2000000000003</v>
      </c>
      <c r="I206" s="26">
        <f t="shared" si="93"/>
        <v>58.830000000000041</v>
      </c>
      <c r="J206" s="96">
        <f t="shared" si="90"/>
        <v>0</v>
      </c>
      <c r="K206" s="5">
        <f t="shared" si="89"/>
        <v>294.15000000000032</v>
      </c>
    </row>
    <row r="207" spans="1:11" s="28" customFormat="1" ht="15.5" x14ac:dyDescent="0.35">
      <c r="A207" s="113" t="s">
        <v>439</v>
      </c>
      <c r="B207" s="29" t="s">
        <v>119</v>
      </c>
      <c r="C207" s="26">
        <v>614.75</v>
      </c>
      <c r="D207" s="27">
        <v>5</v>
      </c>
      <c r="E207" s="26">
        <f t="shared" si="106"/>
        <v>3073.75</v>
      </c>
      <c r="F207" s="26">
        <v>776.57</v>
      </c>
      <c r="G207" s="27">
        <v>5</v>
      </c>
      <c r="H207" s="26">
        <f t="shared" si="92"/>
        <v>3882.8500000000004</v>
      </c>
      <c r="I207" s="26">
        <f t="shared" si="93"/>
        <v>161.82000000000005</v>
      </c>
      <c r="J207" s="96">
        <f t="shared" si="90"/>
        <v>0</v>
      </c>
      <c r="K207" s="5">
        <f t="shared" si="89"/>
        <v>809.10000000000036</v>
      </c>
    </row>
    <row r="208" spans="1:11" s="28" customFormat="1" ht="48.75" customHeight="1" x14ac:dyDescent="0.35">
      <c r="A208" s="115"/>
      <c r="B208" s="15" t="s">
        <v>596</v>
      </c>
      <c r="C208" s="26">
        <v>17.66</v>
      </c>
      <c r="D208" s="27">
        <v>63</v>
      </c>
      <c r="E208" s="26">
        <f t="shared" ref="E208" si="111">C208*D208</f>
        <v>1112.58</v>
      </c>
      <c r="F208" s="26"/>
      <c r="G208" s="27"/>
      <c r="H208" s="26"/>
      <c r="I208" s="13">
        <f t="shared" si="93"/>
        <v>-17.66</v>
      </c>
      <c r="J208" s="91">
        <f t="shared" si="90"/>
        <v>-63</v>
      </c>
      <c r="K208" s="5"/>
    </row>
    <row r="209" spans="1:11" s="28" customFormat="1" ht="46.5" customHeight="1" x14ac:dyDescent="0.35">
      <c r="A209" s="30" t="s">
        <v>440</v>
      </c>
      <c r="B209" s="15" t="s">
        <v>593</v>
      </c>
      <c r="C209" s="26"/>
      <c r="D209" s="27"/>
      <c r="E209" s="26"/>
      <c r="F209" s="26">
        <v>29.6</v>
      </c>
      <c r="G209" s="27">
        <v>130</v>
      </c>
      <c r="H209" s="26">
        <f t="shared" si="92"/>
        <v>3848</v>
      </c>
      <c r="I209" s="26">
        <f t="shared" si="93"/>
        <v>29.6</v>
      </c>
      <c r="J209" s="96">
        <f t="shared" si="90"/>
        <v>130</v>
      </c>
      <c r="K209" s="5">
        <f t="shared" si="89"/>
        <v>3848</v>
      </c>
    </row>
    <row r="210" spans="1:11" ht="18" customHeight="1" x14ac:dyDescent="0.35">
      <c r="A210" s="24" t="s">
        <v>491</v>
      </c>
      <c r="B210" s="15" t="s">
        <v>594</v>
      </c>
      <c r="C210" s="13"/>
      <c r="D210" s="14"/>
      <c r="E210" s="13"/>
      <c r="F210" s="13">
        <v>14.58</v>
      </c>
      <c r="G210" s="14">
        <v>10</v>
      </c>
      <c r="H210" s="13">
        <f t="shared" si="92"/>
        <v>145.80000000000001</v>
      </c>
      <c r="I210" s="13">
        <f t="shared" si="93"/>
        <v>14.58</v>
      </c>
      <c r="J210" s="91">
        <f t="shared" si="90"/>
        <v>10</v>
      </c>
      <c r="K210" s="5">
        <f t="shared" si="89"/>
        <v>145.80000000000001</v>
      </c>
    </row>
    <row r="211" spans="1:11" ht="15.5" x14ac:dyDescent="0.35">
      <c r="A211" s="19">
        <v>5</v>
      </c>
      <c r="B211" s="7" t="s">
        <v>65</v>
      </c>
      <c r="C211" s="8"/>
      <c r="D211" s="8"/>
      <c r="E211" s="9">
        <f>SUM(E213:E249)</f>
        <v>32587.199999999993</v>
      </c>
      <c r="F211" s="8"/>
      <c r="G211" s="8"/>
      <c r="H211" s="9">
        <f>SUM(H213:H249)</f>
        <v>62473.2</v>
      </c>
      <c r="I211" s="22"/>
      <c r="J211" s="99"/>
      <c r="K211" s="5">
        <f t="shared" si="89"/>
        <v>29886.000000000004</v>
      </c>
    </row>
    <row r="212" spans="1:11" ht="15.5" x14ac:dyDescent="0.35">
      <c r="A212" s="95" t="s">
        <v>11</v>
      </c>
      <c r="B212" s="40" t="s">
        <v>86</v>
      </c>
      <c r="C212" s="13"/>
      <c r="D212" s="14"/>
      <c r="E212" s="13"/>
      <c r="F212" s="13"/>
      <c r="G212" s="14"/>
      <c r="H212" s="13"/>
      <c r="I212" s="13"/>
      <c r="J212" s="91"/>
      <c r="K212" s="5">
        <f t="shared" si="89"/>
        <v>0</v>
      </c>
    </row>
    <row r="213" spans="1:11" ht="15.5" x14ac:dyDescent="0.35">
      <c r="A213" s="95" t="s">
        <v>12</v>
      </c>
      <c r="B213" s="17" t="s">
        <v>237</v>
      </c>
      <c r="C213" s="13">
        <v>2.5</v>
      </c>
      <c r="D213" s="14">
        <v>50</v>
      </c>
      <c r="E213" s="13">
        <f t="shared" ref="E213:E221" si="112">C213*D213</f>
        <v>125</v>
      </c>
      <c r="F213" s="13">
        <v>3.7</v>
      </c>
      <c r="G213" s="14">
        <v>60</v>
      </c>
      <c r="H213" s="13">
        <f t="shared" ref="H213:H221" si="113">F213*G213</f>
        <v>222</v>
      </c>
      <c r="I213" s="13">
        <f t="shared" ref="I213:I221" si="114">F213-C213</f>
        <v>1.2000000000000002</v>
      </c>
      <c r="J213" s="91">
        <f t="shared" si="90"/>
        <v>10</v>
      </c>
      <c r="K213" s="5">
        <f t="shared" si="89"/>
        <v>97</v>
      </c>
    </row>
    <row r="214" spans="1:11" ht="15.5" x14ac:dyDescent="0.35">
      <c r="A214" s="95" t="s">
        <v>13</v>
      </c>
      <c r="B214" s="17" t="s">
        <v>242</v>
      </c>
      <c r="C214" s="13">
        <v>0.9</v>
      </c>
      <c r="D214" s="14">
        <v>3000</v>
      </c>
      <c r="E214" s="13">
        <f t="shared" si="112"/>
        <v>2700</v>
      </c>
      <c r="F214" s="13">
        <v>1.2</v>
      </c>
      <c r="G214" s="14">
        <f>'[2]8.1.2.'!$D$77</f>
        <v>1824</v>
      </c>
      <c r="H214" s="13">
        <f t="shared" si="113"/>
        <v>2188.7999999999997</v>
      </c>
      <c r="I214" s="13">
        <f t="shared" si="114"/>
        <v>0.29999999999999993</v>
      </c>
      <c r="J214" s="91">
        <f t="shared" si="90"/>
        <v>-1176</v>
      </c>
      <c r="K214" s="5">
        <f t="shared" si="89"/>
        <v>-511.20000000000027</v>
      </c>
    </row>
    <row r="215" spans="1:11" ht="15.5" x14ac:dyDescent="0.35">
      <c r="A215" s="95" t="s">
        <v>14</v>
      </c>
      <c r="B215" s="17" t="s">
        <v>243</v>
      </c>
      <c r="C215" s="13">
        <v>2.8</v>
      </c>
      <c r="D215" s="14">
        <v>250</v>
      </c>
      <c r="E215" s="13">
        <f t="shared" si="112"/>
        <v>700</v>
      </c>
      <c r="F215" s="13">
        <v>3.8</v>
      </c>
      <c r="G215" s="14">
        <f>'[2]8.1.3.'!$D$77</f>
        <v>2880</v>
      </c>
      <c r="H215" s="13">
        <f t="shared" si="113"/>
        <v>10944</v>
      </c>
      <c r="I215" s="13">
        <f t="shared" si="114"/>
        <v>1</v>
      </c>
      <c r="J215" s="91">
        <f t="shared" si="90"/>
        <v>2630</v>
      </c>
      <c r="K215" s="5">
        <f t="shared" si="89"/>
        <v>10244</v>
      </c>
    </row>
    <row r="216" spans="1:11" ht="15.5" x14ac:dyDescent="0.35">
      <c r="A216" s="95" t="s">
        <v>15</v>
      </c>
      <c r="B216" s="17" t="s">
        <v>120</v>
      </c>
      <c r="C216" s="13">
        <v>1.5</v>
      </c>
      <c r="D216" s="14">
        <v>5000</v>
      </c>
      <c r="E216" s="13">
        <f t="shared" si="112"/>
        <v>7500</v>
      </c>
      <c r="F216" s="13">
        <v>2</v>
      </c>
      <c r="G216" s="14">
        <f>'[2]8.1.3.1.'!$D$77</f>
        <v>8352</v>
      </c>
      <c r="H216" s="13">
        <f t="shared" si="113"/>
        <v>16704</v>
      </c>
      <c r="I216" s="13">
        <f t="shared" si="114"/>
        <v>0.5</v>
      </c>
      <c r="J216" s="91">
        <f t="shared" si="90"/>
        <v>3352</v>
      </c>
      <c r="K216" s="5">
        <f t="shared" si="89"/>
        <v>9204</v>
      </c>
    </row>
    <row r="217" spans="1:11" ht="15.5" x14ac:dyDescent="0.35">
      <c r="A217" s="95" t="s">
        <v>16</v>
      </c>
      <c r="B217" s="17" t="s">
        <v>121</v>
      </c>
      <c r="C217" s="13">
        <v>0.45</v>
      </c>
      <c r="D217" s="14">
        <v>1500</v>
      </c>
      <c r="E217" s="13">
        <f t="shared" si="112"/>
        <v>675</v>
      </c>
      <c r="F217" s="13">
        <v>0.65</v>
      </c>
      <c r="G217" s="14">
        <f>'[2]8.1.3.2.'!$D$76</f>
        <v>1680</v>
      </c>
      <c r="H217" s="13">
        <f t="shared" si="113"/>
        <v>1092</v>
      </c>
      <c r="I217" s="13">
        <f t="shared" si="114"/>
        <v>0.2</v>
      </c>
      <c r="J217" s="91">
        <f t="shared" si="90"/>
        <v>180</v>
      </c>
      <c r="K217" s="5">
        <f t="shared" si="89"/>
        <v>417</v>
      </c>
    </row>
    <row r="218" spans="1:11" ht="15.5" x14ac:dyDescent="0.35">
      <c r="A218" s="95" t="s">
        <v>441</v>
      </c>
      <c r="B218" s="17" t="s">
        <v>122</v>
      </c>
      <c r="C218" s="13">
        <v>0.85</v>
      </c>
      <c r="D218" s="14">
        <v>3000</v>
      </c>
      <c r="E218" s="13">
        <f t="shared" si="112"/>
        <v>2550</v>
      </c>
      <c r="F218" s="13">
        <v>1.1499999999999999</v>
      </c>
      <c r="G218" s="18">
        <f>'[2]8.1.3.3.'!$D$77</f>
        <v>4176</v>
      </c>
      <c r="H218" s="13">
        <f t="shared" si="113"/>
        <v>4802.3999999999996</v>
      </c>
      <c r="I218" s="13">
        <f t="shared" si="114"/>
        <v>0.29999999999999993</v>
      </c>
      <c r="J218" s="91">
        <f t="shared" si="90"/>
        <v>1176</v>
      </c>
      <c r="K218" s="5">
        <f t="shared" si="89"/>
        <v>2252.3999999999996</v>
      </c>
    </row>
    <row r="219" spans="1:11" ht="15.5" x14ac:dyDescent="0.35">
      <c r="A219" s="95" t="s">
        <v>117</v>
      </c>
      <c r="B219" s="17" t="s">
        <v>240</v>
      </c>
      <c r="C219" s="13">
        <v>0.4</v>
      </c>
      <c r="D219" s="14">
        <v>440</v>
      </c>
      <c r="E219" s="13">
        <f t="shared" si="112"/>
        <v>176</v>
      </c>
      <c r="F219" s="13">
        <v>0.5</v>
      </c>
      <c r="G219" s="14">
        <f>'[2]8.1.4.'!$D$77</f>
        <v>384</v>
      </c>
      <c r="H219" s="13">
        <f t="shared" si="113"/>
        <v>192</v>
      </c>
      <c r="I219" s="13">
        <f t="shared" si="114"/>
        <v>9.9999999999999978E-2</v>
      </c>
      <c r="J219" s="91">
        <f t="shared" si="90"/>
        <v>-56</v>
      </c>
      <c r="K219" s="5">
        <f t="shared" si="89"/>
        <v>16</v>
      </c>
    </row>
    <row r="220" spans="1:11" ht="15.5" x14ac:dyDescent="0.35">
      <c r="A220" s="95" t="s">
        <v>170</v>
      </c>
      <c r="B220" s="17" t="s">
        <v>241</v>
      </c>
      <c r="C220" s="13">
        <v>0.8</v>
      </c>
      <c r="D220" s="14">
        <v>2000</v>
      </c>
      <c r="E220" s="13">
        <f t="shared" si="112"/>
        <v>1600</v>
      </c>
      <c r="F220" s="13">
        <v>1.2</v>
      </c>
      <c r="G220" s="14">
        <f>'[2]8.1.5.'!$D$77</f>
        <v>3840</v>
      </c>
      <c r="H220" s="13">
        <f t="shared" si="113"/>
        <v>4608</v>
      </c>
      <c r="I220" s="13">
        <f t="shared" si="114"/>
        <v>0.39999999999999991</v>
      </c>
      <c r="J220" s="91">
        <f t="shared" si="90"/>
        <v>1840</v>
      </c>
      <c r="K220" s="5">
        <f t="shared" si="89"/>
        <v>3008</v>
      </c>
    </row>
    <row r="221" spans="1:11" ht="15.5" x14ac:dyDescent="0.35">
      <c r="A221" s="95" t="s">
        <v>268</v>
      </c>
      <c r="B221" s="17" t="s">
        <v>239</v>
      </c>
      <c r="C221" s="13">
        <v>2.25</v>
      </c>
      <c r="D221" s="14">
        <v>68</v>
      </c>
      <c r="E221" s="13">
        <f t="shared" si="112"/>
        <v>153</v>
      </c>
      <c r="F221" s="13">
        <v>3.55</v>
      </c>
      <c r="G221" s="14">
        <f>'[2]8.1.6.'!$D$77</f>
        <v>60</v>
      </c>
      <c r="H221" s="13">
        <f t="shared" si="113"/>
        <v>213</v>
      </c>
      <c r="I221" s="13">
        <f t="shared" si="114"/>
        <v>1.2999999999999998</v>
      </c>
      <c r="J221" s="91">
        <f t="shared" si="90"/>
        <v>-8</v>
      </c>
      <c r="K221" s="5">
        <f t="shared" si="89"/>
        <v>60</v>
      </c>
    </row>
    <row r="222" spans="1:11" ht="66" customHeight="1" x14ac:dyDescent="0.35">
      <c r="A222" s="95" t="s">
        <v>17</v>
      </c>
      <c r="B222" s="40" t="s">
        <v>154</v>
      </c>
      <c r="C222" s="41"/>
      <c r="D222" s="41"/>
      <c r="E222" s="41"/>
      <c r="F222" s="41"/>
      <c r="G222" s="41"/>
      <c r="H222" s="41"/>
      <c r="I222" s="41"/>
      <c r="J222" s="91"/>
      <c r="K222" s="5">
        <f t="shared" si="89"/>
        <v>0</v>
      </c>
    </row>
    <row r="223" spans="1:11" ht="15.75" customHeight="1" x14ac:dyDescent="0.35">
      <c r="A223" s="95" t="s">
        <v>18</v>
      </c>
      <c r="B223" s="17" t="s">
        <v>169</v>
      </c>
      <c r="C223" s="41"/>
      <c r="D223" s="41"/>
      <c r="E223" s="41"/>
      <c r="F223" s="41"/>
      <c r="G223" s="41"/>
      <c r="H223" s="41"/>
      <c r="I223" s="41"/>
      <c r="J223" s="91"/>
      <c r="K223" s="5">
        <f t="shared" si="89"/>
        <v>0</v>
      </c>
    </row>
    <row r="224" spans="1:11" ht="15.5" x14ac:dyDescent="0.35">
      <c r="A224" s="95" t="s">
        <v>442</v>
      </c>
      <c r="B224" s="15" t="s">
        <v>237</v>
      </c>
      <c r="C224" s="13">
        <v>4.5</v>
      </c>
      <c r="D224" s="14">
        <v>500</v>
      </c>
      <c r="E224" s="13">
        <f t="shared" ref="E224:E226" si="115">C224*D224</f>
        <v>2250</v>
      </c>
      <c r="F224" s="13">
        <v>5</v>
      </c>
      <c r="G224" s="14">
        <v>500</v>
      </c>
      <c r="H224" s="13">
        <f t="shared" ref="H224:H240" si="116">F224*G224</f>
        <v>2500</v>
      </c>
      <c r="I224" s="13">
        <f t="shared" ref="I224:I240" si="117">F224-C224</f>
        <v>0.5</v>
      </c>
      <c r="J224" s="91">
        <f t="shared" ref="J224:J290" si="118">G224-D224</f>
        <v>0</v>
      </c>
      <c r="K224" s="5">
        <f t="shared" si="89"/>
        <v>250</v>
      </c>
    </row>
    <row r="225" spans="1:11" ht="15.5" x14ac:dyDescent="0.35">
      <c r="A225" s="95" t="s">
        <v>443</v>
      </c>
      <c r="B225" s="15" t="s">
        <v>238</v>
      </c>
      <c r="C225" s="13">
        <v>2.8</v>
      </c>
      <c r="D225" s="14">
        <v>500</v>
      </c>
      <c r="E225" s="13">
        <f t="shared" si="115"/>
        <v>1400</v>
      </c>
      <c r="F225" s="13">
        <v>4.5999999999999996</v>
      </c>
      <c r="G225" s="14">
        <v>500</v>
      </c>
      <c r="H225" s="13">
        <f t="shared" si="116"/>
        <v>2300</v>
      </c>
      <c r="I225" s="13">
        <f t="shared" si="117"/>
        <v>1.7999999999999998</v>
      </c>
      <c r="J225" s="91">
        <f t="shared" si="118"/>
        <v>0</v>
      </c>
      <c r="K225" s="5">
        <f t="shared" si="89"/>
        <v>900</v>
      </c>
    </row>
    <row r="226" spans="1:11" ht="15.5" x14ac:dyDescent="0.35">
      <c r="A226" s="95" t="s">
        <v>444</v>
      </c>
      <c r="B226" s="15" t="s">
        <v>239</v>
      </c>
      <c r="C226" s="13">
        <v>2.8</v>
      </c>
      <c r="D226" s="14">
        <v>500</v>
      </c>
      <c r="E226" s="13">
        <f t="shared" si="115"/>
        <v>1400</v>
      </c>
      <c r="F226" s="13">
        <v>4.5</v>
      </c>
      <c r="G226" s="14">
        <v>500</v>
      </c>
      <c r="H226" s="13">
        <f t="shared" si="116"/>
        <v>2250</v>
      </c>
      <c r="I226" s="13">
        <f t="shared" si="117"/>
        <v>1.7000000000000002</v>
      </c>
      <c r="J226" s="91">
        <f t="shared" si="118"/>
        <v>0</v>
      </c>
      <c r="K226" s="5">
        <f t="shared" si="89"/>
        <v>850</v>
      </c>
    </row>
    <row r="227" spans="1:11" ht="15.5" x14ac:dyDescent="0.35">
      <c r="A227" s="95" t="s">
        <v>19</v>
      </c>
      <c r="B227" s="17" t="s">
        <v>487</v>
      </c>
      <c r="C227" s="13"/>
      <c r="D227" s="14"/>
      <c r="E227" s="13"/>
      <c r="F227" s="13"/>
      <c r="G227" s="14"/>
      <c r="H227" s="13"/>
      <c r="I227" s="13"/>
      <c r="J227" s="91"/>
      <c r="K227" s="5">
        <f t="shared" si="89"/>
        <v>0</v>
      </c>
    </row>
    <row r="228" spans="1:11" ht="15.5" x14ac:dyDescent="0.35">
      <c r="A228" s="95" t="s">
        <v>445</v>
      </c>
      <c r="B228" s="15" t="s">
        <v>237</v>
      </c>
      <c r="C228" s="13">
        <v>5</v>
      </c>
      <c r="D228" s="14">
        <v>15</v>
      </c>
      <c r="E228" s="13">
        <f t="shared" ref="E228:E230" si="119">C228*D228</f>
        <v>75</v>
      </c>
      <c r="F228" s="13">
        <v>6.9</v>
      </c>
      <c r="G228" s="14">
        <v>15</v>
      </c>
      <c r="H228" s="13">
        <f t="shared" si="116"/>
        <v>103.5</v>
      </c>
      <c r="I228" s="13">
        <f t="shared" si="117"/>
        <v>1.9000000000000004</v>
      </c>
      <c r="J228" s="91">
        <f t="shared" si="118"/>
        <v>0</v>
      </c>
      <c r="K228" s="5">
        <f t="shared" si="89"/>
        <v>28.5</v>
      </c>
    </row>
    <row r="229" spans="1:11" ht="15.5" x14ac:dyDescent="0.35">
      <c r="A229" s="95" t="s">
        <v>446</v>
      </c>
      <c r="B229" s="15" t="s">
        <v>238</v>
      </c>
      <c r="C229" s="13">
        <v>3.19</v>
      </c>
      <c r="D229" s="14">
        <v>15</v>
      </c>
      <c r="E229" s="13">
        <f t="shared" si="119"/>
        <v>47.85</v>
      </c>
      <c r="F229" s="13">
        <v>5.15</v>
      </c>
      <c r="G229" s="14">
        <v>15</v>
      </c>
      <c r="H229" s="13">
        <f t="shared" si="116"/>
        <v>77.25</v>
      </c>
      <c r="I229" s="13">
        <f t="shared" si="117"/>
        <v>1.9600000000000004</v>
      </c>
      <c r="J229" s="91">
        <f t="shared" si="118"/>
        <v>0</v>
      </c>
      <c r="K229" s="5">
        <f t="shared" si="89"/>
        <v>29.4</v>
      </c>
    </row>
    <row r="230" spans="1:11" ht="15.5" x14ac:dyDescent="0.35">
      <c r="A230" s="95" t="s">
        <v>447</v>
      </c>
      <c r="B230" s="15" t="s">
        <v>239</v>
      </c>
      <c r="C230" s="13">
        <v>3.19</v>
      </c>
      <c r="D230" s="14">
        <v>15</v>
      </c>
      <c r="E230" s="13">
        <f t="shared" si="119"/>
        <v>47.85</v>
      </c>
      <c r="F230" s="13">
        <v>4.9000000000000004</v>
      </c>
      <c r="G230" s="14">
        <v>15</v>
      </c>
      <c r="H230" s="13">
        <f t="shared" si="116"/>
        <v>73.5</v>
      </c>
      <c r="I230" s="13">
        <f t="shared" si="117"/>
        <v>1.7100000000000004</v>
      </c>
      <c r="J230" s="91">
        <f t="shared" si="118"/>
        <v>0</v>
      </c>
      <c r="K230" s="5">
        <f t="shared" si="89"/>
        <v>25.65</v>
      </c>
    </row>
    <row r="231" spans="1:11" ht="15.5" x14ac:dyDescent="0.35">
      <c r="A231" s="95" t="s">
        <v>20</v>
      </c>
      <c r="B231" s="17" t="s">
        <v>87</v>
      </c>
      <c r="C231" s="53"/>
      <c r="D231" s="53"/>
      <c r="E231" s="13"/>
      <c r="F231" s="13"/>
      <c r="G231" s="53"/>
      <c r="H231" s="13"/>
      <c r="I231" s="13"/>
      <c r="J231" s="91"/>
      <c r="K231" s="5">
        <f t="shared" si="89"/>
        <v>0</v>
      </c>
    </row>
    <row r="232" spans="1:11" ht="15.5" x14ac:dyDescent="0.35">
      <c r="A232" s="95" t="s">
        <v>21</v>
      </c>
      <c r="B232" s="17" t="s">
        <v>168</v>
      </c>
      <c r="C232" s="53"/>
      <c r="D232" s="53"/>
      <c r="E232" s="13"/>
      <c r="F232" s="13"/>
      <c r="G232" s="53"/>
      <c r="H232" s="13"/>
      <c r="I232" s="13"/>
      <c r="J232" s="91"/>
      <c r="K232" s="5">
        <f t="shared" ref="K232:K298" si="120">H232-E232</f>
        <v>0</v>
      </c>
    </row>
    <row r="233" spans="1:11" ht="15.5" x14ac:dyDescent="0.35">
      <c r="A233" s="95" t="s">
        <v>448</v>
      </c>
      <c r="B233" s="15" t="s">
        <v>237</v>
      </c>
      <c r="C233" s="13">
        <v>8.8000000000000007</v>
      </c>
      <c r="D233" s="14">
        <v>300</v>
      </c>
      <c r="E233" s="13">
        <f t="shared" ref="E233:E235" si="121">C233*D233</f>
        <v>2640</v>
      </c>
      <c r="F233" s="13">
        <v>13.3</v>
      </c>
      <c r="G233" s="14">
        <v>50</v>
      </c>
      <c r="H233" s="13">
        <f t="shared" si="116"/>
        <v>665</v>
      </c>
      <c r="I233" s="13">
        <f t="shared" si="117"/>
        <v>4.5</v>
      </c>
      <c r="J233" s="91">
        <f t="shared" si="118"/>
        <v>-250</v>
      </c>
      <c r="K233" s="5">
        <f t="shared" si="120"/>
        <v>-1975</v>
      </c>
    </row>
    <row r="234" spans="1:11" ht="15.5" x14ac:dyDescent="0.35">
      <c r="A234" s="95" t="s">
        <v>449</v>
      </c>
      <c r="B234" s="15" t="s">
        <v>238</v>
      </c>
      <c r="C234" s="13">
        <v>5.75</v>
      </c>
      <c r="D234" s="14">
        <v>600</v>
      </c>
      <c r="E234" s="13">
        <f t="shared" si="121"/>
        <v>3450</v>
      </c>
      <c r="F234" s="13">
        <v>9.5</v>
      </c>
      <c r="G234" s="14">
        <v>200</v>
      </c>
      <c r="H234" s="13">
        <f t="shared" si="116"/>
        <v>1900</v>
      </c>
      <c r="I234" s="13">
        <f t="shared" si="117"/>
        <v>3.75</v>
      </c>
      <c r="J234" s="91">
        <f t="shared" si="118"/>
        <v>-400</v>
      </c>
      <c r="K234" s="5">
        <f t="shared" si="120"/>
        <v>-1550</v>
      </c>
    </row>
    <row r="235" spans="1:11" ht="15.5" x14ac:dyDescent="0.35">
      <c r="A235" s="95" t="s">
        <v>450</v>
      </c>
      <c r="B235" s="15" t="s">
        <v>239</v>
      </c>
      <c r="C235" s="13">
        <v>5.75</v>
      </c>
      <c r="D235" s="14">
        <v>300</v>
      </c>
      <c r="E235" s="13">
        <f t="shared" si="121"/>
        <v>1725</v>
      </c>
      <c r="F235" s="13">
        <v>9.1</v>
      </c>
      <c r="G235" s="14">
        <v>50</v>
      </c>
      <c r="H235" s="13">
        <f t="shared" si="116"/>
        <v>455</v>
      </c>
      <c r="I235" s="13">
        <f t="shared" si="117"/>
        <v>3.3499999999999996</v>
      </c>
      <c r="J235" s="91">
        <f t="shared" si="118"/>
        <v>-250</v>
      </c>
      <c r="K235" s="5">
        <f t="shared" si="120"/>
        <v>-1270</v>
      </c>
    </row>
    <row r="236" spans="1:11" ht="15.5" x14ac:dyDescent="0.35">
      <c r="A236" s="95" t="s">
        <v>22</v>
      </c>
      <c r="B236" s="17" t="s">
        <v>169</v>
      </c>
      <c r="C236" s="53"/>
      <c r="D236" s="53"/>
      <c r="E236" s="13"/>
      <c r="F236" s="13"/>
      <c r="G236" s="53"/>
      <c r="H236" s="13"/>
      <c r="I236" s="13"/>
      <c r="J236" s="91"/>
      <c r="K236" s="5">
        <f t="shared" si="120"/>
        <v>0</v>
      </c>
    </row>
    <row r="237" spans="1:11" ht="15.5" x14ac:dyDescent="0.35">
      <c r="A237" s="95" t="s">
        <v>165</v>
      </c>
      <c r="B237" s="15" t="s">
        <v>237</v>
      </c>
      <c r="C237" s="13">
        <v>5</v>
      </c>
      <c r="D237" s="14">
        <v>15</v>
      </c>
      <c r="E237" s="13">
        <f t="shared" ref="E237:E240" si="122">C237*D237</f>
        <v>75</v>
      </c>
      <c r="F237" s="13">
        <v>7.7</v>
      </c>
      <c r="G237" s="14">
        <v>15</v>
      </c>
      <c r="H237" s="13">
        <f t="shared" ref="H237:H239" si="123">F237*G237</f>
        <v>115.5</v>
      </c>
      <c r="I237" s="13">
        <f t="shared" ref="I237:I239" si="124">F237-C237</f>
        <v>2.7</v>
      </c>
      <c r="J237" s="91">
        <f t="shared" si="118"/>
        <v>0</v>
      </c>
      <c r="K237" s="5">
        <f t="shared" si="120"/>
        <v>40.5</v>
      </c>
    </row>
    <row r="238" spans="1:11" ht="15.5" x14ac:dyDescent="0.35">
      <c r="A238" s="95" t="s">
        <v>166</v>
      </c>
      <c r="B238" s="15" t="s">
        <v>238</v>
      </c>
      <c r="C238" s="13">
        <v>3.19</v>
      </c>
      <c r="D238" s="14">
        <v>15</v>
      </c>
      <c r="E238" s="13">
        <f t="shared" si="122"/>
        <v>47.85</v>
      </c>
      <c r="F238" s="13">
        <v>5.8</v>
      </c>
      <c r="G238" s="14">
        <v>1000</v>
      </c>
      <c r="H238" s="13">
        <f t="shared" si="123"/>
        <v>5800</v>
      </c>
      <c r="I238" s="13">
        <f t="shared" si="124"/>
        <v>2.61</v>
      </c>
      <c r="J238" s="91">
        <f t="shared" si="118"/>
        <v>985</v>
      </c>
      <c r="K238" s="5">
        <f t="shared" si="120"/>
        <v>5752.15</v>
      </c>
    </row>
    <row r="239" spans="1:11" ht="15.5" x14ac:dyDescent="0.35">
      <c r="A239" s="95" t="s">
        <v>171</v>
      </c>
      <c r="B239" s="15" t="s">
        <v>239</v>
      </c>
      <c r="C239" s="13">
        <v>3.19</v>
      </c>
      <c r="D239" s="14">
        <v>15</v>
      </c>
      <c r="E239" s="13">
        <f t="shared" si="122"/>
        <v>47.85</v>
      </c>
      <c r="F239" s="13">
        <v>5.55</v>
      </c>
      <c r="G239" s="14">
        <v>15</v>
      </c>
      <c r="H239" s="13">
        <f t="shared" si="123"/>
        <v>83.25</v>
      </c>
      <c r="I239" s="13">
        <f t="shared" si="124"/>
        <v>2.36</v>
      </c>
      <c r="J239" s="91">
        <f t="shared" si="118"/>
        <v>0</v>
      </c>
      <c r="K239" s="5">
        <f t="shared" si="120"/>
        <v>35.4</v>
      </c>
    </row>
    <row r="240" spans="1:11" ht="15.5" x14ac:dyDescent="0.35">
      <c r="A240" s="95" t="s">
        <v>23</v>
      </c>
      <c r="B240" s="15" t="s">
        <v>88</v>
      </c>
      <c r="C240" s="13">
        <v>5.2</v>
      </c>
      <c r="D240" s="14">
        <v>150</v>
      </c>
      <c r="E240" s="13">
        <f t="shared" si="122"/>
        <v>780</v>
      </c>
      <c r="F240" s="13">
        <v>6.3</v>
      </c>
      <c r="G240" s="14">
        <v>150</v>
      </c>
      <c r="H240" s="13">
        <f t="shared" si="116"/>
        <v>945</v>
      </c>
      <c r="I240" s="13">
        <f t="shared" si="117"/>
        <v>1.0999999999999996</v>
      </c>
      <c r="J240" s="91">
        <f t="shared" si="118"/>
        <v>0</v>
      </c>
      <c r="K240" s="5">
        <f t="shared" si="120"/>
        <v>165</v>
      </c>
    </row>
    <row r="241" spans="1:11" ht="15.5" x14ac:dyDescent="0.35">
      <c r="A241" s="95" t="s">
        <v>24</v>
      </c>
      <c r="B241" s="17" t="s">
        <v>89</v>
      </c>
      <c r="C241" s="41"/>
      <c r="D241" s="41"/>
      <c r="E241" s="13"/>
      <c r="F241" s="13"/>
      <c r="G241" s="41"/>
      <c r="H241" s="13"/>
      <c r="I241" s="13"/>
      <c r="J241" s="91"/>
      <c r="K241" s="5">
        <f t="shared" si="120"/>
        <v>0</v>
      </c>
    </row>
    <row r="242" spans="1:11" ht="31" x14ac:dyDescent="0.35">
      <c r="A242" s="95" t="s">
        <v>25</v>
      </c>
      <c r="B242" s="17" t="s">
        <v>585</v>
      </c>
      <c r="C242" s="13">
        <v>0.96</v>
      </c>
      <c r="D242" s="14">
        <v>250</v>
      </c>
      <c r="E242" s="13">
        <f t="shared" ref="E242:E248" si="125">C242*D242</f>
        <v>240</v>
      </c>
      <c r="F242" s="13">
        <v>1.2</v>
      </c>
      <c r="G242" s="14">
        <v>2200</v>
      </c>
      <c r="H242" s="13">
        <f t="shared" ref="H242:H247" si="126">F242*G242</f>
        <v>2640</v>
      </c>
      <c r="I242" s="13">
        <f t="shared" ref="I242:I247" si="127">F242-C242</f>
        <v>0.24</v>
      </c>
      <c r="J242" s="91">
        <f t="shared" si="118"/>
        <v>1950</v>
      </c>
      <c r="K242" s="5">
        <f t="shared" si="120"/>
        <v>2400</v>
      </c>
    </row>
    <row r="243" spans="1:11" ht="15.5" x14ac:dyDescent="0.35">
      <c r="A243" s="95" t="s">
        <v>26</v>
      </c>
      <c r="B243" s="17" t="s">
        <v>586</v>
      </c>
      <c r="C243" s="13">
        <v>1.45</v>
      </c>
      <c r="D243" s="14">
        <v>500</v>
      </c>
      <c r="E243" s="13">
        <f t="shared" si="125"/>
        <v>725</v>
      </c>
      <c r="F243" s="13">
        <v>1.6</v>
      </c>
      <c r="G243" s="14">
        <v>750</v>
      </c>
      <c r="H243" s="13">
        <f t="shared" si="126"/>
        <v>1200</v>
      </c>
      <c r="I243" s="13">
        <f t="shared" si="127"/>
        <v>0.15000000000000013</v>
      </c>
      <c r="J243" s="91">
        <f t="shared" si="118"/>
        <v>250</v>
      </c>
      <c r="K243" s="5">
        <f t="shared" si="120"/>
        <v>475</v>
      </c>
    </row>
    <row r="244" spans="1:11" ht="30.75" customHeight="1" x14ac:dyDescent="0.35">
      <c r="A244" s="95" t="s">
        <v>27</v>
      </c>
      <c r="B244" s="17" t="s">
        <v>587</v>
      </c>
      <c r="C244" s="13">
        <v>0.85</v>
      </c>
      <c r="D244" s="14">
        <v>250</v>
      </c>
      <c r="E244" s="13">
        <f t="shared" si="125"/>
        <v>212.5</v>
      </c>
      <c r="F244" s="13">
        <v>0.96</v>
      </c>
      <c r="G244" s="14">
        <v>50</v>
      </c>
      <c r="H244" s="13">
        <f t="shared" si="126"/>
        <v>48</v>
      </c>
      <c r="I244" s="13">
        <f t="shared" si="127"/>
        <v>0.10999999999999999</v>
      </c>
      <c r="J244" s="91">
        <f t="shared" si="118"/>
        <v>-200</v>
      </c>
      <c r="K244" s="5">
        <f t="shared" si="120"/>
        <v>-164.5</v>
      </c>
    </row>
    <row r="245" spans="1:11" ht="31" x14ac:dyDescent="0.35">
      <c r="A245" s="95" t="s">
        <v>28</v>
      </c>
      <c r="B245" s="17" t="s">
        <v>588</v>
      </c>
      <c r="C245" s="13">
        <v>0.39</v>
      </c>
      <c r="D245" s="14">
        <v>250</v>
      </c>
      <c r="E245" s="13">
        <f t="shared" si="125"/>
        <v>97.5</v>
      </c>
      <c r="F245" s="13">
        <v>0.56000000000000005</v>
      </c>
      <c r="G245" s="14">
        <v>100</v>
      </c>
      <c r="H245" s="13">
        <f t="shared" si="126"/>
        <v>56.000000000000007</v>
      </c>
      <c r="I245" s="13">
        <f t="shared" si="127"/>
        <v>0.17000000000000004</v>
      </c>
      <c r="J245" s="91">
        <f t="shared" si="118"/>
        <v>-150</v>
      </c>
      <c r="K245" s="5">
        <f t="shared" si="120"/>
        <v>-41.499999999999993</v>
      </c>
    </row>
    <row r="246" spans="1:11" ht="15.5" x14ac:dyDescent="0.35">
      <c r="A246" s="95" t="s">
        <v>29</v>
      </c>
      <c r="B246" s="17" t="s">
        <v>90</v>
      </c>
      <c r="C246" s="13">
        <v>0.61</v>
      </c>
      <c r="D246" s="14">
        <v>100</v>
      </c>
      <c r="E246" s="13">
        <f t="shared" si="125"/>
        <v>61</v>
      </c>
      <c r="F246" s="13">
        <v>0.75</v>
      </c>
      <c r="G246" s="14">
        <v>20</v>
      </c>
      <c r="H246" s="13">
        <f t="shared" si="126"/>
        <v>15</v>
      </c>
      <c r="I246" s="13">
        <f t="shared" si="127"/>
        <v>0.14000000000000001</v>
      </c>
      <c r="J246" s="91">
        <f t="shared" si="118"/>
        <v>-80</v>
      </c>
      <c r="K246" s="5">
        <f t="shared" si="120"/>
        <v>-46</v>
      </c>
    </row>
    <row r="247" spans="1:11" ht="15.5" x14ac:dyDescent="0.35">
      <c r="A247" s="95" t="s">
        <v>451</v>
      </c>
      <c r="B247" s="17" t="s">
        <v>91</v>
      </c>
      <c r="C247" s="13">
        <v>0.3</v>
      </c>
      <c r="D247" s="14">
        <v>100</v>
      </c>
      <c r="E247" s="13">
        <f t="shared" si="125"/>
        <v>30</v>
      </c>
      <c r="F247" s="13">
        <v>0.5</v>
      </c>
      <c r="G247" s="14">
        <v>20</v>
      </c>
      <c r="H247" s="13">
        <f t="shared" si="126"/>
        <v>10</v>
      </c>
      <c r="I247" s="13">
        <f t="shared" si="127"/>
        <v>0.2</v>
      </c>
      <c r="J247" s="91">
        <f t="shared" si="118"/>
        <v>-80</v>
      </c>
      <c r="K247" s="5">
        <f t="shared" si="120"/>
        <v>-20</v>
      </c>
    </row>
    <row r="248" spans="1:11" s="28" customFormat="1" ht="15.5" x14ac:dyDescent="0.35">
      <c r="A248" s="113"/>
      <c r="B248" s="31" t="s">
        <v>127</v>
      </c>
      <c r="C248" s="26">
        <v>0.93</v>
      </c>
      <c r="D248" s="27">
        <v>60</v>
      </c>
      <c r="E248" s="26">
        <f t="shared" si="125"/>
        <v>55.800000000000004</v>
      </c>
      <c r="F248" s="26"/>
      <c r="G248" s="27"/>
      <c r="H248" s="26"/>
      <c r="I248" s="26">
        <f>F248-C248</f>
        <v>-0.93</v>
      </c>
      <c r="J248" s="96">
        <f t="shared" si="118"/>
        <v>-60</v>
      </c>
      <c r="K248" s="5">
        <f t="shared" si="120"/>
        <v>-55.800000000000004</v>
      </c>
    </row>
    <row r="249" spans="1:11" ht="15.5" x14ac:dyDescent="0.35">
      <c r="A249" s="95" t="s">
        <v>452</v>
      </c>
      <c r="B249" s="15" t="s">
        <v>266</v>
      </c>
      <c r="C249" s="13">
        <v>2</v>
      </c>
      <c r="D249" s="14">
        <v>500</v>
      </c>
      <c r="E249" s="13">
        <f>C249*D249</f>
        <v>1000</v>
      </c>
      <c r="F249" s="13">
        <v>2.7</v>
      </c>
      <c r="G249" s="14">
        <v>100</v>
      </c>
      <c r="H249" s="13">
        <f>F249*G249</f>
        <v>270</v>
      </c>
      <c r="I249" s="13">
        <f t="shared" ref="I249" si="128">F249-C249</f>
        <v>0.70000000000000018</v>
      </c>
      <c r="J249" s="91">
        <f t="shared" si="118"/>
        <v>-400</v>
      </c>
      <c r="K249" s="5">
        <f t="shared" si="120"/>
        <v>-730</v>
      </c>
    </row>
    <row r="250" spans="1:11" ht="15.5" x14ac:dyDescent="0.35">
      <c r="A250" s="110"/>
      <c r="B250" s="15"/>
      <c r="C250" s="13"/>
      <c r="D250" s="14"/>
      <c r="E250" s="13"/>
      <c r="F250" s="13"/>
      <c r="G250" s="14"/>
      <c r="H250" s="13"/>
      <c r="I250" s="13"/>
      <c r="J250" s="91"/>
      <c r="K250" s="5"/>
    </row>
    <row r="251" spans="1:11" ht="15.5" x14ac:dyDescent="0.35">
      <c r="A251" s="19">
        <v>6</v>
      </c>
      <c r="B251" s="7" t="s">
        <v>92</v>
      </c>
      <c r="C251" s="20"/>
      <c r="D251" s="21"/>
      <c r="E251" s="9">
        <f>SUM(E252:E261)</f>
        <v>5134.66</v>
      </c>
      <c r="F251" s="20"/>
      <c r="G251" s="21"/>
      <c r="H251" s="9">
        <f>SUM(H252:H261)</f>
        <v>3207.65</v>
      </c>
      <c r="I251" s="22"/>
      <c r="J251" s="99"/>
      <c r="K251" s="5">
        <f t="shared" si="120"/>
        <v>-1927.0099999999998</v>
      </c>
    </row>
    <row r="252" spans="1:11" ht="15.5" x14ac:dyDescent="0.35">
      <c r="A252" s="24" t="s">
        <v>30</v>
      </c>
      <c r="B252" s="54" t="s">
        <v>512</v>
      </c>
      <c r="C252" s="13"/>
      <c r="D252" s="14"/>
      <c r="E252" s="13"/>
      <c r="F252" s="13"/>
      <c r="G252" s="14"/>
      <c r="H252" s="13"/>
      <c r="I252" s="13"/>
      <c r="J252" s="91"/>
      <c r="K252" s="5">
        <f t="shared" si="120"/>
        <v>0</v>
      </c>
    </row>
    <row r="253" spans="1:11" ht="15.5" x14ac:dyDescent="0.35">
      <c r="A253" s="24" t="s">
        <v>453</v>
      </c>
      <c r="B253" s="54" t="s">
        <v>534</v>
      </c>
      <c r="C253" s="13">
        <v>4.68</v>
      </c>
      <c r="D253" s="14">
        <v>10</v>
      </c>
      <c r="E253" s="13">
        <f t="shared" ref="E253:E259" si="129">C253*D253</f>
        <v>46.8</v>
      </c>
      <c r="F253" s="13">
        <v>7.77</v>
      </c>
      <c r="G253" s="14">
        <v>5</v>
      </c>
      <c r="H253" s="13">
        <f t="shared" ref="H253:H256" si="130">F253*G253</f>
        <v>38.849999999999994</v>
      </c>
      <c r="I253" s="13">
        <f t="shared" ref="I253:I254" si="131">F253-C253</f>
        <v>3.09</v>
      </c>
      <c r="J253" s="91">
        <f t="shared" si="118"/>
        <v>-5</v>
      </c>
      <c r="K253" s="5">
        <f t="shared" si="120"/>
        <v>-7.9500000000000028</v>
      </c>
    </row>
    <row r="254" spans="1:11" ht="15.5" x14ac:dyDescent="0.35">
      <c r="A254" s="24" t="s">
        <v>454</v>
      </c>
      <c r="B254" s="54" t="s">
        <v>534</v>
      </c>
      <c r="C254" s="13">
        <v>34.520000000000003</v>
      </c>
      <c r="D254" s="14">
        <v>4</v>
      </c>
      <c r="E254" s="13">
        <f t="shared" si="129"/>
        <v>138.08000000000001</v>
      </c>
      <c r="F254" s="13">
        <v>51.39</v>
      </c>
      <c r="G254" s="14">
        <v>5</v>
      </c>
      <c r="H254" s="13">
        <f t="shared" si="130"/>
        <v>256.95</v>
      </c>
      <c r="I254" s="13">
        <f t="shared" si="131"/>
        <v>16.869999999999997</v>
      </c>
      <c r="J254" s="91">
        <f t="shared" si="118"/>
        <v>1</v>
      </c>
      <c r="K254" s="5">
        <f t="shared" si="120"/>
        <v>118.86999999999998</v>
      </c>
    </row>
    <row r="255" spans="1:11" ht="18.5" x14ac:dyDescent="0.35">
      <c r="A255" s="55" t="s">
        <v>456</v>
      </c>
      <c r="B255" s="56" t="s">
        <v>582</v>
      </c>
      <c r="C255" s="13"/>
      <c r="D255" s="14"/>
      <c r="E255" s="13"/>
      <c r="F255" s="13">
        <v>14.35</v>
      </c>
      <c r="G255" s="14">
        <v>5</v>
      </c>
      <c r="H255" s="13">
        <f t="shared" si="130"/>
        <v>71.75</v>
      </c>
      <c r="I255" s="13">
        <f t="shared" ref="I255:I256" si="132">F255-C255</f>
        <v>14.35</v>
      </c>
      <c r="J255" s="91">
        <f t="shared" ref="J255:J256" si="133">G255-D255</f>
        <v>5</v>
      </c>
      <c r="K255" s="5">
        <f t="shared" si="120"/>
        <v>71.75</v>
      </c>
    </row>
    <row r="256" spans="1:11" ht="18.5" x14ac:dyDescent="0.35">
      <c r="A256" s="55" t="s">
        <v>455</v>
      </c>
      <c r="B256" s="56" t="s">
        <v>583</v>
      </c>
      <c r="C256" s="13"/>
      <c r="D256" s="14"/>
      <c r="E256" s="13"/>
      <c r="F256" s="13">
        <v>102.61</v>
      </c>
      <c r="G256" s="14">
        <v>5</v>
      </c>
      <c r="H256" s="13">
        <f t="shared" si="130"/>
        <v>513.04999999999995</v>
      </c>
      <c r="I256" s="13">
        <f t="shared" si="132"/>
        <v>102.61</v>
      </c>
      <c r="J256" s="91">
        <f t="shared" si="133"/>
        <v>5</v>
      </c>
      <c r="K256" s="5">
        <f t="shared" si="120"/>
        <v>513.04999999999995</v>
      </c>
    </row>
    <row r="257" spans="1:11" ht="18.5" x14ac:dyDescent="0.35">
      <c r="A257" s="24" t="s">
        <v>492</v>
      </c>
      <c r="B257" s="54" t="s">
        <v>584</v>
      </c>
      <c r="C257" s="13"/>
      <c r="D257" s="14"/>
      <c r="E257" s="13"/>
      <c r="F257" s="13">
        <v>14.45</v>
      </c>
      <c r="G257" s="14">
        <v>5</v>
      </c>
      <c r="H257" s="13">
        <f t="shared" ref="H257" si="134">F257*G257</f>
        <v>72.25</v>
      </c>
      <c r="I257" s="13">
        <f t="shared" ref="I257" si="135">F257-C257</f>
        <v>14.45</v>
      </c>
      <c r="J257" s="91">
        <f t="shared" ref="J257" si="136">G257-D257</f>
        <v>5</v>
      </c>
      <c r="K257" s="5">
        <f t="shared" si="120"/>
        <v>72.25</v>
      </c>
    </row>
    <row r="258" spans="1:11" ht="15.5" x14ac:dyDescent="0.35">
      <c r="A258" s="24" t="s">
        <v>31</v>
      </c>
      <c r="B258" s="54" t="s">
        <v>577</v>
      </c>
      <c r="C258" s="13">
        <v>19.420000000000002</v>
      </c>
      <c r="D258" s="14">
        <v>5</v>
      </c>
      <c r="E258" s="13">
        <f t="shared" si="129"/>
        <v>97.100000000000009</v>
      </c>
      <c r="F258" s="13">
        <v>23.99</v>
      </c>
      <c r="G258" s="14">
        <v>5</v>
      </c>
      <c r="H258" s="13">
        <f t="shared" ref="H258:H259" si="137">F258*G258</f>
        <v>119.94999999999999</v>
      </c>
      <c r="I258" s="13">
        <f t="shared" ref="I258:I267" si="138">F258-C258</f>
        <v>4.5699999999999967</v>
      </c>
      <c r="J258" s="91">
        <f t="shared" si="118"/>
        <v>0</v>
      </c>
      <c r="K258" s="5">
        <f t="shared" si="120"/>
        <v>22.84999999999998</v>
      </c>
    </row>
    <row r="259" spans="1:11" ht="34" x14ac:dyDescent="0.35">
      <c r="A259" s="24" t="s">
        <v>32</v>
      </c>
      <c r="B259" s="54" t="s">
        <v>595</v>
      </c>
      <c r="C259" s="13">
        <v>8.0299999999999994</v>
      </c>
      <c r="D259" s="14">
        <v>96</v>
      </c>
      <c r="E259" s="13">
        <f t="shared" si="129"/>
        <v>770.87999999999988</v>
      </c>
      <c r="F259" s="13">
        <v>11.19</v>
      </c>
      <c r="G259" s="14">
        <v>100</v>
      </c>
      <c r="H259" s="13">
        <f t="shared" si="137"/>
        <v>1119</v>
      </c>
      <c r="I259" s="13">
        <f t="shared" si="138"/>
        <v>3.16</v>
      </c>
      <c r="J259" s="91">
        <f t="shared" si="118"/>
        <v>4</v>
      </c>
      <c r="K259" s="5">
        <f t="shared" si="120"/>
        <v>348.12000000000012</v>
      </c>
    </row>
    <row r="260" spans="1:11" ht="15.5" x14ac:dyDescent="0.35">
      <c r="A260" s="24" t="s">
        <v>33</v>
      </c>
      <c r="B260" s="54" t="s">
        <v>535</v>
      </c>
      <c r="C260" s="13">
        <v>64.63</v>
      </c>
      <c r="D260" s="14">
        <v>30</v>
      </c>
      <c r="E260" s="13">
        <f>C260*D260</f>
        <v>1938.8999999999999</v>
      </c>
      <c r="F260" s="13">
        <v>97.97</v>
      </c>
      <c r="G260" s="14">
        <v>5</v>
      </c>
      <c r="H260" s="13">
        <f>F260*G260</f>
        <v>489.85</v>
      </c>
      <c r="I260" s="13">
        <f t="shared" si="138"/>
        <v>33.340000000000003</v>
      </c>
      <c r="J260" s="91">
        <f t="shared" si="118"/>
        <v>-25</v>
      </c>
      <c r="K260" s="5">
        <f t="shared" si="120"/>
        <v>-1449.0499999999997</v>
      </c>
    </row>
    <row r="261" spans="1:11" ht="15.5" x14ac:dyDescent="0.35">
      <c r="A261" s="24" t="s">
        <v>34</v>
      </c>
      <c r="B261" s="54" t="s">
        <v>536</v>
      </c>
      <c r="C261" s="13">
        <v>71.430000000000007</v>
      </c>
      <c r="D261" s="14">
        <v>30</v>
      </c>
      <c r="E261" s="13">
        <f>C261*D261</f>
        <v>2142.9</v>
      </c>
      <c r="F261" s="13">
        <v>105.2</v>
      </c>
      <c r="G261" s="14">
        <v>5</v>
      </c>
      <c r="H261" s="13">
        <f>F261*G261</f>
        <v>526</v>
      </c>
      <c r="I261" s="13">
        <f t="shared" si="138"/>
        <v>33.769999999999996</v>
      </c>
      <c r="J261" s="91">
        <f t="shared" si="118"/>
        <v>-25</v>
      </c>
      <c r="K261" s="5">
        <f t="shared" si="120"/>
        <v>-1616.9</v>
      </c>
    </row>
    <row r="262" spans="1:11" ht="30.5" x14ac:dyDescent="0.35">
      <c r="A262" s="19">
        <v>7</v>
      </c>
      <c r="B262" s="7" t="s">
        <v>457</v>
      </c>
      <c r="C262" s="20"/>
      <c r="D262" s="21"/>
      <c r="E262" s="9">
        <f>SUM(E263:E279)</f>
        <v>11187.070000000003</v>
      </c>
      <c r="F262" s="20"/>
      <c r="G262" s="21"/>
      <c r="H262" s="9">
        <f>SUM(H263:H279)</f>
        <v>11655.15</v>
      </c>
      <c r="I262" s="22"/>
      <c r="J262" s="99"/>
      <c r="K262" s="5">
        <f t="shared" si="120"/>
        <v>468.07999999999629</v>
      </c>
    </row>
    <row r="263" spans="1:11" ht="15.5" x14ac:dyDescent="0.35">
      <c r="A263" s="100" t="s">
        <v>35</v>
      </c>
      <c r="B263" s="54" t="s">
        <v>579</v>
      </c>
      <c r="C263" s="13">
        <v>46.06</v>
      </c>
      <c r="D263" s="14">
        <v>145</v>
      </c>
      <c r="E263" s="13">
        <f t="shared" ref="E263:E272" si="139">C263*D263</f>
        <v>6678.7000000000007</v>
      </c>
      <c r="F263" s="13">
        <v>56.94</v>
      </c>
      <c r="G263" s="14">
        <v>40</v>
      </c>
      <c r="H263" s="13">
        <f t="shared" ref="H263:H279" si="140">F263*G263</f>
        <v>2277.6</v>
      </c>
      <c r="I263" s="13">
        <f t="shared" si="138"/>
        <v>10.879999999999995</v>
      </c>
      <c r="J263" s="91">
        <f t="shared" si="118"/>
        <v>-105</v>
      </c>
      <c r="K263" s="5">
        <f t="shared" si="120"/>
        <v>-4401.1000000000004</v>
      </c>
    </row>
    <row r="264" spans="1:11" ht="15.5" x14ac:dyDescent="0.35">
      <c r="A264" s="100" t="s">
        <v>36</v>
      </c>
      <c r="B264" s="54" t="s">
        <v>531</v>
      </c>
      <c r="C264" s="13">
        <v>73.62</v>
      </c>
      <c r="D264" s="14">
        <v>12</v>
      </c>
      <c r="E264" s="13">
        <f t="shared" si="139"/>
        <v>883.44</v>
      </c>
      <c r="F264" s="13">
        <v>87.28</v>
      </c>
      <c r="G264" s="14">
        <v>10</v>
      </c>
      <c r="H264" s="13">
        <f t="shared" si="140"/>
        <v>872.8</v>
      </c>
      <c r="I264" s="13">
        <f t="shared" si="138"/>
        <v>13.659999999999997</v>
      </c>
      <c r="J264" s="91">
        <f t="shared" si="118"/>
        <v>-2</v>
      </c>
      <c r="K264" s="5">
        <f t="shared" si="120"/>
        <v>-10.6400000000001</v>
      </c>
    </row>
    <row r="265" spans="1:11" ht="34.5" customHeight="1" x14ac:dyDescent="0.35">
      <c r="A265" s="116"/>
      <c r="B265" s="17" t="s">
        <v>547</v>
      </c>
      <c r="C265" s="13">
        <v>14.76</v>
      </c>
      <c r="D265" s="14">
        <v>50</v>
      </c>
      <c r="E265" s="13">
        <f t="shared" ref="E265" si="141">C265*D265</f>
        <v>738</v>
      </c>
      <c r="F265" s="13">
        <v>24.32</v>
      </c>
      <c r="G265" s="14"/>
      <c r="H265" s="13"/>
      <c r="I265" s="13">
        <f t="shared" ref="I265" si="142">F265-C265</f>
        <v>9.56</v>
      </c>
      <c r="J265" s="91">
        <f t="shared" ref="J265" si="143">G265-D265</f>
        <v>-50</v>
      </c>
      <c r="K265" s="5"/>
    </row>
    <row r="266" spans="1:11" ht="31.5" customHeight="1" x14ac:dyDescent="0.35">
      <c r="A266" s="116" t="s">
        <v>37</v>
      </c>
      <c r="B266" s="17" t="s">
        <v>532</v>
      </c>
      <c r="C266" s="13"/>
      <c r="D266" s="14"/>
      <c r="E266" s="13"/>
      <c r="F266" s="13">
        <v>24.32</v>
      </c>
      <c r="G266" s="14">
        <v>5</v>
      </c>
      <c r="H266" s="13">
        <f t="shared" si="140"/>
        <v>121.6</v>
      </c>
      <c r="I266" s="13">
        <f t="shared" si="138"/>
        <v>24.32</v>
      </c>
      <c r="J266" s="91">
        <f t="shared" si="118"/>
        <v>5</v>
      </c>
      <c r="K266" s="5">
        <f t="shared" si="120"/>
        <v>121.6</v>
      </c>
    </row>
    <row r="267" spans="1:11" ht="31.5" customHeight="1" x14ac:dyDescent="0.35">
      <c r="A267" s="116"/>
      <c r="B267" s="17" t="s">
        <v>550</v>
      </c>
      <c r="C267" s="13">
        <v>210.54</v>
      </c>
      <c r="D267" s="14">
        <v>5</v>
      </c>
      <c r="E267" s="13">
        <f>C267*D267</f>
        <v>1052.7</v>
      </c>
      <c r="F267" s="13"/>
      <c r="G267" s="14"/>
      <c r="H267" s="13"/>
      <c r="I267" s="13">
        <f t="shared" si="138"/>
        <v>-210.54</v>
      </c>
      <c r="J267" s="91">
        <f t="shared" si="118"/>
        <v>-5</v>
      </c>
      <c r="K267" s="5"/>
    </row>
    <row r="268" spans="1:11" ht="15.5" x14ac:dyDescent="0.35">
      <c r="A268" s="100" t="s">
        <v>54</v>
      </c>
      <c r="B268" s="17" t="s">
        <v>533</v>
      </c>
      <c r="C268" s="13"/>
      <c r="D268" s="14"/>
      <c r="E268" s="13"/>
      <c r="F268" s="13">
        <v>340.48</v>
      </c>
      <c r="G268" s="14">
        <v>5</v>
      </c>
      <c r="H268" s="13">
        <f t="shared" si="140"/>
        <v>1702.4</v>
      </c>
      <c r="I268" s="13">
        <f t="shared" ref="I268:I279" si="144">F268-C268</f>
        <v>340.48</v>
      </c>
      <c r="J268" s="91">
        <f t="shared" si="118"/>
        <v>5</v>
      </c>
      <c r="K268" s="5">
        <f t="shared" si="120"/>
        <v>1702.4</v>
      </c>
    </row>
    <row r="269" spans="1:11" ht="15.5" x14ac:dyDescent="0.35">
      <c r="A269" s="100" t="s">
        <v>55</v>
      </c>
      <c r="B269" s="17" t="s">
        <v>93</v>
      </c>
      <c r="C269" s="13">
        <v>0.57999999999999996</v>
      </c>
      <c r="D269" s="14">
        <v>200</v>
      </c>
      <c r="E269" s="13">
        <f t="shared" si="139"/>
        <v>115.99999999999999</v>
      </c>
      <c r="F269" s="13">
        <v>0.91</v>
      </c>
      <c r="G269" s="14">
        <v>200</v>
      </c>
      <c r="H269" s="13">
        <f t="shared" si="140"/>
        <v>182</v>
      </c>
      <c r="I269" s="13">
        <f t="shared" si="144"/>
        <v>0.33000000000000007</v>
      </c>
      <c r="J269" s="91">
        <f t="shared" si="118"/>
        <v>0</v>
      </c>
      <c r="K269" s="5">
        <f t="shared" si="120"/>
        <v>66.000000000000014</v>
      </c>
    </row>
    <row r="270" spans="1:11" ht="31" x14ac:dyDescent="0.35">
      <c r="A270" s="100" t="s">
        <v>38</v>
      </c>
      <c r="B270" s="17" t="s">
        <v>580</v>
      </c>
      <c r="C270" s="13">
        <v>23.86</v>
      </c>
      <c r="D270" s="14">
        <v>20</v>
      </c>
      <c r="E270" s="13">
        <f t="shared" si="139"/>
        <v>477.2</v>
      </c>
      <c r="F270" s="13">
        <v>38.54</v>
      </c>
      <c r="G270" s="14">
        <v>5</v>
      </c>
      <c r="H270" s="13">
        <f t="shared" si="140"/>
        <v>192.7</v>
      </c>
      <c r="I270" s="13">
        <f t="shared" si="144"/>
        <v>14.68</v>
      </c>
      <c r="J270" s="91">
        <f t="shared" si="118"/>
        <v>-15</v>
      </c>
      <c r="K270" s="5">
        <f t="shared" si="120"/>
        <v>-284.5</v>
      </c>
    </row>
    <row r="271" spans="1:11" ht="15.5" x14ac:dyDescent="0.35">
      <c r="A271" s="100" t="s">
        <v>56</v>
      </c>
      <c r="B271" s="17" t="s">
        <v>94</v>
      </c>
      <c r="C271" s="13">
        <v>0.57999999999999996</v>
      </c>
      <c r="D271" s="14">
        <v>200</v>
      </c>
      <c r="E271" s="13">
        <f t="shared" si="139"/>
        <v>115.99999999999999</v>
      </c>
      <c r="F271" s="13">
        <v>0.82</v>
      </c>
      <c r="G271" s="14">
        <v>50</v>
      </c>
      <c r="H271" s="13">
        <f t="shared" si="140"/>
        <v>41</v>
      </c>
      <c r="I271" s="13">
        <f t="shared" si="144"/>
        <v>0.24</v>
      </c>
      <c r="J271" s="91">
        <f t="shared" si="118"/>
        <v>-150</v>
      </c>
      <c r="K271" s="5">
        <f t="shared" si="120"/>
        <v>-74.999999999999986</v>
      </c>
    </row>
    <row r="272" spans="1:11" ht="15.5" x14ac:dyDescent="0.35">
      <c r="A272" s="100" t="s">
        <v>57</v>
      </c>
      <c r="B272" s="17" t="s">
        <v>95</v>
      </c>
      <c r="C272" s="13">
        <v>8.68</v>
      </c>
      <c r="D272" s="14">
        <v>20</v>
      </c>
      <c r="E272" s="13">
        <f t="shared" si="139"/>
        <v>173.6</v>
      </c>
      <c r="F272" s="13">
        <v>10.79</v>
      </c>
      <c r="G272" s="14">
        <v>5</v>
      </c>
      <c r="H272" s="13">
        <f t="shared" si="140"/>
        <v>53.949999999999996</v>
      </c>
      <c r="I272" s="13">
        <f t="shared" si="144"/>
        <v>2.1099999999999994</v>
      </c>
      <c r="J272" s="91">
        <f t="shared" si="118"/>
        <v>-15</v>
      </c>
      <c r="K272" s="5">
        <f t="shared" si="120"/>
        <v>-119.65</v>
      </c>
    </row>
    <row r="273" spans="1:11" ht="15.5" x14ac:dyDescent="0.35">
      <c r="A273" s="24" t="s">
        <v>39</v>
      </c>
      <c r="B273" s="40" t="s">
        <v>155</v>
      </c>
      <c r="C273" s="49"/>
      <c r="D273" s="25"/>
      <c r="E273" s="49"/>
      <c r="F273" s="49"/>
      <c r="G273" s="25"/>
      <c r="H273" s="49"/>
      <c r="I273" s="49"/>
      <c r="J273" s="97"/>
      <c r="K273" s="5">
        <f t="shared" si="120"/>
        <v>0</v>
      </c>
    </row>
    <row r="274" spans="1:11" ht="15.5" x14ac:dyDescent="0.35">
      <c r="A274" s="100" t="s">
        <v>58</v>
      </c>
      <c r="B274" s="17" t="s">
        <v>283</v>
      </c>
      <c r="C274" s="13">
        <v>7.19</v>
      </c>
      <c r="D274" s="14">
        <v>50</v>
      </c>
      <c r="E274" s="13">
        <f t="shared" ref="E274:E276" si="145">C274*D274</f>
        <v>359.5</v>
      </c>
      <c r="F274" s="13">
        <v>8</v>
      </c>
      <c r="G274" s="14">
        <v>20</v>
      </c>
      <c r="H274" s="13">
        <f t="shared" si="140"/>
        <v>160</v>
      </c>
      <c r="I274" s="13">
        <f t="shared" si="144"/>
        <v>0.80999999999999961</v>
      </c>
      <c r="J274" s="91">
        <f t="shared" si="118"/>
        <v>-30</v>
      </c>
      <c r="K274" s="5">
        <f t="shared" si="120"/>
        <v>-199.5</v>
      </c>
    </row>
    <row r="275" spans="1:11" ht="15.5" x14ac:dyDescent="0.35">
      <c r="A275" s="100" t="s">
        <v>59</v>
      </c>
      <c r="B275" s="17" t="s">
        <v>156</v>
      </c>
      <c r="C275" s="13">
        <v>69.900000000000006</v>
      </c>
      <c r="D275" s="14">
        <v>6</v>
      </c>
      <c r="E275" s="13">
        <f t="shared" si="145"/>
        <v>419.40000000000003</v>
      </c>
      <c r="F275" s="13">
        <v>104.35</v>
      </c>
      <c r="G275" s="14">
        <v>3</v>
      </c>
      <c r="H275" s="13">
        <f t="shared" si="140"/>
        <v>313.04999999999995</v>
      </c>
      <c r="I275" s="13">
        <f t="shared" si="144"/>
        <v>34.449999999999989</v>
      </c>
      <c r="J275" s="91">
        <f t="shared" si="118"/>
        <v>-3</v>
      </c>
      <c r="K275" s="5">
        <f t="shared" si="120"/>
        <v>-106.35000000000008</v>
      </c>
    </row>
    <row r="276" spans="1:11" ht="15.5" x14ac:dyDescent="0.35">
      <c r="A276" s="100" t="s">
        <v>458</v>
      </c>
      <c r="B276" s="17" t="s">
        <v>157</v>
      </c>
      <c r="C276" s="13">
        <v>8</v>
      </c>
      <c r="D276" s="14">
        <v>3</v>
      </c>
      <c r="E276" s="13">
        <f t="shared" si="145"/>
        <v>24</v>
      </c>
      <c r="F276" s="13">
        <v>12.21</v>
      </c>
      <c r="G276" s="14">
        <v>5</v>
      </c>
      <c r="H276" s="13">
        <f t="shared" si="140"/>
        <v>61.050000000000004</v>
      </c>
      <c r="I276" s="13">
        <f t="shared" si="144"/>
        <v>4.2100000000000009</v>
      </c>
      <c r="J276" s="91">
        <f t="shared" si="118"/>
        <v>2</v>
      </c>
      <c r="K276" s="5">
        <f t="shared" si="120"/>
        <v>37.050000000000004</v>
      </c>
    </row>
    <row r="277" spans="1:11" ht="15.5" x14ac:dyDescent="0.35">
      <c r="A277" s="100" t="s">
        <v>40</v>
      </c>
      <c r="B277" s="40" t="s">
        <v>158</v>
      </c>
      <c r="C277" s="13"/>
      <c r="D277" s="14"/>
      <c r="E277" s="13"/>
      <c r="F277" s="13"/>
      <c r="G277" s="14"/>
      <c r="H277" s="13"/>
      <c r="I277" s="13"/>
      <c r="J277" s="91"/>
      <c r="K277" s="5">
        <f t="shared" si="120"/>
        <v>0</v>
      </c>
    </row>
    <row r="278" spans="1:11" ht="15.5" x14ac:dyDescent="0.35">
      <c r="A278" s="100" t="s">
        <v>179</v>
      </c>
      <c r="B278" s="17" t="s">
        <v>158</v>
      </c>
      <c r="C278" s="13">
        <v>15</v>
      </c>
      <c r="D278" s="14">
        <v>6</v>
      </c>
      <c r="E278" s="13">
        <f t="shared" ref="E278:E279" si="146">C278*D278</f>
        <v>90</v>
      </c>
      <c r="F278" s="13">
        <v>20.100000000000001</v>
      </c>
      <c r="G278" s="14">
        <v>270</v>
      </c>
      <c r="H278" s="13">
        <f t="shared" si="140"/>
        <v>5427</v>
      </c>
      <c r="I278" s="13">
        <f t="shared" si="144"/>
        <v>5.1000000000000014</v>
      </c>
      <c r="J278" s="91">
        <f t="shared" si="118"/>
        <v>264</v>
      </c>
      <c r="K278" s="5">
        <f t="shared" si="120"/>
        <v>5337</v>
      </c>
    </row>
    <row r="279" spans="1:11" ht="15.5" x14ac:dyDescent="0.35">
      <c r="A279" s="100" t="s">
        <v>180</v>
      </c>
      <c r="B279" s="17" t="s">
        <v>159</v>
      </c>
      <c r="C279" s="13">
        <v>19.510000000000002</v>
      </c>
      <c r="D279" s="14">
        <v>3</v>
      </c>
      <c r="E279" s="13">
        <f t="shared" si="146"/>
        <v>58.53</v>
      </c>
      <c r="F279" s="13">
        <v>25</v>
      </c>
      <c r="G279" s="14">
        <v>10</v>
      </c>
      <c r="H279" s="13">
        <f t="shared" si="140"/>
        <v>250</v>
      </c>
      <c r="I279" s="13">
        <f t="shared" si="144"/>
        <v>5.4899999999999984</v>
      </c>
      <c r="J279" s="91">
        <f t="shared" si="118"/>
        <v>7</v>
      </c>
      <c r="K279" s="5">
        <f t="shared" si="120"/>
        <v>191.47</v>
      </c>
    </row>
    <row r="280" spans="1:11" ht="15.5" x14ac:dyDescent="0.35">
      <c r="A280" s="19">
        <v>8</v>
      </c>
      <c r="B280" s="7" t="s">
        <v>96</v>
      </c>
      <c r="C280" s="20"/>
      <c r="D280" s="21"/>
      <c r="E280" s="9">
        <f>SUM(E282:E324)</f>
        <v>10196.679999999998</v>
      </c>
      <c r="F280" s="20"/>
      <c r="G280" s="21"/>
      <c r="H280" s="9">
        <f>SUM(H282:H324)</f>
        <v>11168.3</v>
      </c>
      <c r="I280" s="22"/>
      <c r="J280" s="99"/>
      <c r="K280" s="5">
        <f t="shared" si="120"/>
        <v>971.6200000000008</v>
      </c>
    </row>
    <row r="281" spans="1:11" ht="15.5" x14ac:dyDescent="0.35">
      <c r="A281" s="100" t="s">
        <v>41</v>
      </c>
      <c r="B281" s="40" t="s">
        <v>97</v>
      </c>
      <c r="C281" s="41"/>
      <c r="D281" s="41"/>
      <c r="E281" s="41"/>
      <c r="F281" s="41"/>
      <c r="G281" s="41"/>
      <c r="H281" s="41"/>
      <c r="I281" s="41"/>
      <c r="J281" s="91"/>
      <c r="K281" s="5">
        <f t="shared" si="120"/>
        <v>0</v>
      </c>
    </row>
    <row r="282" spans="1:11" ht="15.5" x14ac:dyDescent="0.35">
      <c r="A282" s="100" t="s">
        <v>42</v>
      </c>
      <c r="B282" s="17" t="s">
        <v>98</v>
      </c>
      <c r="C282" s="13">
        <v>8.65</v>
      </c>
      <c r="D282" s="14">
        <v>200</v>
      </c>
      <c r="E282" s="13">
        <f t="shared" ref="E282:E284" si="147">C282*D282</f>
        <v>1730</v>
      </c>
      <c r="F282" s="13">
        <v>12.4</v>
      </c>
      <c r="G282" s="18">
        <v>100</v>
      </c>
      <c r="H282" s="13">
        <f>F282*G282</f>
        <v>1240</v>
      </c>
      <c r="I282" s="13">
        <f t="shared" ref="I282" si="148">F282-C282</f>
        <v>3.75</v>
      </c>
      <c r="J282" s="91">
        <f t="shared" si="118"/>
        <v>-100</v>
      </c>
      <c r="K282" s="5">
        <f t="shared" si="120"/>
        <v>-490</v>
      </c>
    </row>
    <row r="283" spans="1:11" ht="15.5" x14ac:dyDescent="0.35">
      <c r="A283" s="100" t="s">
        <v>43</v>
      </c>
      <c r="B283" s="17" t="s">
        <v>99</v>
      </c>
      <c r="C283" s="13">
        <v>7.5</v>
      </c>
      <c r="D283" s="14">
        <v>400</v>
      </c>
      <c r="E283" s="13">
        <f t="shared" si="147"/>
        <v>3000</v>
      </c>
      <c r="F283" s="13">
        <v>11.95</v>
      </c>
      <c r="G283" s="14">
        <v>300</v>
      </c>
      <c r="H283" s="13">
        <f t="shared" ref="H283:H324" si="149">F283*G283</f>
        <v>3585</v>
      </c>
      <c r="I283" s="13">
        <f t="shared" ref="I283:I324" si="150">F283-C283</f>
        <v>4.4499999999999993</v>
      </c>
      <c r="J283" s="91">
        <f t="shared" si="118"/>
        <v>-100</v>
      </c>
      <c r="K283" s="5">
        <f t="shared" si="120"/>
        <v>585</v>
      </c>
    </row>
    <row r="284" spans="1:11" ht="15.5" x14ac:dyDescent="0.35">
      <c r="A284" s="100" t="s">
        <v>44</v>
      </c>
      <c r="B284" s="17" t="s">
        <v>100</v>
      </c>
      <c r="C284" s="13">
        <v>6.41</v>
      </c>
      <c r="D284" s="14">
        <v>200</v>
      </c>
      <c r="E284" s="13">
        <f t="shared" si="147"/>
        <v>1282</v>
      </c>
      <c r="F284" s="13">
        <v>8.8000000000000007</v>
      </c>
      <c r="G284" s="14">
        <v>50</v>
      </c>
      <c r="H284" s="13">
        <f t="shared" si="149"/>
        <v>440.00000000000006</v>
      </c>
      <c r="I284" s="13">
        <f t="shared" si="150"/>
        <v>2.3900000000000006</v>
      </c>
      <c r="J284" s="91">
        <f t="shared" si="118"/>
        <v>-150</v>
      </c>
      <c r="K284" s="5">
        <f t="shared" si="120"/>
        <v>-842</v>
      </c>
    </row>
    <row r="285" spans="1:11" ht="15.5" x14ac:dyDescent="0.35">
      <c r="A285" s="100" t="s">
        <v>497</v>
      </c>
      <c r="B285" s="29" t="s">
        <v>499</v>
      </c>
      <c r="C285" s="26"/>
      <c r="D285" s="27"/>
      <c r="E285" s="26"/>
      <c r="F285" s="26">
        <v>8.85</v>
      </c>
      <c r="G285" s="27">
        <v>100</v>
      </c>
      <c r="H285" s="13">
        <f t="shared" si="149"/>
        <v>885</v>
      </c>
      <c r="I285" s="13">
        <f t="shared" si="150"/>
        <v>8.85</v>
      </c>
      <c r="J285" s="91">
        <f t="shared" si="118"/>
        <v>100</v>
      </c>
      <c r="K285" s="5">
        <f t="shared" si="120"/>
        <v>885</v>
      </c>
    </row>
    <row r="286" spans="1:11" ht="15.5" x14ac:dyDescent="0.35">
      <c r="A286" s="100" t="s">
        <v>498</v>
      </c>
      <c r="B286" s="29" t="s">
        <v>505</v>
      </c>
      <c r="C286" s="26"/>
      <c r="D286" s="27"/>
      <c r="E286" s="26"/>
      <c r="F286" s="26">
        <v>8.85</v>
      </c>
      <c r="G286" s="27">
        <v>100</v>
      </c>
      <c r="H286" s="13">
        <f t="shared" si="149"/>
        <v>885</v>
      </c>
      <c r="I286" s="13">
        <f t="shared" si="150"/>
        <v>8.85</v>
      </c>
      <c r="J286" s="91">
        <f t="shared" si="118"/>
        <v>100</v>
      </c>
      <c r="K286" s="5">
        <f t="shared" si="120"/>
        <v>885</v>
      </c>
    </row>
    <row r="287" spans="1:11" ht="15.5" x14ac:dyDescent="0.35">
      <c r="A287" s="100" t="s">
        <v>45</v>
      </c>
      <c r="B287" s="40" t="s">
        <v>160</v>
      </c>
      <c r="C287" s="13"/>
      <c r="D287" s="14"/>
      <c r="E287" s="13"/>
      <c r="F287" s="13"/>
      <c r="G287" s="14"/>
      <c r="H287" s="13"/>
      <c r="I287" s="13"/>
      <c r="J287" s="91"/>
      <c r="K287" s="5">
        <f t="shared" si="120"/>
        <v>0</v>
      </c>
    </row>
    <row r="288" spans="1:11" ht="27" customHeight="1" x14ac:dyDescent="0.35">
      <c r="A288" s="100" t="s">
        <v>46</v>
      </c>
      <c r="B288" s="17" t="s">
        <v>537</v>
      </c>
      <c r="C288" s="13">
        <v>0.15</v>
      </c>
      <c r="D288" s="14">
        <v>260</v>
      </c>
      <c r="E288" s="13">
        <f t="shared" ref="E288:E301" si="151">C288*D288</f>
        <v>39</v>
      </c>
      <c r="F288" s="13">
        <v>0.25</v>
      </c>
      <c r="G288" s="14">
        <v>260</v>
      </c>
      <c r="H288" s="13">
        <f t="shared" si="149"/>
        <v>65</v>
      </c>
      <c r="I288" s="13">
        <f t="shared" si="150"/>
        <v>0.1</v>
      </c>
      <c r="J288" s="91">
        <f t="shared" si="118"/>
        <v>0</v>
      </c>
      <c r="K288" s="5">
        <f t="shared" si="120"/>
        <v>26</v>
      </c>
    </row>
    <row r="289" spans="1:11" ht="31" x14ac:dyDescent="0.35">
      <c r="A289" s="100" t="s">
        <v>47</v>
      </c>
      <c r="B289" s="17" t="s">
        <v>236</v>
      </c>
      <c r="C289" s="13">
        <v>6.78</v>
      </c>
      <c r="D289" s="14">
        <v>10</v>
      </c>
      <c r="E289" s="13">
        <f t="shared" si="151"/>
        <v>67.8</v>
      </c>
      <c r="F289" s="13">
        <v>10.9</v>
      </c>
      <c r="G289" s="14">
        <v>5</v>
      </c>
      <c r="H289" s="13">
        <f t="shared" ref="H289" si="152">F289*G289</f>
        <v>54.5</v>
      </c>
      <c r="I289" s="13">
        <f t="shared" ref="I289" si="153">F289-C289</f>
        <v>4.12</v>
      </c>
      <c r="J289" s="91">
        <f t="shared" si="118"/>
        <v>-5</v>
      </c>
      <c r="K289" s="5">
        <f t="shared" si="120"/>
        <v>-13.299999999999997</v>
      </c>
    </row>
    <row r="290" spans="1:11" ht="31" x14ac:dyDescent="0.35">
      <c r="A290" s="100" t="s">
        <v>459</v>
      </c>
      <c r="B290" s="17" t="s">
        <v>235</v>
      </c>
      <c r="C290" s="13">
        <v>20.25</v>
      </c>
      <c r="D290" s="14">
        <v>10</v>
      </c>
      <c r="E290" s="13">
        <f t="shared" si="151"/>
        <v>202.5</v>
      </c>
      <c r="F290" s="13">
        <v>39.700000000000003</v>
      </c>
      <c r="G290" s="14">
        <v>5</v>
      </c>
      <c r="H290" s="13">
        <f t="shared" ref="H290" si="154">F290*G290</f>
        <v>198.5</v>
      </c>
      <c r="I290" s="13">
        <f t="shared" ref="I290" si="155">F290-C290</f>
        <v>19.450000000000003</v>
      </c>
      <c r="J290" s="91">
        <f t="shared" si="118"/>
        <v>-5</v>
      </c>
      <c r="K290" s="5">
        <f t="shared" si="120"/>
        <v>-4</v>
      </c>
    </row>
    <row r="291" spans="1:11" ht="15.5" x14ac:dyDescent="0.35">
      <c r="A291" s="100" t="s">
        <v>460</v>
      </c>
      <c r="B291" s="17" t="s">
        <v>234</v>
      </c>
      <c r="C291" s="13">
        <v>2.69</v>
      </c>
      <c r="D291" s="14">
        <v>10</v>
      </c>
      <c r="E291" s="13">
        <f t="shared" si="151"/>
        <v>26.9</v>
      </c>
      <c r="F291" s="13">
        <v>4.5</v>
      </c>
      <c r="G291" s="14">
        <v>5</v>
      </c>
      <c r="H291" s="13">
        <f t="shared" si="149"/>
        <v>22.5</v>
      </c>
      <c r="I291" s="13">
        <f t="shared" si="150"/>
        <v>1.81</v>
      </c>
      <c r="J291" s="91">
        <f t="shared" ref="J291:J347" si="156">G291-D291</f>
        <v>-5</v>
      </c>
      <c r="K291" s="5">
        <f t="shared" si="120"/>
        <v>-4.3999999999999986</v>
      </c>
    </row>
    <row r="292" spans="1:11" ht="15.5" x14ac:dyDescent="0.35">
      <c r="A292" s="100" t="s">
        <v>461</v>
      </c>
      <c r="B292" s="17" t="s">
        <v>233</v>
      </c>
      <c r="C292" s="13">
        <v>4.5999999999999996</v>
      </c>
      <c r="D292" s="14">
        <v>5</v>
      </c>
      <c r="E292" s="13">
        <f t="shared" si="151"/>
        <v>23</v>
      </c>
      <c r="F292" s="13">
        <v>7.05</v>
      </c>
      <c r="G292" s="14">
        <v>5</v>
      </c>
      <c r="H292" s="13">
        <f t="shared" ref="H292" si="157">F292*G292</f>
        <v>35.25</v>
      </c>
      <c r="I292" s="13">
        <f t="shared" ref="I292" si="158">F292-C292</f>
        <v>2.4500000000000002</v>
      </c>
      <c r="J292" s="91">
        <f t="shared" si="156"/>
        <v>0</v>
      </c>
      <c r="K292" s="5">
        <f t="shared" si="120"/>
        <v>12.25</v>
      </c>
    </row>
    <row r="293" spans="1:11" ht="15.5" x14ac:dyDescent="0.35">
      <c r="A293" s="100" t="s">
        <v>462</v>
      </c>
      <c r="B293" s="17" t="s">
        <v>232</v>
      </c>
      <c r="C293" s="13">
        <v>2.11</v>
      </c>
      <c r="D293" s="14">
        <v>5</v>
      </c>
      <c r="E293" s="13">
        <f t="shared" si="151"/>
        <v>10.549999999999999</v>
      </c>
      <c r="F293" s="13">
        <v>5.48</v>
      </c>
      <c r="G293" s="14">
        <v>5</v>
      </c>
      <c r="H293" s="13">
        <f t="shared" si="149"/>
        <v>27.400000000000002</v>
      </c>
      <c r="I293" s="13">
        <f t="shared" si="150"/>
        <v>3.3700000000000006</v>
      </c>
      <c r="J293" s="91">
        <f t="shared" si="156"/>
        <v>0</v>
      </c>
      <c r="K293" s="5">
        <f t="shared" si="120"/>
        <v>16.850000000000001</v>
      </c>
    </row>
    <row r="294" spans="1:11" ht="15.5" x14ac:dyDescent="0.35">
      <c r="A294" s="100" t="s">
        <v>463</v>
      </c>
      <c r="B294" s="17" t="s">
        <v>231</v>
      </c>
      <c r="C294" s="13">
        <v>9.99</v>
      </c>
      <c r="D294" s="14">
        <v>5</v>
      </c>
      <c r="E294" s="13">
        <f t="shared" si="151"/>
        <v>49.95</v>
      </c>
      <c r="F294" s="13">
        <v>11.5</v>
      </c>
      <c r="G294" s="14">
        <v>5</v>
      </c>
      <c r="H294" s="13">
        <f t="shared" si="149"/>
        <v>57.5</v>
      </c>
      <c r="I294" s="13">
        <f t="shared" si="150"/>
        <v>1.5099999999999998</v>
      </c>
      <c r="J294" s="91">
        <f t="shared" si="156"/>
        <v>0</v>
      </c>
      <c r="K294" s="5">
        <f t="shared" si="120"/>
        <v>7.5499999999999972</v>
      </c>
    </row>
    <row r="295" spans="1:11" ht="15.5" x14ac:dyDescent="0.35">
      <c r="A295" s="100" t="s">
        <v>48</v>
      </c>
      <c r="B295" s="17" t="s">
        <v>124</v>
      </c>
      <c r="C295" s="13">
        <v>3.8</v>
      </c>
      <c r="D295" s="14">
        <v>40</v>
      </c>
      <c r="E295" s="13">
        <f t="shared" si="151"/>
        <v>152</v>
      </c>
      <c r="F295" s="13">
        <v>9.1999999999999993</v>
      </c>
      <c r="G295" s="14">
        <v>60</v>
      </c>
      <c r="H295" s="13">
        <f t="shared" si="149"/>
        <v>552</v>
      </c>
      <c r="I295" s="13">
        <f t="shared" si="150"/>
        <v>5.3999999999999995</v>
      </c>
      <c r="J295" s="91">
        <f t="shared" si="156"/>
        <v>20</v>
      </c>
      <c r="K295" s="5">
        <f t="shared" si="120"/>
        <v>400</v>
      </c>
    </row>
    <row r="296" spans="1:11" ht="15.5" x14ac:dyDescent="0.35">
      <c r="A296" s="100" t="s">
        <v>49</v>
      </c>
      <c r="B296" s="17" t="s">
        <v>101</v>
      </c>
      <c r="C296" s="13">
        <v>1.72</v>
      </c>
      <c r="D296" s="14">
        <v>40</v>
      </c>
      <c r="E296" s="13">
        <f t="shared" si="151"/>
        <v>68.8</v>
      </c>
      <c r="F296" s="13">
        <v>7.5</v>
      </c>
      <c r="G296" s="14">
        <v>60</v>
      </c>
      <c r="H296" s="13">
        <f t="shared" si="149"/>
        <v>450</v>
      </c>
      <c r="I296" s="13">
        <f t="shared" si="150"/>
        <v>5.78</v>
      </c>
      <c r="J296" s="91">
        <f t="shared" si="156"/>
        <v>20</v>
      </c>
      <c r="K296" s="5">
        <f t="shared" si="120"/>
        <v>381.2</v>
      </c>
    </row>
    <row r="297" spans="1:11" ht="15.5" x14ac:dyDescent="0.35">
      <c r="A297" s="100" t="s">
        <v>50</v>
      </c>
      <c r="B297" s="17" t="s">
        <v>102</v>
      </c>
      <c r="C297" s="13">
        <v>4.4400000000000004</v>
      </c>
      <c r="D297" s="14">
        <v>10</v>
      </c>
      <c r="E297" s="13">
        <f t="shared" si="151"/>
        <v>44.400000000000006</v>
      </c>
      <c r="F297" s="13">
        <v>7.53</v>
      </c>
      <c r="G297" s="14">
        <v>5</v>
      </c>
      <c r="H297" s="13">
        <f t="shared" si="149"/>
        <v>37.65</v>
      </c>
      <c r="I297" s="13">
        <f t="shared" si="150"/>
        <v>3.09</v>
      </c>
      <c r="J297" s="91">
        <f t="shared" si="156"/>
        <v>-5</v>
      </c>
      <c r="K297" s="5">
        <f t="shared" si="120"/>
        <v>-6.7500000000000071</v>
      </c>
    </row>
    <row r="298" spans="1:11" ht="15.5" x14ac:dyDescent="0.35">
      <c r="A298" s="100" t="s">
        <v>51</v>
      </c>
      <c r="B298" s="17" t="s">
        <v>103</v>
      </c>
      <c r="C298" s="13">
        <v>7.57</v>
      </c>
      <c r="D298" s="14">
        <v>10</v>
      </c>
      <c r="E298" s="13">
        <f t="shared" si="151"/>
        <v>75.7</v>
      </c>
      <c r="F298" s="13">
        <v>11</v>
      </c>
      <c r="G298" s="14">
        <v>10</v>
      </c>
      <c r="H298" s="13">
        <f t="shared" si="149"/>
        <v>110</v>
      </c>
      <c r="I298" s="13">
        <f t="shared" si="150"/>
        <v>3.4299999999999997</v>
      </c>
      <c r="J298" s="91">
        <f t="shared" si="156"/>
        <v>0</v>
      </c>
      <c r="K298" s="5">
        <f t="shared" si="120"/>
        <v>34.299999999999997</v>
      </c>
    </row>
    <row r="299" spans="1:11" ht="31" x14ac:dyDescent="0.35">
      <c r="A299" s="116" t="s">
        <v>52</v>
      </c>
      <c r="B299" s="17" t="s">
        <v>104</v>
      </c>
      <c r="C299" s="13">
        <v>11.71</v>
      </c>
      <c r="D299" s="14">
        <v>5</v>
      </c>
      <c r="E299" s="13">
        <f t="shared" si="151"/>
        <v>58.550000000000004</v>
      </c>
      <c r="F299" s="13">
        <v>12.5</v>
      </c>
      <c r="G299" s="14">
        <v>5</v>
      </c>
      <c r="H299" s="13">
        <f t="shared" si="149"/>
        <v>62.5</v>
      </c>
      <c r="I299" s="13">
        <f t="shared" si="150"/>
        <v>0.78999999999999915</v>
      </c>
      <c r="J299" s="91">
        <f t="shared" si="156"/>
        <v>0</v>
      </c>
      <c r="K299" s="5">
        <f t="shared" ref="K299:K349" si="159">H299-E299</f>
        <v>3.9499999999999957</v>
      </c>
    </row>
    <row r="300" spans="1:11" ht="15.5" x14ac:dyDescent="0.35">
      <c r="A300" s="116"/>
      <c r="B300" s="17" t="s">
        <v>581</v>
      </c>
      <c r="C300" s="13">
        <v>2.13</v>
      </c>
      <c r="D300" s="14">
        <v>10</v>
      </c>
      <c r="E300" s="13">
        <f t="shared" si="151"/>
        <v>21.299999999999997</v>
      </c>
      <c r="F300" s="13"/>
      <c r="G300" s="14"/>
      <c r="H300" s="13"/>
      <c r="I300" s="13">
        <f t="shared" si="150"/>
        <v>-2.13</v>
      </c>
      <c r="J300" s="91">
        <f t="shared" si="156"/>
        <v>-10</v>
      </c>
      <c r="K300" s="5">
        <f t="shared" si="159"/>
        <v>-21.299999999999997</v>
      </c>
    </row>
    <row r="301" spans="1:11" ht="15.5" x14ac:dyDescent="0.35">
      <c r="A301" s="116"/>
      <c r="B301" s="17" t="s">
        <v>230</v>
      </c>
      <c r="C301" s="13">
        <v>1</v>
      </c>
      <c r="D301" s="14">
        <v>50</v>
      </c>
      <c r="E301" s="13">
        <f t="shared" si="151"/>
        <v>50</v>
      </c>
      <c r="F301" s="13"/>
      <c r="G301" s="14"/>
      <c r="H301" s="13"/>
      <c r="I301" s="13">
        <f t="shared" si="150"/>
        <v>-1</v>
      </c>
      <c r="J301" s="91">
        <f t="shared" si="156"/>
        <v>-50</v>
      </c>
      <c r="K301" s="5">
        <f t="shared" si="159"/>
        <v>-50</v>
      </c>
    </row>
    <row r="302" spans="1:11" ht="15.5" x14ac:dyDescent="0.35">
      <c r="A302" s="117" t="s">
        <v>53</v>
      </c>
      <c r="B302" s="17" t="s">
        <v>506</v>
      </c>
      <c r="C302" s="13">
        <v>11.27</v>
      </c>
      <c r="D302" s="14">
        <v>60</v>
      </c>
      <c r="E302" s="13">
        <f>C302*D302</f>
        <v>676.19999999999993</v>
      </c>
      <c r="F302" s="13">
        <v>13.6</v>
      </c>
      <c r="G302" s="14">
        <v>20</v>
      </c>
      <c r="H302" s="13">
        <f>F302*G302</f>
        <v>272</v>
      </c>
      <c r="I302" s="13">
        <f t="shared" si="150"/>
        <v>2.33</v>
      </c>
      <c r="J302" s="91">
        <f t="shared" si="156"/>
        <v>-40</v>
      </c>
      <c r="K302" s="5">
        <f t="shared" ref="K302" si="160">H302-E302</f>
        <v>-404.19999999999993</v>
      </c>
    </row>
    <row r="303" spans="1:11" ht="15.5" x14ac:dyDescent="0.35">
      <c r="A303" s="116" t="s">
        <v>188</v>
      </c>
      <c r="B303" s="40" t="s">
        <v>113</v>
      </c>
      <c r="C303" s="57"/>
      <c r="D303" s="57"/>
      <c r="E303" s="26"/>
      <c r="F303" s="57"/>
      <c r="G303" s="57"/>
      <c r="H303" s="26"/>
      <c r="I303" s="26"/>
      <c r="J303" s="96"/>
      <c r="K303" s="5">
        <f t="shared" si="159"/>
        <v>0</v>
      </c>
    </row>
    <row r="304" spans="1:11" ht="15.5" x14ac:dyDescent="0.35">
      <c r="A304" s="116" t="s">
        <v>464</v>
      </c>
      <c r="B304" s="17" t="s">
        <v>229</v>
      </c>
      <c r="C304" s="16">
        <v>16.66</v>
      </c>
      <c r="D304" s="14">
        <v>20</v>
      </c>
      <c r="E304" s="13">
        <f t="shared" ref="E304:E306" si="161">C304*D304</f>
        <v>333.2</v>
      </c>
      <c r="F304" s="16">
        <v>18.3</v>
      </c>
      <c r="G304" s="14">
        <v>20</v>
      </c>
      <c r="H304" s="13">
        <f t="shared" si="149"/>
        <v>366</v>
      </c>
      <c r="I304" s="13">
        <f t="shared" si="150"/>
        <v>1.6400000000000006</v>
      </c>
      <c r="J304" s="91">
        <f t="shared" si="156"/>
        <v>0</v>
      </c>
      <c r="K304" s="5">
        <f t="shared" si="159"/>
        <v>32.800000000000011</v>
      </c>
    </row>
    <row r="305" spans="1:11" ht="15.5" x14ac:dyDescent="0.35">
      <c r="A305" s="116" t="s">
        <v>465</v>
      </c>
      <c r="B305" s="17" t="s">
        <v>228</v>
      </c>
      <c r="C305" s="13">
        <v>10.95</v>
      </c>
      <c r="D305" s="14">
        <v>30</v>
      </c>
      <c r="E305" s="13">
        <f t="shared" si="161"/>
        <v>328.5</v>
      </c>
      <c r="F305" s="16">
        <v>12</v>
      </c>
      <c r="G305" s="14">
        <v>10</v>
      </c>
      <c r="H305" s="13">
        <f t="shared" si="149"/>
        <v>120</v>
      </c>
      <c r="I305" s="13">
        <f t="shared" si="150"/>
        <v>1.0500000000000007</v>
      </c>
      <c r="J305" s="91">
        <f t="shared" si="156"/>
        <v>-20</v>
      </c>
      <c r="K305" s="5">
        <f t="shared" si="159"/>
        <v>-208.5</v>
      </c>
    </row>
    <row r="306" spans="1:11" ht="17.25" customHeight="1" x14ac:dyDescent="0.35">
      <c r="A306" s="116" t="s">
        <v>466</v>
      </c>
      <c r="B306" s="17" t="s">
        <v>227</v>
      </c>
      <c r="C306" s="13">
        <v>17.510000000000002</v>
      </c>
      <c r="D306" s="14">
        <v>10</v>
      </c>
      <c r="E306" s="13">
        <f t="shared" si="161"/>
        <v>175.10000000000002</v>
      </c>
      <c r="F306" s="16">
        <v>19.3</v>
      </c>
      <c r="G306" s="14">
        <v>10</v>
      </c>
      <c r="H306" s="13">
        <f t="shared" si="149"/>
        <v>193</v>
      </c>
      <c r="I306" s="13">
        <f>F306-C306</f>
        <v>1.7899999999999991</v>
      </c>
      <c r="J306" s="91">
        <f t="shared" si="156"/>
        <v>0</v>
      </c>
      <c r="K306" s="5">
        <f t="shared" si="159"/>
        <v>17.899999999999977</v>
      </c>
    </row>
    <row r="307" spans="1:11" ht="15.5" x14ac:dyDescent="0.35">
      <c r="A307" s="116" t="s">
        <v>467</v>
      </c>
      <c r="B307" s="17" t="s">
        <v>167</v>
      </c>
      <c r="C307" s="13"/>
      <c r="D307" s="14"/>
      <c r="E307" s="13"/>
      <c r="F307" s="13"/>
      <c r="G307" s="14"/>
      <c r="H307" s="13"/>
      <c r="I307" s="13"/>
      <c r="J307" s="91"/>
      <c r="K307" s="5">
        <f t="shared" si="159"/>
        <v>0</v>
      </c>
    </row>
    <row r="308" spans="1:11" ht="15.5" x14ac:dyDescent="0.35">
      <c r="A308" s="116" t="s">
        <v>468</v>
      </c>
      <c r="B308" s="17" t="s">
        <v>226</v>
      </c>
      <c r="C308" s="13">
        <v>35</v>
      </c>
      <c r="D308" s="14">
        <v>5</v>
      </c>
      <c r="E308" s="13">
        <f t="shared" ref="E308:E310" si="162">C308*D308</f>
        <v>175</v>
      </c>
      <c r="F308" s="13">
        <v>35</v>
      </c>
      <c r="G308" s="14">
        <v>5</v>
      </c>
      <c r="H308" s="13">
        <f t="shared" si="149"/>
        <v>175</v>
      </c>
      <c r="I308" s="13">
        <f t="shared" ref="I308:I310" si="163">F308-C308</f>
        <v>0</v>
      </c>
      <c r="J308" s="91">
        <f t="shared" si="156"/>
        <v>0</v>
      </c>
      <c r="K308" s="5">
        <f t="shared" si="159"/>
        <v>0</v>
      </c>
    </row>
    <row r="309" spans="1:11" ht="15.5" x14ac:dyDescent="0.35">
      <c r="A309" s="116" t="s">
        <v>469</v>
      </c>
      <c r="B309" s="17" t="s">
        <v>538</v>
      </c>
      <c r="C309" s="13">
        <v>21</v>
      </c>
      <c r="D309" s="14">
        <v>6</v>
      </c>
      <c r="E309" s="13">
        <f t="shared" si="162"/>
        <v>126</v>
      </c>
      <c r="F309" s="13">
        <v>21</v>
      </c>
      <c r="G309" s="14">
        <v>6</v>
      </c>
      <c r="H309" s="13">
        <f t="shared" si="149"/>
        <v>126</v>
      </c>
      <c r="I309" s="13">
        <f t="shared" si="163"/>
        <v>0</v>
      </c>
      <c r="J309" s="91">
        <f t="shared" si="156"/>
        <v>0</v>
      </c>
      <c r="K309" s="5">
        <f t="shared" si="159"/>
        <v>0</v>
      </c>
    </row>
    <row r="310" spans="1:11" ht="18" customHeight="1" x14ac:dyDescent="0.35">
      <c r="A310" s="116" t="s">
        <v>470</v>
      </c>
      <c r="B310" s="17" t="s">
        <v>539</v>
      </c>
      <c r="C310" s="13">
        <v>12</v>
      </c>
      <c r="D310" s="14">
        <v>12</v>
      </c>
      <c r="E310" s="13">
        <f t="shared" si="162"/>
        <v>144</v>
      </c>
      <c r="F310" s="13">
        <v>12</v>
      </c>
      <c r="G310" s="14">
        <v>12</v>
      </c>
      <c r="H310" s="13">
        <f t="shared" si="149"/>
        <v>144</v>
      </c>
      <c r="I310" s="13">
        <f t="shared" si="163"/>
        <v>0</v>
      </c>
      <c r="J310" s="91">
        <f t="shared" si="156"/>
        <v>0</v>
      </c>
      <c r="K310" s="5">
        <f t="shared" si="159"/>
        <v>0</v>
      </c>
    </row>
    <row r="311" spans="1:11" ht="15.5" x14ac:dyDescent="0.35">
      <c r="A311" s="116" t="s">
        <v>471</v>
      </c>
      <c r="B311" s="40" t="s">
        <v>161</v>
      </c>
      <c r="C311" s="13"/>
      <c r="D311" s="14"/>
      <c r="E311" s="13"/>
      <c r="F311" s="13"/>
      <c r="G311" s="14"/>
      <c r="H311" s="13"/>
      <c r="I311" s="13"/>
      <c r="J311" s="91"/>
      <c r="K311" s="5">
        <f t="shared" si="159"/>
        <v>0</v>
      </c>
    </row>
    <row r="312" spans="1:11" ht="15.5" x14ac:dyDescent="0.35">
      <c r="A312" s="116" t="s">
        <v>472</v>
      </c>
      <c r="B312" s="17" t="s">
        <v>224</v>
      </c>
      <c r="C312" s="13">
        <v>8.2100000000000009</v>
      </c>
      <c r="D312" s="14">
        <v>60</v>
      </c>
      <c r="E312" s="13">
        <f t="shared" ref="E312:E313" si="164">C312*D312</f>
        <v>492.6</v>
      </c>
      <c r="F312" s="13">
        <v>17.2</v>
      </c>
      <c r="G312" s="14">
        <v>20</v>
      </c>
      <c r="H312" s="13">
        <f t="shared" si="149"/>
        <v>344</v>
      </c>
      <c r="I312" s="13">
        <f t="shared" si="150"/>
        <v>8.9899999999999984</v>
      </c>
      <c r="J312" s="91">
        <f t="shared" si="156"/>
        <v>-40</v>
      </c>
      <c r="K312" s="5">
        <f t="shared" si="159"/>
        <v>-148.60000000000002</v>
      </c>
    </row>
    <row r="313" spans="1:11" ht="31" x14ac:dyDescent="0.35">
      <c r="A313" s="116" t="s">
        <v>473</v>
      </c>
      <c r="B313" s="17" t="s">
        <v>225</v>
      </c>
      <c r="C313" s="13">
        <v>29.79</v>
      </c>
      <c r="D313" s="14">
        <v>1</v>
      </c>
      <c r="E313" s="13">
        <f t="shared" si="164"/>
        <v>29.79</v>
      </c>
      <c r="F313" s="13">
        <v>50.8</v>
      </c>
      <c r="G313" s="14">
        <v>1</v>
      </c>
      <c r="H313" s="13">
        <f t="shared" si="149"/>
        <v>50.8</v>
      </c>
      <c r="I313" s="13">
        <f t="shared" si="150"/>
        <v>21.009999999999998</v>
      </c>
      <c r="J313" s="91">
        <f t="shared" si="156"/>
        <v>0</v>
      </c>
      <c r="K313" s="5">
        <f t="shared" si="159"/>
        <v>21.009999999999998</v>
      </c>
    </row>
    <row r="314" spans="1:11" ht="15.5" x14ac:dyDescent="0.35">
      <c r="A314" s="116" t="s">
        <v>475</v>
      </c>
      <c r="B314" s="17" t="s">
        <v>178</v>
      </c>
      <c r="C314" s="13"/>
      <c r="D314" s="14"/>
      <c r="E314" s="13"/>
      <c r="F314" s="13"/>
      <c r="G314" s="14"/>
      <c r="H314" s="13"/>
      <c r="I314" s="13"/>
      <c r="J314" s="91"/>
      <c r="K314" s="5">
        <f t="shared" si="159"/>
        <v>0</v>
      </c>
    </row>
    <row r="315" spans="1:11" ht="31" x14ac:dyDescent="0.35">
      <c r="A315" s="116" t="s">
        <v>474</v>
      </c>
      <c r="B315" s="17" t="s">
        <v>175</v>
      </c>
      <c r="C315" s="13">
        <v>135.58000000000001</v>
      </c>
      <c r="D315" s="14">
        <v>1</v>
      </c>
      <c r="E315" s="13">
        <f t="shared" ref="E315:E316" si="165">C315*D315</f>
        <v>135.58000000000001</v>
      </c>
      <c r="F315" s="13">
        <v>160.19999999999999</v>
      </c>
      <c r="G315" s="14">
        <v>1</v>
      </c>
      <c r="H315" s="13">
        <f t="shared" ref="H315:H318" si="166">F315*G315</f>
        <v>160.19999999999999</v>
      </c>
      <c r="I315" s="13">
        <f t="shared" ref="I315:I318" si="167">F315-C315</f>
        <v>24.619999999999976</v>
      </c>
      <c r="J315" s="91">
        <f t="shared" si="156"/>
        <v>0</v>
      </c>
      <c r="K315" s="5">
        <f t="shared" si="159"/>
        <v>24.619999999999976</v>
      </c>
    </row>
    <row r="316" spans="1:11" ht="15.5" x14ac:dyDescent="0.35">
      <c r="A316" s="116" t="s">
        <v>501</v>
      </c>
      <c r="B316" s="17" t="s">
        <v>123</v>
      </c>
      <c r="C316" s="13">
        <v>48.66</v>
      </c>
      <c r="D316" s="14">
        <v>1</v>
      </c>
      <c r="E316" s="13">
        <f t="shared" si="165"/>
        <v>48.66</v>
      </c>
      <c r="F316" s="13">
        <v>52.5</v>
      </c>
      <c r="G316" s="14">
        <v>1</v>
      </c>
      <c r="H316" s="13">
        <f t="shared" si="166"/>
        <v>52.5</v>
      </c>
      <c r="I316" s="13">
        <f t="shared" si="167"/>
        <v>3.8400000000000034</v>
      </c>
      <c r="J316" s="91">
        <f t="shared" si="156"/>
        <v>0</v>
      </c>
      <c r="K316" s="5">
        <f t="shared" si="159"/>
        <v>3.8400000000000034</v>
      </c>
    </row>
    <row r="317" spans="1:11" ht="15.5" x14ac:dyDescent="0.35">
      <c r="A317" s="116"/>
      <c r="B317" s="17" t="s">
        <v>176</v>
      </c>
      <c r="C317" s="13">
        <v>4.49</v>
      </c>
      <c r="D317" s="14">
        <v>20</v>
      </c>
      <c r="E317" s="13">
        <f t="shared" ref="E317" si="168">C317*D317</f>
        <v>89.800000000000011</v>
      </c>
      <c r="F317" s="13"/>
      <c r="G317" s="14"/>
      <c r="H317" s="13"/>
      <c r="I317" s="13">
        <f t="shared" ref="I317" si="169">F317-C317</f>
        <v>-4.49</v>
      </c>
      <c r="J317" s="91">
        <f t="shared" ref="J317" si="170">G317-D317</f>
        <v>-20</v>
      </c>
      <c r="K317" s="5"/>
    </row>
    <row r="318" spans="1:11" ht="15.5" x14ac:dyDescent="0.35">
      <c r="A318" s="116" t="s">
        <v>476</v>
      </c>
      <c r="B318" s="17" t="s">
        <v>176</v>
      </c>
      <c r="C318" s="13"/>
      <c r="D318" s="14"/>
      <c r="E318" s="13"/>
      <c r="F318" s="13">
        <v>5.9</v>
      </c>
      <c r="G318" s="14">
        <v>20</v>
      </c>
      <c r="H318" s="13">
        <f t="shared" si="166"/>
        <v>118</v>
      </c>
      <c r="I318" s="13">
        <f t="shared" si="167"/>
        <v>5.9</v>
      </c>
      <c r="J318" s="91">
        <f t="shared" si="156"/>
        <v>20</v>
      </c>
      <c r="K318" s="5">
        <f t="shared" si="159"/>
        <v>118</v>
      </c>
    </row>
    <row r="319" spans="1:11" ht="15.5" x14ac:dyDescent="0.35">
      <c r="A319" s="116" t="s">
        <v>477</v>
      </c>
      <c r="B319" s="40" t="s">
        <v>189</v>
      </c>
      <c r="C319" s="13"/>
      <c r="D319" s="25"/>
      <c r="E319" s="13"/>
      <c r="F319" s="13"/>
      <c r="G319" s="25"/>
      <c r="H319" s="13"/>
      <c r="I319" s="13"/>
      <c r="J319" s="91"/>
      <c r="K319" s="5">
        <f t="shared" si="159"/>
        <v>0</v>
      </c>
    </row>
    <row r="320" spans="1:11" ht="15.5" x14ac:dyDescent="0.35">
      <c r="A320" s="116" t="s">
        <v>478</v>
      </c>
      <c r="B320" s="17" t="s">
        <v>540</v>
      </c>
      <c r="C320" s="13">
        <v>6.08</v>
      </c>
      <c r="D320" s="14">
        <v>10</v>
      </c>
      <c r="E320" s="13">
        <f t="shared" ref="E320:E321" si="171">C320*D320</f>
        <v>60.8</v>
      </c>
      <c r="F320" s="13">
        <v>6.7</v>
      </c>
      <c r="G320" s="14">
        <v>10</v>
      </c>
      <c r="H320" s="13">
        <f t="shared" ref="H320" si="172">F320*G320</f>
        <v>67</v>
      </c>
      <c r="I320" s="13">
        <f t="shared" ref="I320" si="173">F320-C320</f>
        <v>0.62000000000000011</v>
      </c>
      <c r="J320" s="91">
        <f t="shared" si="156"/>
        <v>0</v>
      </c>
      <c r="K320" s="5">
        <f t="shared" si="159"/>
        <v>6.2000000000000028</v>
      </c>
    </row>
    <row r="321" spans="1:14" ht="15.5" x14ac:dyDescent="0.35">
      <c r="A321" s="116" t="s">
        <v>500</v>
      </c>
      <c r="B321" s="17" t="s">
        <v>541</v>
      </c>
      <c r="C321" s="13">
        <v>12.3</v>
      </c>
      <c r="D321" s="14">
        <v>30</v>
      </c>
      <c r="E321" s="13">
        <f t="shared" si="171"/>
        <v>369</v>
      </c>
      <c r="F321" s="13">
        <v>13.9</v>
      </c>
      <c r="G321" s="14">
        <v>10</v>
      </c>
      <c r="H321" s="13">
        <f t="shared" ref="H321" si="174">F321*G321</f>
        <v>139</v>
      </c>
      <c r="I321" s="13">
        <f t="shared" ref="I321" si="175">F321-C321</f>
        <v>1.5999999999999996</v>
      </c>
      <c r="J321" s="91">
        <f t="shared" si="156"/>
        <v>-20</v>
      </c>
      <c r="K321" s="5">
        <f t="shared" si="159"/>
        <v>-230</v>
      </c>
    </row>
    <row r="322" spans="1:14" ht="15.5" x14ac:dyDescent="0.35">
      <c r="A322" s="116" t="s">
        <v>479</v>
      </c>
      <c r="B322" s="40" t="s">
        <v>162</v>
      </c>
      <c r="C322" s="13"/>
      <c r="D322" s="14"/>
      <c r="E322" s="13"/>
      <c r="F322" s="13"/>
      <c r="G322" s="14"/>
      <c r="H322" s="13"/>
      <c r="I322" s="13"/>
      <c r="J322" s="91"/>
      <c r="K322" s="5">
        <f t="shared" si="159"/>
        <v>0</v>
      </c>
    </row>
    <row r="323" spans="1:14" ht="15.5" x14ac:dyDescent="0.35">
      <c r="A323" s="117" t="s">
        <v>480</v>
      </c>
      <c r="B323" s="17" t="s">
        <v>163</v>
      </c>
      <c r="C323" s="13">
        <v>3.5</v>
      </c>
      <c r="D323" s="14">
        <v>10</v>
      </c>
      <c r="E323" s="13">
        <f t="shared" ref="E323:E324" si="176">C323*D323</f>
        <v>35</v>
      </c>
      <c r="F323" s="13">
        <v>5</v>
      </c>
      <c r="G323" s="14">
        <v>10</v>
      </c>
      <c r="H323" s="13">
        <f t="shared" si="149"/>
        <v>50</v>
      </c>
      <c r="I323" s="13">
        <f t="shared" si="150"/>
        <v>1.5</v>
      </c>
      <c r="J323" s="91">
        <f t="shared" si="156"/>
        <v>0</v>
      </c>
      <c r="K323" s="5">
        <f t="shared" si="159"/>
        <v>15</v>
      </c>
    </row>
    <row r="324" spans="1:14" ht="15.5" x14ac:dyDescent="0.35">
      <c r="A324" s="117" t="s">
        <v>481</v>
      </c>
      <c r="B324" s="17" t="s">
        <v>164</v>
      </c>
      <c r="C324" s="13">
        <v>7.5</v>
      </c>
      <c r="D324" s="14">
        <v>10</v>
      </c>
      <c r="E324" s="13">
        <f t="shared" si="176"/>
        <v>75</v>
      </c>
      <c r="F324" s="13">
        <v>8.3000000000000007</v>
      </c>
      <c r="G324" s="14">
        <v>10</v>
      </c>
      <c r="H324" s="13">
        <f t="shared" si="149"/>
        <v>83</v>
      </c>
      <c r="I324" s="13">
        <f t="shared" si="150"/>
        <v>0.80000000000000071</v>
      </c>
      <c r="J324" s="91">
        <f t="shared" si="156"/>
        <v>0</v>
      </c>
      <c r="K324" s="5">
        <f t="shared" si="159"/>
        <v>8</v>
      </c>
    </row>
    <row r="325" spans="1:14" ht="15.5" x14ac:dyDescent="0.35">
      <c r="A325" s="19">
        <v>9</v>
      </c>
      <c r="B325" s="118" t="s">
        <v>597</v>
      </c>
      <c r="C325" s="20"/>
      <c r="D325" s="111"/>
      <c r="E325" s="22"/>
      <c r="F325" s="22"/>
      <c r="G325" s="111"/>
      <c r="H325" s="112">
        <f>H327</f>
        <v>3463.92</v>
      </c>
      <c r="I325" s="22"/>
      <c r="J325" s="99"/>
      <c r="K325" s="5"/>
    </row>
    <row r="326" spans="1:14" ht="30.75" customHeight="1" x14ac:dyDescent="0.35">
      <c r="A326" s="24" t="s">
        <v>519</v>
      </c>
      <c r="B326" s="17" t="s">
        <v>578</v>
      </c>
      <c r="C326" s="13"/>
      <c r="D326" s="14"/>
      <c r="E326" s="13"/>
      <c r="F326" s="13"/>
      <c r="G326" s="14"/>
      <c r="H326" s="13"/>
      <c r="I326" s="13"/>
      <c r="J326" s="91"/>
      <c r="K326" s="5"/>
    </row>
    <row r="327" spans="1:14" ht="31" x14ac:dyDescent="0.35">
      <c r="A327" s="24" t="s">
        <v>520</v>
      </c>
      <c r="B327" s="17" t="s">
        <v>521</v>
      </c>
      <c r="C327" s="13"/>
      <c r="D327" s="14"/>
      <c r="E327" s="13"/>
      <c r="F327" s="13">
        <v>1731.96</v>
      </c>
      <c r="G327" s="14">
        <v>2</v>
      </c>
      <c r="H327" s="13">
        <f>F327*G327</f>
        <v>3463.92</v>
      </c>
      <c r="I327" s="13">
        <f t="shared" ref="I327" si="177">F327-C327</f>
        <v>1731.96</v>
      </c>
      <c r="J327" s="91">
        <f t="shared" ref="J327" si="178">G327-D327</f>
        <v>2</v>
      </c>
      <c r="K327" s="5"/>
    </row>
    <row r="328" spans="1:14" ht="15.5" x14ac:dyDescent="0.35">
      <c r="A328" s="24"/>
      <c r="B328" s="17"/>
      <c r="C328" s="13"/>
      <c r="D328" s="14"/>
      <c r="E328" s="13"/>
      <c r="F328" s="13"/>
      <c r="G328" s="14"/>
      <c r="H328" s="13"/>
      <c r="I328" s="13"/>
      <c r="J328" s="91"/>
      <c r="K328" s="5"/>
    </row>
    <row r="329" spans="1:14" ht="15.5" x14ac:dyDescent="0.35">
      <c r="A329" s="24"/>
      <c r="B329" s="17"/>
      <c r="C329" s="13"/>
      <c r="D329" s="14"/>
      <c r="E329" s="13"/>
      <c r="F329" s="13"/>
      <c r="G329" s="14"/>
      <c r="H329" s="13"/>
      <c r="I329" s="13"/>
      <c r="J329" s="91"/>
      <c r="K329" s="5"/>
    </row>
    <row r="330" spans="1:14" ht="15.5" x14ac:dyDescent="0.35">
      <c r="A330" s="58"/>
      <c r="B330" s="62" t="s">
        <v>105</v>
      </c>
      <c r="C330" s="59"/>
      <c r="D330" s="60"/>
      <c r="E330" s="60">
        <f>SUM(E13+E15+E17+E26+E52+E157+E177+E211+E251+E262+E280)</f>
        <v>576010.32999999996</v>
      </c>
      <c r="F330" s="59"/>
      <c r="G330" s="60"/>
      <c r="H330" s="60">
        <f>SUM(H13+H15+H17+H26+H52+H157+H177+H211+H251+H262+H280+H325)</f>
        <v>562921.82000000007</v>
      </c>
      <c r="I330" s="60"/>
      <c r="J330" s="91">
        <f t="shared" si="156"/>
        <v>0</v>
      </c>
      <c r="K330" s="5">
        <f t="shared" si="159"/>
        <v>-13088.509999999893</v>
      </c>
      <c r="N330" s="88"/>
    </row>
    <row r="331" spans="1:14" ht="15.5" x14ac:dyDescent="0.35">
      <c r="A331" s="58"/>
      <c r="B331" s="62" t="s">
        <v>60</v>
      </c>
      <c r="C331" s="59"/>
      <c r="D331" s="59"/>
      <c r="E331" s="59">
        <f>E349</f>
        <v>23989.670000000002</v>
      </c>
      <c r="F331" s="59"/>
      <c r="G331" s="59"/>
      <c r="H331" s="59">
        <f>H349</f>
        <v>22078.18</v>
      </c>
      <c r="I331" s="59"/>
      <c r="J331" s="91">
        <f t="shared" si="156"/>
        <v>0</v>
      </c>
      <c r="K331" s="5">
        <f t="shared" si="159"/>
        <v>-1911.4900000000016</v>
      </c>
    </row>
    <row r="332" spans="1:14" ht="15.5" x14ac:dyDescent="0.35">
      <c r="A332" s="58"/>
      <c r="B332" s="62" t="s">
        <v>62</v>
      </c>
      <c r="C332" s="59"/>
      <c r="D332" s="59"/>
      <c r="E332" s="59">
        <f>E330+E331</f>
        <v>600000</v>
      </c>
      <c r="F332" s="59"/>
      <c r="G332" s="59"/>
      <c r="H332" s="59">
        <f>H330+H331</f>
        <v>585000.00000000012</v>
      </c>
      <c r="I332" s="59"/>
      <c r="J332" s="91">
        <f t="shared" si="156"/>
        <v>0</v>
      </c>
      <c r="K332" s="5">
        <f t="shared" si="159"/>
        <v>-14999.999999999884</v>
      </c>
    </row>
    <row r="333" spans="1:14" ht="15.5" x14ac:dyDescent="0.35">
      <c r="A333" s="61"/>
      <c r="B333" s="62" t="s">
        <v>61</v>
      </c>
      <c r="C333" s="59"/>
      <c r="D333" s="60"/>
      <c r="E333" s="60">
        <v>600000</v>
      </c>
      <c r="F333" s="59"/>
      <c r="G333" s="60"/>
      <c r="H333" s="60">
        <v>585000</v>
      </c>
      <c r="I333" s="60"/>
      <c r="J333" s="91">
        <f t="shared" si="156"/>
        <v>0</v>
      </c>
      <c r="K333" s="5">
        <f t="shared" si="159"/>
        <v>-15000</v>
      </c>
      <c r="L333" s="88"/>
    </row>
    <row r="334" spans="1:14" ht="12.75" hidden="1" customHeight="1" x14ac:dyDescent="0.3">
      <c r="A334" s="63"/>
      <c r="B334" s="64"/>
      <c r="C334" s="65"/>
      <c r="D334" s="65"/>
      <c r="E334" s="66"/>
      <c r="F334" s="65"/>
      <c r="G334" s="65"/>
      <c r="H334" s="66"/>
      <c r="I334" s="65"/>
      <c r="J334" s="101">
        <f t="shared" si="156"/>
        <v>0</v>
      </c>
      <c r="K334" s="5">
        <f t="shared" si="159"/>
        <v>0</v>
      </c>
    </row>
    <row r="335" spans="1:14" ht="12.75" hidden="1" customHeight="1" x14ac:dyDescent="0.3">
      <c r="A335" s="63"/>
      <c r="B335" s="64"/>
      <c r="C335" s="67"/>
      <c r="D335" s="67"/>
      <c r="E335" s="68"/>
      <c r="F335" s="67"/>
      <c r="G335" s="67"/>
      <c r="H335" s="68"/>
      <c r="I335" s="67"/>
      <c r="J335" s="101">
        <f t="shared" si="156"/>
        <v>0</v>
      </c>
      <c r="K335" s="5">
        <f t="shared" si="159"/>
        <v>0</v>
      </c>
    </row>
    <row r="336" spans="1:14" ht="12.75" hidden="1" customHeight="1" x14ac:dyDescent="0.3">
      <c r="A336" s="63"/>
      <c r="B336" s="64"/>
      <c r="C336" s="67"/>
      <c r="D336" s="67"/>
      <c r="E336" s="67"/>
      <c r="F336" s="67"/>
      <c r="G336" s="67"/>
      <c r="H336" s="67"/>
      <c r="I336" s="67"/>
      <c r="J336" s="101">
        <f t="shared" si="156"/>
        <v>0</v>
      </c>
      <c r="K336" s="5">
        <f t="shared" si="159"/>
        <v>0</v>
      </c>
    </row>
    <row r="337" spans="1:11" ht="12.75" hidden="1" customHeight="1" x14ac:dyDescent="0.3">
      <c r="A337" s="63"/>
      <c r="B337" s="64"/>
      <c r="C337" s="67"/>
      <c r="D337" s="67"/>
      <c r="E337" s="67"/>
      <c r="F337" s="67"/>
      <c r="G337" s="67"/>
      <c r="H337" s="67"/>
      <c r="I337" s="67"/>
      <c r="J337" s="101">
        <f t="shared" si="156"/>
        <v>0</v>
      </c>
      <c r="K337" s="5">
        <f t="shared" si="159"/>
        <v>0</v>
      </c>
    </row>
    <row r="338" spans="1:11" ht="12.75" hidden="1" customHeight="1" x14ac:dyDescent="0.3">
      <c r="A338" s="63"/>
      <c r="B338" s="64"/>
      <c r="C338" s="67"/>
      <c r="D338" s="67"/>
      <c r="E338" s="67"/>
      <c r="F338" s="67"/>
      <c r="G338" s="67"/>
      <c r="H338" s="67"/>
      <c r="I338" s="67"/>
      <c r="J338" s="101">
        <f t="shared" si="156"/>
        <v>0</v>
      </c>
      <c r="K338" s="5">
        <f t="shared" si="159"/>
        <v>0</v>
      </c>
    </row>
    <row r="339" spans="1:11" ht="12.75" hidden="1" customHeight="1" x14ac:dyDescent="0.3">
      <c r="A339" s="63"/>
      <c r="B339" s="64"/>
      <c r="C339" s="67"/>
      <c r="D339" s="67"/>
      <c r="E339" s="67"/>
      <c r="F339" s="67"/>
      <c r="G339" s="67"/>
      <c r="H339" s="67"/>
      <c r="I339" s="67"/>
      <c r="J339" s="101">
        <f t="shared" si="156"/>
        <v>0</v>
      </c>
      <c r="K339" s="5">
        <f t="shared" si="159"/>
        <v>0</v>
      </c>
    </row>
    <row r="340" spans="1:11" ht="12.75" hidden="1" customHeight="1" x14ac:dyDescent="0.3">
      <c r="A340" s="63"/>
      <c r="B340" s="64"/>
      <c r="C340" s="67"/>
      <c r="D340" s="67"/>
      <c r="E340" s="67"/>
      <c r="F340" s="67"/>
      <c r="G340" s="67"/>
      <c r="H340" s="67"/>
      <c r="I340" s="67"/>
      <c r="J340" s="101">
        <f t="shared" si="156"/>
        <v>0</v>
      </c>
      <c r="K340" s="5">
        <f t="shared" si="159"/>
        <v>0</v>
      </c>
    </row>
    <row r="341" spans="1:11" ht="13.5" customHeight="1" x14ac:dyDescent="0.3">
      <c r="A341" s="69" t="s">
        <v>183</v>
      </c>
      <c r="B341" s="70"/>
      <c r="C341" s="67"/>
      <c r="D341" s="67"/>
      <c r="E341" s="67"/>
      <c r="F341" s="67"/>
      <c r="G341" s="67"/>
      <c r="H341" s="68"/>
      <c r="I341" s="71"/>
      <c r="J341" s="101"/>
      <c r="K341" s="5">
        <f t="shared" si="159"/>
        <v>0</v>
      </c>
    </row>
    <row r="342" spans="1:11" ht="67.5" customHeight="1" x14ac:dyDescent="0.35">
      <c r="A342" s="102">
        <v>1</v>
      </c>
      <c r="B342" s="2" t="s">
        <v>483</v>
      </c>
      <c r="C342" s="65">
        <v>250.26</v>
      </c>
      <c r="D342" s="65">
        <v>12</v>
      </c>
      <c r="E342" s="1">
        <f>C342*D342</f>
        <v>3003.12</v>
      </c>
      <c r="F342" s="65">
        <v>250.26</v>
      </c>
      <c r="G342" s="65">
        <v>12</v>
      </c>
      <c r="H342" s="1">
        <f>F342*G342</f>
        <v>3003.12</v>
      </c>
      <c r="I342" s="71">
        <f t="shared" ref="I342" si="179">F342-C342</f>
        <v>0</v>
      </c>
      <c r="J342" s="101">
        <f>G342-D342</f>
        <v>0</v>
      </c>
      <c r="K342" s="5">
        <f t="shared" si="159"/>
        <v>0</v>
      </c>
    </row>
    <row r="343" spans="1:11" ht="70.5" customHeight="1" x14ac:dyDescent="0.3">
      <c r="A343" s="72">
        <v>2</v>
      </c>
      <c r="B343" s="2" t="s">
        <v>484</v>
      </c>
      <c r="C343" s="71">
        <v>142</v>
      </c>
      <c r="D343" s="65">
        <v>12</v>
      </c>
      <c r="E343" s="73">
        <f>C343*D343</f>
        <v>1704</v>
      </c>
      <c r="F343" s="71">
        <v>89.5</v>
      </c>
      <c r="G343" s="65">
        <v>12</v>
      </c>
      <c r="H343" s="73">
        <f>F343*G343</f>
        <v>1074</v>
      </c>
      <c r="I343" s="71">
        <f t="shared" ref="I343" si="180">F343-C343</f>
        <v>-52.5</v>
      </c>
      <c r="J343" s="101">
        <f t="shared" si="156"/>
        <v>0</v>
      </c>
      <c r="K343" s="5">
        <f t="shared" si="159"/>
        <v>-630</v>
      </c>
    </row>
    <row r="344" spans="1:11" ht="60.75" customHeight="1" x14ac:dyDescent="0.3">
      <c r="A344" s="72">
        <v>3</v>
      </c>
      <c r="B344" s="2" t="s">
        <v>482</v>
      </c>
      <c r="C344" s="65">
        <v>204.04</v>
      </c>
      <c r="D344" s="65">
        <v>12</v>
      </c>
      <c r="E344" s="1">
        <f t="shared" ref="E344" si="181">C344*D344</f>
        <v>2448.48</v>
      </c>
      <c r="F344" s="71">
        <v>364.32</v>
      </c>
      <c r="G344" s="65">
        <v>12</v>
      </c>
      <c r="H344" s="1">
        <f t="shared" ref="H344" si="182">F344*G344</f>
        <v>4371.84</v>
      </c>
      <c r="I344" s="71">
        <f>F344-C344</f>
        <v>160.28</v>
      </c>
      <c r="J344" s="101">
        <f t="shared" si="156"/>
        <v>0</v>
      </c>
      <c r="K344" s="5">
        <f t="shared" si="159"/>
        <v>1923.3600000000001</v>
      </c>
    </row>
    <row r="345" spans="1:11" ht="69" customHeight="1" x14ac:dyDescent="0.35">
      <c r="A345" s="102">
        <v>4</v>
      </c>
      <c r="B345" s="2" t="s">
        <v>485</v>
      </c>
      <c r="C345" s="71">
        <v>110.51</v>
      </c>
      <c r="D345" s="65">
        <v>12</v>
      </c>
      <c r="E345" s="1">
        <f>C345*D345</f>
        <v>1326.1200000000001</v>
      </c>
      <c r="F345" s="71">
        <v>111.89</v>
      </c>
      <c r="G345" s="65">
        <v>12</v>
      </c>
      <c r="H345" s="1">
        <f>F345*G345</f>
        <v>1342.68</v>
      </c>
      <c r="I345" s="71">
        <f t="shared" ref="I345" si="183">F345-C345</f>
        <v>1.3799999999999955</v>
      </c>
      <c r="J345" s="101">
        <f t="shared" ref="J345" si="184">G345-D345</f>
        <v>0</v>
      </c>
      <c r="K345" s="5">
        <f t="shared" si="159"/>
        <v>16.559999999999945</v>
      </c>
    </row>
    <row r="346" spans="1:11" ht="17.25" customHeight="1" x14ac:dyDescent="0.3">
      <c r="A346" s="72">
        <v>5</v>
      </c>
      <c r="B346" s="2" t="s">
        <v>63</v>
      </c>
      <c r="C346" s="65">
        <v>200</v>
      </c>
      <c r="D346" s="65">
        <v>12</v>
      </c>
      <c r="E346" s="1">
        <f>C346*D346</f>
        <v>2400</v>
      </c>
      <c r="F346" s="65">
        <v>200</v>
      </c>
      <c r="G346" s="65">
        <v>12</v>
      </c>
      <c r="H346" s="1">
        <f>F346*G346</f>
        <v>2400</v>
      </c>
      <c r="I346" s="71">
        <f t="shared" ref="I346:I347" si="185">F346-C346</f>
        <v>0</v>
      </c>
      <c r="J346" s="101">
        <f t="shared" si="156"/>
        <v>0</v>
      </c>
      <c r="K346" s="5">
        <f t="shared" si="159"/>
        <v>0</v>
      </c>
    </row>
    <row r="347" spans="1:11" x14ac:dyDescent="0.3">
      <c r="A347" s="72">
        <v>8</v>
      </c>
      <c r="B347" s="2" t="s">
        <v>60</v>
      </c>
      <c r="C347" s="73">
        <f>10398.82+148.85+128.87-50.54+2481.95</f>
        <v>13107.95</v>
      </c>
      <c r="D347" s="65"/>
      <c r="E347" s="73">
        <f>10398.82+148.85+128.87-50.54+2481.95</f>
        <v>13107.95</v>
      </c>
      <c r="F347" s="73">
        <f>H347</f>
        <v>9886.5400000000027</v>
      </c>
      <c r="G347" s="65"/>
      <c r="H347" s="73">
        <f>10398.82+148.85+128.87-50.54+2481.95+1.19-10.4+192-1.3-2.68-26+92-2.3-3463.92</f>
        <v>9886.5400000000027</v>
      </c>
      <c r="I347" s="71">
        <f t="shared" si="185"/>
        <v>-3221.409999999998</v>
      </c>
      <c r="J347" s="101">
        <f t="shared" si="156"/>
        <v>0</v>
      </c>
      <c r="K347" s="5">
        <f t="shared" si="159"/>
        <v>-3221.409999999998</v>
      </c>
    </row>
    <row r="348" spans="1:11" x14ac:dyDescent="0.3">
      <c r="A348" s="3"/>
      <c r="B348" s="2"/>
      <c r="C348" s="65"/>
      <c r="D348" s="65"/>
      <c r="E348" s="1"/>
      <c r="F348" s="65"/>
      <c r="G348" s="65"/>
      <c r="H348" s="1"/>
      <c r="I348" s="71"/>
      <c r="J348" s="101"/>
      <c r="K348" s="5">
        <f t="shared" si="159"/>
        <v>0</v>
      </c>
    </row>
    <row r="349" spans="1:11" ht="21.75" customHeight="1" thickBot="1" x14ac:dyDescent="0.35">
      <c r="A349" s="74"/>
      <c r="B349" s="75"/>
      <c r="C349" s="76"/>
      <c r="D349" s="77"/>
      <c r="E349" s="77">
        <f>SUM(E342:E348)</f>
        <v>23989.670000000002</v>
      </c>
      <c r="F349" s="76"/>
      <c r="G349" s="77"/>
      <c r="H349" s="77">
        <f>SUM(H342:H348)</f>
        <v>22078.18</v>
      </c>
      <c r="I349" s="78"/>
      <c r="J349" s="103"/>
      <c r="K349" s="5">
        <f t="shared" si="159"/>
        <v>-1911.4900000000016</v>
      </c>
    </row>
    <row r="350" spans="1:11" ht="15.75" customHeight="1" x14ac:dyDescent="0.3">
      <c r="A350" s="105"/>
      <c r="B350" s="105"/>
      <c r="C350" s="105"/>
      <c r="D350" s="105"/>
      <c r="E350" s="105"/>
      <c r="F350" s="105"/>
      <c r="G350" s="105"/>
      <c r="H350" s="105"/>
      <c r="I350" s="79"/>
      <c r="J350" s="105"/>
    </row>
    <row r="351" spans="1:11" ht="12" customHeight="1" x14ac:dyDescent="0.3">
      <c r="I351" s="5"/>
    </row>
    <row r="352" spans="1:11" ht="9" customHeight="1" x14ac:dyDescent="0.3">
      <c r="I352" s="5"/>
    </row>
    <row r="353" spans="1:10" ht="20.25" customHeight="1" x14ac:dyDescent="0.35">
      <c r="A353" s="137" t="s">
        <v>184</v>
      </c>
      <c r="B353" s="138"/>
      <c r="C353" s="138"/>
      <c r="D353" s="138"/>
      <c r="E353" s="138"/>
      <c r="F353" s="138"/>
      <c r="G353" s="138"/>
      <c r="H353" s="138"/>
      <c r="I353" s="138"/>
      <c r="J353" s="138"/>
    </row>
    <row r="354" spans="1:10" ht="20.25" customHeight="1" x14ac:dyDescent="0.3">
      <c r="I354" s="5"/>
    </row>
    <row r="355" spans="1:10" ht="9" customHeight="1" x14ac:dyDescent="0.3">
      <c r="I355" s="5"/>
    </row>
    <row r="356" spans="1:10" ht="9" customHeight="1" x14ac:dyDescent="0.3">
      <c r="I356" s="5"/>
    </row>
    <row r="357" spans="1:10" ht="9" customHeight="1" x14ac:dyDescent="0.3">
      <c r="I357" s="5"/>
    </row>
    <row r="358" spans="1:10" ht="9" customHeight="1" x14ac:dyDescent="0.3">
      <c r="I358" s="5"/>
    </row>
    <row r="359" spans="1:10" ht="15.75" customHeight="1" x14ac:dyDescent="0.45">
      <c r="A359" s="4" t="s">
        <v>128</v>
      </c>
      <c r="C359" s="107" t="s">
        <v>181</v>
      </c>
      <c r="D359" s="80"/>
      <c r="E359" s="81"/>
      <c r="F359" s="82"/>
      <c r="G359" s="80"/>
      <c r="H359" s="81"/>
      <c r="I359" s="83"/>
      <c r="J359" s="81"/>
    </row>
    <row r="360" spans="1:10" ht="11.25" customHeight="1" x14ac:dyDescent="0.35">
      <c r="C360" s="84"/>
      <c r="D360" s="85"/>
      <c r="E360" s="86"/>
      <c r="F360" s="84"/>
      <c r="G360" s="85"/>
      <c r="H360" s="86"/>
      <c r="I360" s="5"/>
    </row>
    <row r="361" spans="1:10" ht="14.25" customHeight="1" x14ac:dyDescent="0.35">
      <c r="A361" s="4" t="s">
        <v>502</v>
      </c>
      <c r="C361" s="84"/>
      <c r="D361" s="85"/>
      <c r="E361" s="86"/>
      <c r="F361" s="84"/>
      <c r="G361" s="85"/>
      <c r="H361" s="86"/>
      <c r="I361" s="5"/>
    </row>
    <row r="362" spans="1:10" ht="12" customHeight="1" x14ac:dyDescent="0.35">
      <c r="A362" s="87" t="s">
        <v>129</v>
      </c>
      <c r="C362" s="84"/>
      <c r="D362" s="85"/>
      <c r="E362" s="86"/>
      <c r="F362" s="84"/>
      <c r="G362" s="85"/>
      <c r="H362" s="86"/>
    </row>
    <row r="363" spans="1:10" ht="10.5" customHeight="1" x14ac:dyDescent="0.35">
      <c r="B363" s="106"/>
      <c r="C363" s="84"/>
      <c r="D363" s="85"/>
      <c r="E363" s="86"/>
      <c r="F363" s="84"/>
      <c r="G363" s="85"/>
      <c r="H363" s="86"/>
    </row>
    <row r="364" spans="1:10" ht="15.5" x14ac:dyDescent="0.35">
      <c r="B364" s="140"/>
      <c r="C364" s="140"/>
      <c r="D364" s="85"/>
      <c r="E364" s="86"/>
      <c r="F364" s="84"/>
      <c r="G364" s="85"/>
      <c r="H364" s="86"/>
    </row>
    <row r="365" spans="1:10" ht="15.5" x14ac:dyDescent="0.35">
      <c r="B365" s="141"/>
      <c r="C365" s="141"/>
      <c r="D365" s="85"/>
      <c r="E365" s="86"/>
      <c r="F365" s="84"/>
      <c r="G365" s="85"/>
      <c r="H365" s="86"/>
    </row>
    <row r="366" spans="1:10" ht="14" x14ac:dyDescent="0.3">
      <c r="B366" s="139"/>
      <c r="C366" s="139"/>
      <c r="D366" s="85"/>
      <c r="E366" s="85"/>
      <c r="F366" s="84"/>
      <c r="G366" s="85"/>
      <c r="H366" s="85"/>
    </row>
  </sheetData>
  <autoFilter ref="B1:B366" xr:uid="{00000000-0009-0000-0000-000000000000}"/>
  <mergeCells count="24">
    <mergeCell ref="A353:J353"/>
    <mergeCell ref="B366:C366"/>
    <mergeCell ref="B364:C364"/>
    <mergeCell ref="B365:C365"/>
    <mergeCell ref="D11:D12"/>
    <mergeCell ref="A8:J8"/>
    <mergeCell ref="F11:F12"/>
    <mergeCell ref="A9:XFD9"/>
    <mergeCell ref="A10:A12"/>
    <mergeCell ref="B10:B12"/>
    <mergeCell ref="I11:I12"/>
    <mergeCell ref="F10:H10"/>
    <mergeCell ref="I10:J10"/>
    <mergeCell ref="G11:G12"/>
    <mergeCell ref="E11:E12"/>
    <mergeCell ref="C10:E10"/>
    <mergeCell ref="C11:C12"/>
    <mergeCell ref="H11:H12"/>
    <mergeCell ref="J11:J12"/>
    <mergeCell ref="C1:J1"/>
    <mergeCell ref="B2:J2"/>
    <mergeCell ref="A3:J3"/>
    <mergeCell ref="B4:J4"/>
    <mergeCell ref="F5:J5"/>
  </mergeCells>
  <hyperlinks>
    <hyperlink ref="A362" r:id="rId1" xr:uid="{00000000-0004-0000-0000-000000000000}"/>
  </hyperlinks>
  <pageMargins left="0" right="0" top="0.59055118110236227" bottom="0.59055118110236227" header="0.31496062992125984" footer="0.31496062992125984"/>
  <pageSetup paperSize="9" scale="55" fitToHeight="0" orientation="portrait" r:id="rId2"/>
  <headerFooter differentFirst="1">
    <oddFooter>&amp;F&amp;RPage &amp;P</oddFooter>
    <firstFooter>&amp;F&amp;RPage 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Kopsavilkums</vt:lpstr>
      <vt:lpstr>Kopsavilkums!Print_Titles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Kopsavilkums par Sociālās integrācijas valsts aģentūras maksas pakalpojumiem un citu pašu ieņēmumiem un to izmaiņām</dc:title>
  <dc:subject>Pielikums anotācijai</dc:subject>
  <dc:creator/>
  <dc:description>Inese Ķīse, 67021651, Inese.Kise@lm.gov.lv, fakss 67021678</dc:description>
  <cp:lastModifiedBy/>
  <dcterms:created xsi:type="dcterms:W3CDTF">2006-09-16T00:00:00Z</dcterms:created>
  <dcterms:modified xsi:type="dcterms:W3CDTF">2023-06-27T13:44:44Z</dcterms:modified>
</cp:coreProperties>
</file>