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vnozare.pri\vm\Redirect_profiles\VM_Ivita_Lazdina\Desktop\Korona_viruss_2022\2_ceturksnis\"/>
    </mc:Choice>
  </mc:AlternateContent>
  <xr:revisionPtr revIDLastSave="0" documentId="13_ncr:1_{139170C1-CDA0-4BA1-B4C0-D38144416EB3}" xr6:coauthVersionLast="47" xr6:coauthVersionMax="47" xr10:uidLastSave="{00000000-0000-0000-0000-000000000000}"/>
  <bookViews>
    <workbookView xWindow="1170" yWindow="600" windowWidth="17730" windowHeight="15600" tabRatio="832" xr2:uid="{00000000-000D-0000-FFFF-FFFF00000000}"/>
  </bookViews>
  <sheets>
    <sheet name="Kopsavilkums" sheetId="1" r:id="rId1"/>
    <sheet name="ātrie testi_stac_daļa" sheetId="167" r:id="rId2"/>
    <sheet name="ātrie testi_amb_daļa" sheetId="166" r:id="rId3"/>
    <sheet name="Covid_pakalp_progr" sheetId="119" r:id="rId4"/>
    <sheet name="RAKUS_antivielu_testi" sheetId="120" r:id="rId5"/>
    <sheet name="Sekvencēšana" sheetId="145" r:id="rId6"/>
    <sheet name="Sekvencēš.personāla izmaksas" sheetId="227" r:id="rId7"/>
  </sheets>
  <externalReferences>
    <externalReference r:id="rId8"/>
    <externalReference r:id="rId9"/>
  </externalReferences>
  <definedNames>
    <definedName name="_xlnm._FilterDatabase" localSheetId="2" hidden="1">'ātrie testi_amb_daļa'!$A$4:$I$17</definedName>
    <definedName name="_xlnm._FilterDatabase" localSheetId="1" hidden="1">'ātrie testi_stac_daļa'!$A$4:$O$52</definedName>
    <definedName name="_xlnm._FilterDatabase" localSheetId="4" hidden="1">RAKUS_antivielu_testi!$A$3:$M$12</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1" i="1" l="1"/>
  <c r="D31" i="1"/>
  <c r="H55" i="227"/>
  <c r="G50" i="227"/>
  <c r="H50" i="227" s="1"/>
  <c r="G49" i="227"/>
  <c r="H49" i="227" s="1"/>
  <c r="G48" i="227"/>
  <c r="H48" i="227" s="1"/>
  <c r="G47" i="227"/>
  <c r="H47" i="227" s="1"/>
  <c r="G46" i="227"/>
  <c r="H46" i="227" s="1"/>
  <c r="G45" i="227"/>
  <c r="H45" i="227" s="1"/>
  <c r="G43" i="227"/>
  <c r="H43" i="227" s="1"/>
  <c r="G41" i="227"/>
  <c r="H41" i="227" s="1"/>
  <c r="G40" i="227"/>
  <c r="H40" i="227" s="1"/>
  <c r="G39" i="227"/>
  <c r="H39" i="227" s="1"/>
  <c r="G32" i="227"/>
  <c r="H32" i="227" s="1"/>
  <c r="G31" i="227"/>
  <c r="H31" i="227" s="1"/>
  <c r="G30" i="227"/>
  <c r="H30" i="227" s="1"/>
  <c r="G29" i="227"/>
  <c r="H29" i="227" s="1"/>
  <c r="G28" i="227"/>
  <c r="H28" i="227" s="1"/>
  <c r="G27" i="227"/>
  <c r="H27" i="227" s="1"/>
  <c r="G25" i="227"/>
  <c r="H25" i="227" s="1"/>
  <c r="G23" i="227"/>
  <c r="H23" i="227" s="1"/>
  <c r="G22" i="227"/>
  <c r="H22" i="227" s="1"/>
  <c r="G16" i="227"/>
  <c r="H16" i="227" s="1"/>
  <c r="G15" i="227"/>
  <c r="H15" i="227" s="1"/>
  <c r="G14" i="227"/>
  <c r="H14" i="227" s="1"/>
  <c r="G13" i="227"/>
  <c r="H13" i="227" s="1"/>
  <c r="G12" i="227"/>
  <c r="H12" i="227" s="1"/>
  <c r="G11" i="227"/>
  <c r="H11" i="227" s="1"/>
  <c r="G9" i="227"/>
  <c r="H9" i="227" s="1"/>
  <c r="G7" i="227"/>
  <c r="H7" i="227" s="1"/>
  <c r="G6" i="227"/>
  <c r="H6" i="227" s="1"/>
  <c r="H51" i="227" l="1"/>
  <c r="H52" i="227" s="1"/>
  <c r="H33" i="227"/>
  <c r="H34" i="227" s="1"/>
  <c r="H17" i="227"/>
  <c r="H18" i="227" s="1"/>
  <c r="C11" i="1" l="1"/>
  <c r="D11" i="1"/>
  <c r="E11" i="1"/>
  <c r="C17" i="1"/>
  <c r="D17" i="1"/>
  <c r="D15" i="1"/>
  <c r="C15" i="1" s="1"/>
  <c r="H162" i="119"/>
  <c r="H160" i="119"/>
  <c r="H93" i="119"/>
  <c r="H92" i="119"/>
  <c r="H94" i="119" s="1"/>
  <c r="H95" i="119" s="1"/>
  <c r="H76" i="119"/>
  <c r="H75" i="119"/>
  <c r="H74" i="119"/>
  <c r="H73" i="119"/>
  <c r="H72" i="119"/>
  <c r="H71" i="119"/>
  <c r="H70" i="119"/>
  <c r="H69" i="119"/>
  <c r="H68" i="119"/>
  <c r="H67" i="119"/>
  <c r="H66" i="119"/>
  <c r="H65" i="119"/>
  <c r="H77" i="119" l="1"/>
  <c r="H78" i="119" s="1"/>
  <c r="G6" i="166" l="1"/>
  <c r="G7" i="166"/>
  <c r="G8" i="166"/>
  <c r="G9" i="166"/>
  <c r="G10" i="166"/>
  <c r="G11" i="166"/>
  <c r="G12" i="166"/>
  <c r="G13" i="166"/>
  <c r="G14" i="166"/>
  <c r="G15" i="166"/>
  <c r="G5" i="166"/>
  <c r="G16" i="166" s="1"/>
  <c r="H12" i="119" l="1"/>
  <c r="E28" i="1" l="1"/>
  <c r="E7" i="1"/>
  <c r="E5" i="1"/>
  <c r="H154" i="119" l="1"/>
  <c r="H153" i="119"/>
  <c r="H152" i="119"/>
  <c r="H151" i="119"/>
  <c r="H146" i="119"/>
  <c r="H147" i="119" s="1"/>
  <c r="H148" i="119" s="1"/>
  <c r="C25" i="1" s="1"/>
  <c r="D25" i="1" s="1"/>
  <c r="H141" i="119"/>
  <c r="H140" i="119"/>
  <c r="H139" i="119"/>
  <c r="H138" i="119"/>
  <c r="H133" i="119"/>
  <c r="H132" i="119"/>
  <c r="H131" i="119"/>
  <c r="H126" i="119"/>
  <c r="H125" i="119"/>
  <c r="H124" i="119"/>
  <c r="H123" i="119"/>
  <c r="H118" i="119"/>
  <c r="H117" i="119"/>
  <c r="H116" i="119"/>
  <c r="H115" i="119"/>
  <c r="H114" i="119"/>
  <c r="H113" i="119"/>
  <c r="H112" i="119"/>
  <c r="H107" i="119"/>
  <c r="H106" i="119"/>
  <c r="H101" i="119"/>
  <c r="H100" i="119"/>
  <c r="H99" i="119"/>
  <c r="H87" i="119"/>
  <c r="H86" i="119"/>
  <c r="H85" i="119"/>
  <c r="H84" i="119"/>
  <c r="H83" i="119"/>
  <c r="H82" i="119"/>
  <c r="H81" i="119"/>
  <c r="H60" i="119"/>
  <c r="H59" i="119"/>
  <c r="H58" i="119"/>
  <c r="H57" i="119"/>
  <c r="H56" i="119"/>
  <c r="H55" i="119"/>
  <c r="H54" i="119"/>
  <c r="H53" i="119"/>
  <c r="H52" i="119"/>
  <c r="H51" i="119"/>
  <c r="H50" i="119"/>
  <c r="H45" i="119"/>
  <c r="H44" i="119"/>
  <c r="H43" i="119"/>
  <c r="H42" i="119"/>
  <c r="H37" i="119"/>
  <c r="H36" i="119"/>
  <c r="H35" i="119"/>
  <c r="H34" i="119"/>
  <c r="H33" i="119"/>
  <c r="H32" i="119"/>
  <c r="H31" i="119"/>
  <c r="H30" i="119"/>
  <c r="H29" i="119"/>
  <c r="H28" i="119"/>
  <c r="H23" i="119"/>
  <c r="H22" i="119"/>
  <c r="H21" i="119"/>
  <c r="H20" i="119"/>
  <c r="H19" i="119"/>
  <c r="H11" i="119"/>
  <c r="H10" i="119"/>
  <c r="H9" i="119"/>
  <c r="H8" i="119"/>
  <c r="H7" i="119"/>
  <c r="H6" i="119"/>
  <c r="H5" i="119"/>
  <c r="H13" i="119" l="1"/>
  <c r="H15" i="119" s="1"/>
  <c r="H16" i="119" s="1"/>
  <c r="H108" i="119"/>
  <c r="H109" i="119" s="1"/>
  <c r="C21" i="1" s="1"/>
  <c r="D21" i="1" s="1"/>
  <c r="H119" i="119"/>
  <c r="H120" i="119" s="1"/>
  <c r="C20" i="1" s="1"/>
  <c r="D20" i="1" s="1"/>
  <c r="H142" i="119"/>
  <c r="H143" i="119" s="1"/>
  <c r="C24" i="1" s="1"/>
  <c r="D24" i="1" s="1"/>
  <c r="H61" i="119"/>
  <c r="H62" i="119" s="1"/>
  <c r="C14" i="1" s="1"/>
  <c r="D14" i="1" s="1"/>
  <c r="H38" i="119"/>
  <c r="H39" i="119" s="1"/>
  <c r="C18" i="1" s="1"/>
  <c r="D18" i="1" s="1"/>
  <c r="H46" i="119"/>
  <c r="H47" i="119" s="1"/>
  <c r="C19" i="1" s="1"/>
  <c r="D19" i="1" s="1"/>
  <c r="H102" i="119"/>
  <c r="H103" i="119" s="1"/>
  <c r="C22" i="1" s="1"/>
  <c r="D22" i="1" s="1"/>
  <c r="H134" i="119"/>
  <c r="H135" i="119" s="1"/>
  <c r="C27" i="1" s="1"/>
  <c r="D27" i="1" s="1"/>
  <c r="H155" i="119"/>
  <c r="H156" i="119" s="1"/>
  <c r="C26" i="1" s="1"/>
  <c r="D26" i="1" s="1"/>
  <c r="H24" i="119"/>
  <c r="H25" i="119" s="1"/>
  <c r="C13" i="1" s="1"/>
  <c r="E13" i="1" s="1"/>
  <c r="E10" i="1" s="1"/>
  <c r="E4" i="1" s="1"/>
  <c r="H88" i="119"/>
  <c r="H89" i="119" s="1"/>
  <c r="C16" i="1" s="1"/>
  <c r="D16" i="1" s="1"/>
  <c r="H127" i="119"/>
  <c r="H128" i="119" s="1"/>
  <c r="C23" i="1" s="1"/>
  <c r="D23" i="1" s="1"/>
  <c r="H159" i="119" l="1"/>
  <c r="C12" i="1"/>
  <c r="D12" i="1" s="1"/>
  <c r="K49" i="167"/>
  <c r="K48" i="167"/>
  <c r="K47" i="167"/>
  <c r="K46" i="167"/>
  <c r="K45" i="167"/>
  <c r="K44" i="167"/>
  <c r="K43" i="167"/>
  <c r="K42" i="167"/>
  <c r="K41" i="167"/>
  <c r="K40" i="167"/>
  <c r="K39" i="167"/>
  <c r="K38" i="167"/>
  <c r="K37" i="167"/>
  <c r="K36" i="167"/>
  <c r="K35" i="167"/>
  <c r="K34" i="167"/>
  <c r="K33" i="167"/>
  <c r="K32" i="167"/>
  <c r="K31" i="167"/>
  <c r="K30" i="167"/>
  <c r="K29" i="167"/>
  <c r="K28" i="167"/>
  <c r="K27" i="167"/>
  <c r="K26" i="167"/>
  <c r="K25" i="167"/>
  <c r="K24" i="167"/>
  <c r="K23" i="167"/>
  <c r="K22" i="167"/>
  <c r="K21" i="167"/>
  <c r="K20" i="167"/>
  <c r="K19" i="167"/>
  <c r="K18" i="167"/>
  <c r="K17" i="167"/>
  <c r="K16" i="167"/>
  <c r="K15" i="167"/>
  <c r="K14" i="167"/>
  <c r="K13" i="167"/>
  <c r="K12" i="167"/>
  <c r="K11" i="167"/>
  <c r="K10" i="167"/>
  <c r="K9" i="167"/>
  <c r="K8" i="167"/>
  <c r="K7" i="167"/>
  <c r="K6" i="167"/>
  <c r="K5" i="167"/>
  <c r="K50" i="167" l="1"/>
  <c r="K51" i="167" s="1"/>
  <c r="D12" i="145"/>
  <c r="D10" i="145"/>
  <c r="E6" i="145"/>
  <c r="E10" i="145" l="1"/>
  <c r="C8" i="1"/>
  <c r="D8" i="1" s="1"/>
  <c r="D7" i="1" s="1"/>
  <c r="E12" i="145"/>
  <c r="E13" i="145" s="1"/>
  <c r="E14" i="145" s="1"/>
  <c r="C30" i="1" s="1"/>
  <c r="D30" i="1" s="1"/>
  <c r="F10" i="120" l="1"/>
  <c r="F9" i="120"/>
  <c r="F8" i="120"/>
  <c r="F7" i="120"/>
  <c r="F6" i="120"/>
  <c r="F5" i="120"/>
  <c r="F4" i="120"/>
  <c r="F11" i="120" l="1"/>
  <c r="F12" i="120" s="1"/>
  <c r="C29" i="1" s="1"/>
  <c r="D29" i="1" l="1"/>
  <c r="C28" i="1"/>
  <c r="C7" i="1"/>
  <c r="D28" i="1" l="1"/>
  <c r="D10" i="1" s="1"/>
  <c r="C10" i="1" l="1"/>
  <c r="G17" i="166" l="1"/>
  <c r="C6" i="1" s="1"/>
  <c r="D6" i="1" l="1"/>
  <c r="D5" i="1" s="1"/>
  <c r="D4" i="1" s="1"/>
  <c r="C5" i="1"/>
  <c r="C4" i="1" s="1"/>
</calcChain>
</file>

<file path=xl/sharedStrings.xml><?xml version="1.0" encoding="utf-8"?>
<sst xmlns="http://schemas.openxmlformats.org/spreadsheetml/2006/main" count="918" uniqueCount="211">
  <si>
    <t>EUR</t>
  </si>
  <si>
    <t>“E. Gulbja Laboratorija” SIA</t>
  </si>
  <si>
    <t>„Centrālā laboratorija” SIA</t>
  </si>
  <si>
    <t>AMBULATORIE PAKALPOJUMI</t>
  </si>
  <si>
    <t>STACIONĀRIE PAKALPOJUMI</t>
  </si>
  <si>
    <t>Kopā:</t>
  </si>
  <si>
    <t>Covid-19 pakalpojumu programma laboratorijām</t>
  </si>
  <si>
    <t>Pārtikas drošības, dzīvnieku veselības un vides zinātniskais institūts "BIOR"</t>
  </si>
  <si>
    <t>NMS Laboratorija, SIA</t>
  </si>
  <si>
    <t xml:space="preserve"> </t>
  </si>
  <si>
    <t>Ārstniecības iestādes nosaukums</t>
  </si>
  <si>
    <t>Manipulācijas kods</t>
  </si>
  <si>
    <t>NVD Kurzemes nodaļa</t>
  </si>
  <si>
    <t>NVD Latgales nodaļa</t>
  </si>
  <si>
    <t>NVD Rīgas nodaļa</t>
  </si>
  <si>
    <t>NVD Vidzemes nodaļa</t>
  </si>
  <si>
    <t>NVD Zemgales nodaļa</t>
  </si>
  <si>
    <t>Pakalpojumu programma</t>
  </si>
  <si>
    <t>Kopā</t>
  </si>
  <si>
    <t>60173</t>
  </si>
  <si>
    <t>Ziemeļkurzemes reģionālā slimnīca, SIA</t>
  </si>
  <si>
    <t>Tukuma slimnīca, Sabiedrība ar ierobežotu atbildību</t>
  </si>
  <si>
    <t>Bērnu klīniskā universitātes slimnīca, Valsts sabiedrība ar ierobežotu atbildību</t>
  </si>
  <si>
    <t>Jūrmalas slimnīca, Sabiedrība ar ierobežotu atbildību</t>
  </si>
  <si>
    <t>Vidzemes slimnīca, Sabiedrība ar ierobežotu atbildību</t>
  </si>
  <si>
    <t>Aizkraukles slimnīca, Sabiedrība ar ierobežotu atbildību</t>
  </si>
  <si>
    <t>Bauskas slimnīca, SIA</t>
  </si>
  <si>
    <t>Dobeles un apkārtnes slimnīca, SIA</t>
  </si>
  <si>
    <t>Tarifs, EUR</t>
  </si>
  <si>
    <t>NVD TN (pakalpojumu sniedzēja)</t>
  </si>
  <si>
    <t>ĀI (pakalpojumu sniedzēja)</t>
  </si>
  <si>
    <t xml:space="preserve">Manipulācijas nosaukums </t>
  </si>
  <si>
    <t>Manipulāciju skaits</t>
  </si>
  <si>
    <t>Tarifs</t>
  </si>
  <si>
    <t>Summa</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</si>
  <si>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</si>
  <si>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</si>
  <si>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</si>
  <si>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</si>
  <si>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SARS-CoV-2 (COVID-19) ambulatora parauga (nazofaringeāla uztriepe) paņemšana laboratorijā</t>
  </si>
  <si>
    <t>Reaģenti</t>
  </si>
  <si>
    <t>Pavisam kopā:</t>
  </si>
  <si>
    <t>47405</t>
  </si>
  <si>
    <t>SARS-CoV-2 RNS (COVID-19) noteikšana ar "pooling" metodi (2 paraugi) (bez parauga paņemšanas)</t>
  </si>
  <si>
    <t>SARS-CoV-2 RNS (COVID-19) noteikšana ar "pooling" metodi (5 paraugi) (bez parauga paņemšanas)</t>
  </si>
  <si>
    <t>Ceļa izdevumi par 10 minūtēm SARS-CoV-2 (COVID-19) parauga paņemšanai pacienta dzīvesvietā</t>
  </si>
  <si>
    <t>LABORATORISKIE PAKALPOJUMI</t>
  </si>
  <si>
    <t>iVF Riga, SIA</t>
  </si>
  <si>
    <t>Citas saistītās Covid-19 izmeklējumu izmaksas</t>
  </si>
  <si>
    <t>47075R</t>
  </si>
  <si>
    <t>R SARS-CoV-2 RNS (COVID 19) apstiprināšana ar reālā laika PĶR (bez parauga paņemšanas)</t>
  </si>
  <si>
    <t>Nr.p.k.</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</si>
  <si>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</si>
  <si>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</si>
  <si>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</si>
  <si>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</si>
  <si>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</si>
  <si>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</si>
  <si>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Rēzeknes slimnīca</t>
  </si>
  <si>
    <t>Vidzemes slimnīca</t>
  </si>
  <si>
    <t>Ziemeļkurzemes reģionālā slimnīca</t>
  </si>
  <si>
    <t>Balvu un Gulbenes slimnīcu apvienība</t>
  </si>
  <si>
    <t>Cēsu klīnika</t>
  </si>
  <si>
    <t>Dobeles un apkārtnes slimnīca</t>
  </si>
  <si>
    <t>Jūrmalas slimnīca</t>
  </si>
  <si>
    <t>Ogres rajona slimnīca</t>
  </si>
  <si>
    <t>Alūksnes slimnīca</t>
  </si>
  <si>
    <t>Preiļu slimnīca</t>
  </si>
  <si>
    <t>Tukuma slimnīca</t>
  </si>
  <si>
    <t>Aizkraukles slimnīca</t>
  </si>
  <si>
    <t>Bauskas slimnīca</t>
  </si>
  <si>
    <t>Limbažu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</si>
  <si>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</si>
  <si>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</si>
  <si>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</si>
  <si>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</si>
  <si>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</si>
  <si>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</si>
  <si>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</si>
  <si>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</si>
  <si>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Rīgas Dzemdību nams</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</si>
  <si>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</si>
  <si>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</si>
  <si>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</si>
  <si>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</si>
  <si>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</si>
  <si>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</si>
  <si>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</si>
  <si>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</si>
  <si>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</si>
  <si>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</si>
  <si>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 xml:space="preserve">Otrais etaps - SEKVENCĒŠANA </t>
  </si>
  <si>
    <t>Kopā NRL (1.1+3.1+3.2.)</t>
  </si>
  <si>
    <t>*datu apstrādi veic NRL personāls - bioinformātikas speciālisti</t>
  </si>
  <si>
    <t>12 - NVD Rīgas nodaļa</t>
  </si>
  <si>
    <t>010000234 - Rīgas Austrumu klīniskā universitātes slimnīca, SIA</t>
  </si>
  <si>
    <t>AP82 - Covid-19 laboratorijas pakalpojumi</t>
  </si>
  <si>
    <t>SARS-CoV-2 (COVID-19) ambulatora parauga(nazofaringāla uztriepe) paņemšana laboratorijā</t>
  </si>
  <si>
    <t>010000297 - Pārtikas drošības, dzīvnieku veselības un vides zinātniskais institūts "BIOR"</t>
  </si>
  <si>
    <t>SARS-CoV-2 RNS (COVID-19) noteikšana ar "pooling" metodi (10 paraugi) (bez parauga paņemšanas)</t>
  </si>
  <si>
    <t>Siekalu parauga paņemšanas komplekts SARS-CoV-2 (COVID-19) izmeklējumam</t>
  </si>
  <si>
    <t>010064111 - Dziedniecība, Sabiedrība ar ierobežotu atbildību</t>
  </si>
  <si>
    <t>13 - NVD Rīgas nodaļa</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</si>
  <si>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</si>
  <si>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</si>
  <si>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</si>
  <si>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</si>
  <si>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010001045 - Biocon, Sabiedrība ar ierobežotu atbildību</t>
  </si>
  <si>
    <t>010001433 - iVF Riga, SIA</t>
  </si>
  <si>
    <t>NVD TN (pakalpojuma sniedzēja)</t>
  </si>
  <si>
    <t>ĀI (pakalpojuma sniedzēja)</t>
  </si>
  <si>
    <t>Manipulācija</t>
  </si>
  <si>
    <t>47046R - R IgA klases antivielu pret SARS-CoV-2 (COVID-19) noteikšana ar imūnfermentatīvo metodi (ELISA, CMIA, ECLIA, CLIA)</t>
  </si>
  <si>
    <t>47047R - R IgM klases antivielu pret SARS-CoV-2 (COVID-19) noteikšana ar imūnfermentatīvo metodi (ELISA, CMIA, ECLIA, CLIA)</t>
  </si>
  <si>
    <t>47049R - R IgG klases antivielu pret SARS-CoV-2 (COVID-19) noteikšana ar imūnfermentatīvo metodi (ELISA, CMIA, ECLIA, CLIA)</t>
  </si>
  <si>
    <t>47051R - R IgG klases antivielu pret SARS-CoV-2 (COVID-19) kvantitatīva noteikšana ar imūnfermentatīvo metodi (ELISA, CMIA, ECLIA, CLIA)</t>
  </si>
  <si>
    <t>47064R - R Kopējo antivielu pret SARS-CoV-2 (COVID-19) noteikšana ar imūnfermentatīvo metodi (ELISA, CMIA, ECLIA, CLIA)</t>
  </si>
  <si>
    <t>47076R - R Asins ņemšana ar slēgtu sistēmu vienā stobriņā antivielu pret SARS-CoV-2 (COVID-19) noteikšanai</t>
  </si>
  <si>
    <t>47077R - R SARS-CoV-2 RNS (COVID-19) noteikšana ar reālā laika PĶR (bez parauga paņemšanas) ātrai diagnostikai un diferenciāldiagnostikai - izmeklējums ar  Multiplex reaģentiem</t>
  </si>
  <si>
    <t>ĀI (pakalpojumu sniedzēja) nosaukums</t>
  </si>
  <si>
    <t>Sars-CoV-2 (COVID-19) transporta barotne ar diviem lokaniem tamponiem ātrajam molekulārajam testam</t>
  </si>
  <si>
    <t xml:space="preserve"> NVD Rīgas nodaļa</t>
  </si>
  <si>
    <t>COVID-19 transporta barotne ar diviem lokaniem tamponiem ātrajam molekulārajam testam</t>
  </si>
  <si>
    <t>Izmaksas par Covid 19 izmeklējumiem</t>
  </si>
  <si>
    <t>EKK 3000</t>
  </si>
  <si>
    <t>EKK 7472</t>
  </si>
  <si>
    <t>Rīgas Austrumu klīniskā universitātes slimnīca SIA (11.pielikums: antivielas un ātrā diagnostika ar  Multiplex reaģentiem)</t>
  </si>
  <si>
    <t>Rīgas Austrumu klīniskā universitātes slimnīca SIA: Sekvencēšana</t>
  </si>
  <si>
    <t>Manupulācijas nosaukums</t>
  </si>
  <si>
    <t>Siekalu parauga paņemšana un testēšana ar uztriepes kociņu vai "Lollipop" metodi</t>
  </si>
  <si>
    <t>270020302 - Ziemeļkurzemes reģionālā slimnīca, SIA</t>
  </si>
  <si>
    <t>SARS-CoV-2 vīrusa variantu skrīninga PĶR tests</t>
  </si>
  <si>
    <t>010064114 - VESELĪBAS CENTRS 4, Sabiedrība ar ierobežotu atbildību</t>
  </si>
  <si>
    <t>„Veselības centrs 4” SIA</t>
  </si>
  <si>
    <t>Sendito, SIA</t>
  </si>
  <si>
    <t>Covid-19 pakalpojumu programma</t>
  </si>
  <si>
    <t>Novembris, 2021</t>
  </si>
  <si>
    <t>Decembris, 2021</t>
  </si>
  <si>
    <t>Janvāris, 2022</t>
  </si>
  <si>
    <t>47269</t>
  </si>
  <si>
    <t>SARS-CoV-2 RNS (COVID-19) noteikšana ar reālā laika PĶR (bez parauga paņemšanas) ātrai diagnostikai un diferenciāldiagnostikai (bez reaģenta vērtības)</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</si>
  <si>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t>
  </si>
  <si>
    <t>Septembris, 2021</t>
  </si>
  <si>
    <t>Februāris, 2022</t>
  </si>
  <si>
    <t>Pārskata periods (mēnesis): Marts</t>
  </si>
  <si>
    <t>Marts, 2022</t>
  </si>
  <si>
    <t>1000032 - Sendito, SIA</t>
  </si>
  <si>
    <t>360200027 - Alūksnes slimnīca, Sabiedrība ar ierobežotu atbildību</t>
  </si>
  <si>
    <t>740200008 - Ogres rajona slimnīca, Sabiedrība ar ierobežotu atbildību</t>
  </si>
  <si>
    <t>Alūksnes slimnīca, SIA</t>
  </si>
  <si>
    <t>Ogres rajona slimnīca, SIA</t>
  </si>
  <si>
    <t>Paula Stradiņa klīniskā universitātes slimnīca, VSIA</t>
  </si>
  <si>
    <t>Dziedniecība, SIA</t>
  </si>
  <si>
    <t>Biocon, SIA</t>
  </si>
  <si>
    <t>09.02.2022. MK rīk.nr.81</t>
  </si>
  <si>
    <t>1.1.1.</t>
  </si>
  <si>
    <t>Pārskats “Laboratorijas dienesta Laboratorijas „LIC"  Sekvencēšanas daļas Covid-19 vīrusa celma sekvencēšanā iesaistītais personāls un tā izmaksas”</t>
  </si>
  <si>
    <t>Pārskata periods</t>
  </si>
  <si>
    <t>Tabeles Nr.</t>
  </si>
  <si>
    <t>Amata nosaukums</t>
  </si>
  <si>
    <t>Slodze</t>
  </si>
  <si>
    <t>Darbu noslodze Covid sekvencēšanai,  slodzes</t>
  </si>
  <si>
    <t>Bioinformātikas speciālisti</t>
  </si>
  <si>
    <t>A03260</t>
  </si>
  <si>
    <t>Laboratorijas bioinformātiķis</t>
  </si>
  <si>
    <t>A06490</t>
  </si>
  <si>
    <t>Biomedicīnas laboranti</t>
  </si>
  <si>
    <t>1534</t>
  </si>
  <si>
    <t>Biomedicīnas laborants</t>
  </si>
  <si>
    <t>Molekulārie biologi, paraugu atlases speciālisti - Laboratorijas ārsti, laboratorijas speciālisti</t>
  </si>
  <si>
    <t>0216</t>
  </si>
  <si>
    <t>Laboratorijas ārsts</t>
  </si>
  <si>
    <t>A02825</t>
  </si>
  <si>
    <t>Laboratorijas speciālists</t>
  </si>
  <si>
    <t>0189</t>
  </si>
  <si>
    <t>A06650</t>
  </si>
  <si>
    <t>Laboratorijas speciālists-stažieris</t>
  </si>
  <si>
    <t>A05639</t>
  </si>
  <si>
    <t>A01705</t>
  </si>
  <si>
    <t>A05981</t>
  </si>
  <si>
    <t>Rīgas Austrumu klīniskā universitātes slimnīca SIA: Sekvencēšana personāla izmaksas (janvāris - marts)</t>
  </si>
  <si>
    <r>
      <t>Periods:</t>
    </r>
    <r>
      <rPr>
        <b/>
        <sz val="10"/>
        <rFont val="Times New Roman"/>
        <family val="1"/>
        <charset val="186"/>
      </rPr>
      <t xml:space="preserve"> marts 2022</t>
    </r>
  </si>
  <si>
    <t>COVID-19 diagnostikas manipulācijas (ātrie testi, stacionārā daļa)*</t>
  </si>
  <si>
    <t>Summa, euro</t>
  </si>
  <si>
    <t>COVID-19 ātrie testi (stacionārā daļa)</t>
  </si>
  <si>
    <t>Daugavpils reģionālā slimnīca, Sabiedrība ar ierobežotu atbildību</t>
  </si>
  <si>
    <t>Jēkabpils reģionālā slimnīca, Sabiedrība ar ierobežotu atbildību</t>
  </si>
  <si>
    <t>Pavisam kopā, euro:</t>
  </si>
  <si>
    <t>Kopā, euro</t>
  </si>
  <si>
    <t>COVID-19 diagnostikas manipulācijas (ātrie testi, ambulatorā daļa)</t>
  </si>
  <si>
    <r>
      <t>Periods:</t>
    </r>
    <r>
      <rPr>
        <b/>
        <sz val="10"/>
        <rFont val="Times New Roman"/>
        <family val="1"/>
      </rPr>
      <t xml:space="preserve"> marts 2022</t>
    </r>
  </si>
  <si>
    <t xml:space="preserve">COVID-19 ātrie testi  (ambulatorā daļa) </t>
  </si>
  <si>
    <t xml:space="preserve">Rīgas Austrumu klīniskā universitātes slimnīca, SIA </t>
  </si>
  <si>
    <t>Covid-19 pakalpojumu programma (Rīgas Austrumu klīniskā universitātes slimnīca, SIA veiktie antivielu testi), marts</t>
  </si>
  <si>
    <t>Pasākums</t>
  </si>
  <si>
    <t>Vienas vienības cena, euro</t>
  </si>
  <si>
    <t>marts</t>
  </si>
  <si>
    <t>februāris (daļa)</t>
  </si>
  <si>
    <r>
      <t>„Centrālā laboratorija” SIA (</t>
    </r>
    <r>
      <rPr>
        <i/>
        <sz val="14"/>
        <rFont val="Times New Roman"/>
        <family val="1"/>
      </rPr>
      <t>februāris</t>
    </r>
    <r>
      <rPr>
        <sz val="14"/>
        <rFont val="Times New Roman"/>
        <family val="1"/>
        <charset val="186"/>
      </rPr>
      <t>)</t>
    </r>
  </si>
  <si>
    <r>
      <t xml:space="preserve">“E. Gulbja Laboratorija” SIA </t>
    </r>
    <r>
      <rPr>
        <i/>
        <sz val="14"/>
        <rFont val="Times New Roman"/>
        <family val="1"/>
      </rPr>
      <t>(februāris</t>
    </r>
    <r>
      <rPr>
        <sz val="14"/>
        <rFont val="Times New Roman"/>
        <family val="1"/>
        <charset val="186"/>
      </rPr>
      <t>)</t>
    </r>
  </si>
  <si>
    <t>Pielikums Nr.48                                                                                                                                                                          Ministru kabineta rīkojuma "Par finanšu līdzekļu piešķiršanu no valsts budžeta programmas "Līdzekļi neparedzētiem gadījumiem"" projekta sākotnējās ietekmes novērtējuma ziņojumam (anotācijai)</t>
  </si>
  <si>
    <t>Turpinājums pielikumam Nr.48                                                                                                                                                                          Ministru kabineta rīkojuma "Par finanšu līdzekļu piešķiršanu no valsts budžeta programmas "Līdzekļi neparedzētiem gadījumiem"" projekta sākotnējās ietekmes novērtējuma ziņojumam (anotācijai)</t>
  </si>
  <si>
    <t xml:space="preserve">2022.gada janvāris </t>
  </si>
  <si>
    <t xml:space="preserve">A07282	</t>
  </si>
  <si>
    <t>2022.gada februāris</t>
  </si>
  <si>
    <t>2022.gada marts</t>
  </si>
  <si>
    <r>
      <t>Alga,</t>
    </r>
    <r>
      <rPr>
        <b/>
        <i/>
        <sz val="11"/>
        <color theme="1"/>
        <rFont val="Times New Roman"/>
        <family val="1"/>
      </rPr>
      <t xml:space="preserve"> euro</t>
    </r>
  </si>
  <si>
    <r>
      <t xml:space="preserve">piemaksas, </t>
    </r>
    <r>
      <rPr>
        <b/>
        <i/>
        <sz val="11"/>
        <color theme="1"/>
        <rFont val="Times New Roman"/>
        <family val="1"/>
      </rPr>
      <t>euro</t>
    </r>
  </si>
  <si>
    <r>
      <t xml:space="preserve">VSOAI 23,59%,  </t>
    </r>
    <r>
      <rPr>
        <b/>
        <i/>
        <sz val="11"/>
        <color theme="1"/>
        <rFont val="Times New Roman"/>
        <family val="1"/>
      </rPr>
      <t>euro</t>
    </r>
  </si>
  <si>
    <r>
      <t xml:space="preserve">Atlīdzība kopā, atbilstoši darba noslodzei, 
</t>
    </r>
    <r>
      <rPr>
        <b/>
        <i/>
        <sz val="11"/>
        <color theme="1"/>
        <rFont val="Times New Roman"/>
        <family val="1"/>
      </rPr>
      <t>euro</t>
    </r>
  </si>
  <si>
    <t>Marts un februāris (daļa)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</si>
</sst>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_(* \(#,##0.00\);_(* &quot;-&quot;??_);_(@_)"/>
    <numFmt numFmtId="164" formatCode="_-* #,##0.00\ &quot;€&quot;_-;\-* #,##0.00\ &quot;€&quot;_-;_-* &quot;-&quot;??\ &quot;€&quot;_-;_-@_-"/>
    <numFmt numFmtId="165" formatCode="_-* #,##0.00_-;\-* #,##0.00_-;_-* &quot;-&quot;??_-;_-@_-"/>
    <numFmt numFmtId="166" formatCode="_-* #,##0.00\ _€_-;\-* #,##0.00\ _€_-;_-* &quot;-&quot;??\ _€_-;_-@_-"/>
    <numFmt numFmtId="167" formatCode="[$-409]General"/>
    <numFmt numFmtId="168" formatCode="[$-426]General"/>
    <numFmt numFmtId="169" formatCode="[$Ls-426]&quot; &quot;#,##0.00;[Red][$Ls-426]&quot; -&quot;#,##0.00"/>
    <numFmt numFmtId="170" formatCode="############0"/>
    <numFmt numFmtId="171" formatCode="#,##0_ ;\-#,##0\ "/>
    <numFmt numFmtId="172" formatCode="_-* #,##0_-;\-* #,##0_-;_-* &quot;-&quot;??_-;_-@_-"/>
  </numFmts>
  <fonts count="60"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theme="1"/>
      <name val="Times New Roman"/>
      <family val="1"/>
      <charset val="186"/>
    </font>
    <font>
      <sz val="11"/>
      <color rgb="FF000000"/>
      <name val="Arial"/>
      <family val="2"/>
    </font>
    <font>
      <sz val="11"/>
      <name val="Calibri"/>
      <family val="2"/>
      <charset val="186"/>
      <scheme val="minor"/>
    </font>
    <font>
      <sz val="11"/>
      <color rgb="FF000000"/>
      <name val="Calibri"/>
      <family val="2"/>
    </font>
    <font>
      <sz val="10"/>
      <name val="Arial"/>
      <family val="2"/>
    </font>
    <font>
      <sz val="12"/>
      <color theme="1"/>
      <name val="Times New Roman"/>
      <family val="1"/>
      <charset val="186"/>
    </font>
    <font>
      <b/>
      <sz val="14"/>
      <name val="Times New Roman"/>
      <family val="1"/>
      <charset val="186"/>
    </font>
    <font>
      <b/>
      <sz val="10"/>
      <name val="Times New Roman"/>
      <family val="1"/>
      <charset val="186"/>
    </font>
    <font>
      <sz val="10"/>
      <name val="Times New Roman"/>
      <family val="1"/>
      <charset val="186"/>
    </font>
    <font>
      <sz val="14"/>
      <color theme="1"/>
      <name val="Times New Roman"/>
      <family val="1"/>
      <charset val="186"/>
    </font>
    <font>
      <sz val="8"/>
      <name val="Calibri"/>
      <family val="2"/>
      <charset val="186"/>
      <scheme val="minor"/>
    </font>
    <font>
      <b/>
      <sz val="14"/>
      <color theme="1"/>
      <name val="Times New Roman"/>
      <family val="1"/>
      <charset val="186"/>
    </font>
    <font>
      <sz val="14"/>
      <color theme="1"/>
      <name val="Calibri"/>
      <family val="2"/>
      <charset val="186"/>
      <scheme val="minor"/>
    </font>
    <font>
      <sz val="14"/>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4"/>
      <name val="Calibri"/>
      <family val="2"/>
      <charset val="186"/>
      <scheme val="minor"/>
    </font>
    <font>
      <sz val="10"/>
      <color rgb="FFFF0000"/>
      <name val="Arial"/>
      <family val="2"/>
      <charset val="186"/>
    </font>
    <font>
      <sz val="11"/>
      <color theme="1"/>
      <name val="Calibri"/>
      <family val="2"/>
      <charset val="186"/>
    </font>
    <font>
      <sz val="11"/>
      <color rgb="FF000000"/>
      <name val="Times New Roman"/>
      <family val="1"/>
      <charset val="186"/>
    </font>
    <font>
      <b/>
      <sz val="11"/>
      <color rgb="FF000000"/>
      <name val="Times New Roman"/>
      <family val="1"/>
      <charset val="186"/>
    </font>
    <font>
      <b/>
      <sz val="12"/>
      <color rgb="FF000000"/>
      <name val="Times New Roman"/>
      <family val="1"/>
      <charset val="186"/>
    </font>
    <font>
      <sz val="10"/>
      <color theme="1"/>
      <name val="Times New Roman"/>
      <family val="1"/>
      <charset val="186"/>
    </font>
    <font>
      <b/>
      <sz val="10"/>
      <color theme="1"/>
      <name val="Times New Roman"/>
      <family val="1"/>
      <charset val="186"/>
    </font>
    <font>
      <sz val="10"/>
      <color rgb="FF000000"/>
      <name val="Times New Roman"/>
      <family val="1"/>
      <charset val="186"/>
    </font>
    <font>
      <i/>
      <sz val="10"/>
      <color rgb="FF000000"/>
      <name val="Times New Roman"/>
      <family val="1"/>
      <charset val="186"/>
    </font>
    <font>
      <b/>
      <sz val="10"/>
      <name val="Arial"/>
      <family val="2"/>
      <charset val="186"/>
    </font>
    <font>
      <sz val="10"/>
      <color theme="1"/>
      <name val="Calibri"/>
      <family val="2"/>
      <charset val="186"/>
      <scheme val="minor"/>
    </font>
    <font>
      <sz val="10"/>
      <name val="Calibri"/>
      <family val="2"/>
      <charset val="186"/>
      <scheme val="minor"/>
    </font>
    <font>
      <b/>
      <sz val="10"/>
      <color theme="1"/>
      <name val="Calibri"/>
      <family val="2"/>
      <scheme val="minor"/>
    </font>
    <font>
      <sz val="10"/>
      <name val="Times New Roman"/>
      <family val="1"/>
    </font>
    <font>
      <b/>
      <sz val="10"/>
      <name val="Times New Roman"/>
      <family val="1"/>
    </font>
    <font>
      <b/>
      <sz val="10"/>
      <color rgb="FF000000"/>
      <name val="Times New Roman"/>
      <family val="1"/>
    </font>
    <font>
      <sz val="10"/>
      <color rgb="FF000000"/>
      <name val="Times New Roman"/>
      <family val="1"/>
    </font>
    <font>
      <sz val="10"/>
      <color theme="1"/>
      <name val="Times New Roman"/>
      <family val="1"/>
    </font>
    <font>
      <b/>
      <sz val="10"/>
      <color theme="1"/>
      <name val="Times New Roman"/>
      <family val="1"/>
    </font>
    <font>
      <sz val="10"/>
      <color indexed="8"/>
      <name val="Times New Roman"/>
      <family val="1"/>
      <charset val="186"/>
    </font>
    <font>
      <sz val="10"/>
      <color rgb="FF00B0F0"/>
      <name val="Times New Roman"/>
      <family val="1"/>
    </font>
    <font>
      <sz val="11"/>
      <name val="Times New Roman"/>
      <family val="1"/>
      <charset val="186"/>
    </font>
    <font>
      <i/>
      <sz val="14"/>
      <name val="Times New Roman"/>
      <family val="1"/>
    </font>
    <font>
      <b/>
      <sz val="11"/>
      <color theme="1"/>
      <name val="Times New Roman"/>
      <family val="1"/>
    </font>
    <font>
      <b/>
      <i/>
      <sz val="11"/>
      <color theme="1"/>
      <name val="Times New Roman"/>
      <family val="1"/>
    </font>
    <font>
      <sz val="11"/>
      <color theme="1"/>
      <name val="Times New Roman"/>
      <family val="1"/>
    </font>
  </fonts>
  <fills count="22">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rgb="FFA9D08E"/>
        <bgColor rgb="FF000000"/>
      </patternFill>
    </fill>
    <fill>
      <patternFill patternType="solid">
        <fgColor theme="9" tint="0.79998168889431442"/>
        <bgColor rgb="FF000000"/>
      </patternFill>
    </fill>
    <fill>
      <patternFill patternType="solid">
        <fgColor rgb="FFFFFF00"/>
        <bgColor rgb="FF000000"/>
      </patternFill>
    </fill>
    <fill>
      <patternFill patternType="solid">
        <fgColor rgb="FFE2EFDA"/>
        <bgColor rgb="FF000000"/>
      </patternFill>
    </fill>
    <fill>
      <patternFill patternType="solid">
        <fgColor theme="9" tint="0.59999389629810485"/>
        <bgColor indexed="64"/>
      </patternFill>
    </fill>
    <fill>
      <patternFill patternType="solid">
        <fgColor theme="0"/>
        <bgColor rgb="FF000000"/>
      </patternFill>
    </fill>
    <fill>
      <patternFill patternType="solid">
        <fgColor theme="9" tint="0.39997558519241921"/>
        <bgColor rgb="FF000000"/>
      </patternFill>
    </fill>
    <fill>
      <patternFill patternType="solid">
        <fgColor theme="9" tint="0.59999389629810485"/>
        <bgColor rgb="FF000000"/>
      </patternFill>
    </fill>
    <fill>
      <patternFill patternType="solid">
        <fgColor theme="8" tint="0.79998168889431442"/>
        <bgColor rgb="FF000000"/>
      </patternFill>
    </fill>
    <fill>
      <patternFill patternType="solid">
        <fgColor theme="8" tint="0.79998168889431442"/>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theme="9" tint="0.39997558519241921"/>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bottom/>
      <diagonal/>
    </border>
  </borders>
  <cellStyleXfs count="116">
    <xf numFmtId="0" fontId="0" fillId="0" borderId="0"/>
    <xf numFmtId="0" fontId="1" fillId="0" borderId="0"/>
    <xf numFmtId="0" fontId="3" fillId="6"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6" fontId="6" fillId="0" borderId="0" applyFont="0" applyFill="0" applyBorder="0" applyAlignment="0" applyProtection="0"/>
    <xf numFmtId="0" fontId="2" fillId="0" borderId="0"/>
    <xf numFmtId="0" fontId="2" fillId="0" borderId="0"/>
    <xf numFmtId="166" fontId="6" fillId="0" borderId="0" applyFont="0" applyFill="0" applyBorder="0" applyAlignment="0" applyProtection="0"/>
    <xf numFmtId="0" fontId="2" fillId="0" borderId="0"/>
    <xf numFmtId="165"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7" fontId="14" fillId="0" borderId="0" applyFont="0" applyBorder="0" applyProtection="0"/>
    <xf numFmtId="167" fontId="14" fillId="0" borderId="0"/>
    <xf numFmtId="168" fontId="16" fillId="0" borderId="0"/>
    <xf numFmtId="0" fontId="17" fillId="0" borderId="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27" fillId="0" borderId="0"/>
    <xf numFmtId="168" fontId="16" fillId="0" borderId="0"/>
    <xf numFmtId="168" fontId="16" fillId="0" borderId="0"/>
    <xf numFmtId="168" fontId="16" fillId="0" borderId="0"/>
    <xf numFmtId="0" fontId="28" fillId="0" borderId="0">
      <alignment horizontal="center"/>
    </xf>
    <xf numFmtId="0" fontId="28" fillId="0" borderId="0">
      <alignment horizontal="center" textRotation="90"/>
    </xf>
    <xf numFmtId="168" fontId="16" fillId="0" borderId="0"/>
    <xf numFmtId="0" fontId="29" fillId="0" borderId="0"/>
    <xf numFmtId="169" fontId="29" fillId="0" borderId="0"/>
    <xf numFmtId="0" fontId="14" fillId="0" borderId="0"/>
    <xf numFmtId="168" fontId="16" fillId="0" borderId="0" applyBorder="0" applyProtection="0"/>
    <xf numFmtId="168" fontId="16" fillId="0" borderId="0" applyBorder="0" applyProtection="0"/>
    <xf numFmtId="168" fontId="16" fillId="0" borderId="0" applyBorder="0" applyProtection="0"/>
    <xf numFmtId="168" fontId="16" fillId="0" borderId="0" applyBorder="0" applyProtection="0"/>
    <xf numFmtId="0" fontId="30" fillId="0" borderId="0" applyNumberFormat="0" applyBorder="0" applyProtection="0">
      <alignment horizontal="center"/>
    </xf>
    <xf numFmtId="0" fontId="30" fillId="0" borderId="0" applyNumberFormat="0" applyBorder="0" applyProtection="0">
      <alignment horizontal="center" textRotation="90"/>
    </xf>
    <xf numFmtId="168" fontId="16" fillId="0" borderId="0" applyBorder="0" applyProtection="0"/>
    <xf numFmtId="0" fontId="31" fillId="0" borderId="0" applyNumberFormat="0" applyBorder="0" applyProtection="0"/>
    <xf numFmtId="169" fontId="31" fillId="0" borderId="0" applyBorder="0" applyProtection="0"/>
    <xf numFmtId="165" fontId="1" fillId="0" borderId="0" applyFont="0" applyFill="0" applyBorder="0" applyAlignment="0" applyProtection="0"/>
    <xf numFmtId="0" fontId="21" fillId="0" borderId="0"/>
    <xf numFmtId="0" fontId="21" fillId="0" borderId="0"/>
    <xf numFmtId="0" fontId="32" fillId="0" borderId="0" applyNumberFormat="0" applyFill="0" applyBorder="0" applyAlignment="0" applyProtection="0"/>
    <xf numFmtId="165"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192">
    <xf numFmtId="0" fontId="0" fillId="0" borderId="0" xfId="0"/>
    <xf numFmtId="0" fontId="0" fillId="0" borderId="0" xfId="0" applyFont="1" applyAlignment="1">
      <alignment vertical="center"/>
    </xf>
    <xf numFmtId="0" fontId="0" fillId="2" borderId="0" xfId="0" applyFont="1" applyFill="1" applyAlignment="1">
      <alignment vertical="center"/>
    </xf>
    <xf numFmtId="0" fontId="0" fillId="0" borderId="0" xfId="0" applyFont="1" applyAlignment="1">
      <alignment horizontal="right" vertical="center"/>
    </xf>
    <xf numFmtId="0" fontId="15" fillId="0" borderId="0" xfId="0" applyFont="1"/>
    <xf numFmtId="0" fontId="21" fillId="0" borderId="0" xfId="6" applyFont="1"/>
    <xf numFmtId="0" fontId="21" fillId="0" borderId="0" xfId="6" applyFont="1" applyAlignment="1">
      <alignment horizontal="center"/>
    </xf>
    <xf numFmtId="0" fontId="25" fillId="0" borderId="0" xfId="0" applyFont="1" applyAlignment="1">
      <alignment vertical="center"/>
    </xf>
    <xf numFmtId="0" fontId="24" fillId="4" borderId="1" xfId="0" applyFont="1" applyFill="1" applyBorder="1" applyAlignment="1">
      <alignment horizontal="right" vertical="center"/>
    </xf>
    <xf numFmtId="0" fontId="25" fillId="0" borderId="0" xfId="0" applyFont="1" applyAlignment="1">
      <alignment horizontal="right" vertical="center"/>
    </xf>
    <xf numFmtId="0" fontId="13" fillId="0" borderId="0" xfId="0" applyFont="1"/>
    <xf numFmtId="0" fontId="0" fillId="0" borderId="0" xfId="0"/>
    <xf numFmtId="0" fontId="19" fillId="3" borderId="1" xfId="0" applyFont="1" applyFill="1" applyBorder="1" applyAlignment="1">
      <alignment vertical="center"/>
    </xf>
    <xf numFmtId="0" fontId="15" fillId="0" borderId="0" xfId="0" applyFont="1" applyAlignment="1">
      <alignment vertical="center"/>
    </xf>
    <xf numFmtId="0" fontId="26" fillId="2" borderId="1" xfId="0" applyFont="1" applyFill="1" applyBorder="1" applyAlignment="1">
      <alignment vertical="center"/>
    </xf>
    <xf numFmtId="0" fontId="19" fillId="5" borderId="1" xfId="0" applyFont="1" applyFill="1" applyBorder="1" applyAlignment="1">
      <alignment vertical="center"/>
    </xf>
    <xf numFmtId="4" fontId="26" fillId="2" borderId="1" xfId="0" applyNumberFormat="1" applyFont="1" applyFill="1" applyBorder="1" applyAlignment="1">
      <alignment horizontal="right" vertical="center"/>
    </xf>
    <xf numFmtId="0" fontId="34" fillId="2" borderId="0" xfId="6" applyFont="1" applyFill="1"/>
    <xf numFmtId="4" fontId="19" fillId="4" borderId="1" xfId="0" applyNumberFormat="1" applyFont="1" applyFill="1" applyBorder="1" applyAlignment="1">
      <alignment horizontal="right" vertical="center"/>
    </xf>
    <xf numFmtId="4" fontId="19" fillId="3" borderId="1" xfId="0" applyNumberFormat="1" applyFont="1" applyFill="1" applyBorder="1" applyAlignment="1">
      <alignment horizontal="right" vertical="center"/>
    </xf>
    <xf numFmtId="0" fontId="18" fillId="0" borderId="0" xfId="0" applyFont="1" applyAlignment="1">
      <alignment vertical="center"/>
    </xf>
    <xf numFmtId="0" fontId="22" fillId="0" borderId="0" xfId="0" applyFont="1" applyAlignment="1">
      <alignment vertical="center"/>
    </xf>
    <xf numFmtId="0" fontId="25" fillId="2" borderId="0" xfId="0" applyFont="1" applyFill="1" applyAlignment="1">
      <alignment vertical="center"/>
    </xf>
    <xf numFmtId="2" fontId="25" fillId="2" borderId="0" xfId="0" applyNumberFormat="1" applyFont="1" applyFill="1" applyAlignment="1">
      <alignment vertical="center"/>
    </xf>
    <xf numFmtId="0" fontId="13" fillId="0" borderId="0" xfId="0" applyFont="1" applyAlignment="1">
      <alignment horizontal="center"/>
    </xf>
    <xf numFmtId="0" fontId="24" fillId="0" borderId="0" xfId="0" applyFont="1"/>
    <xf numFmtId="0" fontId="26" fillId="2" borderId="1" xfId="0" applyFont="1" applyFill="1" applyBorder="1" applyAlignment="1">
      <alignment horizontal="left" vertical="center" wrapText="1"/>
    </xf>
    <xf numFmtId="4" fontId="26" fillId="0" borderId="1" xfId="0" applyNumberFormat="1" applyFont="1" applyFill="1" applyBorder="1" applyAlignment="1">
      <alignment horizontal="right" vertical="center"/>
    </xf>
    <xf numFmtId="0" fontId="13" fillId="0" borderId="0" xfId="0" applyFont="1" applyAlignment="1">
      <alignment horizontal="center"/>
    </xf>
    <xf numFmtId="0" fontId="35" fillId="0" borderId="0" xfId="0" applyFont="1"/>
    <xf numFmtId="0" fontId="39" fillId="0" borderId="0" xfId="0" applyFont="1"/>
    <xf numFmtId="0" fontId="39" fillId="0" borderId="0" xfId="0" applyFont="1" applyBorder="1"/>
    <xf numFmtId="0" fontId="39" fillId="0" borderId="0" xfId="0" applyFont="1" applyBorder="1" applyAlignment="1">
      <alignment horizontal="center"/>
    </xf>
    <xf numFmtId="0" fontId="36" fillId="0" borderId="2" xfId="0" applyFont="1" applyBorder="1"/>
    <xf numFmtId="0" fontId="41" fillId="0" borderId="2" xfId="0" applyFont="1" applyBorder="1"/>
    <xf numFmtId="165" fontId="36" fillId="0" borderId="2" xfId="64" applyFont="1" applyFill="1" applyBorder="1"/>
    <xf numFmtId="0" fontId="37" fillId="7" borderId="2" xfId="0" applyFont="1" applyFill="1" applyBorder="1"/>
    <xf numFmtId="165" fontId="35" fillId="0" borderId="0" xfId="64" applyFont="1" applyFill="1" applyBorder="1"/>
    <xf numFmtId="172" fontId="36" fillId="0" borderId="2" xfId="64" applyNumberFormat="1" applyFont="1" applyFill="1" applyBorder="1"/>
    <xf numFmtId="4" fontId="26" fillId="3" borderId="1" xfId="0" applyNumberFormat="1" applyFont="1" applyFill="1" applyBorder="1" applyAlignment="1">
      <alignment horizontal="right" vertical="center"/>
    </xf>
    <xf numFmtId="0" fontId="36" fillId="0" borderId="0" xfId="0" applyFont="1" applyAlignment="1">
      <alignment horizontal="center"/>
    </xf>
    <xf numFmtId="0" fontId="21" fillId="8" borderId="0" xfId="6" applyFont="1" applyFill="1"/>
    <xf numFmtId="0" fontId="21" fillId="0" borderId="2" xfId="6" applyFont="1" applyBorder="1"/>
    <xf numFmtId="0" fontId="21" fillId="12" borderId="2" xfId="6" applyFont="1" applyFill="1" applyBorder="1" applyAlignment="1">
      <alignment horizontal="center"/>
    </xf>
    <xf numFmtId="0" fontId="21" fillId="12" borderId="2" xfId="6" applyFont="1" applyFill="1" applyBorder="1"/>
    <xf numFmtId="0" fontId="26" fillId="2" borderId="1" xfId="22" applyFont="1" applyFill="1" applyBorder="1" applyAlignment="1">
      <alignment vertical="center"/>
    </xf>
    <xf numFmtId="165" fontId="37" fillId="12" borderId="2" xfId="64" applyFont="1" applyFill="1" applyBorder="1"/>
    <xf numFmtId="0" fontId="19" fillId="0" borderId="1" xfId="0" applyFont="1" applyBorder="1" applyAlignment="1">
      <alignment horizontal="right" vertical="center"/>
    </xf>
    <xf numFmtId="0" fontId="37" fillId="7" borderId="2" xfId="0" applyFont="1" applyFill="1" applyBorder="1" applyAlignment="1">
      <alignment horizontal="center" vertical="center"/>
    </xf>
    <xf numFmtId="0" fontId="20" fillId="10" borderId="2" xfId="6" applyFont="1" applyFill="1" applyBorder="1" applyAlignment="1">
      <alignment horizontal="center" vertical="center" wrapText="1"/>
    </xf>
    <xf numFmtId="0" fontId="40" fillId="7" borderId="2" xfId="0" applyFont="1" applyFill="1" applyBorder="1" applyAlignment="1">
      <alignment vertical="center" wrapText="1"/>
    </xf>
    <xf numFmtId="0" fontId="40" fillId="7" borderId="2" xfId="0" applyFont="1" applyFill="1" applyBorder="1" applyAlignment="1">
      <alignment horizontal="center" vertical="center" wrapText="1"/>
    </xf>
    <xf numFmtId="0" fontId="43" fillId="2" borderId="0" xfId="6" applyFont="1" applyFill="1"/>
    <xf numFmtId="4" fontId="26" fillId="5" borderId="1" xfId="0" applyNumberFormat="1" applyFont="1" applyFill="1" applyBorder="1" applyAlignment="1">
      <alignment horizontal="right" vertical="center"/>
    </xf>
    <xf numFmtId="2" fontId="26" fillId="0" borderId="1" xfId="0" applyNumberFormat="1" applyFont="1" applyBorder="1" applyAlignment="1">
      <alignment vertical="center"/>
    </xf>
    <xf numFmtId="4" fontId="33" fillId="0" borderId="1" xfId="0" applyNumberFormat="1" applyFont="1" applyBorder="1" applyAlignment="1">
      <alignment horizontal="right" vertical="center"/>
    </xf>
    <xf numFmtId="4" fontId="26" fillId="0" borderId="1" xfId="0" applyNumberFormat="1" applyFont="1" applyBorder="1" applyAlignment="1">
      <alignment vertical="center"/>
    </xf>
    <xf numFmtId="166" fontId="33" fillId="0" borderId="0" xfId="0" applyNumberFormat="1" applyFont="1" applyAlignment="1">
      <alignment horizontal="right" vertical="center"/>
    </xf>
    <xf numFmtId="166" fontId="45" fillId="0" borderId="0" xfId="0" applyNumberFormat="1" applyFont="1" applyAlignment="1">
      <alignment horizontal="right" vertical="center"/>
    </xf>
    <xf numFmtId="0" fontId="26" fillId="2" borderId="1" xfId="0" applyFont="1" applyFill="1" applyBorder="1" applyAlignment="1">
      <alignment vertical="center"/>
    </xf>
    <xf numFmtId="0" fontId="26" fillId="2" borderId="1" xfId="0" applyFont="1" applyFill="1" applyBorder="1" applyAlignment="1">
      <alignment horizontal="left" vertical="center" wrapText="1"/>
    </xf>
    <xf numFmtId="4" fontId="26" fillId="0" borderId="1" xfId="0" applyNumberFormat="1" applyFont="1" applyFill="1" applyBorder="1" applyAlignment="1">
      <alignment horizontal="right" vertical="center"/>
    </xf>
    <xf numFmtId="2" fontId="26" fillId="0" borderId="1" xfId="0" applyNumberFormat="1" applyFont="1" applyBorder="1" applyAlignment="1">
      <alignment vertical="center"/>
    </xf>
    <xf numFmtId="0" fontId="20" fillId="9" borderId="2" xfId="6" applyFont="1" applyFill="1" applyBorder="1" applyAlignment="1">
      <alignment horizontal="center" vertical="center" wrapText="1"/>
    </xf>
    <xf numFmtId="0" fontId="36" fillId="12" borderId="2" xfId="0" applyFont="1" applyFill="1" applyBorder="1" applyAlignment="1">
      <alignment horizontal="center"/>
    </xf>
    <xf numFmtId="2" fontId="21" fillId="12" borderId="2" xfId="6" applyNumberFormat="1" applyFont="1" applyFill="1" applyBorder="1"/>
    <xf numFmtId="0" fontId="21" fillId="10" borderId="2" xfId="6" applyFont="1" applyFill="1" applyBorder="1"/>
    <xf numFmtId="0" fontId="20" fillId="15" borderId="2" xfId="6" applyFont="1" applyFill="1" applyBorder="1"/>
    <xf numFmtId="0" fontId="21" fillId="16" borderId="2" xfId="6" applyFont="1" applyFill="1" applyBorder="1"/>
    <xf numFmtId="0" fontId="20" fillId="10" borderId="2" xfId="6" applyFont="1" applyFill="1" applyBorder="1" applyAlignment="1">
      <alignment horizontal="center" vertical="center"/>
    </xf>
    <xf numFmtId="0" fontId="20" fillId="16" borderId="2" xfId="6" applyFont="1" applyFill="1" applyBorder="1" applyAlignment="1">
      <alignment horizontal="center" vertical="center" wrapText="1"/>
    </xf>
    <xf numFmtId="172" fontId="46" fillId="13" borderId="2" xfId="64" applyNumberFormat="1" applyFont="1" applyFill="1" applyBorder="1"/>
    <xf numFmtId="165" fontId="37" fillId="15" borderId="7" xfId="64" applyFont="1" applyFill="1" applyBorder="1"/>
    <xf numFmtId="0" fontId="20" fillId="15" borderId="2" xfId="6" applyFont="1" applyFill="1" applyBorder="1" applyAlignment="1">
      <alignment horizontal="center"/>
    </xf>
    <xf numFmtId="0" fontId="47" fillId="0" borderId="0" xfId="6" applyFont="1" applyFill="1" applyAlignment="1">
      <alignment horizontal="center"/>
    </xf>
    <xf numFmtId="0" fontId="47" fillId="0" borderId="0" xfId="6" applyFont="1" applyFill="1"/>
    <xf numFmtId="0" fontId="48" fillId="10" borderId="2" xfId="6" applyFont="1" applyFill="1" applyBorder="1" applyAlignment="1">
      <alignment horizontal="center" vertical="center" wrapText="1"/>
    </xf>
    <xf numFmtId="0" fontId="49" fillId="10" borderId="2" xfId="6" applyFont="1" applyFill="1" applyBorder="1" applyAlignment="1">
      <alignment horizontal="center" vertical="center" wrapText="1"/>
    </xf>
    <xf numFmtId="0" fontId="48" fillId="10" borderId="2" xfId="6" applyFont="1" applyFill="1" applyBorder="1" applyAlignment="1">
      <alignment horizontal="center" vertical="center" wrapText="1" shrinkToFit="1"/>
    </xf>
    <xf numFmtId="0" fontId="50" fillId="0" borderId="2" xfId="0" applyFont="1" applyBorder="1"/>
    <xf numFmtId="0" fontId="50" fillId="0" borderId="2" xfId="0" applyFont="1" applyBorder="1" applyAlignment="1">
      <alignment horizontal="center"/>
    </xf>
    <xf numFmtId="2" fontId="50" fillId="0" borderId="2" xfId="0" applyNumberFormat="1" applyFont="1" applyBorder="1" applyAlignment="1">
      <alignment horizontal="center"/>
    </xf>
    <xf numFmtId="0" fontId="47" fillId="2" borderId="2" xfId="6" applyFont="1" applyFill="1" applyBorder="1"/>
    <xf numFmtId="0" fontId="50" fillId="2" borderId="2" xfId="0" applyFont="1" applyFill="1" applyBorder="1"/>
    <xf numFmtId="0" fontId="47" fillId="14" borderId="2" xfId="6" applyFont="1" applyFill="1" applyBorder="1" applyAlignment="1">
      <alignment horizontal="center"/>
    </xf>
    <xf numFmtId="0" fontId="47" fillId="14" borderId="2" xfId="6" applyFont="1" applyFill="1" applyBorder="1"/>
    <xf numFmtId="2" fontId="50" fillId="2" borderId="2" xfId="0" applyNumberFormat="1" applyFont="1" applyFill="1" applyBorder="1" applyAlignment="1">
      <alignment horizontal="center"/>
    </xf>
    <xf numFmtId="2" fontId="47" fillId="10" borderId="2" xfId="6" applyNumberFormat="1" applyFont="1" applyFill="1" applyBorder="1" applyAlignment="1">
      <alignment horizontal="center"/>
    </xf>
    <xf numFmtId="0" fontId="48" fillId="15" borderId="2" xfId="6" applyFont="1" applyFill="1" applyBorder="1" applyAlignment="1">
      <alignment horizontal="center"/>
    </xf>
    <xf numFmtId="0" fontId="51" fillId="0" borderId="0" xfId="0" applyFont="1"/>
    <xf numFmtId="0" fontId="51" fillId="2" borderId="0" xfId="0" applyFont="1" applyFill="1"/>
    <xf numFmtId="0" fontId="51" fillId="0" borderId="2" xfId="0" applyFont="1" applyBorder="1"/>
    <xf numFmtId="17" fontId="19" fillId="2" borderId="1" xfId="0" applyNumberFormat="1" applyFont="1" applyFill="1" applyBorder="1" applyAlignment="1">
      <alignment horizontal="right" vertical="center"/>
    </xf>
    <xf numFmtId="0" fontId="19" fillId="2" borderId="1" xfId="0" applyFont="1" applyFill="1" applyBorder="1" applyAlignment="1">
      <alignment horizontal="right" vertical="center"/>
    </xf>
    <xf numFmtId="0" fontId="19" fillId="2" borderId="1" xfId="0" applyFont="1" applyFill="1" applyBorder="1" applyAlignment="1">
      <alignment horizontal="center" vertical="center"/>
    </xf>
    <xf numFmtId="17" fontId="19" fillId="2" borderId="1" xfId="0" applyNumberFormat="1" applyFont="1" applyFill="1" applyBorder="1" applyAlignment="1">
      <alignment horizontal="center" vertical="center" wrapText="1"/>
    </xf>
    <xf numFmtId="0" fontId="53" fillId="2" borderId="0" xfId="6" applyFont="1" applyFill="1" applyAlignment="1">
      <alignment horizontal="left" vertical="top"/>
    </xf>
    <xf numFmtId="0" fontId="21" fillId="2" borderId="0" xfId="6" applyFont="1" applyFill="1"/>
    <xf numFmtId="0" fontId="2" fillId="2" borderId="0" xfId="6" applyFont="1" applyFill="1"/>
    <xf numFmtId="0" fontId="20" fillId="2" borderId="0" xfId="0" applyFont="1" applyFill="1" applyBorder="1" applyAlignment="1">
      <alignment horizontal="left" vertical="center"/>
    </xf>
    <xf numFmtId="0" fontId="44" fillId="0" borderId="0" xfId="0" applyFont="1"/>
    <xf numFmtId="0" fontId="21" fillId="8" borderId="2" xfId="6" applyFont="1" applyFill="1" applyBorder="1" applyAlignment="1">
      <alignment horizontal="left" vertical="top"/>
    </xf>
    <xf numFmtId="170" fontId="21" fillId="8" borderId="2" xfId="6" applyNumberFormat="1" applyFont="1" applyFill="1" applyBorder="1" applyAlignment="1">
      <alignment horizontal="center" vertical="top"/>
    </xf>
    <xf numFmtId="2" fontId="21" fillId="0" borderId="2" xfId="6" applyNumberFormat="1" applyFont="1" applyFill="1" applyBorder="1" applyAlignment="1">
      <alignment horizontal="center" vertical="top"/>
    </xf>
    <xf numFmtId="2" fontId="21" fillId="8" borderId="2" xfId="6" applyNumberFormat="1" applyFont="1" applyFill="1" applyBorder="1" applyAlignment="1">
      <alignment horizontal="center" vertical="center"/>
    </xf>
    <xf numFmtId="0" fontId="21" fillId="8" borderId="0" xfId="6" applyFont="1" applyFill="1" applyAlignment="1">
      <alignment horizontal="left" vertical="top"/>
    </xf>
    <xf numFmtId="0" fontId="44" fillId="0" borderId="0" xfId="0" applyFont="1" applyBorder="1"/>
    <xf numFmtId="2" fontId="21" fillId="0" borderId="2" xfId="6" applyNumberFormat="1" applyFont="1" applyFill="1" applyBorder="1" applyAlignment="1">
      <alignment horizontal="center"/>
    </xf>
    <xf numFmtId="0" fontId="49" fillId="0" borderId="0" xfId="0" applyFont="1" applyAlignment="1">
      <alignment vertical="center"/>
    </xf>
    <xf numFmtId="0" fontId="52" fillId="0" borderId="0" xfId="0" applyFont="1" applyAlignment="1">
      <alignment vertical="center"/>
    </xf>
    <xf numFmtId="0" fontId="54" fillId="0" borderId="0" xfId="0" applyFont="1" applyAlignment="1">
      <alignment horizontal="center" vertical="center"/>
    </xf>
    <xf numFmtId="0" fontId="51" fillId="11" borderId="0" xfId="0" applyFont="1" applyFill="1"/>
    <xf numFmtId="0" fontId="49" fillId="7" borderId="2" xfId="0" applyFont="1" applyFill="1" applyBorder="1" applyAlignment="1">
      <alignment horizontal="center" vertical="center" wrapText="1"/>
    </xf>
    <xf numFmtId="0" fontId="49" fillId="7" borderId="2" xfId="0" applyFont="1" applyFill="1" applyBorder="1" applyAlignment="1">
      <alignment horizontal="center" vertical="center"/>
    </xf>
    <xf numFmtId="164" fontId="49" fillId="14" borderId="2" xfId="63" applyFont="1" applyFill="1" applyBorder="1" applyAlignment="1">
      <alignment horizontal="center" vertical="center"/>
    </xf>
    <xf numFmtId="2" fontId="51" fillId="14" borderId="2" xfId="0" applyNumberFormat="1" applyFont="1" applyFill="1" applyBorder="1" applyAlignment="1">
      <alignment vertical="top" wrapText="1"/>
    </xf>
    <xf numFmtId="2" fontId="50" fillId="14" borderId="2" xfId="63" applyNumberFormat="1" applyFont="1" applyFill="1" applyBorder="1" applyAlignment="1">
      <alignment horizontal="center" vertical="center"/>
    </xf>
    <xf numFmtId="2" fontId="51" fillId="14" borderId="2" xfId="0" applyNumberFormat="1" applyFont="1" applyFill="1" applyBorder="1" applyAlignment="1">
      <alignment horizontal="center" vertical="center"/>
    </xf>
    <xf numFmtId="2" fontId="51" fillId="2" borderId="2" xfId="0" applyNumberFormat="1" applyFont="1" applyFill="1" applyBorder="1" applyAlignment="1">
      <alignment horizontal="center" vertical="center"/>
    </xf>
    <xf numFmtId="2" fontId="51" fillId="14" borderId="2" xfId="63" applyNumberFormat="1" applyFont="1" applyFill="1" applyBorder="1" applyAlignment="1">
      <alignment horizontal="center" vertical="center"/>
    </xf>
    <xf numFmtId="0" fontId="47" fillId="14" borderId="8" xfId="0" applyFont="1" applyFill="1" applyBorder="1" applyAlignment="1">
      <alignment vertical="top" wrapText="1"/>
    </xf>
    <xf numFmtId="164" fontId="49" fillId="14" borderId="5" xfId="63" applyFont="1" applyFill="1" applyBorder="1" applyAlignment="1">
      <alignment horizontal="center" vertical="center"/>
    </xf>
    <xf numFmtId="2" fontId="49" fillId="14" borderId="2" xfId="63" applyNumberFormat="1" applyFont="1" applyFill="1" applyBorder="1" applyAlignment="1">
      <alignment horizontal="center" vertical="center"/>
    </xf>
    <xf numFmtId="2" fontId="51" fillId="14" borderId="5" xfId="63" applyNumberFormat="1" applyFont="1" applyFill="1" applyBorder="1" applyAlignment="1">
      <alignment horizontal="center" vertical="center"/>
    </xf>
    <xf numFmtId="2" fontId="51" fillId="2" borderId="5" xfId="0" applyNumberFormat="1" applyFont="1" applyFill="1" applyBorder="1" applyAlignment="1">
      <alignment horizontal="center" vertical="center"/>
    </xf>
    <xf numFmtId="164" fontId="49" fillId="14" borderId="8" xfId="63" applyFont="1" applyFill="1" applyBorder="1" applyAlignment="1">
      <alignment horizontal="center" vertical="center"/>
    </xf>
    <xf numFmtId="171" fontId="49" fillId="14" borderId="8" xfId="63" applyNumberFormat="1" applyFont="1" applyFill="1" applyBorder="1" applyAlignment="1">
      <alignment horizontal="center" vertical="center"/>
    </xf>
    <xf numFmtId="0" fontId="49" fillId="14" borderId="8" xfId="0" applyFont="1" applyFill="1" applyBorder="1" applyAlignment="1">
      <alignment horizontal="center" vertical="center"/>
    </xf>
    <xf numFmtId="164" fontId="49" fillId="10" borderId="2" xfId="63" applyFont="1" applyFill="1" applyBorder="1" applyAlignment="1">
      <alignment horizontal="center" vertical="center"/>
    </xf>
    <xf numFmtId="2" fontId="49" fillId="10" borderId="2" xfId="63" applyNumberFormat="1" applyFont="1" applyFill="1" applyBorder="1" applyAlignment="1">
      <alignment horizontal="center" vertical="center"/>
    </xf>
    <xf numFmtId="2" fontId="49" fillId="7" borderId="2" xfId="0" applyNumberFormat="1" applyFont="1" applyFill="1" applyBorder="1" applyAlignment="1">
      <alignment horizontal="center" vertical="center"/>
    </xf>
    <xf numFmtId="4" fontId="48" fillId="15" borderId="8" xfId="6" applyNumberFormat="1" applyFont="1" applyFill="1" applyBorder="1" applyAlignment="1">
      <alignment horizontal="center"/>
    </xf>
    <xf numFmtId="0" fontId="21" fillId="0" borderId="0" xfId="6" applyFont="1" applyBorder="1"/>
    <xf numFmtId="0" fontId="20" fillId="14" borderId="0" xfId="6" applyFont="1" applyFill="1" applyBorder="1"/>
    <xf numFmtId="0" fontId="21" fillId="14" borderId="2" xfId="6" applyFont="1" applyFill="1" applyBorder="1"/>
    <xf numFmtId="0" fontId="21" fillId="17" borderId="2" xfId="6" applyFont="1" applyFill="1" applyBorder="1" applyAlignment="1">
      <alignment horizontal="center"/>
    </xf>
    <xf numFmtId="0" fontId="21" fillId="17" borderId="2" xfId="6" applyFont="1" applyFill="1" applyBorder="1"/>
    <xf numFmtId="0" fontId="55" fillId="17" borderId="2" xfId="0" applyFont="1" applyFill="1" applyBorder="1" applyAlignment="1">
      <alignment horizontal="center"/>
    </xf>
    <xf numFmtId="2" fontId="21" fillId="17" borderId="2" xfId="6" applyNumberFormat="1" applyFont="1" applyFill="1" applyBorder="1"/>
    <xf numFmtId="0" fontId="20" fillId="17" borderId="2" xfId="6" applyFont="1" applyFill="1" applyBorder="1"/>
    <xf numFmtId="0" fontId="20" fillId="17" borderId="2" xfId="6" applyFont="1" applyFill="1" applyBorder="1" applyAlignment="1">
      <alignment horizontal="center" vertical="center" wrapText="1"/>
    </xf>
    <xf numFmtId="0" fontId="36" fillId="17" borderId="2" xfId="0" applyFont="1" applyFill="1" applyBorder="1" applyAlignment="1">
      <alignment horizontal="center"/>
    </xf>
    <xf numFmtId="0" fontId="21" fillId="18" borderId="2" xfId="6" applyFont="1" applyFill="1" applyBorder="1"/>
    <xf numFmtId="0" fontId="52" fillId="19" borderId="2" xfId="0" applyFont="1" applyFill="1" applyBorder="1" applyAlignment="1">
      <alignment horizontal="right"/>
    </xf>
    <xf numFmtId="172" fontId="0" fillId="20" borderId="0" xfId="0" applyNumberFormat="1" applyFill="1"/>
    <xf numFmtId="2" fontId="15" fillId="2" borderId="1" xfId="0" applyNumberFormat="1" applyFont="1" applyFill="1" applyBorder="1" applyAlignment="1">
      <alignment vertical="center"/>
    </xf>
    <xf numFmtId="4" fontId="25" fillId="0" borderId="0" xfId="0" applyNumberFormat="1" applyFont="1" applyAlignment="1">
      <alignment horizontal="right" vertical="center"/>
    </xf>
    <xf numFmtId="0" fontId="47" fillId="0" borderId="0" xfId="0" applyFont="1" applyAlignment="1">
      <alignment horizontal="left"/>
    </xf>
    <xf numFmtId="0" fontId="47" fillId="0" borderId="0" xfId="0" applyFont="1"/>
    <xf numFmtId="0" fontId="48" fillId="0" borderId="0" xfId="0" applyFont="1" applyAlignment="1">
      <alignment horizontal="left"/>
    </xf>
    <xf numFmtId="0" fontId="48" fillId="0" borderId="0" xfId="0" applyFont="1"/>
    <xf numFmtId="0" fontId="57" fillId="7" borderId="2" xfId="0" applyFont="1" applyFill="1" applyBorder="1" applyAlignment="1">
      <alignment horizontal="left" vertical="center"/>
    </xf>
    <xf numFmtId="0" fontId="57" fillId="7" borderId="2" xfId="0" applyFont="1" applyFill="1" applyBorder="1" applyAlignment="1">
      <alignment horizontal="center" vertical="center"/>
    </xf>
    <xf numFmtId="0" fontId="57" fillId="7" borderId="2" xfId="0" applyFont="1" applyFill="1" applyBorder="1" applyAlignment="1">
      <alignment horizontal="center" wrapText="1"/>
    </xf>
    <xf numFmtId="0" fontId="57" fillId="7" borderId="2" xfId="0" applyFont="1" applyFill="1" applyBorder="1" applyAlignment="1">
      <alignment horizontal="center" vertical="center" wrapText="1"/>
    </xf>
    <xf numFmtId="0" fontId="57" fillId="0" borderId="2" xfId="0" applyFont="1" applyBorder="1" applyAlignment="1">
      <alignment horizontal="left"/>
    </xf>
    <xf numFmtId="0" fontId="59" fillId="0" borderId="2" xfId="0" applyFont="1" applyBorder="1"/>
    <xf numFmtId="0" fontId="59" fillId="0" borderId="2" xfId="0" applyFont="1" applyBorder="1" applyAlignment="1">
      <alignment horizontal="center"/>
    </xf>
    <xf numFmtId="166" fontId="59" fillId="2" borderId="2" xfId="10" applyFont="1" applyFill="1" applyBorder="1" applyAlignment="1">
      <alignment horizontal="center"/>
    </xf>
    <xf numFmtId="0" fontId="59" fillId="0" borderId="2" xfId="0" applyFont="1" applyBorder="1" applyAlignment="1">
      <alignment horizontal="left"/>
    </xf>
    <xf numFmtId="49" fontId="59" fillId="0" borderId="2" xfId="0" applyNumberFormat="1" applyFont="1" applyBorder="1" applyAlignment="1">
      <alignment horizontal="left"/>
    </xf>
    <xf numFmtId="0" fontId="59" fillId="0" borderId="0" xfId="0" applyFont="1" applyAlignment="1">
      <alignment horizontal="left"/>
    </xf>
    <xf numFmtId="0" fontId="59" fillId="0" borderId="0" xfId="0" applyFont="1"/>
    <xf numFmtId="165" fontId="59" fillId="7" borderId="2" xfId="0" applyNumberFormat="1" applyFont="1" applyFill="1" applyBorder="1"/>
    <xf numFmtId="166" fontId="48" fillId="15" borderId="2" xfId="6" applyNumberFormat="1" applyFont="1" applyFill="1" applyBorder="1" applyAlignment="1">
      <alignment horizontal="center"/>
    </xf>
    <xf numFmtId="43" fontId="48" fillId="21" borderId="2" xfId="0" applyNumberFormat="1" applyFont="1" applyFill="1" applyBorder="1"/>
    <xf numFmtId="0" fontId="0" fillId="0" borderId="0" xfId="0" applyFont="1" applyAlignment="1">
      <alignment horizontal="left" vertical="center" wrapText="1"/>
    </xf>
    <xf numFmtId="0" fontId="0" fillId="0" borderId="0" xfId="0" applyAlignment="1">
      <alignment horizontal="left" vertical="center" wrapText="1"/>
    </xf>
    <xf numFmtId="0" fontId="38" fillId="0" borderId="9" xfId="0" applyFont="1" applyBorder="1" applyAlignment="1">
      <alignment horizontal="left"/>
    </xf>
    <xf numFmtId="0" fontId="42" fillId="0" borderId="0" xfId="62" applyFont="1" applyAlignment="1">
      <alignment horizontal="left" vertical="center" wrapText="1"/>
    </xf>
    <xf numFmtId="0" fontId="37" fillId="7" borderId="2" xfId="0" applyFont="1" applyFill="1" applyBorder="1" applyAlignment="1">
      <alignment horizontal="center"/>
    </xf>
    <xf numFmtId="165" fontId="37" fillId="7" borderId="2" xfId="64" applyFont="1" applyFill="1" applyBorder="1" applyAlignment="1">
      <alignment horizontal="center" vertical="center" wrapText="1"/>
    </xf>
    <xf numFmtId="0" fontId="37" fillId="7" borderId="2" xfId="0" applyFont="1" applyFill="1" applyBorder="1" applyAlignment="1">
      <alignment horizontal="center" vertical="center" wrapText="1"/>
    </xf>
    <xf numFmtId="0" fontId="52" fillId="0" borderId="0" xfId="0" applyFont="1" applyAlignment="1">
      <alignment horizontal="left"/>
    </xf>
    <xf numFmtId="0" fontId="51" fillId="0" borderId="0" xfId="0" applyFont="1" applyAlignment="1">
      <alignment horizontal="left" vertical="center" wrapText="1"/>
    </xf>
    <xf numFmtId="0" fontId="21" fillId="14" borderId="0" xfId="6" applyFont="1" applyFill="1" applyAlignment="1">
      <alignment horizontal="left"/>
    </xf>
    <xf numFmtId="0" fontId="21" fillId="0" borderId="0" xfId="6" applyFont="1" applyAlignment="1">
      <alignment horizontal="left" vertical="center" wrapText="1"/>
    </xf>
    <xf numFmtId="0" fontId="21" fillId="0" borderId="2" xfId="6" applyFont="1" applyBorder="1" applyAlignment="1">
      <alignment horizontal="center"/>
    </xf>
    <xf numFmtId="170" fontId="53" fillId="2" borderId="0" xfId="6" applyNumberFormat="1" applyFont="1" applyFill="1" applyAlignment="1">
      <alignment horizontal="left" vertical="center" wrapText="1"/>
    </xf>
    <xf numFmtId="0" fontId="20" fillId="0" borderId="4" xfId="6" applyFont="1" applyBorder="1" applyAlignment="1">
      <alignment horizontal="center"/>
    </xf>
    <xf numFmtId="0" fontId="20" fillId="0" borderId="3" xfId="6" applyFont="1" applyBorder="1" applyAlignment="1">
      <alignment horizontal="center"/>
    </xf>
    <xf numFmtId="0" fontId="51" fillId="0" borderId="0" xfId="0" applyFont="1" applyAlignment="1">
      <alignment horizontal="left"/>
    </xf>
    <xf numFmtId="0" fontId="49" fillId="10" borderId="2" xfId="0" applyFont="1" applyFill="1" applyBorder="1" applyAlignment="1">
      <alignment horizontal="center" vertical="top" wrapText="1"/>
    </xf>
    <xf numFmtId="0" fontId="51" fillId="14" borderId="5" xfId="0" applyFont="1" applyFill="1" applyBorder="1" applyAlignment="1">
      <alignment horizontal="left" vertical="top" wrapText="1"/>
    </xf>
    <xf numFmtId="0" fontId="51" fillId="14" borderId="6" xfId="0" applyFont="1" applyFill="1" applyBorder="1" applyAlignment="1">
      <alignment horizontal="left" vertical="top" wrapText="1"/>
    </xf>
    <xf numFmtId="1" fontId="50" fillId="14" borderId="5" xfId="0" applyNumberFormat="1" applyFont="1" applyFill="1" applyBorder="1" applyAlignment="1">
      <alignment horizontal="center" vertical="top"/>
    </xf>
    <xf numFmtId="1" fontId="50" fillId="14" borderId="8" xfId="0" applyNumberFormat="1" applyFont="1" applyFill="1" applyBorder="1" applyAlignment="1">
      <alignment horizontal="center" vertical="top"/>
    </xf>
    <xf numFmtId="0" fontId="50" fillId="14" borderId="10" xfId="0" applyFont="1" applyFill="1" applyBorder="1" applyAlignment="1">
      <alignment horizontal="center" vertical="top"/>
    </xf>
    <xf numFmtId="0" fontId="51" fillId="14" borderId="5" xfId="0" applyFont="1" applyFill="1" applyBorder="1" applyAlignment="1">
      <alignment vertical="top" wrapText="1"/>
    </xf>
    <xf numFmtId="0" fontId="51" fillId="14" borderId="8" xfId="0" applyFont="1" applyFill="1" applyBorder="1" applyAlignment="1">
      <alignment vertical="top" wrapText="1"/>
    </xf>
    <xf numFmtId="0" fontId="49" fillId="14" borderId="2" xfId="0" applyFont="1" applyFill="1" applyBorder="1" applyAlignment="1">
      <alignment horizontal="left" vertical="center" wrapText="1"/>
    </xf>
    <xf numFmtId="0" fontId="47" fillId="0" borderId="0" xfId="0" applyFont="1" applyAlignment="1">
      <alignment horizontal="left" vertical="center" wrapText="1"/>
    </xf>
  </cellXfs>
  <cellStyles count="116">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2 2 2 2 2" xfId="86" xr:uid="{73E28612-C0A3-478D-B002-0A4A0D3167B2}"/>
    <cellStyle name="Comma 2 2 2 2 2 2" xfId="111" xr:uid="{304F50AC-0518-4722-8419-6956186CBB8F}"/>
    <cellStyle name="Comma 2 2 2 2 3" xfId="97" xr:uid="{4CFDE85A-4E24-4259-AE20-FAB037BF7F30}"/>
    <cellStyle name="Comma 2 2 2 2 4" xfId="72" xr:uid="{CED53545-3F3D-41B4-B05E-CB944BA37C27}"/>
    <cellStyle name="Comma 2 2 2 3" xfId="82" xr:uid="{911EE60E-8423-4D3F-84CD-33DC79C9174F}"/>
    <cellStyle name="Comma 2 2 2 3 2" xfId="107" xr:uid="{76A9F749-D31F-4662-A1D0-EF6ECF79D386}"/>
    <cellStyle name="Comma 2 2 2 4" xfId="93" xr:uid="{BC8A8488-50DF-4DE7-AB24-B2F7981686CD}"/>
    <cellStyle name="Comma 2 2 2 5" xfId="68" xr:uid="{DEC94983-911D-4F7E-91FC-158349A9C296}"/>
    <cellStyle name="Comma 3" xfId="15" xr:uid="{00000000-0005-0000-0000-000002000000}"/>
    <cellStyle name="Comma 3 2" xfId="30" xr:uid="{F74F0468-5511-4F65-B4C3-9EAF1FBF1522}"/>
    <cellStyle name="Comma 3 2 2" xfId="35" xr:uid="{BAF022E8-3A20-4F48-824A-5D8A30B1560F}"/>
    <cellStyle name="Comma 3 2 2 2" xfId="87" xr:uid="{EA7AA144-AF2C-4473-93D7-DE44D6BF2F49}"/>
    <cellStyle name="Comma 3 2 2 2 2" xfId="112" xr:uid="{7555AFD8-6C91-4C17-877B-10FFF375D14B}"/>
    <cellStyle name="Comma 3 2 2 3" xfId="98" xr:uid="{EF41D020-E2BD-4444-A250-77BB0E468171}"/>
    <cellStyle name="Comma 3 2 2 4" xfId="73" xr:uid="{5AD84834-FCC9-4CF0-BC54-550BA6DDAD0D}"/>
    <cellStyle name="Comma 3 2 3" xfId="83" xr:uid="{FA9273EC-1979-45F4-8BF5-0450D6B9F054}"/>
    <cellStyle name="Comma 3 2 3 2" xfId="108" xr:uid="{5D9A8978-9573-44C6-B70A-7ABFA252E556}"/>
    <cellStyle name="Comma 3 2 4" xfId="94" xr:uid="{EE1BC883-01FB-47F3-A677-EDD649F6552F}"/>
    <cellStyle name="Comma 3 2 5" xfId="69" xr:uid="{5DD1769E-8D1C-4A66-90EB-3986FDFC6600}"/>
    <cellStyle name="Comma 3 3" xfId="31" xr:uid="{389D7EAF-C72A-4129-BB5E-C41BDA0A9A12}"/>
    <cellStyle name="Comma 3 3 2" xfId="84" xr:uid="{3C4D1C18-0707-4424-9430-0AC14CA44DEC}"/>
    <cellStyle name="Comma 3 3 2 2" xfId="109" xr:uid="{0C6E3DD7-B510-4963-A30B-70757BDBB6C2}"/>
    <cellStyle name="Comma 3 3 3" xfId="95" xr:uid="{07DD0551-1415-4CC8-ADC2-24B581374E78}"/>
    <cellStyle name="Comma 3 3 4" xfId="70" xr:uid="{4F0AEA1E-B026-4087-A436-90125B4E6C67}"/>
    <cellStyle name="Comma 3 4" xfId="36" xr:uid="{65509295-832C-4D58-8EC3-20FCF8F1091B}"/>
    <cellStyle name="Comma 3 4 2" xfId="88" xr:uid="{CF6A037D-DAB0-4E2A-BEA4-4F5A9DECF9C7}"/>
    <cellStyle name="Comma 3 4 2 2" xfId="113" xr:uid="{F0901A55-0A10-4FB6-9FB2-EF694686CF69}"/>
    <cellStyle name="Comma 3 4 3" xfId="99" xr:uid="{72756CE7-18D8-4F46-A63A-FB33DEDF7B2B}"/>
    <cellStyle name="Comma 3 4 4" xfId="74" xr:uid="{EBC581FD-6BE4-46C9-AAAF-EBCAA38D250A}"/>
    <cellStyle name="Comma 3 5" xfId="60" xr:uid="{F15DFEF2-3123-4D28-A90B-D1C0CC225AFC}"/>
    <cellStyle name="Comma 3 5 2" xfId="90" xr:uid="{02454A6C-775C-4007-9ECB-382264958C52}"/>
    <cellStyle name="Comma 3 5 2 2" xfId="115" xr:uid="{40FF96A9-57E9-41B5-B689-2F841DA900C9}"/>
    <cellStyle name="Comma 3 5 3" xfId="101" xr:uid="{0C1735E0-8FE0-45B5-9792-0D8304137F7C}"/>
    <cellStyle name="Comma 3 5 4" xfId="76" xr:uid="{C359F5F0-6031-43A7-91FD-B714954889C4}"/>
    <cellStyle name="Comma 3 6" xfId="80" xr:uid="{80ED0828-A858-4AD1-AA18-C95C109B6D49}"/>
    <cellStyle name="Comma 3 6 2" xfId="105" xr:uid="{795D233B-9059-45B2-9404-CDABDF0264CB}"/>
    <cellStyle name="Comma 3 7" xfId="91" xr:uid="{B6D080CE-81AB-4407-BD29-F17540E51818}"/>
    <cellStyle name="Comma 3 8" xfId="66" xr:uid="{5BCEEE59-8AEA-4E8E-A243-A4F95C56F2F1}"/>
    <cellStyle name="Comma 4" xfId="28" xr:uid="{83A911D3-E8C5-4329-8DA2-0C3E7B7A8FFA}"/>
    <cellStyle name="Comma 4 2" xfId="33" xr:uid="{E0960553-9E67-4CA3-B7AC-9E8396E9D61B}"/>
    <cellStyle name="Comma 4 2 2" xfId="85" xr:uid="{387EA440-6C21-4217-A554-AB686C51B2E8}"/>
    <cellStyle name="Comma 4 2 2 2" xfId="110" xr:uid="{8C3AFD76-64FD-45C2-A897-32426DCC0D3C}"/>
    <cellStyle name="Comma 4 2 3" xfId="96" xr:uid="{5F72E51A-B49A-4113-BD57-700891B2CBA9}"/>
    <cellStyle name="Comma 4 2 4" xfId="71" xr:uid="{190158D2-6689-4947-8CF4-6216E79715BA}"/>
    <cellStyle name="Comma 4 3" xfId="81" xr:uid="{7C99C99A-C578-445B-9382-64495839DECA}"/>
    <cellStyle name="Comma 4 3 2" xfId="106" xr:uid="{3709731D-08C4-4284-B0FB-68DD04A29DA6}"/>
    <cellStyle name="Comma 4 4" xfId="92" xr:uid="{61181661-A306-4156-A312-833B851D226A}"/>
    <cellStyle name="Comma 4 5" xfId="67" xr:uid="{175B7479-011A-478F-BE41-0829C55618A5}"/>
    <cellStyle name="Comma 5" xfId="56" xr:uid="{70E6A04D-CC77-4973-888B-4783EB6952FB}"/>
    <cellStyle name="Comma 5 2" xfId="89" xr:uid="{1E11031C-BBC5-43DD-BC4D-A72A67CF9058}"/>
    <cellStyle name="Comma 5 2 2" xfId="114" xr:uid="{C1659E95-1A98-4D2F-B3C3-7077BD2EF037}"/>
    <cellStyle name="Comma 5 3" xfId="100" xr:uid="{7A9C59D7-0663-4E2B-A3C6-F42E678E1D53}"/>
    <cellStyle name="Comma 5 4" xfId="75" xr:uid="{D99A80EE-BF66-4CBF-ACFA-BD1C8BC7D5AD}"/>
    <cellStyle name="Comma 6" xfId="104" xr:uid="{CD8AD493-1EE2-45F1-8413-FF55378B130A}"/>
    <cellStyle name="Comma 7" xfId="79" xr:uid="{C1C046C3-57D1-48A0-A8FF-63ED71C5E39A}"/>
    <cellStyle name="Currency" xfId="63" builtinId="4"/>
    <cellStyle name="Currency 2" xfId="65" xr:uid="{FBF2F3BF-1DAD-4D24-917E-F983E5180CAA}"/>
    <cellStyle name="Currency 2 2" xfId="103" xr:uid="{7DA53EC9-8DB7-4E9B-B221-867BBBF72ACF}"/>
    <cellStyle name="Currency 2 3" xfId="78" xr:uid="{C826F84E-D139-4EFC-92A0-40C553401837}"/>
    <cellStyle name="Currency 3" xfId="102" xr:uid="{606860B4-087B-44C8-9148-95DA45A8559D}"/>
    <cellStyle name="Currency 4" xfId="77" xr:uid="{962AFC6D-FD11-4283-B9C1-9CF9183B66A9}"/>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FFCCFF"/>
      <color rgb="FF33CC33"/>
      <color rgb="FF339933"/>
      <color rgb="FF00CC00"/>
      <color rgb="FFFF00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M38"/>
  <sheetViews>
    <sheetView showGridLines="0" tabSelected="1" zoomScale="55" zoomScaleNormal="55" workbookViewId="0">
      <pane xSplit="2" ySplit="3" topLeftCell="C4" activePane="bottomRight" state="frozen"/>
      <selection pane="topRight" activeCell="C1" sqref="C1"/>
      <selection pane="bottomLeft" activeCell="A2" sqref="A2"/>
      <selection pane="bottomRight" activeCell="H16" sqref="H16"/>
    </sheetView>
  </sheetViews>
  <sheetFormatPr defaultColWidth="9.28515625" defaultRowHeight="15" x14ac:dyDescent="0.25"/>
  <cols>
    <col min="1" max="1" width="4.28515625" style="1" customWidth="1"/>
    <col min="2" max="2" width="110.28515625" style="1" customWidth="1"/>
    <col min="3" max="3" width="17.85546875" style="3" customWidth="1"/>
    <col min="4" max="4" width="18.7109375" style="1" customWidth="1"/>
    <col min="5" max="5" width="16.28515625" style="1" customWidth="1"/>
    <col min="6" max="6" width="14.85546875" style="1" customWidth="1"/>
    <col min="7" max="7" width="52.5703125" style="1" customWidth="1"/>
    <col min="8" max="8" width="12.5703125" style="1" customWidth="1"/>
    <col min="9" max="9" width="13.42578125" style="1" customWidth="1"/>
    <col min="10" max="10" width="10.85546875" style="1" customWidth="1"/>
    <col min="11" max="11" width="9.28515625" style="1"/>
    <col min="12" max="12" width="9.5703125" style="1" bestFit="1" customWidth="1"/>
    <col min="13" max="16384" width="9.28515625" style="1"/>
  </cols>
  <sheetData>
    <row r="1" spans="2:13" ht="48.75" customHeight="1" x14ac:dyDescent="0.25">
      <c r="C1" s="166" t="s">
        <v>200</v>
      </c>
      <c r="D1" s="166"/>
      <c r="E1" s="166"/>
      <c r="F1" s="166"/>
    </row>
    <row r="3" spans="2:13" ht="72" customHeight="1" x14ac:dyDescent="0.25">
      <c r="B3" s="92" t="s">
        <v>210</v>
      </c>
      <c r="C3" s="93" t="s">
        <v>0</v>
      </c>
      <c r="D3" s="94" t="s">
        <v>124</v>
      </c>
      <c r="E3" s="94" t="s">
        <v>125</v>
      </c>
      <c r="F3" s="95" t="s">
        <v>154</v>
      </c>
    </row>
    <row r="4" spans="2:13" ht="18.75" x14ac:dyDescent="0.25">
      <c r="B4" s="8" t="s">
        <v>123</v>
      </c>
      <c r="C4" s="18">
        <f>C10+C7+C5</f>
        <v>29400058</v>
      </c>
      <c r="D4" s="18">
        <f>D10+D7+D5</f>
        <v>28664652</v>
      </c>
      <c r="E4" s="18">
        <f>E10+E7+E5</f>
        <v>735406</v>
      </c>
      <c r="F4" s="18"/>
    </row>
    <row r="5" spans="2:13" ht="15.75" customHeight="1" x14ac:dyDescent="0.25">
      <c r="B5" s="12" t="s">
        <v>3</v>
      </c>
      <c r="C5" s="19">
        <f>SUM(C6:C6)</f>
        <v>47497</v>
      </c>
      <c r="D5" s="19">
        <f>SUM(D6:D6)</f>
        <v>47497</v>
      </c>
      <c r="E5" s="19">
        <f>SUM(E6:E6)</f>
        <v>0</v>
      </c>
      <c r="F5" s="19"/>
    </row>
    <row r="6" spans="2:13" ht="18.75" x14ac:dyDescent="0.25">
      <c r="B6" s="26" t="s">
        <v>191</v>
      </c>
      <c r="C6" s="16">
        <f>'ātrie testi_amb_daļa'!G17</f>
        <v>47497</v>
      </c>
      <c r="D6" s="16">
        <f>C6</f>
        <v>47497</v>
      </c>
      <c r="E6" s="54">
        <v>0</v>
      </c>
      <c r="F6" s="14" t="s">
        <v>155</v>
      </c>
      <c r="G6" s="21"/>
      <c r="H6" s="21"/>
      <c r="I6" s="21"/>
      <c r="J6" s="21"/>
      <c r="K6" s="22"/>
      <c r="L6" s="22"/>
      <c r="M6" s="2"/>
    </row>
    <row r="7" spans="2:13" ht="18.75" x14ac:dyDescent="0.25">
      <c r="B7" s="12" t="s">
        <v>4</v>
      </c>
      <c r="C7" s="19">
        <f>SUM(C8:C8)</f>
        <v>290088</v>
      </c>
      <c r="D7" s="19">
        <f t="shared" ref="D7:E7" si="0">SUM(D8:D8)</f>
        <v>290088</v>
      </c>
      <c r="E7" s="19">
        <f t="shared" si="0"/>
        <v>0</v>
      </c>
      <c r="F7" s="19"/>
    </row>
    <row r="8" spans="2:13" s="2" customFormat="1" ht="18.75" x14ac:dyDescent="0.25">
      <c r="B8" s="45" t="s">
        <v>184</v>
      </c>
      <c r="C8" s="16">
        <f>'ātrie testi_stac_daļa'!K51</f>
        <v>290088</v>
      </c>
      <c r="D8" s="16">
        <f>C8</f>
        <v>290088</v>
      </c>
      <c r="E8" s="145">
        <v>0</v>
      </c>
      <c r="F8" s="14" t="s">
        <v>155</v>
      </c>
    </row>
    <row r="9" spans="2:13" ht="18.75" x14ac:dyDescent="0.25">
      <c r="B9" s="47" t="s">
        <v>123</v>
      </c>
      <c r="C9" s="16"/>
      <c r="D9" s="16"/>
      <c r="E9" s="16"/>
      <c r="F9" s="13"/>
    </row>
    <row r="10" spans="2:13" ht="18.75" x14ac:dyDescent="0.25">
      <c r="B10" s="12" t="s">
        <v>46</v>
      </c>
      <c r="C10" s="39">
        <f>SUM(C11,C28)</f>
        <v>29062473</v>
      </c>
      <c r="D10" s="39">
        <f t="shared" ref="D10:E10" si="1">SUM(D11,D28)</f>
        <v>28327067</v>
      </c>
      <c r="E10" s="39">
        <f t="shared" si="1"/>
        <v>735406</v>
      </c>
      <c r="F10" s="39"/>
      <c r="G10"/>
      <c r="H10"/>
      <c r="I10"/>
      <c r="J10"/>
      <c r="K10" s="7"/>
      <c r="L10" s="7"/>
    </row>
    <row r="11" spans="2:13" ht="18.75" x14ac:dyDescent="0.25">
      <c r="B11" s="15" t="s">
        <v>6</v>
      </c>
      <c r="C11" s="53">
        <f>SUM(C12:C27)</f>
        <v>28796746</v>
      </c>
      <c r="D11" s="53">
        <f t="shared" ref="D11:E11" si="2">SUM(D12:D27)</f>
        <v>28061340</v>
      </c>
      <c r="E11" s="53">
        <f t="shared" si="2"/>
        <v>735406</v>
      </c>
      <c r="F11" s="53"/>
      <c r="G11"/>
      <c r="H11"/>
      <c r="I11"/>
      <c r="J11"/>
      <c r="K11" s="7"/>
      <c r="L11" s="7"/>
    </row>
    <row r="12" spans="2:13" ht="18.75" x14ac:dyDescent="0.25">
      <c r="B12" s="14" t="s">
        <v>192</v>
      </c>
      <c r="C12" s="16">
        <f>Covid_pakalp_progr!H16</f>
        <v>366994</v>
      </c>
      <c r="D12" s="55">
        <f>C12</f>
        <v>366994</v>
      </c>
      <c r="E12" s="56">
        <v>0</v>
      </c>
      <c r="F12" s="14" t="s">
        <v>155</v>
      </c>
      <c r="G12"/>
      <c r="H12"/>
      <c r="I12"/>
      <c r="J12"/>
      <c r="K12" s="22"/>
      <c r="L12" s="23"/>
      <c r="M12" s="2"/>
    </row>
    <row r="13" spans="2:13" ht="18.75" x14ac:dyDescent="0.25">
      <c r="B13" s="14" t="s">
        <v>7</v>
      </c>
      <c r="C13" s="16">
        <f>Covid_pakalp_progr!H25</f>
        <v>735406</v>
      </c>
      <c r="D13" s="55">
        <v>0</v>
      </c>
      <c r="E13" s="56">
        <f>C13</f>
        <v>735406</v>
      </c>
      <c r="F13" s="14" t="s">
        <v>155</v>
      </c>
      <c r="G13" s="21"/>
      <c r="H13" s="21"/>
      <c r="I13" s="21"/>
      <c r="J13" s="21"/>
      <c r="K13" s="22"/>
      <c r="L13" s="23"/>
      <c r="M13" s="2"/>
    </row>
    <row r="14" spans="2:13" ht="18.75" x14ac:dyDescent="0.25">
      <c r="B14" s="14" t="s">
        <v>2</v>
      </c>
      <c r="C14" s="16">
        <f>Covid_pakalp_progr!H62</f>
        <v>5911273</v>
      </c>
      <c r="D14" s="16">
        <f t="shared" ref="D14:D27" si="3">C14</f>
        <v>5911273</v>
      </c>
      <c r="E14" s="56">
        <v>0</v>
      </c>
      <c r="F14" s="14" t="s">
        <v>155</v>
      </c>
      <c r="G14" s="21"/>
      <c r="H14" s="21"/>
      <c r="I14" s="21"/>
      <c r="J14" s="21"/>
      <c r="K14" s="22"/>
      <c r="L14" s="23"/>
      <c r="M14" s="2"/>
    </row>
    <row r="15" spans="2:13" ht="18.75" x14ac:dyDescent="0.25">
      <c r="B15" s="59" t="s">
        <v>198</v>
      </c>
      <c r="C15" s="16">
        <f>D15</f>
        <v>13176872</v>
      </c>
      <c r="D15" s="16">
        <f>Covid_pakalp_progr!H78</f>
        <v>13176872</v>
      </c>
      <c r="E15" s="56">
        <v>0</v>
      </c>
      <c r="F15" s="59" t="s">
        <v>155</v>
      </c>
      <c r="G15" s="21"/>
      <c r="H15" s="21"/>
      <c r="I15" s="21"/>
      <c r="J15" s="21"/>
      <c r="K15" s="22"/>
      <c r="L15" s="23"/>
      <c r="M15" s="2"/>
    </row>
    <row r="16" spans="2:13" ht="18.75" x14ac:dyDescent="0.25">
      <c r="B16" s="14" t="s">
        <v>1</v>
      </c>
      <c r="C16" s="16">
        <f>Covid_pakalp_progr!H89</f>
        <v>4224530</v>
      </c>
      <c r="D16" s="16">
        <f t="shared" si="3"/>
        <v>4224530</v>
      </c>
      <c r="E16" s="56">
        <v>0</v>
      </c>
      <c r="F16" s="14" t="s">
        <v>155</v>
      </c>
      <c r="G16" s="21"/>
      <c r="H16" s="21"/>
      <c r="I16" s="21"/>
      <c r="J16" s="21"/>
      <c r="K16" s="22"/>
      <c r="L16" s="23"/>
      <c r="M16" s="2"/>
    </row>
    <row r="17" spans="2:13" ht="18.75" x14ac:dyDescent="0.25">
      <c r="B17" s="59" t="s">
        <v>199</v>
      </c>
      <c r="C17" s="16">
        <f>D17</f>
        <v>1708024</v>
      </c>
      <c r="D17" s="16">
        <f>Covid_pakalp_progr!H95</f>
        <v>1708024</v>
      </c>
      <c r="E17" s="56">
        <v>0</v>
      </c>
      <c r="F17" s="59" t="s">
        <v>155</v>
      </c>
      <c r="G17" s="21"/>
      <c r="H17" s="21"/>
      <c r="I17" s="21"/>
      <c r="J17" s="21"/>
      <c r="K17" s="22"/>
      <c r="L17" s="23"/>
      <c r="M17" s="2"/>
    </row>
    <row r="18" spans="2:13" ht="18.75" x14ac:dyDescent="0.25">
      <c r="B18" s="14" t="s">
        <v>152</v>
      </c>
      <c r="C18" s="16">
        <f>Covid_pakalp_progr!H39</f>
        <v>1999078</v>
      </c>
      <c r="D18" s="16">
        <f t="shared" si="3"/>
        <v>1999078</v>
      </c>
      <c r="E18" s="56">
        <v>0</v>
      </c>
      <c r="F18" s="14" t="s">
        <v>155</v>
      </c>
      <c r="G18" s="21"/>
      <c r="H18" s="21"/>
      <c r="I18" s="21"/>
      <c r="J18" s="21"/>
      <c r="K18" s="22"/>
      <c r="L18" s="23"/>
      <c r="M18" s="2"/>
    </row>
    <row r="19" spans="2:13" ht="18.75" x14ac:dyDescent="0.25">
      <c r="B19" s="14" t="s">
        <v>8</v>
      </c>
      <c r="C19" s="16">
        <f>Covid_pakalp_progr!H47</f>
        <v>183372</v>
      </c>
      <c r="D19" s="16">
        <f t="shared" si="3"/>
        <v>183372</v>
      </c>
      <c r="E19" s="56">
        <v>0</v>
      </c>
      <c r="F19" s="14" t="s">
        <v>155</v>
      </c>
      <c r="G19" s="21"/>
      <c r="H19" s="21"/>
      <c r="I19" s="21"/>
      <c r="J19" s="21"/>
      <c r="K19" s="22"/>
      <c r="L19" s="23"/>
      <c r="M19" s="2"/>
    </row>
    <row r="20" spans="2:13" ht="18.75" x14ac:dyDescent="0.25">
      <c r="B20" s="14" t="s">
        <v>47</v>
      </c>
      <c r="C20" s="16">
        <f>Covid_pakalp_progr!H120</f>
        <v>85140</v>
      </c>
      <c r="D20" s="16">
        <f t="shared" si="3"/>
        <v>85140</v>
      </c>
      <c r="E20" s="56">
        <v>0</v>
      </c>
      <c r="F20" s="14" t="s">
        <v>155</v>
      </c>
      <c r="G20" s="21"/>
      <c r="H20" s="21"/>
      <c r="I20" s="21"/>
      <c r="J20" s="21"/>
      <c r="K20" s="22"/>
      <c r="L20" s="23"/>
      <c r="M20" s="2"/>
    </row>
    <row r="21" spans="2:13" ht="18.75" x14ac:dyDescent="0.25">
      <c r="B21" s="14" t="s">
        <v>153</v>
      </c>
      <c r="C21" s="16">
        <f>Covid_pakalp_progr!H109</f>
        <v>33413</v>
      </c>
      <c r="D21" s="16">
        <f t="shared" si="3"/>
        <v>33413</v>
      </c>
      <c r="E21" s="56">
        <v>0</v>
      </c>
      <c r="F21" s="14" t="s">
        <v>155</v>
      </c>
      <c r="G21" s="21"/>
      <c r="H21" s="21"/>
      <c r="I21" s="21"/>
      <c r="J21" s="21"/>
      <c r="K21" s="22"/>
      <c r="L21" s="23"/>
      <c r="M21" s="2"/>
    </row>
    <row r="22" spans="2:13" ht="18.75" x14ac:dyDescent="0.25">
      <c r="B22" s="14" t="s">
        <v>151</v>
      </c>
      <c r="C22" s="16">
        <f>Covid_pakalp_progr!H103</f>
        <v>97343</v>
      </c>
      <c r="D22" s="16">
        <f t="shared" si="3"/>
        <v>97343</v>
      </c>
      <c r="E22" s="56">
        <v>0</v>
      </c>
      <c r="F22" s="14" t="s">
        <v>155</v>
      </c>
      <c r="G22" s="21"/>
      <c r="H22" s="21"/>
      <c r="I22" s="21"/>
      <c r="J22" s="21"/>
      <c r="K22" s="22"/>
      <c r="L22" s="23"/>
      <c r="M22" s="2"/>
    </row>
    <row r="23" spans="2:13" ht="18.75" x14ac:dyDescent="0.25">
      <c r="B23" s="14" t="s">
        <v>133</v>
      </c>
      <c r="C23" s="16">
        <f>Covid_pakalp_progr!H128</f>
        <v>138892</v>
      </c>
      <c r="D23" s="16">
        <f t="shared" si="3"/>
        <v>138892</v>
      </c>
      <c r="E23" s="56">
        <v>0</v>
      </c>
      <c r="F23" s="14" t="s">
        <v>155</v>
      </c>
      <c r="G23" s="21"/>
      <c r="H23" s="21"/>
      <c r="I23" s="21"/>
      <c r="J23" s="21"/>
      <c r="K23" s="22"/>
      <c r="L23" s="23"/>
      <c r="M23" s="2"/>
    </row>
    <row r="24" spans="2:13" ht="18.75" x14ac:dyDescent="0.25">
      <c r="B24" s="14" t="s">
        <v>134</v>
      </c>
      <c r="C24" s="16">
        <f>Covid_pakalp_progr!H143</f>
        <v>27325</v>
      </c>
      <c r="D24" s="16">
        <f t="shared" si="3"/>
        <v>27325</v>
      </c>
      <c r="E24" s="56">
        <v>0</v>
      </c>
      <c r="F24" s="14" t="s">
        <v>155</v>
      </c>
      <c r="G24" s="21"/>
      <c r="H24" s="21"/>
      <c r="I24" s="21"/>
      <c r="J24" s="21"/>
      <c r="K24" s="22"/>
      <c r="L24" s="23"/>
      <c r="M24" s="2"/>
    </row>
    <row r="25" spans="2:13" ht="18.75" x14ac:dyDescent="0.25">
      <c r="B25" s="14" t="s">
        <v>149</v>
      </c>
      <c r="C25" s="16">
        <f>Covid_pakalp_progr!H148</f>
        <v>1284</v>
      </c>
      <c r="D25" s="16">
        <f t="shared" si="3"/>
        <v>1284</v>
      </c>
      <c r="E25" s="56">
        <v>0</v>
      </c>
      <c r="F25" s="14" t="s">
        <v>155</v>
      </c>
      <c r="G25" s="21"/>
      <c r="H25" s="21"/>
      <c r="I25" s="21"/>
      <c r="J25" s="21"/>
      <c r="K25" s="22"/>
      <c r="L25" s="23"/>
      <c r="M25" s="2"/>
    </row>
    <row r="26" spans="2:13" ht="18.75" x14ac:dyDescent="0.25">
      <c r="B26" s="14" t="s">
        <v>150</v>
      </c>
      <c r="C26" s="16">
        <f>Covid_pakalp_progr!H156</f>
        <v>31148</v>
      </c>
      <c r="D26" s="16">
        <f t="shared" si="3"/>
        <v>31148</v>
      </c>
      <c r="E26" s="56">
        <v>0</v>
      </c>
      <c r="F26" s="14" t="s">
        <v>155</v>
      </c>
      <c r="G26" s="21"/>
      <c r="H26" s="21"/>
      <c r="I26" s="21"/>
      <c r="J26" s="21"/>
      <c r="K26" s="22"/>
      <c r="L26" s="23"/>
      <c r="M26" s="2"/>
    </row>
    <row r="27" spans="2:13" ht="18.75" x14ac:dyDescent="0.25">
      <c r="B27" s="14" t="s">
        <v>20</v>
      </c>
      <c r="C27" s="16">
        <f>Covid_pakalp_progr!H135</f>
        <v>76652</v>
      </c>
      <c r="D27" s="16">
        <f t="shared" si="3"/>
        <v>76652</v>
      </c>
      <c r="E27" s="56">
        <v>0</v>
      </c>
      <c r="F27" s="14" t="s">
        <v>155</v>
      </c>
      <c r="G27" s="21"/>
      <c r="H27" s="21"/>
      <c r="I27" s="21"/>
      <c r="J27" s="21"/>
      <c r="K27" s="22"/>
      <c r="L27" s="23"/>
      <c r="M27" s="2"/>
    </row>
    <row r="28" spans="2:13" ht="18.75" x14ac:dyDescent="0.25">
      <c r="B28" s="15" t="s">
        <v>48</v>
      </c>
      <c r="C28" s="53">
        <f>SUM(C29:C31)</f>
        <v>265727</v>
      </c>
      <c r="D28" s="53">
        <f>SUM(D29:D31)</f>
        <v>265727</v>
      </c>
      <c r="E28" s="53">
        <f>SUM(E29:E30)</f>
        <v>0</v>
      </c>
      <c r="F28" s="53"/>
      <c r="G28" s="21"/>
      <c r="H28" s="21"/>
      <c r="I28" s="21"/>
      <c r="J28" s="21"/>
      <c r="K28" s="22"/>
      <c r="L28" s="23"/>
      <c r="M28" s="2"/>
    </row>
    <row r="29" spans="2:13" ht="37.5" x14ac:dyDescent="0.25">
      <c r="B29" s="26" t="s">
        <v>126</v>
      </c>
      <c r="C29" s="16">
        <f>RAKUS_antivielu_testi!F12</f>
        <v>40981</v>
      </c>
      <c r="D29" s="16">
        <f>C29</f>
        <v>40981</v>
      </c>
      <c r="E29" s="54">
        <v>0</v>
      </c>
      <c r="F29" s="14" t="s">
        <v>155</v>
      </c>
      <c r="G29" s="21"/>
      <c r="H29" s="21"/>
      <c r="I29" s="21"/>
      <c r="J29" s="21"/>
      <c r="K29" s="22"/>
      <c r="L29" s="22"/>
      <c r="M29" s="2"/>
    </row>
    <row r="30" spans="2:13" ht="18.75" x14ac:dyDescent="0.25">
      <c r="B30" s="26" t="s">
        <v>127</v>
      </c>
      <c r="C30" s="27">
        <f>Sekvencēšana!E14</f>
        <v>166892</v>
      </c>
      <c r="D30" s="27">
        <f>C30</f>
        <v>166892</v>
      </c>
      <c r="E30" s="54">
        <v>0</v>
      </c>
      <c r="F30" s="14" t="s">
        <v>155</v>
      </c>
      <c r="G30" s="20"/>
      <c r="H30" s="20"/>
      <c r="I30" s="20"/>
      <c r="J30" s="20"/>
      <c r="K30" s="2"/>
      <c r="L30" s="2"/>
      <c r="M30" s="2"/>
    </row>
    <row r="31" spans="2:13" ht="37.5" x14ac:dyDescent="0.25">
      <c r="B31" s="60" t="s">
        <v>180</v>
      </c>
      <c r="C31" s="61">
        <f>D31</f>
        <v>57854</v>
      </c>
      <c r="D31" s="61">
        <f>'Sekvencēš.personāla izmaksas'!H55</f>
        <v>57854</v>
      </c>
      <c r="E31" s="62">
        <v>0</v>
      </c>
      <c r="F31" s="59" t="s">
        <v>155</v>
      </c>
      <c r="G31" s="20"/>
      <c r="H31" s="20"/>
      <c r="I31" s="20"/>
      <c r="J31" s="20"/>
      <c r="K31" s="2"/>
      <c r="L31" s="2"/>
      <c r="M31" s="2"/>
    </row>
    <row r="32" spans="2:13" x14ac:dyDescent="0.25">
      <c r="B32" s="4"/>
      <c r="C32" s="4"/>
      <c r="D32" s="4"/>
      <c r="E32" s="4"/>
      <c r="F32"/>
    </row>
    <row r="33" spans="2:6" x14ac:dyDescent="0.25">
      <c r="B33"/>
      <c r="C33"/>
      <c r="D33"/>
      <c r="E33"/>
      <c r="F33"/>
    </row>
    <row r="34" spans="2:6" ht="18.75" x14ac:dyDescent="0.25">
      <c r="B34" s="7"/>
      <c r="C34" s="58"/>
      <c r="D34" s="7"/>
    </row>
    <row r="35" spans="2:6" ht="18.75" x14ac:dyDescent="0.25">
      <c r="B35" s="7"/>
      <c r="C35" s="57"/>
      <c r="D35" s="7"/>
    </row>
    <row r="36" spans="2:6" ht="18.75" x14ac:dyDescent="0.25">
      <c r="B36" s="7"/>
      <c r="C36" s="146"/>
      <c r="D36" s="7"/>
    </row>
    <row r="37" spans="2:6" ht="18.75" x14ac:dyDescent="0.25">
      <c r="B37" s="7"/>
      <c r="C37" s="146"/>
      <c r="D37" s="7"/>
    </row>
    <row r="38" spans="2:6" ht="18.75" x14ac:dyDescent="0.25">
      <c r="B38" s="7"/>
      <c r="C38" s="9"/>
      <c r="D38" s="7"/>
    </row>
  </sheetData>
  <mergeCells count="1">
    <mergeCell ref="C1:F1"/>
  </mergeCells>
  <pageMargins left="0.19685039370078741" right="0.19685039370078741" top="0.23622047244094491" bottom="0.19685039370078741"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filterMode="1">
    <tabColor theme="9" tint="0.79998168889431442"/>
  </sheetPr>
  <dimension ref="A1:O162"/>
  <sheetViews>
    <sheetView zoomScale="62" zoomScaleNormal="62" workbookViewId="0">
      <selection activeCell="A2" sqref="A1:O162"/>
    </sheetView>
  </sheetViews>
  <sheetFormatPr defaultRowHeight="15" x14ac:dyDescent="0.25"/>
  <cols>
    <col min="1" max="1" width="38.5703125" customWidth="1"/>
    <col min="2" max="2" width="13.28515625" customWidth="1"/>
    <col min="3" max="3" width="32.28515625" customWidth="1"/>
    <col min="5" max="5" width="15.7109375" customWidth="1"/>
    <col min="6" max="6" width="16.42578125" customWidth="1"/>
    <col min="7" max="7" width="15.85546875" customWidth="1"/>
    <col min="8" max="8" width="14.5703125" customWidth="1"/>
    <col min="9" max="10" width="14.85546875" customWidth="1"/>
    <col min="11" max="11" width="16.28515625" customWidth="1"/>
    <col min="12" max="13" width="8.7109375" customWidth="1"/>
    <col min="14" max="14" width="11.140625" customWidth="1"/>
    <col min="15" max="15" width="12.42578125" customWidth="1"/>
    <col min="16" max="16" width="12.7109375" customWidth="1"/>
  </cols>
  <sheetData>
    <row r="1" spans="1:15" s="11" customFormat="1" ht="68.25" customHeight="1" x14ac:dyDescent="0.25">
      <c r="H1" s="167" t="s">
        <v>201</v>
      </c>
      <c r="I1" s="167"/>
      <c r="J1" s="167"/>
      <c r="K1" s="167"/>
    </row>
    <row r="2" spans="1:15" ht="15.75" x14ac:dyDescent="0.25">
      <c r="A2" s="168" t="s">
        <v>182</v>
      </c>
      <c r="B2" s="168"/>
      <c r="C2" s="168"/>
      <c r="D2" s="29"/>
      <c r="E2" s="29"/>
      <c r="F2" s="29"/>
      <c r="G2" s="29"/>
      <c r="H2" s="29"/>
      <c r="I2" s="29"/>
      <c r="J2" s="29"/>
      <c r="K2" s="29"/>
      <c r="L2" s="29"/>
      <c r="M2" s="29"/>
      <c r="N2" s="29"/>
      <c r="O2" s="37"/>
    </row>
    <row r="3" spans="1:15" ht="15" customHeight="1" x14ac:dyDescent="0.25">
      <c r="A3" s="172" t="s">
        <v>10</v>
      </c>
      <c r="B3" s="172" t="s">
        <v>11</v>
      </c>
      <c r="C3" s="172" t="s">
        <v>128</v>
      </c>
      <c r="D3" s="172" t="s">
        <v>28</v>
      </c>
      <c r="E3" s="170" t="s">
        <v>32</v>
      </c>
      <c r="F3" s="170"/>
      <c r="G3" s="170"/>
      <c r="H3" s="170"/>
      <c r="I3" s="170"/>
      <c r="J3" s="170"/>
      <c r="K3" s="171" t="s">
        <v>183</v>
      </c>
      <c r="L3" s="10"/>
    </row>
    <row r="4" spans="1:15" ht="14.45" customHeight="1" x14ac:dyDescent="0.25">
      <c r="A4" s="172"/>
      <c r="B4" s="172"/>
      <c r="C4" s="172"/>
      <c r="D4" s="172"/>
      <c r="E4" s="36" t="s">
        <v>142</v>
      </c>
      <c r="F4" s="48" t="s">
        <v>136</v>
      </c>
      <c r="G4" s="36" t="s">
        <v>137</v>
      </c>
      <c r="H4" s="36" t="s">
        <v>138</v>
      </c>
      <c r="I4" s="36" t="s">
        <v>143</v>
      </c>
      <c r="J4" s="36" t="s">
        <v>145</v>
      </c>
      <c r="K4" s="171"/>
      <c r="L4" s="10"/>
    </row>
    <row r="5" spans="1:15" hidden="1" x14ac:dyDescent="0.25">
      <c r="A5" s="33" t="s">
        <v>69</v>
      </c>
      <c r="B5" s="33" t="s">
        <v>81</v>
      </c>
      <c r="C5" s="33" t="s">
        <v>77</v>
      </c>
      <c r="D5" s="35">
        <v>5.28</v>
      </c>
      <c r="E5" s="38"/>
      <c r="F5" s="38"/>
      <c r="G5" s="38"/>
      <c r="H5" s="38"/>
      <c r="I5" s="38">
        <v>1</v>
      </c>
      <c r="J5" s="38">
        <v>18</v>
      </c>
      <c r="K5" s="35">
        <f>ROUND(D5*E5+D5*F5+D5*G5+D5*H5+D5*I5+D5*J5,2)</f>
        <v>100.32</v>
      </c>
      <c r="L5" s="10"/>
    </row>
    <row r="6" spans="1:15" ht="14.45" hidden="1" customHeight="1" x14ac:dyDescent="0.25">
      <c r="A6" s="33" t="s">
        <v>66</v>
      </c>
      <c r="B6" s="33" t="s">
        <v>81</v>
      </c>
      <c r="C6" s="33" t="s">
        <v>77</v>
      </c>
      <c r="D6" s="35">
        <v>5.28</v>
      </c>
      <c r="E6" s="38"/>
      <c r="F6" s="38"/>
      <c r="G6" s="38"/>
      <c r="H6" s="38">
        <v>1</v>
      </c>
      <c r="I6" s="38">
        <v>35</v>
      </c>
      <c r="J6" s="38">
        <v>191</v>
      </c>
      <c r="K6" s="35">
        <f t="shared" ref="K6:K49" si="0">ROUND(D6*E6+D6*F6+D6*G6+D6*H6+D6*I6+D6*J6,2)</f>
        <v>1198.56</v>
      </c>
      <c r="L6" s="10"/>
    </row>
    <row r="7" spans="1:15" hidden="1" x14ac:dyDescent="0.25">
      <c r="A7" s="33" t="s">
        <v>61</v>
      </c>
      <c r="B7" s="33" t="s">
        <v>84</v>
      </c>
      <c r="C7" s="33" t="s">
        <v>78</v>
      </c>
      <c r="D7" s="35">
        <v>3.83</v>
      </c>
      <c r="E7" s="38"/>
      <c r="F7" s="38"/>
      <c r="G7" s="38"/>
      <c r="H7" s="38"/>
      <c r="I7" s="38">
        <v>29</v>
      </c>
      <c r="J7" s="38">
        <v>85</v>
      </c>
      <c r="K7" s="35">
        <f t="shared" si="0"/>
        <v>436.62</v>
      </c>
      <c r="L7" s="10"/>
    </row>
    <row r="8" spans="1:15" hidden="1" x14ac:dyDescent="0.25">
      <c r="A8" s="33" t="s">
        <v>70</v>
      </c>
      <c r="B8" s="33" t="s">
        <v>81</v>
      </c>
      <c r="C8" s="33" t="s">
        <v>77</v>
      </c>
      <c r="D8" s="35">
        <v>5.28</v>
      </c>
      <c r="E8" s="38"/>
      <c r="F8" s="38"/>
      <c r="G8" s="38"/>
      <c r="H8" s="38"/>
      <c r="I8" s="38">
        <v>1</v>
      </c>
      <c r="J8" s="38">
        <v>8</v>
      </c>
      <c r="K8" s="35">
        <f t="shared" si="0"/>
        <v>47.52</v>
      </c>
      <c r="L8" s="10"/>
    </row>
    <row r="9" spans="1:15" hidden="1" x14ac:dyDescent="0.25">
      <c r="A9" s="33" t="s">
        <v>53</v>
      </c>
      <c r="B9" s="33" t="s">
        <v>82</v>
      </c>
      <c r="C9" s="33" t="s">
        <v>37</v>
      </c>
      <c r="D9" s="35">
        <v>48.58</v>
      </c>
      <c r="E9" s="38"/>
      <c r="F9" s="38"/>
      <c r="G9" s="38"/>
      <c r="H9" s="38">
        <v>1</v>
      </c>
      <c r="I9" s="38">
        <v>3</v>
      </c>
      <c r="J9" s="38">
        <v>3</v>
      </c>
      <c r="K9" s="35">
        <f t="shared" si="0"/>
        <v>340.06</v>
      </c>
      <c r="L9" s="10"/>
    </row>
    <row r="10" spans="1:15" x14ac:dyDescent="0.25">
      <c r="A10" s="33" t="s">
        <v>53</v>
      </c>
      <c r="B10" s="33" t="s">
        <v>83</v>
      </c>
      <c r="C10" s="33" t="s">
        <v>122</v>
      </c>
      <c r="D10" s="35">
        <v>1.5</v>
      </c>
      <c r="E10" s="38"/>
      <c r="F10" s="38"/>
      <c r="G10" s="38"/>
      <c r="H10" s="38"/>
      <c r="I10" s="38">
        <v>1</v>
      </c>
      <c r="J10" s="38"/>
      <c r="K10" s="35">
        <f t="shared" si="0"/>
        <v>1.5</v>
      </c>
      <c r="L10" s="10"/>
    </row>
    <row r="11" spans="1:15" hidden="1" x14ac:dyDescent="0.25">
      <c r="A11" s="33" t="s">
        <v>62</v>
      </c>
      <c r="B11" s="33" t="s">
        <v>81</v>
      </c>
      <c r="C11" s="33" t="s">
        <v>77</v>
      </c>
      <c r="D11" s="35">
        <v>5.28</v>
      </c>
      <c r="E11" s="38"/>
      <c r="F11" s="38"/>
      <c r="G11" s="38"/>
      <c r="H11" s="38">
        <v>1</v>
      </c>
      <c r="I11" s="38">
        <v>19</v>
      </c>
      <c r="J11" s="38">
        <v>66</v>
      </c>
      <c r="K11" s="35">
        <f t="shared" si="0"/>
        <v>454.08</v>
      </c>
      <c r="L11" s="10"/>
    </row>
    <row r="12" spans="1:15" hidden="1" x14ac:dyDescent="0.25">
      <c r="A12" s="33" t="s">
        <v>62</v>
      </c>
      <c r="B12" s="33" t="s">
        <v>81</v>
      </c>
      <c r="C12" s="33" t="s">
        <v>77</v>
      </c>
      <c r="D12" s="35">
        <v>9.36</v>
      </c>
      <c r="E12" s="38"/>
      <c r="F12" s="38">
        <v>1</v>
      </c>
      <c r="G12" s="38"/>
      <c r="H12" s="38"/>
      <c r="I12" s="38"/>
      <c r="J12" s="38"/>
      <c r="K12" s="35">
        <f t="shared" si="0"/>
        <v>9.36</v>
      </c>
      <c r="L12" s="10"/>
    </row>
    <row r="13" spans="1:15" hidden="1" x14ac:dyDescent="0.25">
      <c r="A13" s="33" t="s">
        <v>74</v>
      </c>
      <c r="B13" s="33" t="s">
        <v>81</v>
      </c>
      <c r="C13" s="33" t="s">
        <v>77</v>
      </c>
      <c r="D13" s="35">
        <v>5.28</v>
      </c>
      <c r="E13" s="38"/>
      <c r="F13" s="38"/>
      <c r="G13" s="38"/>
      <c r="H13" s="38">
        <v>3</v>
      </c>
      <c r="I13" s="38">
        <v>88</v>
      </c>
      <c r="J13" s="38">
        <v>61</v>
      </c>
      <c r="K13" s="35">
        <f t="shared" si="0"/>
        <v>802.56</v>
      </c>
      <c r="L13" s="10"/>
    </row>
    <row r="14" spans="1:15" hidden="1" x14ac:dyDescent="0.25">
      <c r="A14" s="33" t="s">
        <v>56</v>
      </c>
      <c r="B14" s="33" t="s">
        <v>82</v>
      </c>
      <c r="C14" s="33" t="s">
        <v>37</v>
      </c>
      <c r="D14" s="35">
        <v>48.58</v>
      </c>
      <c r="E14" s="38"/>
      <c r="F14" s="38"/>
      <c r="G14" s="38"/>
      <c r="H14" s="38">
        <v>12</v>
      </c>
      <c r="I14" s="38">
        <v>208</v>
      </c>
      <c r="J14" s="38">
        <v>448</v>
      </c>
      <c r="K14" s="35">
        <f t="shared" si="0"/>
        <v>32451.439999999999</v>
      </c>
      <c r="L14" s="10"/>
    </row>
    <row r="15" spans="1:15" hidden="1" x14ac:dyDescent="0.25">
      <c r="A15" s="33" t="s">
        <v>56</v>
      </c>
      <c r="B15" s="33" t="s">
        <v>81</v>
      </c>
      <c r="C15" s="33" t="s">
        <v>77</v>
      </c>
      <c r="D15" s="35">
        <v>5.28</v>
      </c>
      <c r="E15" s="38"/>
      <c r="F15" s="38"/>
      <c r="G15" s="38"/>
      <c r="H15" s="38">
        <v>20</v>
      </c>
      <c r="I15" s="38">
        <v>268</v>
      </c>
      <c r="J15" s="38">
        <v>457</v>
      </c>
      <c r="K15" s="35">
        <f t="shared" si="0"/>
        <v>3933.6</v>
      </c>
      <c r="L15" s="10"/>
    </row>
    <row r="16" spans="1:15" hidden="1" x14ac:dyDescent="0.25">
      <c r="A16" s="33" t="s">
        <v>56</v>
      </c>
      <c r="B16" s="33" t="s">
        <v>81</v>
      </c>
      <c r="C16" s="33" t="s">
        <v>77</v>
      </c>
      <c r="D16" s="35">
        <v>9.36</v>
      </c>
      <c r="E16" s="38"/>
      <c r="F16" s="38"/>
      <c r="G16" s="38">
        <v>1</v>
      </c>
      <c r="H16" s="38"/>
      <c r="I16" s="38"/>
      <c r="J16" s="38"/>
      <c r="K16" s="35">
        <f t="shared" si="0"/>
        <v>9.36</v>
      </c>
      <c r="L16" s="10"/>
    </row>
    <row r="17" spans="1:12" hidden="1" x14ac:dyDescent="0.25">
      <c r="A17" s="33" t="s">
        <v>63</v>
      </c>
      <c r="B17" s="33" t="s">
        <v>81</v>
      </c>
      <c r="C17" s="33" t="s">
        <v>77</v>
      </c>
      <c r="D17" s="35">
        <v>5.28</v>
      </c>
      <c r="E17" s="38"/>
      <c r="F17" s="38"/>
      <c r="G17" s="38"/>
      <c r="H17" s="38"/>
      <c r="I17" s="38">
        <v>3</v>
      </c>
      <c r="J17" s="38">
        <v>59</v>
      </c>
      <c r="K17" s="35">
        <f t="shared" si="0"/>
        <v>327.36</v>
      </c>
      <c r="L17" s="10"/>
    </row>
    <row r="18" spans="1:12" hidden="1" x14ac:dyDescent="0.25">
      <c r="A18" s="33" t="s">
        <v>52</v>
      </c>
      <c r="B18" s="33" t="s">
        <v>82</v>
      </c>
      <c r="C18" s="33" t="s">
        <v>37</v>
      </c>
      <c r="D18" s="35">
        <v>48.58</v>
      </c>
      <c r="E18" s="38"/>
      <c r="F18" s="38"/>
      <c r="G18" s="38"/>
      <c r="H18" s="38">
        <v>20</v>
      </c>
      <c r="I18" s="38">
        <v>191</v>
      </c>
      <c r="J18" s="38">
        <v>800</v>
      </c>
      <c r="K18" s="35">
        <f t="shared" si="0"/>
        <v>49114.38</v>
      </c>
      <c r="L18" s="10"/>
    </row>
    <row r="19" spans="1:12" hidden="1" x14ac:dyDescent="0.25">
      <c r="A19" s="33" t="s">
        <v>52</v>
      </c>
      <c r="B19" s="33" t="s">
        <v>84</v>
      </c>
      <c r="C19" s="33" t="s">
        <v>78</v>
      </c>
      <c r="D19" s="35">
        <v>3.83</v>
      </c>
      <c r="E19" s="38"/>
      <c r="F19" s="38"/>
      <c r="G19" s="38"/>
      <c r="H19" s="38">
        <v>2</v>
      </c>
      <c r="I19" s="38">
        <v>70</v>
      </c>
      <c r="J19" s="38">
        <v>369</v>
      </c>
      <c r="K19" s="35">
        <f t="shared" si="0"/>
        <v>1689.03</v>
      </c>
      <c r="L19" s="10"/>
    </row>
    <row r="20" spans="1:12" hidden="1" x14ac:dyDescent="0.25">
      <c r="A20" s="33" t="s">
        <v>57</v>
      </c>
      <c r="B20" s="33" t="s">
        <v>82</v>
      </c>
      <c r="C20" s="33" t="s">
        <v>37</v>
      </c>
      <c r="D20" s="35">
        <v>48.58</v>
      </c>
      <c r="E20" s="38"/>
      <c r="F20" s="38"/>
      <c r="G20" s="38"/>
      <c r="H20" s="38">
        <v>2</v>
      </c>
      <c r="I20" s="38">
        <v>77</v>
      </c>
      <c r="J20" s="38">
        <v>464</v>
      </c>
      <c r="K20" s="35">
        <f t="shared" si="0"/>
        <v>26378.94</v>
      </c>
      <c r="L20" s="10"/>
    </row>
    <row r="21" spans="1:12" hidden="1" x14ac:dyDescent="0.25">
      <c r="A21" s="33" t="s">
        <v>57</v>
      </c>
      <c r="B21" s="33" t="s">
        <v>81</v>
      </c>
      <c r="C21" s="33" t="s">
        <v>77</v>
      </c>
      <c r="D21" s="35">
        <v>5.28</v>
      </c>
      <c r="E21" s="38"/>
      <c r="F21" s="38"/>
      <c r="G21" s="38"/>
      <c r="H21" s="38">
        <v>5</v>
      </c>
      <c r="I21" s="38">
        <v>78</v>
      </c>
      <c r="J21" s="38">
        <v>405</v>
      </c>
      <c r="K21" s="35">
        <f t="shared" si="0"/>
        <v>2576.64</v>
      </c>
      <c r="L21" s="10"/>
    </row>
    <row r="22" spans="1:12" hidden="1" x14ac:dyDescent="0.25">
      <c r="A22" s="33" t="s">
        <v>57</v>
      </c>
      <c r="B22" s="33" t="s">
        <v>139</v>
      </c>
      <c r="C22" s="33" t="s">
        <v>140</v>
      </c>
      <c r="D22" s="35">
        <v>12.58</v>
      </c>
      <c r="E22" s="38"/>
      <c r="F22" s="38"/>
      <c r="G22" s="38"/>
      <c r="H22" s="38"/>
      <c r="I22" s="38">
        <v>2</v>
      </c>
      <c r="J22" s="38">
        <v>3</v>
      </c>
      <c r="K22" s="35">
        <f t="shared" si="0"/>
        <v>62.9</v>
      </c>
      <c r="L22" s="10"/>
    </row>
    <row r="23" spans="1:12" hidden="1" x14ac:dyDescent="0.25">
      <c r="A23" s="33" t="s">
        <v>64</v>
      </c>
      <c r="B23" s="33" t="s">
        <v>84</v>
      </c>
      <c r="C23" s="33" t="s">
        <v>78</v>
      </c>
      <c r="D23" s="35">
        <v>3.83</v>
      </c>
      <c r="E23" s="38"/>
      <c r="F23" s="38"/>
      <c r="G23" s="38"/>
      <c r="H23" s="38">
        <v>6</v>
      </c>
      <c r="I23" s="38">
        <v>49</v>
      </c>
      <c r="J23" s="38">
        <v>256</v>
      </c>
      <c r="K23" s="35">
        <f t="shared" si="0"/>
        <v>1191.1300000000001</v>
      </c>
      <c r="L23" s="10"/>
    </row>
    <row r="24" spans="1:12" hidden="1" x14ac:dyDescent="0.25">
      <c r="A24" s="33" t="s">
        <v>71</v>
      </c>
      <c r="B24" s="33" t="s">
        <v>81</v>
      </c>
      <c r="C24" s="33" t="s">
        <v>77</v>
      </c>
      <c r="D24" s="35">
        <v>5.28</v>
      </c>
      <c r="E24" s="38"/>
      <c r="F24" s="38"/>
      <c r="G24" s="38"/>
      <c r="H24" s="38">
        <v>1</v>
      </c>
      <c r="I24" s="38">
        <v>28</v>
      </c>
      <c r="J24" s="38">
        <v>63</v>
      </c>
      <c r="K24" s="35">
        <f t="shared" si="0"/>
        <v>485.76</v>
      </c>
      <c r="L24" s="10"/>
    </row>
    <row r="25" spans="1:12" hidden="1" x14ac:dyDescent="0.25">
      <c r="A25" s="33" t="s">
        <v>76</v>
      </c>
      <c r="B25" s="33" t="s">
        <v>81</v>
      </c>
      <c r="C25" s="33" t="s">
        <v>77</v>
      </c>
      <c r="D25" s="35">
        <v>5.28</v>
      </c>
      <c r="E25" s="38"/>
      <c r="F25" s="38"/>
      <c r="G25" s="38"/>
      <c r="H25" s="38">
        <v>1</v>
      </c>
      <c r="I25" s="38">
        <v>20</v>
      </c>
      <c r="J25" s="38">
        <v>58</v>
      </c>
      <c r="K25" s="35">
        <f t="shared" si="0"/>
        <v>417.12</v>
      </c>
      <c r="L25" s="10"/>
    </row>
    <row r="26" spans="1:12" hidden="1" x14ac:dyDescent="0.25">
      <c r="A26" s="33" t="s">
        <v>65</v>
      </c>
      <c r="B26" s="33" t="s">
        <v>81</v>
      </c>
      <c r="C26" s="33" t="s">
        <v>77</v>
      </c>
      <c r="D26" s="35">
        <v>5.28</v>
      </c>
      <c r="E26" s="38"/>
      <c r="F26" s="38"/>
      <c r="G26" s="38"/>
      <c r="H26" s="38"/>
      <c r="I26" s="38">
        <v>18</v>
      </c>
      <c r="J26" s="38">
        <v>140</v>
      </c>
      <c r="K26" s="35">
        <f t="shared" si="0"/>
        <v>834.24</v>
      </c>
      <c r="L26" s="10"/>
    </row>
    <row r="27" spans="1:12" hidden="1" x14ac:dyDescent="0.25">
      <c r="A27" s="33" t="s">
        <v>65</v>
      </c>
      <c r="B27" s="33" t="s">
        <v>84</v>
      </c>
      <c r="C27" s="33" t="s">
        <v>78</v>
      </c>
      <c r="D27" s="35">
        <v>3.83</v>
      </c>
      <c r="E27" s="38"/>
      <c r="F27" s="38"/>
      <c r="G27" s="38"/>
      <c r="H27" s="38"/>
      <c r="I27" s="38">
        <v>2</v>
      </c>
      <c r="J27" s="38">
        <v>9</v>
      </c>
      <c r="K27" s="35">
        <f t="shared" si="0"/>
        <v>42.13</v>
      </c>
      <c r="L27" s="10"/>
    </row>
    <row r="28" spans="1:12" hidden="1" x14ac:dyDescent="0.25">
      <c r="A28" s="33" t="s">
        <v>54</v>
      </c>
      <c r="B28" s="33" t="s">
        <v>82</v>
      </c>
      <c r="C28" s="33" t="s">
        <v>37</v>
      </c>
      <c r="D28" s="35">
        <v>48.2</v>
      </c>
      <c r="E28" s="38"/>
      <c r="F28" s="38"/>
      <c r="G28" s="38">
        <v>1</v>
      </c>
      <c r="H28" s="38"/>
      <c r="I28" s="38"/>
      <c r="J28" s="38"/>
      <c r="K28" s="35">
        <f t="shared" si="0"/>
        <v>48.2</v>
      </c>
      <c r="L28" s="10"/>
    </row>
    <row r="29" spans="1:12" hidden="1" x14ac:dyDescent="0.25">
      <c r="A29" s="33" t="s">
        <v>54</v>
      </c>
      <c r="B29" s="33" t="s">
        <v>82</v>
      </c>
      <c r="C29" s="33" t="s">
        <v>37</v>
      </c>
      <c r="D29" s="35">
        <v>48.58</v>
      </c>
      <c r="E29" s="38"/>
      <c r="F29" s="38"/>
      <c r="G29" s="38"/>
      <c r="H29" s="38">
        <v>5</v>
      </c>
      <c r="I29" s="38">
        <v>172</v>
      </c>
      <c r="J29" s="38">
        <v>600</v>
      </c>
      <c r="K29" s="35">
        <f t="shared" si="0"/>
        <v>37746.660000000003</v>
      </c>
      <c r="L29" s="10"/>
    </row>
    <row r="30" spans="1:12" hidden="1" x14ac:dyDescent="0.25">
      <c r="A30" s="33" t="s">
        <v>54</v>
      </c>
      <c r="B30" s="33" t="s">
        <v>81</v>
      </c>
      <c r="C30" s="33" t="s">
        <v>77</v>
      </c>
      <c r="D30" s="35">
        <v>5.28</v>
      </c>
      <c r="E30" s="38"/>
      <c r="F30" s="38"/>
      <c r="G30" s="38"/>
      <c r="H30" s="38">
        <v>3</v>
      </c>
      <c r="I30" s="38"/>
      <c r="J30" s="38"/>
      <c r="K30" s="35">
        <f t="shared" si="0"/>
        <v>15.84</v>
      </c>
      <c r="L30" s="10"/>
    </row>
    <row r="31" spans="1:12" hidden="1" x14ac:dyDescent="0.25">
      <c r="A31" s="33" t="s">
        <v>54</v>
      </c>
      <c r="B31" s="33" t="s">
        <v>81</v>
      </c>
      <c r="C31" s="33" t="s">
        <v>77</v>
      </c>
      <c r="D31" s="35">
        <v>9.36</v>
      </c>
      <c r="E31" s="38"/>
      <c r="F31" s="38"/>
      <c r="G31" s="38">
        <v>1</v>
      </c>
      <c r="H31" s="38"/>
      <c r="I31" s="38"/>
      <c r="J31" s="38"/>
      <c r="K31" s="35">
        <f t="shared" si="0"/>
        <v>9.36</v>
      </c>
      <c r="L31" s="10"/>
    </row>
    <row r="32" spans="1:12" x14ac:dyDescent="0.25">
      <c r="A32" s="33" t="s">
        <v>54</v>
      </c>
      <c r="B32" s="33" t="s">
        <v>83</v>
      </c>
      <c r="C32" s="33" t="s">
        <v>122</v>
      </c>
      <c r="D32" s="35">
        <v>1.5</v>
      </c>
      <c r="E32" s="38"/>
      <c r="F32" s="38"/>
      <c r="G32" s="38"/>
      <c r="H32" s="38">
        <v>4</v>
      </c>
      <c r="I32" s="38">
        <v>146</v>
      </c>
      <c r="J32" s="38">
        <v>600</v>
      </c>
      <c r="K32" s="35">
        <f t="shared" si="0"/>
        <v>1125</v>
      </c>
      <c r="L32" s="10"/>
    </row>
    <row r="33" spans="1:12" hidden="1" x14ac:dyDescent="0.25">
      <c r="A33" s="33" t="s">
        <v>67</v>
      </c>
      <c r="B33" s="33" t="s">
        <v>81</v>
      </c>
      <c r="C33" s="33" t="s">
        <v>77</v>
      </c>
      <c r="D33" s="35">
        <v>5.28</v>
      </c>
      <c r="E33" s="38"/>
      <c r="F33" s="38"/>
      <c r="G33" s="38"/>
      <c r="H33" s="38"/>
      <c r="I33" s="38">
        <v>1</v>
      </c>
      <c r="J33" s="38"/>
      <c r="K33" s="35">
        <f t="shared" si="0"/>
        <v>5.28</v>
      </c>
      <c r="L33" s="10"/>
    </row>
    <row r="34" spans="1:12" hidden="1" x14ac:dyDescent="0.25">
      <c r="A34" s="33" t="s">
        <v>58</v>
      </c>
      <c r="B34" s="33" t="s">
        <v>81</v>
      </c>
      <c r="C34" s="33" t="s">
        <v>77</v>
      </c>
      <c r="D34" s="35">
        <v>5.28</v>
      </c>
      <c r="E34" s="38"/>
      <c r="F34" s="38"/>
      <c r="G34" s="38"/>
      <c r="H34" s="38">
        <v>1</v>
      </c>
      <c r="I34" s="38">
        <v>214</v>
      </c>
      <c r="J34" s="38">
        <v>1039</v>
      </c>
      <c r="K34" s="35">
        <f t="shared" si="0"/>
        <v>6621.12</v>
      </c>
      <c r="L34" s="10"/>
    </row>
    <row r="35" spans="1:12" hidden="1" x14ac:dyDescent="0.25">
      <c r="A35" s="33" t="s">
        <v>79</v>
      </c>
      <c r="B35" s="33" t="s">
        <v>81</v>
      </c>
      <c r="C35" s="33" t="s">
        <v>77</v>
      </c>
      <c r="D35" s="35">
        <v>5.28</v>
      </c>
      <c r="E35" s="38"/>
      <c r="F35" s="38"/>
      <c r="G35" s="38"/>
      <c r="H35" s="38">
        <v>56</v>
      </c>
      <c r="I35" s="38">
        <v>63</v>
      </c>
      <c r="J35" s="38"/>
      <c r="K35" s="35">
        <f t="shared" si="0"/>
        <v>628.32000000000005</v>
      </c>
      <c r="L35" s="10"/>
    </row>
    <row r="36" spans="1:12" hidden="1" x14ac:dyDescent="0.25">
      <c r="A36" s="33" t="s">
        <v>79</v>
      </c>
      <c r="B36" s="33" t="s">
        <v>81</v>
      </c>
      <c r="C36" s="33" t="s">
        <v>77</v>
      </c>
      <c r="D36" s="35">
        <v>9.36</v>
      </c>
      <c r="E36" s="38"/>
      <c r="F36" s="38"/>
      <c r="G36" s="38">
        <v>1</v>
      </c>
      <c r="H36" s="38"/>
      <c r="I36" s="38"/>
      <c r="J36" s="38"/>
      <c r="K36" s="35">
        <f t="shared" si="0"/>
        <v>9.36</v>
      </c>
      <c r="L36" s="10"/>
    </row>
    <row r="37" spans="1:12" hidden="1" x14ac:dyDescent="0.25">
      <c r="A37" s="33" t="s">
        <v>55</v>
      </c>
      <c r="B37" s="33" t="s">
        <v>82</v>
      </c>
      <c r="C37" s="33" t="s">
        <v>37</v>
      </c>
      <c r="D37" s="35">
        <v>48.2</v>
      </c>
      <c r="E37" s="38">
        <v>1</v>
      </c>
      <c r="F37" s="38">
        <v>1</v>
      </c>
      <c r="G37" s="38">
        <v>8</v>
      </c>
      <c r="H37" s="38"/>
      <c r="I37" s="38"/>
      <c r="J37" s="38"/>
      <c r="K37" s="35">
        <f t="shared" si="0"/>
        <v>482</v>
      </c>
      <c r="L37" s="10"/>
    </row>
    <row r="38" spans="1:12" hidden="1" x14ac:dyDescent="0.25">
      <c r="A38" s="33" t="s">
        <v>55</v>
      </c>
      <c r="B38" s="33" t="s">
        <v>82</v>
      </c>
      <c r="C38" s="33" t="s">
        <v>37</v>
      </c>
      <c r="D38" s="35">
        <v>48.58</v>
      </c>
      <c r="E38" s="38"/>
      <c r="F38" s="38"/>
      <c r="G38" s="38"/>
      <c r="H38" s="38">
        <v>36</v>
      </c>
      <c r="I38" s="38">
        <v>485</v>
      </c>
      <c r="J38" s="38">
        <v>1199</v>
      </c>
      <c r="K38" s="35">
        <f t="shared" si="0"/>
        <v>83557.600000000006</v>
      </c>
      <c r="L38" s="10"/>
    </row>
    <row r="39" spans="1:12" hidden="1" x14ac:dyDescent="0.25">
      <c r="A39" s="33" t="s">
        <v>55</v>
      </c>
      <c r="B39" s="33" t="s">
        <v>81</v>
      </c>
      <c r="C39" s="33" t="s">
        <v>77</v>
      </c>
      <c r="D39" s="35">
        <v>5.28</v>
      </c>
      <c r="E39" s="38"/>
      <c r="F39" s="38"/>
      <c r="G39" s="38"/>
      <c r="H39" s="38"/>
      <c r="I39" s="38"/>
      <c r="J39" s="38">
        <v>1</v>
      </c>
      <c r="K39" s="35">
        <f t="shared" si="0"/>
        <v>5.28</v>
      </c>
      <c r="L39" s="10"/>
    </row>
    <row r="40" spans="1:12" hidden="1" x14ac:dyDescent="0.25">
      <c r="A40" s="33" t="s">
        <v>80</v>
      </c>
      <c r="B40" s="33" t="s">
        <v>81</v>
      </c>
      <c r="C40" s="33" t="s">
        <v>77</v>
      </c>
      <c r="D40" s="35">
        <v>5.28</v>
      </c>
      <c r="E40" s="38"/>
      <c r="F40" s="38"/>
      <c r="G40" s="38"/>
      <c r="H40" s="38"/>
      <c r="I40" s="38">
        <v>32</v>
      </c>
      <c r="J40" s="38">
        <v>31</v>
      </c>
      <c r="K40" s="35">
        <f t="shared" si="0"/>
        <v>332.64</v>
      </c>
      <c r="L40" s="10"/>
    </row>
    <row r="41" spans="1:12" hidden="1" x14ac:dyDescent="0.25">
      <c r="A41" s="33" t="s">
        <v>72</v>
      </c>
      <c r="B41" s="33" t="s">
        <v>81</v>
      </c>
      <c r="C41" s="33" t="s">
        <v>77</v>
      </c>
      <c r="D41" s="35">
        <v>5.28</v>
      </c>
      <c r="E41" s="38"/>
      <c r="F41" s="38"/>
      <c r="G41" s="38"/>
      <c r="H41" s="38"/>
      <c r="I41" s="38">
        <v>6</v>
      </c>
      <c r="J41" s="38">
        <v>70</v>
      </c>
      <c r="K41" s="35">
        <f t="shared" si="0"/>
        <v>401.28</v>
      </c>
      <c r="L41" s="10"/>
    </row>
    <row r="42" spans="1:12" hidden="1" x14ac:dyDescent="0.25">
      <c r="A42" s="33" t="s">
        <v>73</v>
      </c>
      <c r="B42" s="33" t="s">
        <v>81</v>
      </c>
      <c r="C42" s="33" t="s">
        <v>77</v>
      </c>
      <c r="D42" s="35">
        <v>5.28</v>
      </c>
      <c r="E42" s="38"/>
      <c r="F42" s="38"/>
      <c r="G42" s="38"/>
      <c r="H42" s="38">
        <v>1</v>
      </c>
      <c r="I42" s="38">
        <v>54</v>
      </c>
      <c r="J42" s="38">
        <v>129</v>
      </c>
      <c r="K42" s="35">
        <f t="shared" si="0"/>
        <v>971.52</v>
      </c>
      <c r="L42" s="10"/>
    </row>
    <row r="43" spans="1:12" hidden="1" x14ac:dyDescent="0.25">
      <c r="A43" s="33" t="s">
        <v>75</v>
      </c>
      <c r="B43" s="33" t="s">
        <v>81</v>
      </c>
      <c r="C43" s="33" t="s">
        <v>77</v>
      </c>
      <c r="D43" s="35">
        <v>5.28</v>
      </c>
      <c r="E43" s="38"/>
      <c r="F43" s="38"/>
      <c r="G43" s="38"/>
      <c r="H43" s="38">
        <v>-2</v>
      </c>
      <c r="I43" s="38">
        <v>45</v>
      </c>
      <c r="J43" s="38">
        <v>71</v>
      </c>
      <c r="K43" s="35">
        <f t="shared" si="0"/>
        <v>601.91999999999996</v>
      </c>
      <c r="L43" s="10"/>
    </row>
    <row r="44" spans="1:12" hidden="1" x14ac:dyDescent="0.25">
      <c r="A44" s="33" t="s">
        <v>75</v>
      </c>
      <c r="B44" s="33" t="s">
        <v>84</v>
      </c>
      <c r="C44" s="33" t="s">
        <v>78</v>
      </c>
      <c r="D44" s="35">
        <v>3.83</v>
      </c>
      <c r="E44" s="38"/>
      <c r="F44" s="38"/>
      <c r="G44" s="38"/>
      <c r="H44" s="38"/>
      <c r="I44" s="38"/>
      <c r="J44" s="38">
        <v>1</v>
      </c>
      <c r="K44" s="35">
        <f t="shared" si="0"/>
        <v>3.83</v>
      </c>
      <c r="L44" s="10"/>
    </row>
    <row r="45" spans="1:12" hidden="1" x14ac:dyDescent="0.25">
      <c r="A45" s="33" t="s">
        <v>68</v>
      </c>
      <c r="B45" s="33" t="s">
        <v>84</v>
      </c>
      <c r="C45" s="33" t="s">
        <v>78</v>
      </c>
      <c r="D45" s="35">
        <v>3.83</v>
      </c>
      <c r="E45" s="38"/>
      <c r="F45" s="38"/>
      <c r="G45" s="38"/>
      <c r="H45" s="38">
        <v>2</v>
      </c>
      <c r="I45" s="38">
        <v>45</v>
      </c>
      <c r="J45" s="38">
        <v>118</v>
      </c>
      <c r="K45" s="35">
        <f t="shared" si="0"/>
        <v>631.95000000000005</v>
      </c>
      <c r="L45" s="10"/>
    </row>
    <row r="46" spans="1:12" hidden="1" x14ac:dyDescent="0.25">
      <c r="A46" s="33" t="s">
        <v>59</v>
      </c>
      <c r="B46" s="33" t="s">
        <v>82</v>
      </c>
      <c r="C46" s="33" t="s">
        <v>37</v>
      </c>
      <c r="D46" s="35">
        <v>48.58</v>
      </c>
      <c r="E46" s="38"/>
      <c r="F46" s="38"/>
      <c r="G46" s="38"/>
      <c r="H46" s="38">
        <v>1</v>
      </c>
      <c r="I46" s="38">
        <v>60</v>
      </c>
      <c r="J46" s="38">
        <v>177</v>
      </c>
      <c r="K46" s="35">
        <f t="shared" si="0"/>
        <v>11562.04</v>
      </c>
      <c r="L46" s="10"/>
    </row>
    <row r="47" spans="1:12" hidden="1" x14ac:dyDescent="0.25">
      <c r="A47" s="33" t="s">
        <v>59</v>
      </c>
      <c r="B47" s="33" t="s">
        <v>81</v>
      </c>
      <c r="C47" s="33" t="s">
        <v>77</v>
      </c>
      <c r="D47" s="35">
        <v>5.28</v>
      </c>
      <c r="E47" s="38"/>
      <c r="F47" s="38"/>
      <c r="G47" s="38"/>
      <c r="H47" s="38">
        <v>6</v>
      </c>
      <c r="I47" s="38">
        <v>192</v>
      </c>
      <c r="J47" s="38">
        <v>704</v>
      </c>
      <c r="K47" s="35">
        <f t="shared" si="0"/>
        <v>4762.5600000000004</v>
      </c>
      <c r="L47" s="10"/>
    </row>
    <row r="48" spans="1:12" hidden="1" x14ac:dyDescent="0.25">
      <c r="A48" s="33" t="s">
        <v>60</v>
      </c>
      <c r="B48" s="33" t="s">
        <v>82</v>
      </c>
      <c r="C48" s="33" t="s">
        <v>37</v>
      </c>
      <c r="D48" s="35">
        <v>48.58</v>
      </c>
      <c r="E48" s="38"/>
      <c r="F48" s="38"/>
      <c r="G48" s="38"/>
      <c r="H48" s="38">
        <v>1</v>
      </c>
      <c r="I48" s="38">
        <v>66</v>
      </c>
      <c r="J48" s="38">
        <v>295</v>
      </c>
      <c r="K48" s="35">
        <f t="shared" si="0"/>
        <v>17585.96</v>
      </c>
      <c r="L48" s="10"/>
    </row>
    <row r="49" spans="1:12" hidden="1" x14ac:dyDescent="0.25">
      <c r="A49" s="33" t="s">
        <v>60</v>
      </c>
      <c r="B49" s="33" t="s">
        <v>139</v>
      </c>
      <c r="C49" s="33" t="s">
        <v>140</v>
      </c>
      <c r="D49" s="35">
        <v>12.58</v>
      </c>
      <c r="E49" s="38"/>
      <c r="F49" s="38"/>
      <c r="G49" s="38"/>
      <c r="H49" s="38"/>
      <c r="I49" s="38">
        <v>1</v>
      </c>
      <c r="J49" s="38">
        <v>5</v>
      </c>
      <c r="K49" s="35">
        <f t="shared" si="0"/>
        <v>75.48</v>
      </c>
      <c r="L49" s="10"/>
    </row>
    <row r="50" spans="1:12" hidden="1" x14ac:dyDescent="0.25">
      <c r="A50" s="33"/>
      <c r="B50" s="33"/>
      <c r="C50" s="33"/>
      <c r="D50" s="35"/>
      <c r="E50" s="38"/>
      <c r="F50" s="38"/>
      <c r="G50" s="38"/>
      <c r="H50" s="38"/>
      <c r="I50" s="38"/>
      <c r="J50" s="38"/>
      <c r="K50" s="46">
        <f>SUM(K5:K49)</f>
        <v>290087.81</v>
      </c>
      <c r="L50" s="10"/>
    </row>
    <row r="51" spans="1:12" ht="15.75" hidden="1" thickBot="1" x14ac:dyDescent="0.3">
      <c r="A51" s="10"/>
      <c r="B51" s="10"/>
      <c r="C51" s="10"/>
      <c r="D51" s="10"/>
      <c r="E51" s="10"/>
      <c r="F51" s="10"/>
      <c r="G51" s="10"/>
      <c r="H51" s="10"/>
      <c r="I51" s="10"/>
      <c r="J51" s="10"/>
      <c r="K51" s="72">
        <f>ROUNDUP(K50,0)</f>
        <v>290088</v>
      </c>
      <c r="L51" s="10"/>
    </row>
    <row r="52" spans="1:12" ht="54.75" hidden="1" customHeight="1" x14ac:dyDescent="0.25">
      <c r="A52" s="169" t="s">
        <v>141</v>
      </c>
      <c r="B52" s="169"/>
      <c r="C52" s="169"/>
      <c r="D52" s="169"/>
      <c r="E52" s="169"/>
      <c r="F52" s="169"/>
      <c r="G52" s="169"/>
      <c r="H52" s="169"/>
      <c r="I52" s="169"/>
      <c r="J52" s="169"/>
      <c r="K52" s="169"/>
      <c r="L52" s="10"/>
    </row>
    <row r="72" ht="14.45" customHeight="1" x14ac:dyDescent="0.25"/>
    <row r="153" spans="1:15" x14ac:dyDescent="0.25">
      <c r="A153" s="10"/>
      <c r="B153" s="10"/>
      <c r="C153" s="10"/>
      <c r="D153" s="10"/>
      <c r="E153" s="10"/>
      <c r="F153" s="10"/>
      <c r="G153" s="10"/>
      <c r="H153" s="10"/>
      <c r="I153" s="10"/>
      <c r="J153" s="10"/>
      <c r="K153" s="10"/>
      <c r="L153" s="10"/>
      <c r="M153" s="10"/>
      <c r="N153" s="10"/>
      <c r="O153" s="10"/>
    </row>
    <row r="154" spans="1:15" x14ac:dyDescent="0.25">
      <c r="A154" s="10"/>
      <c r="B154" s="10"/>
      <c r="C154" s="10"/>
      <c r="D154" s="10"/>
      <c r="E154" s="10"/>
      <c r="F154" s="10"/>
      <c r="G154" s="10"/>
      <c r="H154" s="10"/>
      <c r="I154" s="10"/>
      <c r="J154" s="10"/>
      <c r="K154" s="10"/>
      <c r="L154" s="10"/>
      <c r="M154" s="10"/>
      <c r="N154" s="10"/>
      <c r="O154" s="10"/>
    </row>
    <row r="155" spans="1:15" x14ac:dyDescent="0.25">
      <c r="A155" s="10"/>
      <c r="B155" s="10"/>
      <c r="C155" s="10"/>
      <c r="D155" s="10"/>
      <c r="E155" s="10"/>
      <c r="F155" s="10"/>
      <c r="G155" s="10"/>
      <c r="H155" s="10"/>
      <c r="I155" s="10"/>
      <c r="J155" s="10"/>
      <c r="K155" s="10"/>
      <c r="L155" s="10"/>
      <c r="M155" s="10"/>
      <c r="N155" s="10"/>
      <c r="O155" s="10"/>
    </row>
    <row r="156" spans="1:15" x14ac:dyDescent="0.25">
      <c r="A156" s="10"/>
      <c r="B156" s="10"/>
      <c r="C156" s="10"/>
      <c r="D156" s="10"/>
      <c r="E156" s="10"/>
      <c r="F156" s="10"/>
      <c r="G156" s="10"/>
      <c r="H156" s="10"/>
      <c r="I156" s="10"/>
      <c r="J156" s="10"/>
      <c r="K156" s="10"/>
      <c r="L156" s="10"/>
      <c r="M156" s="10"/>
      <c r="N156" s="10"/>
      <c r="O156" s="10"/>
    </row>
    <row r="157" spans="1:15" x14ac:dyDescent="0.25">
      <c r="A157" s="10"/>
      <c r="B157" s="10"/>
      <c r="C157" s="10"/>
      <c r="D157" s="10"/>
      <c r="E157" s="10"/>
      <c r="F157" s="10"/>
      <c r="G157" s="10"/>
      <c r="H157" s="10"/>
      <c r="I157" s="10"/>
      <c r="J157" s="10"/>
      <c r="K157" s="10"/>
      <c r="L157" s="10"/>
      <c r="M157" s="10"/>
      <c r="N157" s="10"/>
      <c r="O157" s="10"/>
    </row>
    <row r="158" spans="1:15" x14ac:dyDescent="0.25">
      <c r="A158" s="10"/>
      <c r="B158" s="10"/>
      <c r="C158" s="10"/>
      <c r="D158" s="10"/>
      <c r="E158" s="10"/>
      <c r="F158" s="10"/>
      <c r="G158" s="10"/>
      <c r="H158" s="10"/>
      <c r="I158" s="10"/>
      <c r="J158" s="10"/>
      <c r="K158" s="10"/>
      <c r="L158" s="10"/>
      <c r="M158" s="10"/>
      <c r="N158" s="10"/>
      <c r="O158" s="10"/>
    </row>
    <row r="159" spans="1:15" x14ac:dyDescent="0.25">
      <c r="A159" s="10"/>
      <c r="B159" s="10"/>
      <c r="C159" s="10"/>
      <c r="D159" s="10"/>
      <c r="E159" s="10"/>
      <c r="F159" s="10"/>
      <c r="G159" s="10"/>
      <c r="H159" s="10"/>
      <c r="I159" s="10"/>
      <c r="J159" s="10"/>
      <c r="K159" s="10"/>
      <c r="L159" s="10"/>
      <c r="M159" s="10"/>
      <c r="N159" s="10"/>
      <c r="O159" s="10"/>
    </row>
    <row r="160" spans="1:15" x14ac:dyDescent="0.25">
      <c r="A160" s="10"/>
      <c r="B160" s="10"/>
      <c r="C160" s="10"/>
      <c r="D160" s="10"/>
      <c r="E160" s="10"/>
      <c r="F160" s="10"/>
      <c r="G160" s="10"/>
      <c r="H160" s="10"/>
      <c r="I160" s="10"/>
      <c r="J160" s="10"/>
      <c r="K160" s="10"/>
      <c r="L160" s="10"/>
      <c r="M160" s="10"/>
      <c r="N160" s="10"/>
      <c r="O160" s="10"/>
    </row>
    <row r="161" spans="1:15" x14ac:dyDescent="0.25">
      <c r="A161" s="10"/>
      <c r="B161" s="10"/>
      <c r="C161" s="10"/>
      <c r="D161" s="10"/>
      <c r="E161" s="10"/>
      <c r="F161" s="10"/>
      <c r="G161" s="10"/>
      <c r="H161" s="10"/>
      <c r="I161" s="10"/>
      <c r="J161" s="10"/>
      <c r="K161" s="10"/>
      <c r="L161" s="10"/>
      <c r="M161" s="10"/>
      <c r="N161" s="10"/>
      <c r="O161" s="10"/>
    </row>
    <row r="162" spans="1:15" x14ac:dyDescent="0.25">
      <c r="A162" s="10"/>
      <c r="B162" s="10"/>
      <c r="C162" s="10"/>
      <c r="D162" s="10"/>
      <c r="E162" s="10"/>
      <c r="F162" s="10"/>
      <c r="G162" s="10"/>
      <c r="H162" s="10"/>
      <c r="I162" s="10"/>
      <c r="J162" s="10"/>
      <c r="K162" s="10"/>
      <c r="L162" s="10"/>
      <c r="M162" s="10"/>
      <c r="N162" s="10"/>
      <c r="O162" s="10"/>
    </row>
  </sheetData>
  <autoFilter ref="A4:O52" xr:uid="{5AC7B930-7AEF-4EFA-ADBC-55038C946BCD}">
    <filterColumn colId="1">
      <filters>
        <filter val="60046"/>
      </filters>
    </filterColumn>
  </autoFilter>
  <mergeCells count="9">
    <mergeCell ref="H1:K1"/>
    <mergeCell ref="A2:C2"/>
    <mergeCell ref="A52:K52"/>
    <mergeCell ref="E3:J3"/>
    <mergeCell ref="K3:K4"/>
    <mergeCell ref="A3:A4"/>
    <mergeCell ref="B3:B4"/>
    <mergeCell ref="C3:C4"/>
    <mergeCell ref="D3:D4"/>
  </mergeCells>
  <pageMargins left="0.7" right="0.7" top="0.75" bottom="0.75" header="0.3" footer="0.3"/>
  <pageSetup scale="65" orientation="landscape"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G17"/>
  <sheetViews>
    <sheetView zoomScale="91" zoomScaleNormal="91" workbookViewId="0">
      <selection activeCell="A2" sqref="A2:C2"/>
    </sheetView>
  </sheetViews>
  <sheetFormatPr defaultRowHeight="12.75" x14ac:dyDescent="0.2"/>
  <cols>
    <col min="1" max="1" width="18.85546875" style="89" customWidth="1"/>
    <col min="2" max="2" width="60.7109375" style="89" customWidth="1"/>
    <col min="3" max="3" width="11.42578125" style="89" customWidth="1"/>
    <col min="4" max="4" width="25" style="89" customWidth="1"/>
    <col min="5" max="6" width="13.42578125" style="89" customWidth="1"/>
    <col min="7" max="16384" width="9.140625" style="89"/>
  </cols>
  <sheetData>
    <row r="1" spans="1:7" ht="51.75" customHeight="1" x14ac:dyDescent="0.2">
      <c r="D1" s="174" t="s">
        <v>201</v>
      </c>
      <c r="E1" s="174"/>
      <c r="F1" s="174"/>
      <c r="G1" s="174"/>
    </row>
    <row r="2" spans="1:7" x14ac:dyDescent="0.2">
      <c r="A2" s="173" t="s">
        <v>189</v>
      </c>
      <c r="B2" s="173"/>
      <c r="C2" s="173"/>
    </row>
    <row r="3" spans="1:7" x14ac:dyDescent="0.2">
      <c r="A3" s="74" t="s">
        <v>190</v>
      </c>
      <c r="B3" s="75"/>
      <c r="C3" s="74"/>
      <c r="D3" s="75"/>
      <c r="E3" s="75"/>
      <c r="F3" s="75"/>
    </row>
    <row r="4" spans="1:7" ht="25.5" customHeight="1" x14ac:dyDescent="0.2">
      <c r="A4" s="76" t="s">
        <v>29</v>
      </c>
      <c r="B4" s="76" t="s">
        <v>119</v>
      </c>
      <c r="C4" s="76" t="s">
        <v>11</v>
      </c>
      <c r="D4" s="76" t="s">
        <v>31</v>
      </c>
      <c r="E4" s="77" t="s">
        <v>32</v>
      </c>
      <c r="F4" s="77" t="s">
        <v>28</v>
      </c>
      <c r="G4" s="78" t="s">
        <v>183</v>
      </c>
    </row>
    <row r="5" spans="1:7" x14ac:dyDescent="0.2">
      <c r="A5" s="79" t="s">
        <v>12</v>
      </c>
      <c r="B5" s="79" t="s">
        <v>21</v>
      </c>
      <c r="C5" s="80" t="s">
        <v>84</v>
      </c>
      <c r="D5" s="79" t="s">
        <v>78</v>
      </c>
      <c r="E5" s="80">
        <v>133</v>
      </c>
      <c r="F5" s="80">
        <v>3.83</v>
      </c>
      <c r="G5" s="81">
        <f>E5*F5</f>
        <v>509.39</v>
      </c>
    </row>
    <row r="6" spans="1:7" x14ac:dyDescent="0.2">
      <c r="A6" s="79" t="s">
        <v>14</v>
      </c>
      <c r="B6" s="79" t="s">
        <v>22</v>
      </c>
      <c r="C6" s="80" t="s">
        <v>83</v>
      </c>
      <c r="D6" s="79" t="s">
        <v>120</v>
      </c>
      <c r="E6" s="80">
        <v>204</v>
      </c>
      <c r="F6" s="80">
        <v>1.5</v>
      </c>
      <c r="G6" s="81">
        <f t="shared" ref="G6:G15" si="0">E6*F6</f>
        <v>306</v>
      </c>
    </row>
    <row r="7" spans="1:7" x14ac:dyDescent="0.2">
      <c r="A7" s="79" t="s">
        <v>14</v>
      </c>
      <c r="B7" s="79" t="s">
        <v>23</v>
      </c>
      <c r="C7" s="80" t="s">
        <v>84</v>
      </c>
      <c r="D7" s="79" t="s">
        <v>78</v>
      </c>
      <c r="E7" s="80">
        <v>318</v>
      </c>
      <c r="F7" s="80">
        <v>3.83</v>
      </c>
      <c r="G7" s="81">
        <f t="shared" si="0"/>
        <v>1217.94</v>
      </c>
    </row>
    <row r="8" spans="1:7" x14ac:dyDescent="0.2">
      <c r="A8" s="79" t="s">
        <v>15</v>
      </c>
      <c r="B8" s="79" t="s">
        <v>24</v>
      </c>
      <c r="C8" s="80" t="s">
        <v>81</v>
      </c>
      <c r="D8" s="79" t="s">
        <v>77</v>
      </c>
      <c r="E8" s="80">
        <v>814</v>
      </c>
      <c r="F8" s="80">
        <v>5.2799999999999994</v>
      </c>
      <c r="G8" s="81">
        <f t="shared" si="0"/>
        <v>4297.9199999999992</v>
      </c>
    </row>
    <row r="9" spans="1:7" x14ac:dyDescent="0.2">
      <c r="A9" s="79" t="s">
        <v>16</v>
      </c>
      <c r="B9" s="79" t="s">
        <v>25</v>
      </c>
      <c r="C9" s="80" t="s">
        <v>81</v>
      </c>
      <c r="D9" s="79" t="s">
        <v>77</v>
      </c>
      <c r="E9" s="80">
        <v>130</v>
      </c>
      <c r="F9" s="80">
        <v>5.28</v>
      </c>
      <c r="G9" s="81">
        <f t="shared" si="0"/>
        <v>686.4</v>
      </c>
    </row>
    <row r="10" spans="1:7" x14ac:dyDescent="0.2">
      <c r="A10" s="79" t="s">
        <v>16</v>
      </c>
      <c r="B10" s="79" t="s">
        <v>26</v>
      </c>
      <c r="C10" s="80" t="s">
        <v>81</v>
      </c>
      <c r="D10" s="79" t="s">
        <v>77</v>
      </c>
      <c r="E10" s="80">
        <v>17</v>
      </c>
      <c r="F10" s="80">
        <v>5.28</v>
      </c>
      <c r="G10" s="81">
        <f t="shared" si="0"/>
        <v>89.76</v>
      </c>
    </row>
    <row r="11" spans="1:7" x14ac:dyDescent="0.2">
      <c r="A11" s="79" t="s">
        <v>16</v>
      </c>
      <c r="B11" s="79" t="s">
        <v>27</v>
      </c>
      <c r="C11" s="80" t="s">
        <v>81</v>
      </c>
      <c r="D11" s="79" t="s">
        <v>77</v>
      </c>
      <c r="E11" s="80">
        <v>22</v>
      </c>
      <c r="F11" s="80">
        <v>5.28</v>
      </c>
      <c r="G11" s="81">
        <f t="shared" si="0"/>
        <v>116.16000000000001</v>
      </c>
    </row>
    <row r="12" spans="1:7" s="90" customFormat="1" x14ac:dyDescent="0.2">
      <c r="A12" s="82" t="s">
        <v>13</v>
      </c>
      <c r="B12" s="83" t="s">
        <v>185</v>
      </c>
      <c r="C12" s="84">
        <v>47078</v>
      </c>
      <c r="D12" s="85" t="s">
        <v>37</v>
      </c>
      <c r="E12" s="84">
        <v>501</v>
      </c>
      <c r="F12" s="84">
        <v>48.58</v>
      </c>
      <c r="G12" s="86">
        <f t="shared" si="0"/>
        <v>24338.579999999998</v>
      </c>
    </row>
    <row r="13" spans="1:7" s="90" customFormat="1" x14ac:dyDescent="0.2">
      <c r="A13" s="82" t="s">
        <v>15</v>
      </c>
      <c r="B13" s="83" t="s">
        <v>24</v>
      </c>
      <c r="C13" s="84">
        <v>47078</v>
      </c>
      <c r="D13" s="85" t="s">
        <v>37</v>
      </c>
      <c r="E13" s="84">
        <v>16</v>
      </c>
      <c r="F13" s="84">
        <v>48.58</v>
      </c>
      <c r="G13" s="86">
        <f t="shared" si="0"/>
        <v>777.28</v>
      </c>
    </row>
    <row r="14" spans="1:7" s="90" customFormat="1" x14ac:dyDescent="0.2">
      <c r="A14" s="82" t="s">
        <v>16</v>
      </c>
      <c r="B14" s="83" t="s">
        <v>186</v>
      </c>
      <c r="C14" s="84">
        <v>47078</v>
      </c>
      <c r="D14" s="85" t="s">
        <v>37</v>
      </c>
      <c r="E14" s="84">
        <v>109</v>
      </c>
      <c r="F14" s="84">
        <v>48.58</v>
      </c>
      <c r="G14" s="86">
        <f t="shared" si="0"/>
        <v>5295.22</v>
      </c>
    </row>
    <row r="15" spans="1:7" s="90" customFormat="1" x14ac:dyDescent="0.2">
      <c r="A15" s="82" t="s">
        <v>121</v>
      </c>
      <c r="B15" s="82" t="s">
        <v>22</v>
      </c>
      <c r="C15" s="84">
        <v>47078</v>
      </c>
      <c r="D15" s="85" t="s">
        <v>37</v>
      </c>
      <c r="E15" s="84">
        <v>203</v>
      </c>
      <c r="F15" s="84">
        <v>48.58</v>
      </c>
      <c r="G15" s="86">
        <f t="shared" si="0"/>
        <v>9861.74</v>
      </c>
    </row>
    <row r="16" spans="1:7" x14ac:dyDescent="0.2">
      <c r="F16" s="91" t="s">
        <v>187</v>
      </c>
      <c r="G16" s="87">
        <f>SUM(G5:G15)</f>
        <v>47496.389999999992</v>
      </c>
    </row>
    <row r="17" spans="6:7" x14ac:dyDescent="0.2">
      <c r="F17" s="91" t="s">
        <v>188</v>
      </c>
      <c r="G17" s="88">
        <f>ROUNDUP(G16,0)</f>
        <v>47497</v>
      </c>
    </row>
  </sheetData>
  <autoFilter ref="A4:I17" xr:uid="{1C9D497E-C040-4CD2-801F-E3A9F9B52E25}"/>
  <mergeCells count="2">
    <mergeCell ref="A2:C2"/>
    <mergeCell ref="D1:G1"/>
  </mergeCells>
  <pageMargins left="0.7" right="0.7" top="0.75" bottom="0.75" header="0.3" footer="0.3"/>
  <pageSetup scale="65" orientation="landscape"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30"/>
  <sheetViews>
    <sheetView showGridLines="0" zoomScale="73" zoomScaleNormal="73" workbookViewId="0">
      <selection activeCell="J7" sqref="J7"/>
    </sheetView>
  </sheetViews>
  <sheetFormatPr defaultColWidth="9.140625" defaultRowHeight="12.75" x14ac:dyDescent="0.2"/>
  <cols>
    <col min="1" max="1" width="21.7109375" style="5" customWidth="1"/>
    <col min="2" max="2" width="42.42578125" style="5" customWidth="1"/>
    <col min="3" max="3" width="39.85546875" style="5" customWidth="1"/>
    <col min="4" max="4" width="11.85546875" style="5" customWidth="1"/>
    <col min="5" max="5" width="28.7109375" style="6" customWidth="1"/>
    <col min="6" max="6" width="14.5703125" style="5" customWidth="1"/>
    <col min="7" max="7" width="12" style="5" customWidth="1"/>
    <col min="8" max="8" width="20.140625" style="5" customWidth="1"/>
    <col min="9" max="9" width="16.140625" style="5" customWidth="1"/>
    <col min="10" max="16384" width="9.140625" style="5"/>
  </cols>
  <sheetData>
    <row r="1" spans="1:32" ht="61.5" customHeight="1" x14ac:dyDescent="0.2">
      <c r="F1" s="176" t="s">
        <v>201</v>
      </c>
      <c r="G1" s="176"/>
      <c r="H1" s="176"/>
    </row>
    <row r="2" spans="1:32" ht="18.75" x14ac:dyDescent="0.3">
      <c r="A2" s="25" t="s">
        <v>135</v>
      </c>
      <c r="B2" s="10"/>
      <c r="C2" s="10"/>
      <c r="D2" s="10"/>
      <c r="E2" s="10"/>
      <c r="F2" s="24"/>
      <c r="G2" s="24"/>
      <c r="H2" s="28"/>
      <c r="I2" s="10"/>
      <c r="J2"/>
      <c r="K2"/>
    </row>
    <row r="3" spans="1:32" ht="15" customHeight="1" x14ac:dyDescent="0.25">
      <c r="A3" s="175" t="s">
        <v>181</v>
      </c>
      <c r="B3" s="175"/>
      <c r="D3" s="6"/>
      <c r="E3" s="5"/>
      <c r="I3"/>
      <c r="J3"/>
      <c r="K3"/>
    </row>
    <row r="4" spans="1:32" ht="25.5" x14ac:dyDescent="0.25">
      <c r="A4" s="49" t="s">
        <v>29</v>
      </c>
      <c r="B4" s="49" t="s">
        <v>30</v>
      </c>
      <c r="C4" s="49" t="s">
        <v>17</v>
      </c>
      <c r="D4" s="49" t="s">
        <v>11</v>
      </c>
      <c r="E4" s="49" t="s">
        <v>31</v>
      </c>
      <c r="F4" s="49" t="s">
        <v>32</v>
      </c>
      <c r="G4" s="49" t="s">
        <v>33</v>
      </c>
      <c r="H4" s="49" t="s">
        <v>34</v>
      </c>
      <c r="I4"/>
      <c r="J4"/>
      <c r="K4"/>
      <c r="L4"/>
      <c r="M4"/>
      <c r="N4"/>
      <c r="O4"/>
      <c r="P4"/>
      <c r="Q4"/>
      <c r="R4"/>
      <c r="S4"/>
      <c r="T4"/>
      <c r="U4"/>
      <c r="V4"/>
      <c r="W4"/>
      <c r="X4"/>
      <c r="Y4"/>
      <c r="Z4"/>
      <c r="AA4"/>
      <c r="AB4"/>
      <c r="AC4"/>
      <c r="AD4"/>
      <c r="AE4"/>
      <c r="AF4"/>
    </row>
    <row r="5" spans="1:32" ht="15" x14ac:dyDescent="0.25">
      <c r="A5" s="42" t="s">
        <v>94</v>
      </c>
      <c r="B5" s="42" t="s">
        <v>95</v>
      </c>
      <c r="C5" s="42" t="s">
        <v>96</v>
      </c>
      <c r="D5" s="43">
        <v>47060</v>
      </c>
      <c r="E5" s="44" t="s">
        <v>97</v>
      </c>
      <c r="F5" s="64">
        <v>2975</v>
      </c>
      <c r="G5" s="65">
        <v>4.25</v>
      </c>
      <c r="H5" s="42">
        <f>F5*G5</f>
        <v>12643.75</v>
      </c>
      <c r="I5"/>
      <c r="J5"/>
      <c r="K5"/>
      <c r="L5"/>
      <c r="M5"/>
      <c r="N5"/>
      <c r="O5"/>
      <c r="P5"/>
      <c r="Q5"/>
      <c r="R5"/>
      <c r="S5"/>
      <c r="T5"/>
      <c r="U5"/>
      <c r="V5"/>
      <c r="W5"/>
      <c r="X5"/>
      <c r="Y5"/>
      <c r="Z5"/>
      <c r="AA5"/>
      <c r="AB5"/>
      <c r="AC5"/>
      <c r="AD5"/>
      <c r="AE5"/>
      <c r="AF5"/>
    </row>
    <row r="6" spans="1:32" ht="15" x14ac:dyDescent="0.25">
      <c r="A6" s="42" t="s">
        <v>94</v>
      </c>
      <c r="B6" s="42" t="s">
        <v>95</v>
      </c>
      <c r="C6" s="42" t="s">
        <v>96</v>
      </c>
      <c r="D6" s="43">
        <v>47073</v>
      </c>
      <c r="E6" s="44" t="s">
        <v>35</v>
      </c>
      <c r="F6" s="64">
        <v>5829</v>
      </c>
      <c r="G6" s="65">
        <v>27.030000000000005</v>
      </c>
      <c r="H6" s="42">
        <f t="shared" ref="H6:H12" si="0">F6*G6</f>
        <v>157557.87000000002</v>
      </c>
      <c r="I6"/>
      <c r="J6"/>
      <c r="K6"/>
      <c r="L6"/>
      <c r="M6"/>
      <c r="N6"/>
      <c r="O6"/>
      <c r="P6"/>
      <c r="Q6"/>
      <c r="R6"/>
      <c r="S6"/>
      <c r="T6"/>
      <c r="U6"/>
      <c r="V6"/>
      <c r="W6"/>
      <c r="X6"/>
      <c r="Y6"/>
      <c r="Z6"/>
      <c r="AA6"/>
      <c r="AB6"/>
      <c r="AC6"/>
      <c r="AD6"/>
      <c r="AE6"/>
      <c r="AF6"/>
    </row>
    <row r="7" spans="1:32" ht="15" x14ac:dyDescent="0.25">
      <c r="A7" s="42" t="s">
        <v>94</v>
      </c>
      <c r="B7" s="42" t="s">
        <v>95</v>
      </c>
      <c r="C7" s="42" t="s">
        <v>96</v>
      </c>
      <c r="D7" s="43">
        <v>47075</v>
      </c>
      <c r="E7" s="44" t="s">
        <v>36</v>
      </c>
      <c r="F7" s="64">
        <v>430</v>
      </c>
      <c r="G7" s="65">
        <v>34.01</v>
      </c>
      <c r="H7" s="42">
        <f t="shared" si="0"/>
        <v>14624.3</v>
      </c>
      <c r="I7"/>
      <c r="J7"/>
      <c r="K7"/>
      <c r="L7"/>
      <c r="M7"/>
      <c r="N7"/>
      <c r="O7"/>
      <c r="P7"/>
      <c r="Q7"/>
      <c r="R7"/>
      <c r="S7"/>
      <c r="T7"/>
      <c r="U7"/>
      <c r="V7"/>
      <c r="W7"/>
      <c r="X7"/>
      <c r="Y7"/>
      <c r="Z7"/>
      <c r="AA7"/>
      <c r="AB7"/>
      <c r="AC7"/>
      <c r="AD7"/>
      <c r="AE7"/>
      <c r="AF7"/>
    </row>
    <row r="8" spans="1:32" ht="15" x14ac:dyDescent="0.25">
      <c r="A8" s="42" t="s">
        <v>94</v>
      </c>
      <c r="B8" s="42" t="s">
        <v>95</v>
      </c>
      <c r="C8" s="42" t="s">
        <v>96</v>
      </c>
      <c r="D8" s="43">
        <v>47078</v>
      </c>
      <c r="E8" s="44" t="s">
        <v>37</v>
      </c>
      <c r="F8" s="64">
        <v>364</v>
      </c>
      <c r="G8" s="65">
        <v>48.580000000000005</v>
      </c>
      <c r="H8" s="42">
        <f t="shared" si="0"/>
        <v>17683.120000000003</v>
      </c>
      <c r="I8"/>
      <c r="J8"/>
      <c r="K8"/>
      <c r="L8"/>
      <c r="M8"/>
      <c r="N8"/>
      <c r="O8"/>
      <c r="P8"/>
      <c r="Q8"/>
      <c r="R8"/>
      <c r="S8"/>
      <c r="T8"/>
      <c r="U8"/>
      <c r="V8"/>
      <c r="W8"/>
      <c r="X8"/>
      <c r="Y8"/>
      <c r="Z8"/>
      <c r="AA8"/>
      <c r="AB8"/>
      <c r="AC8"/>
      <c r="AD8"/>
      <c r="AE8"/>
      <c r="AF8"/>
    </row>
    <row r="9" spans="1:32" ht="15" x14ac:dyDescent="0.25">
      <c r="A9" s="42" t="s">
        <v>94</v>
      </c>
      <c r="B9" s="42" t="s">
        <v>95</v>
      </c>
      <c r="C9" s="42" t="s">
        <v>96</v>
      </c>
      <c r="D9" s="43">
        <v>47079</v>
      </c>
      <c r="E9" s="44" t="s">
        <v>38</v>
      </c>
      <c r="F9" s="64">
        <v>8576</v>
      </c>
      <c r="G9" s="65">
        <v>1.5</v>
      </c>
      <c r="H9" s="42">
        <f t="shared" si="0"/>
        <v>12864</v>
      </c>
      <c r="I9"/>
      <c r="J9"/>
      <c r="K9"/>
      <c r="L9"/>
      <c r="M9"/>
      <c r="N9"/>
      <c r="O9"/>
      <c r="P9"/>
      <c r="Q9"/>
      <c r="R9"/>
      <c r="S9"/>
      <c r="T9"/>
      <c r="U9"/>
      <c r="V9"/>
      <c r="W9"/>
      <c r="X9"/>
      <c r="Y9"/>
      <c r="Z9"/>
      <c r="AA9"/>
      <c r="AB9"/>
      <c r="AC9"/>
      <c r="AD9"/>
      <c r="AE9"/>
      <c r="AF9"/>
    </row>
    <row r="10" spans="1:32" ht="15" x14ac:dyDescent="0.25">
      <c r="A10" s="42" t="s">
        <v>94</v>
      </c>
      <c r="B10" s="42" t="s">
        <v>95</v>
      </c>
      <c r="C10" s="42" t="s">
        <v>96</v>
      </c>
      <c r="D10" s="43">
        <v>47416</v>
      </c>
      <c r="E10" s="44" t="s">
        <v>39</v>
      </c>
      <c r="F10" s="64">
        <v>955</v>
      </c>
      <c r="G10" s="65">
        <v>2.9600000000000009</v>
      </c>
      <c r="H10" s="42">
        <f t="shared" si="0"/>
        <v>2826.8000000000006</v>
      </c>
      <c r="I10"/>
      <c r="J10"/>
      <c r="K10"/>
      <c r="L10"/>
      <c r="M10"/>
      <c r="N10"/>
      <c r="O10"/>
      <c r="P10"/>
      <c r="Q10"/>
      <c r="R10"/>
      <c r="S10"/>
      <c r="T10"/>
      <c r="U10"/>
      <c r="V10"/>
      <c r="W10"/>
      <c r="X10"/>
      <c r="Y10"/>
      <c r="Z10"/>
      <c r="AA10"/>
      <c r="AB10"/>
      <c r="AC10"/>
      <c r="AD10"/>
      <c r="AE10"/>
      <c r="AF10"/>
    </row>
    <row r="11" spans="1:32" ht="15" x14ac:dyDescent="0.25">
      <c r="A11" s="42" t="s">
        <v>94</v>
      </c>
      <c r="B11" s="42" t="s">
        <v>95</v>
      </c>
      <c r="C11" s="42" t="s">
        <v>96</v>
      </c>
      <c r="D11" s="43">
        <v>47417</v>
      </c>
      <c r="E11" s="44" t="s">
        <v>131</v>
      </c>
      <c r="F11" s="64">
        <v>489</v>
      </c>
      <c r="G11" s="65">
        <v>34.010000000000012</v>
      </c>
      <c r="H11" s="42">
        <f t="shared" si="0"/>
        <v>16630.890000000007</v>
      </c>
      <c r="I11"/>
      <c r="J11"/>
      <c r="K11"/>
      <c r="L11"/>
      <c r="M11"/>
      <c r="N11"/>
      <c r="O11"/>
      <c r="P11"/>
      <c r="Q11"/>
      <c r="R11"/>
      <c r="S11"/>
      <c r="T11"/>
      <c r="U11"/>
      <c r="V11"/>
      <c r="W11"/>
      <c r="X11"/>
      <c r="Y11"/>
      <c r="Z11"/>
      <c r="AA11"/>
      <c r="AB11"/>
      <c r="AC11"/>
      <c r="AD11"/>
      <c r="AE11"/>
      <c r="AF11"/>
    </row>
    <row r="12" spans="1:32" ht="15" x14ac:dyDescent="0.25">
      <c r="A12" s="42" t="s">
        <v>102</v>
      </c>
      <c r="B12" s="42" t="s">
        <v>95</v>
      </c>
      <c r="C12" s="42" t="s">
        <v>96</v>
      </c>
      <c r="D12" s="43" t="s">
        <v>49</v>
      </c>
      <c r="E12" s="44" t="s">
        <v>50</v>
      </c>
      <c r="F12" s="64">
        <v>3886</v>
      </c>
      <c r="G12" s="65">
        <v>34.01</v>
      </c>
      <c r="H12" s="42">
        <f t="shared" si="0"/>
        <v>132162.85999999999</v>
      </c>
      <c r="I12" s="11"/>
      <c r="J12" s="11"/>
      <c r="K12" s="11"/>
      <c r="L12" s="11"/>
      <c r="M12" s="11"/>
      <c r="N12" s="11"/>
      <c r="O12" s="11"/>
      <c r="P12" s="11"/>
      <c r="Q12" s="11"/>
      <c r="R12" s="11"/>
      <c r="S12" s="11"/>
      <c r="T12" s="11"/>
      <c r="U12" s="11"/>
      <c r="V12" s="11"/>
      <c r="W12" s="11"/>
      <c r="X12" s="11"/>
      <c r="Y12" s="11"/>
      <c r="Z12" s="11"/>
      <c r="AA12" s="11"/>
      <c r="AB12" s="11"/>
      <c r="AC12" s="11"/>
      <c r="AD12" s="11"/>
      <c r="AE12" s="11"/>
      <c r="AF12" s="11"/>
    </row>
    <row r="13" spans="1:32" ht="15" x14ac:dyDescent="0.25">
      <c r="D13" s="6"/>
      <c r="E13" s="5"/>
      <c r="G13" s="42" t="s">
        <v>5</v>
      </c>
      <c r="H13" s="42">
        <f>SUM(H5:H12)</f>
        <v>366993.58999999997</v>
      </c>
      <c r="I13"/>
      <c r="J13"/>
      <c r="K13"/>
      <c r="L13"/>
      <c r="M13"/>
      <c r="N13"/>
      <c r="O13"/>
      <c r="P13"/>
      <c r="Q13"/>
      <c r="R13"/>
      <c r="S13"/>
      <c r="T13"/>
      <c r="U13"/>
      <c r="V13"/>
      <c r="W13"/>
      <c r="X13"/>
      <c r="Y13"/>
      <c r="Z13"/>
      <c r="AA13"/>
      <c r="AB13"/>
      <c r="AC13"/>
      <c r="AD13"/>
      <c r="AE13"/>
      <c r="AF13"/>
    </row>
    <row r="14" spans="1:32" ht="15" x14ac:dyDescent="0.25">
      <c r="D14" s="6"/>
      <c r="E14" s="5"/>
      <c r="G14" s="42" t="s">
        <v>40</v>
      </c>
      <c r="H14" s="42">
        <v>0</v>
      </c>
      <c r="I14"/>
      <c r="J14"/>
      <c r="K14"/>
      <c r="L14"/>
      <c r="M14"/>
      <c r="N14"/>
      <c r="O14"/>
      <c r="P14"/>
      <c r="Q14"/>
      <c r="R14"/>
      <c r="S14"/>
      <c r="T14"/>
      <c r="U14"/>
      <c r="V14"/>
      <c r="W14"/>
      <c r="X14"/>
      <c r="Y14"/>
      <c r="Z14"/>
      <c r="AA14"/>
      <c r="AB14"/>
      <c r="AC14"/>
      <c r="AD14"/>
      <c r="AE14"/>
      <c r="AF14"/>
    </row>
    <row r="15" spans="1:32" ht="15" x14ac:dyDescent="0.25">
      <c r="D15" s="6"/>
      <c r="E15" s="5"/>
      <c r="G15" s="42" t="s">
        <v>41</v>
      </c>
      <c r="H15" s="66">
        <f>H13+H14</f>
        <v>366993.58999999997</v>
      </c>
      <c r="I15"/>
      <c r="J15"/>
      <c r="K15"/>
      <c r="L15"/>
      <c r="M15"/>
      <c r="N15"/>
      <c r="O15"/>
      <c r="P15"/>
      <c r="Q15"/>
      <c r="R15"/>
      <c r="S15"/>
      <c r="T15"/>
      <c r="U15"/>
      <c r="V15"/>
      <c r="W15"/>
      <c r="X15"/>
      <c r="Y15"/>
      <c r="Z15"/>
      <c r="AA15"/>
      <c r="AB15"/>
      <c r="AC15"/>
      <c r="AD15"/>
      <c r="AE15"/>
      <c r="AF15"/>
    </row>
    <row r="16" spans="1:32" ht="15" x14ac:dyDescent="0.25">
      <c r="D16" s="6"/>
      <c r="E16" s="5"/>
      <c r="G16" s="42"/>
      <c r="H16" s="67">
        <f>ROUNDUP(H15,0)</f>
        <v>366994</v>
      </c>
      <c r="I16"/>
      <c r="J16"/>
      <c r="K16"/>
      <c r="L16"/>
      <c r="M16"/>
      <c r="N16"/>
      <c r="O16"/>
      <c r="P16"/>
      <c r="Q16"/>
      <c r="R16"/>
      <c r="S16"/>
      <c r="T16"/>
      <c r="U16"/>
      <c r="V16"/>
      <c r="W16"/>
      <c r="X16"/>
      <c r="Y16"/>
      <c r="Z16"/>
      <c r="AA16"/>
      <c r="AB16"/>
      <c r="AC16"/>
      <c r="AD16"/>
      <c r="AE16"/>
      <c r="AF16"/>
    </row>
    <row r="17" spans="1:32" ht="15" x14ac:dyDescent="0.25">
      <c r="D17" s="6"/>
      <c r="E17" s="5"/>
      <c r="I17"/>
      <c r="J17"/>
      <c r="K17"/>
      <c r="L17"/>
      <c r="M17"/>
      <c r="N17"/>
      <c r="O17"/>
      <c r="P17"/>
      <c r="Q17"/>
      <c r="R17"/>
      <c r="S17"/>
      <c r="T17"/>
      <c r="U17"/>
      <c r="V17"/>
      <c r="W17"/>
      <c r="X17"/>
      <c r="Y17"/>
      <c r="Z17"/>
      <c r="AA17"/>
      <c r="AB17"/>
      <c r="AC17"/>
      <c r="AD17"/>
      <c r="AE17"/>
      <c r="AF17"/>
    </row>
    <row r="18" spans="1:32" ht="25.5" x14ac:dyDescent="0.25">
      <c r="A18" s="49" t="s">
        <v>29</v>
      </c>
      <c r="B18" s="49" t="s">
        <v>30</v>
      </c>
      <c r="C18" s="49" t="s">
        <v>17</v>
      </c>
      <c r="D18" s="49" t="s">
        <v>11</v>
      </c>
      <c r="E18" s="49" t="s">
        <v>31</v>
      </c>
      <c r="F18" s="49" t="s">
        <v>32</v>
      </c>
      <c r="G18" s="49" t="s">
        <v>33</v>
      </c>
      <c r="H18" s="49" t="s">
        <v>34</v>
      </c>
      <c r="I18"/>
      <c r="J18"/>
      <c r="K18"/>
      <c r="L18"/>
      <c r="M18"/>
      <c r="N18"/>
      <c r="O18"/>
      <c r="P18"/>
      <c r="Q18"/>
      <c r="R18"/>
      <c r="S18"/>
      <c r="T18"/>
      <c r="U18"/>
      <c r="V18"/>
      <c r="W18"/>
      <c r="X18"/>
      <c r="Y18"/>
      <c r="Z18"/>
      <c r="AA18"/>
      <c r="AB18"/>
      <c r="AC18"/>
      <c r="AD18"/>
      <c r="AE18"/>
      <c r="AF18"/>
    </row>
    <row r="19" spans="1:32" ht="15" x14ac:dyDescent="0.25">
      <c r="A19" s="42" t="s">
        <v>94</v>
      </c>
      <c r="B19" s="42" t="s">
        <v>98</v>
      </c>
      <c r="C19" s="42" t="s">
        <v>96</v>
      </c>
      <c r="D19" s="43">
        <v>47060</v>
      </c>
      <c r="E19" s="44" t="s">
        <v>97</v>
      </c>
      <c r="F19" s="64">
        <v>8698</v>
      </c>
      <c r="G19" s="65">
        <v>4.25</v>
      </c>
      <c r="H19" s="42">
        <f>F19*G19</f>
        <v>36966.5</v>
      </c>
      <c r="I19"/>
      <c r="J19"/>
      <c r="K19"/>
      <c r="L19"/>
      <c r="M19"/>
      <c r="N19"/>
      <c r="O19"/>
      <c r="P19"/>
      <c r="Q19"/>
      <c r="R19"/>
      <c r="S19"/>
      <c r="T19"/>
      <c r="U19"/>
      <c r="V19"/>
      <c r="W19"/>
      <c r="X19"/>
      <c r="Y19"/>
      <c r="Z19"/>
      <c r="AA19"/>
      <c r="AB19"/>
      <c r="AC19"/>
      <c r="AD19"/>
      <c r="AE19"/>
      <c r="AF19"/>
    </row>
    <row r="20" spans="1:32" ht="15" x14ac:dyDescent="0.25">
      <c r="A20" s="42" t="s">
        <v>94</v>
      </c>
      <c r="B20" s="42" t="s">
        <v>98</v>
      </c>
      <c r="C20" s="42" t="s">
        <v>96</v>
      </c>
      <c r="D20" s="43">
        <v>47073</v>
      </c>
      <c r="E20" s="44" t="s">
        <v>35</v>
      </c>
      <c r="F20" s="64">
        <v>20741</v>
      </c>
      <c r="G20" s="65">
        <v>27.029999999999994</v>
      </c>
      <c r="H20" s="42">
        <f t="shared" ref="H20:H23" si="1">F20*G20</f>
        <v>560629.22999999986</v>
      </c>
      <c r="I20"/>
      <c r="J20"/>
      <c r="K20"/>
      <c r="L20"/>
      <c r="M20"/>
      <c r="N20"/>
      <c r="O20"/>
      <c r="P20"/>
      <c r="Q20"/>
      <c r="R20"/>
      <c r="S20"/>
      <c r="T20"/>
      <c r="U20"/>
      <c r="V20"/>
      <c r="W20"/>
      <c r="X20"/>
      <c r="Y20"/>
      <c r="Z20"/>
      <c r="AA20"/>
      <c r="AB20"/>
      <c r="AC20"/>
      <c r="AD20"/>
      <c r="AE20"/>
      <c r="AF20"/>
    </row>
    <row r="21" spans="1:32" ht="15" x14ac:dyDescent="0.25">
      <c r="A21" s="42" t="s">
        <v>94</v>
      </c>
      <c r="B21" s="42" t="s">
        <v>98</v>
      </c>
      <c r="C21" s="42" t="s">
        <v>96</v>
      </c>
      <c r="D21" s="43">
        <v>47079</v>
      </c>
      <c r="E21" s="44" t="s">
        <v>38</v>
      </c>
      <c r="F21" s="64">
        <v>8698</v>
      </c>
      <c r="G21" s="65">
        <v>1.5</v>
      </c>
      <c r="H21" s="42">
        <f t="shared" si="1"/>
        <v>13047</v>
      </c>
      <c r="I21"/>
      <c r="J21"/>
      <c r="K21"/>
      <c r="L21"/>
      <c r="M21"/>
      <c r="N21"/>
      <c r="O21"/>
      <c r="P21"/>
      <c r="Q21"/>
      <c r="R21"/>
      <c r="S21"/>
      <c r="T21"/>
      <c r="U21"/>
      <c r="V21"/>
      <c r="W21"/>
      <c r="X21"/>
      <c r="Y21"/>
      <c r="Z21"/>
      <c r="AA21"/>
      <c r="AB21"/>
      <c r="AC21"/>
      <c r="AD21"/>
      <c r="AE21"/>
      <c r="AF21"/>
    </row>
    <row r="22" spans="1:32" ht="15" x14ac:dyDescent="0.25">
      <c r="A22" s="42" t="s">
        <v>94</v>
      </c>
      <c r="B22" s="42" t="s">
        <v>98</v>
      </c>
      <c r="C22" s="42" t="s">
        <v>96</v>
      </c>
      <c r="D22" s="43" t="s">
        <v>42</v>
      </c>
      <c r="E22" s="44" t="s">
        <v>100</v>
      </c>
      <c r="F22" s="64">
        <v>12043</v>
      </c>
      <c r="G22" s="65">
        <v>3.359999999999999</v>
      </c>
      <c r="H22" s="42">
        <f t="shared" si="1"/>
        <v>40464.479999999989</v>
      </c>
      <c r="I22"/>
      <c r="J22"/>
      <c r="K22"/>
      <c r="L22"/>
      <c r="M22"/>
      <c r="N22"/>
      <c r="O22"/>
      <c r="P22"/>
      <c r="Q22"/>
      <c r="R22"/>
      <c r="S22"/>
      <c r="T22"/>
      <c r="U22"/>
      <c r="V22"/>
      <c r="W22"/>
      <c r="X22"/>
      <c r="Y22"/>
      <c r="Z22"/>
      <c r="AA22"/>
      <c r="AB22"/>
      <c r="AC22"/>
      <c r="AD22"/>
      <c r="AE22"/>
      <c r="AF22"/>
    </row>
    <row r="23" spans="1:32" ht="15" x14ac:dyDescent="0.25">
      <c r="A23" s="42" t="s">
        <v>94</v>
      </c>
      <c r="B23" s="42" t="s">
        <v>98</v>
      </c>
      <c r="C23" s="42" t="s">
        <v>96</v>
      </c>
      <c r="D23" s="43">
        <v>47419</v>
      </c>
      <c r="E23" s="44" t="s">
        <v>129</v>
      </c>
      <c r="F23" s="64">
        <v>22600</v>
      </c>
      <c r="G23" s="65">
        <v>3.7299999999999991</v>
      </c>
      <c r="H23" s="42">
        <f t="shared" si="1"/>
        <v>84297.999999999985</v>
      </c>
      <c r="I23"/>
      <c r="J23"/>
      <c r="K23"/>
      <c r="L23"/>
      <c r="M23"/>
      <c r="N23"/>
      <c r="O23"/>
      <c r="P23"/>
      <c r="Q23"/>
      <c r="R23"/>
      <c r="S23"/>
      <c r="T23"/>
      <c r="U23"/>
      <c r="V23"/>
      <c r="W23"/>
      <c r="X23"/>
      <c r="Y23"/>
      <c r="Z23"/>
      <c r="AA23"/>
      <c r="AB23"/>
      <c r="AC23"/>
      <c r="AD23"/>
      <c r="AE23"/>
      <c r="AF23"/>
    </row>
    <row r="24" spans="1:32" ht="15" x14ac:dyDescent="0.25">
      <c r="D24" s="6"/>
      <c r="E24" s="5"/>
      <c r="G24" s="42" t="s">
        <v>41</v>
      </c>
      <c r="H24" s="68">
        <f>SUM(H19:H23)</f>
        <v>735405.20999999985</v>
      </c>
      <c r="I24"/>
      <c r="J24"/>
      <c r="K24"/>
      <c r="L24"/>
      <c r="M24"/>
      <c r="N24"/>
      <c r="O24"/>
      <c r="P24"/>
      <c r="Q24"/>
      <c r="R24"/>
      <c r="S24"/>
      <c r="T24"/>
      <c r="U24"/>
      <c r="V24"/>
      <c r="W24"/>
      <c r="X24"/>
      <c r="Y24"/>
      <c r="Z24"/>
      <c r="AA24"/>
      <c r="AB24"/>
      <c r="AC24"/>
      <c r="AD24"/>
      <c r="AE24"/>
      <c r="AF24"/>
    </row>
    <row r="25" spans="1:32" ht="15" x14ac:dyDescent="0.25">
      <c r="D25" s="6"/>
      <c r="E25" s="5"/>
      <c r="G25" s="42"/>
      <c r="H25" s="67">
        <f>ROUNDUP(H24,0)</f>
        <v>735406</v>
      </c>
      <c r="I25"/>
      <c r="J25"/>
      <c r="K25"/>
      <c r="L25"/>
      <c r="M25"/>
      <c r="N25"/>
      <c r="O25"/>
      <c r="P25"/>
      <c r="Q25"/>
      <c r="R25"/>
      <c r="S25"/>
      <c r="T25"/>
      <c r="U25"/>
      <c r="V25"/>
      <c r="W25"/>
      <c r="X25"/>
      <c r="Y25"/>
      <c r="Z25"/>
      <c r="AA25"/>
      <c r="AB25"/>
      <c r="AC25"/>
      <c r="AD25"/>
      <c r="AE25"/>
      <c r="AF25"/>
    </row>
    <row r="26" spans="1:32" ht="15" x14ac:dyDescent="0.25">
      <c r="D26" s="6"/>
      <c r="E26" s="5"/>
      <c r="I26"/>
      <c r="J26"/>
      <c r="K26"/>
      <c r="L26"/>
      <c r="M26"/>
      <c r="N26"/>
      <c r="O26"/>
      <c r="P26"/>
      <c r="Q26"/>
      <c r="R26"/>
      <c r="S26"/>
      <c r="T26"/>
      <c r="U26"/>
      <c r="V26"/>
      <c r="W26"/>
      <c r="X26"/>
      <c r="Y26"/>
      <c r="Z26"/>
      <c r="AA26"/>
      <c r="AB26"/>
      <c r="AC26"/>
      <c r="AD26"/>
      <c r="AE26"/>
      <c r="AF26"/>
    </row>
    <row r="27" spans="1:32" ht="25.5" x14ac:dyDescent="0.25">
      <c r="A27" s="49" t="s">
        <v>29</v>
      </c>
      <c r="B27" s="49" t="s">
        <v>30</v>
      </c>
      <c r="C27" s="49" t="s">
        <v>17</v>
      </c>
      <c r="D27" s="49" t="s">
        <v>11</v>
      </c>
      <c r="E27" s="49" t="s">
        <v>31</v>
      </c>
      <c r="F27" s="49" t="s">
        <v>32</v>
      </c>
      <c r="G27" s="49" t="s">
        <v>33</v>
      </c>
      <c r="H27" s="49" t="s">
        <v>34</v>
      </c>
      <c r="I27"/>
      <c r="J27"/>
      <c r="K27"/>
      <c r="L27"/>
      <c r="M27"/>
      <c r="N27"/>
      <c r="O27"/>
      <c r="P27"/>
      <c r="Q27"/>
      <c r="R27"/>
      <c r="S27"/>
      <c r="T27"/>
      <c r="U27"/>
      <c r="V27"/>
      <c r="W27"/>
      <c r="X27"/>
      <c r="Y27"/>
      <c r="Z27"/>
      <c r="AA27"/>
      <c r="AB27"/>
      <c r="AC27"/>
      <c r="AD27"/>
      <c r="AE27"/>
      <c r="AF27"/>
    </row>
    <row r="28" spans="1:32" ht="15" x14ac:dyDescent="0.25">
      <c r="A28" s="42" t="s">
        <v>94</v>
      </c>
      <c r="B28" s="42" t="s">
        <v>101</v>
      </c>
      <c r="C28" s="42" t="s">
        <v>96</v>
      </c>
      <c r="D28" s="43">
        <v>47060</v>
      </c>
      <c r="E28" s="44" t="s">
        <v>97</v>
      </c>
      <c r="F28" s="64">
        <v>27507</v>
      </c>
      <c r="G28" s="65">
        <v>4.25</v>
      </c>
      <c r="H28" s="42">
        <f>F28*G28</f>
        <v>116904.75</v>
      </c>
      <c r="I28"/>
      <c r="J28"/>
      <c r="K28"/>
      <c r="L28"/>
      <c r="M28"/>
      <c r="N28"/>
      <c r="O28"/>
      <c r="P28"/>
      <c r="Q28"/>
      <c r="R28"/>
      <c r="S28"/>
      <c r="T28"/>
      <c r="U28"/>
      <c r="V28"/>
      <c r="W28"/>
      <c r="X28"/>
      <c r="Y28"/>
      <c r="Z28"/>
      <c r="AA28"/>
      <c r="AB28"/>
      <c r="AC28"/>
      <c r="AD28"/>
      <c r="AE28"/>
      <c r="AF28"/>
    </row>
    <row r="29" spans="1:32" ht="15" x14ac:dyDescent="0.25">
      <c r="A29" s="42" t="s">
        <v>94</v>
      </c>
      <c r="B29" s="42" t="s">
        <v>101</v>
      </c>
      <c r="C29" s="42" t="s">
        <v>96</v>
      </c>
      <c r="D29" s="43">
        <v>47073</v>
      </c>
      <c r="E29" s="44" t="s">
        <v>35</v>
      </c>
      <c r="F29" s="64">
        <v>27461</v>
      </c>
      <c r="G29" s="65">
        <v>27.029999999999987</v>
      </c>
      <c r="H29" s="42">
        <f t="shared" ref="H29:H37" si="2">F29*G29</f>
        <v>742270.82999999961</v>
      </c>
      <c r="I29"/>
      <c r="J29"/>
      <c r="K29"/>
      <c r="L29"/>
      <c r="M29"/>
      <c r="N29"/>
      <c r="O29"/>
      <c r="P29"/>
      <c r="Q29"/>
      <c r="R29"/>
      <c r="S29"/>
      <c r="T29"/>
      <c r="U29"/>
      <c r="V29"/>
      <c r="W29"/>
      <c r="X29"/>
      <c r="Y29"/>
      <c r="Z29"/>
      <c r="AA29"/>
      <c r="AB29"/>
      <c r="AC29"/>
      <c r="AD29"/>
      <c r="AE29"/>
      <c r="AF29"/>
    </row>
    <row r="30" spans="1:32" ht="15" x14ac:dyDescent="0.25">
      <c r="A30" s="42" t="s">
        <v>94</v>
      </c>
      <c r="B30" s="42" t="s">
        <v>101</v>
      </c>
      <c r="C30" s="42" t="s">
        <v>96</v>
      </c>
      <c r="D30" s="43">
        <v>47075</v>
      </c>
      <c r="E30" s="44" t="s">
        <v>36</v>
      </c>
      <c r="F30" s="64">
        <v>15347</v>
      </c>
      <c r="G30" s="65">
        <v>34.010000000000005</v>
      </c>
      <c r="H30" s="42">
        <f t="shared" si="2"/>
        <v>521951.47000000009</v>
      </c>
      <c r="I30"/>
      <c r="J30"/>
      <c r="K30"/>
      <c r="L30"/>
      <c r="M30"/>
      <c r="N30"/>
      <c r="O30"/>
      <c r="P30"/>
      <c r="Q30"/>
      <c r="R30"/>
      <c r="S30"/>
      <c r="T30"/>
      <c r="U30"/>
      <c r="V30"/>
      <c r="W30"/>
      <c r="X30"/>
      <c r="Y30"/>
      <c r="Z30"/>
      <c r="AA30"/>
      <c r="AB30"/>
      <c r="AC30"/>
      <c r="AD30"/>
      <c r="AE30"/>
      <c r="AF30"/>
    </row>
    <row r="31" spans="1:32" ht="15" x14ac:dyDescent="0.25">
      <c r="A31" s="42" t="s">
        <v>94</v>
      </c>
      <c r="B31" s="42" t="s">
        <v>101</v>
      </c>
      <c r="C31" s="42" t="s">
        <v>96</v>
      </c>
      <c r="D31" s="43">
        <v>47079</v>
      </c>
      <c r="E31" s="44" t="s">
        <v>38</v>
      </c>
      <c r="F31" s="64">
        <v>27461</v>
      </c>
      <c r="G31" s="65">
        <v>1.5</v>
      </c>
      <c r="H31" s="42">
        <f t="shared" si="2"/>
        <v>41191.5</v>
      </c>
      <c r="I31"/>
      <c r="J31"/>
      <c r="K31"/>
      <c r="L31"/>
      <c r="M31"/>
      <c r="N31"/>
      <c r="O31"/>
      <c r="P31"/>
      <c r="Q31"/>
      <c r="R31"/>
      <c r="S31"/>
      <c r="T31"/>
      <c r="U31"/>
      <c r="V31"/>
      <c r="W31"/>
      <c r="X31"/>
      <c r="Y31"/>
      <c r="Z31"/>
      <c r="AA31"/>
      <c r="AB31"/>
      <c r="AC31"/>
      <c r="AD31"/>
      <c r="AE31"/>
      <c r="AF31"/>
    </row>
    <row r="32" spans="1:32" ht="15" x14ac:dyDescent="0.25">
      <c r="A32" s="42" t="s">
        <v>94</v>
      </c>
      <c r="B32" s="42" t="s">
        <v>101</v>
      </c>
      <c r="C32" s="42" t="s">
        <v>96</v>
      </c>
      <c r="D32" s="43">
        <v>47268</v>
      </c>
      <c r="E32" s="44" t="s">
        <v>77</v>
      </c>
      <c r="F32" s="64">
        <v>42</v>
      </c>
      <c r="G32" s="65">
        <v>5.2799999999999994</v>
      </c>
      <c r="H32" s="42">
        <f t="shared" si="2"/>
        <v>221.75999999999996</v>
      </c>
      <c r="I32"/>
      <c r="J32"/>
      <c r="K32"/>
      <c r="L32"/>
      <c r="M32"/>
      <c r="N32"/>
      <c r="O32"/>
      <c r="P32"/>
      <c r="Q32"/>
      <c r="R32"/>
      <c r="S32"/>
      <c r="T32"/>
      <c r="U32"/>
      <c r="V32"/>
      <c r="W32"/>
      <c r="X32"/>
      <c r="Y32"/>
      <c r="Z32"/>
      <c r="AA32"/>
      <c r="AB32"/>
      <c r="AC32"/>
      <c r="AD32"/>
      <c r="AE32"/>
      <c r="AF32"/>
    </row>
    <row r="33" spans="1:32" ht="15" x14ac:dyDescent="0.25">
      <c r="A33" s="42" t="s">
        <v>94</v>
      </c>
      <c r="B33" s="42" t="s">
        <v>101</v>
      </c>
      <c r="C33" s="42" t="s">
        <v>96</v>
      </c>
      <c r="D33" s="43">
        <v>47403</v>
      </c>
      <c r="E33" s="44" t="s">
        <v>99</v>
      </c>
      <c r="F33" s="64">
        <v>2876</v>
      </c>
      <c r="G33" s="65">
        <v>7.6499999999999995</v>
      </c>
      <c r="H33" s="42">
        <f t="shared" si="2"/>
        <v>22001.399999999998</v>
      </c>
      <c r="I33"/>
      <c r="J33"/>
      <c r="K33"/>
      <c r="L33"/>
      <c r="M33"/>
      <c r="N33"/>
      <c r="O33"/>
      <c r="P33"/>
      <c r="Q33"/>
      <c r="R33"/>
      <c r="S33"/>
      <c r="T33"/>
      <c r="U33"/>
      <c r="V33"/>
      <c r="W33"/>
      <c r="X33"/>
      <c r="Y33"/>
      <c r="Z33"/>
      <c r="AA33"/>
      <c r="AB33"/>
      <c r="AC33"/>
      <c r="AD33"/>
      <c r="AE33"/>
      <c r="AF33"/>
    </row>
    <row r="34" spans="1:32" ht="15" x14ac:dyDescent="0.25">
      <c r="A34" s="42" t="s">
        <v>94</v>
      </c>
      <c r="B34" s="42" t="s">
        <v>101</v>
      </c>
      <c r="C34" s="42" t="s">
        <v>96</v>
      </c>
      <c r="D34" s="43" t="s">
        <v>42</v>
      </c>
      <c r="E34" s="44" t="s">
        <v>100</v>
      </c>
      <c r="F34" s="64">
        <v>3222</v>
      </c>
      <c r="G34" s="65">
        <v>3.3600000000000012</v>
      </c>
      <c r="H34" s="42">
        <f t="shared" si="2"/>
        <v>10825.920000000004</v>
      </c>
      <c r="I34"/>
      <c r="J34"/>
      <c r="K34"/>
      <c r="L34"/>
      <c r="M34"/>
      <c r="N34"/>
      <c r="O34"/>
      <c r="P34"/>
      <c r="Q34"/>
      <c r="R34"/>
      <c r="S34"/>
      <c r="T34"/>
      <c r="U34"/>
      <c r="V34"/>
      <c r="W34"/>
      <c r="X34"/>
      <c r="Y34"/>
      <c r="Z34"/>
      <c r="AA34"/>
      <c r="AB34"/>
      <c r="AC34"/>
      <c r="AD34"/>
      <c r="AE34"/>
      <c r="AF34"/>
    </row>
    <row r="35" spans="1:32" ht="15" x14ac:dyDescent="0.25">
      <c r="A35" s="42" t="s">
        <v>102</v>
      </c>
      <c r="B35" s="42" t="s">
        <v>101</v>
      </c>
      <c r="C35" s="42" t="s">
        <v>96</v>
      </c>
      <c r="D35" s="43">
        <v>47409</v>
      </c>
      <c r="E35" s="44" t="s">
        <v>44</v>
      </c>
      <c r="F35" s="64">
        <v>346</v>
      </c>
      <c r="G35" s="65">
        <v>9.8099999999999969</v>
      </c>
      <c r="H35" s="42">
        <f t="shared" si="2"/>
        <v>3394.2599999999989</v>
      </c>
      <c r="I35"/>
      <c r="J35"/>
      <c r="K35"/>
      <c r="L35"/>
      <c r="M35"/>
      <c r="N35"/>
      <c r="O35"/>
      <c r="P35"/>
      <c r="Q35"/>
      <c r="R35"/>
      <c r="S35"/>
      <c r="T35"/>
      <c r="U35"/>
      <c r="V35"/>
      <c r="W35"/>
      <c r="X35"/>
      <c r="Y35"/>
      <c r="Z35"/>
      <c r="AA35"/>
      <c r="AB35"/>
      <c r="AC35"/>
      <c r="AD35"/>
      <c r="AE35"/>
      <c r="AF35"/>
    </row>
    <row r="36" spans="1:32" ht="15" x14ac:dyDescent="0.25">
      <c r="A36" s="42" t="s">
        <v>102</v>
      </c>
      <c r="B36" s="42" t="s">
        <v>101</v>
      </c>
      <c r="C36" s="42" t="s">
        <v>96</v>
      </c>
      <c r="D36" s="43">
        <v>47417</v>
      </c>
      <c r="E36" s="44" t="s">
        <v>131</v>
      </c>
      <c r="F36" s="64">
        <v>15011</v>
      </c>
      <c r="G36" s="65">
        <v>34.010000000000012</v>
      </c>
      <c r="H36" s="42">
        <f t="shared" si="2"/>
        <v>510524.11000000016</v>
      </c>
      <c r="I36"/>
      <c r="J36"/>
      <c r="K36"/>
      <c r="L36"/>
      <c r="M36"/>
      <c r="N36"/>
      <c r="O36"/>
      <c r="P36"/>
      <c r="Q36"/>
      <c r="R36"/>
      <c r="S36"/>
      <c r="T36"/>
      <c r="U36"/>
      <c r="V36"/>
      <c r="W36"/>
      <c r="X36"/>
      <c r="Y36"/>
      <c r="Z36"/>
      <c r="AA36"/>
      <c r="AB36"/>
      <c r="AC36"/>
      <c r="AD36"/>
      <c r="AE36"/>
      <c r="AF36"/>
    </row>
    <row r="37" spans="1:32" ht="15" x14ac:dyDescent="0.25">
      <c r="A37" s="42" t="s">
        <v>102</v>
      </c>
      <c r="B37" s="42" t="s">
        <v>101</v>
      </c>
      <c r="C37" s="42" t="s">
        <v>96</v>
      </c>
      <c r="D37" s="43">
        <v>47419</v>
      </c>
      <c r="E37" s="44" t="s">
        <v>129</v>
      </c>
      <c r="F37" s="64">
        <v>7987</v>
      </c>
      <c r="G37" s="65">
        <v>3.7300000000000009</v>
      </c>
      <c r="H37" s="42">
        <f t="shared" si="2"/>
        <v>29791.510000000006</v>
      </c>
      <c r="I37"/>
      <c r="J37"/>
      <c r="K37"/>
      <c r="L37"/>
      <c r="M37"/>
      <c r="N37"/>
      <c r="O37"/>
      <c r="P37"/>
      <c r="Q37"/>
      <c r="R37"/>
      <c r="S37"/>
      <c r="T37"/>
      <c r="U37"/>
      <c r="V37"/>
      <c r="W37"/>
      <c r="X37"/>
      <c r="Y37"/>
      <c r="Z37"/>
      <c r="AA37"/>
      <c r="AB37"/>
      <c r="AC37"/>
      <c r="AD37"/>
      <c r="AE37"/>
      <c r="AF37"/>
    </row>
    <row r="38" spans="1:32" ht="15" x14ac:dyDescent="0.25">
      <c r="D38" s="6"/>
      <c r="E38" s="5"/>
      <c r="G38" s="42" t="s">
        <v>41</v>
      </c>
      <c r="H38" s="66">
        <f>SUM(H28:H37)</f>
        <v>1999077.5099999998</v>
      </c>
      <c r="I38"/>
      <c r="J38"/>
      <c r="K38"/>
      <c r="L38"/>
      <c r="M38"/>
      <c r="N38"/>
      <c r="O38"/>
      <c r="P38"/>
      <c r="Q38"/>
      <c r="R38"/>
      <c r="S38"/>
      <c r="T38"/>
      <c r="U38"/>
      <c r="V38"/>
      <c r="W38"/>
      <c r="X38"/>
      <c r="Y38"/>
      <c r="Z38"/>
      <c r="AA38"/>
      <c r="AB38"/>
      <c r="AC38"/>
      <c r="AD38"/>
      <c r="AE38"/>
      <c r="AF38"/>
    </row>
    <row r="39" spans="1:32" ht="15" x14ac:dyDescent="0.25">
      <c r="D39" s="6"/>
      <c r="E39" s="5"/>
      <c r="G39" s="42"/>
      <c r="H39" s="67">
        <f>ROUNDUP(H38,0)</f>
        <v>1999078</v>
      </c>
      <c r="I39"/>
      <c r="J39"/>
      <c r="K39"/>
      <c r="L39"/>
      <c r="M39"/>
      <c r="N39"/>
      <c r="O39"/>
      <c r="P39"/>
      <c r="Q39"/>
      <c r="R39"/>
      <c r="S39"/>
      <c r="T39"/>
      <c r="U39"/>
      <c r="V39"/>
      <c r="W39"/>
      <c r="X39"/>
      <c r="Y39"/>
      <c r="Z39"/>
      <c r="AA39"/>
      <c r="AB39"/>
      <c r="AC39"/>
      <c r="AD39"/>
      <c r="AE39"/>
      <c r="AF39"/>
    </row>
    <row r="40" spans="1:32" ht="15" x14ac:dyDescent="0.25">
      <c r="D40" s="6"/>
      <c r="E40" s="5"/>
      <c r="I40"/>
      <c r="J40"/>
      <c r="K40"/>
      <c r="L40"/>
      <c r="M40"/>
      <c r="N40"/>
      <c r="O40"/>
      <c r="P40"/>
      <c r="Q40"/>
      <c r="R40"/>
      <c r="S40"/>
      <c r="T40"/>
      <c r="U40"/>
      <c r="V40"/>
      <c r="W40"/>
      <c r="X40"/>
      <c r="Y40"/>
      <c r="Z40"/>
      <c r="AA40"/>
      <c r="AB40"/>
      <c r="AC40"/>
      <c r="AD40"/>
      <c r="AE40"/>
      <c r="AF40"/>
    </row>
    <row r="41" spans="1:32" ht="25.5" x14ac:dyDescent="0.25">
      <c r="A41" s="69" t="s">
        <v>29</v>
      </c>
      <c r="B41" s="49" t="s">
        <v>30</v>
      </c>
      <c r="C41" s="49" t="s">
        <v>17</v>
      </c>
      <c r="D41" s="49" t="s">
        <v>11</v>
      </c>
      <c r="E41" s="49" t="s">
        <v>31</v>
      </c>
      <c r="F41" s="49" t="s">
        <v>32</v>
      </c>
      <c r="G41" s="49" t="s">
        <v>33</v>
      </c>
      <c r="H41" s="49" t="s">
        <v>34</v>
      </c>
      <c r="I41"/>
      <c r="J41"/>
      <c r="K41"/>
      <c r="L41"/>
      <c r="M41"/>
      <c r="N41"/>
      <c r="O41"/>
      <c r="P41"/>
      <c r="Q41"/>
      <c r="R41"/>
      <c r="S41"/>
      <c r="T41"/>
      <c r="U41"/>
      <c r="V41"/>
      <c r="W41"/>
      <c r="X41"/>
      <c r="Y41"/>
      <c r="Z41"/>
      <c r="AA41"/>
      <c r="AB41"/>
      <c r="AC41"/>
      <c r="AD41"/>
      <c r="AE41"/>
      <c r="AF41"/>
    </row>
    <row r="42" spans="1:32" ht="15" x14ac:dyDescent="0.25">
      <c r="A42" s="42" t="s">
        <v>94</v>
      </c>
      <c r="B42" s="42" t="s">
        <v>103</v>
      </c>
      <c r="C42" s="42" t="s">
        <v>96</v>
      </c>
      <c r="D42" s="43">
        <v>47073</v>
      </c>
      <c r="E42" s="44" t="s">
        <v>35</v>
      </c>
      <c r="F42" s="64">
        <v>5895</v>
      </c>
      <c r="G42" s="65">
        <v>27.029999999999998</v>
      </c>
      <c r="H42" s="42">
        <f>F42*G42</f>
        <v>159341.84999999998</v>
      </c>
      <c r="I42"/>
      <c r="J42"/>
      <c r="K42"/>
      <c r="L42"/>
      <c r="M42"/>
      <c r="N42"/>
      <c r="O42"/>
      <c r="P42"/>
      <c r="Q42"/>
      <c r="R42"/>
      <c r="S42"/>
      <c r="T42"/>
      <c r="U42"/>
      <c r="V42"/>
      <c r="W42"/>
      <c r="X42"/>
      <c r="Y42"/>
      <c r="Z42"/>
      <c r="AA42"/>
      <c r="AB42"/>
      <c r="AC42"/>
      <c r="AD42"/>
      <c r="AE42"/>
      <c r="AF42"/>
    </row>
    <row r="43" spans="1:32" ht="15" x14ac:dyDescent="0.25">
      <c r="A43" s="42" t="s">
        <v>94</v>
      </c>
      <c r="B43" s="42" t="s">
        <v>103</v>
      </c>
      <c r="C43" s="42" t="s">
        <v>96</v>
      </c>
      <c r="D43" s="43">
        <v>47079</v>
      </c>
      <c r="E43" s="44" t="s">
        <v>38</v>
      </c>
      <c r="F43" s="64">
        <v>5893</v>
      </c>
      <c r="G43" s="65">
        <v>1.5</v>
      </c>
      <c r="H43" s="42">
        <f t="shared" ref="H43:H45" si="3">F43*G43</f>
        <v>8839.5</v>
      </c>
      <c r="I43"/>
      <c r="J43"/>
      <c r="K43"/>
      <c r="L43"/>
      <c r="M43"/>
      <c r="N43"/>
      <c r="O43"/>
      <c r="P43"/>
      <c r="Q43"/>
      <c r="R43"/>
      <c r="S43"/>
      <c r="T43"/>
      <c r="U43"/>
      <c r="V43"/>
      <c r="W43"/>
      <c r="X43"/>
      <c r="Y43"/>
      <c r="Z43"/>
      <c r="AA43"/>
      <c r="AB43"/>
      <c r="AC43"/>
      <c r="AD43"/>
      <c r="AE43"/>
      <c r="AF43"/>
    </row>
    <row r="44" spans="1:32" ht="15" x14ac:dyDescent="0.25">
      <c r="A44" s="42" t="s">
        <v>94</v>
      </c>
      <c r="B44" s="42" t="s">
        <v>103</v>
      </c>
      <c r="C44" s="42" t="s">
        <v>96</v>
      </c>
      <c r="D44" s="43">
        <v>47268</v>
      </c>
      <c r="E44" s="44" t="s">
        <v>77</v>
      </c>
      <c r="F44" s="64">
        <v>10</v>
      </c>
      <c r="G44" s="65">
        <v>5.2799999999999994</v>
      </c>
      <c r="H44" s="42">
        <f t="shared" si="3"/>
        <v>52.8</v>
      </c>
      <c r="I44"/>
      <c r="J44"/>
      <c r="K44"/>
      <c r="L44"/>
      <c r="M44"/>
      <c r="N44"/>
      <c r="O44"/>
      <c r="P44"/>
      <c r="Q44"/>
      <c r="R44"/>
      <c r="S44"/>
      <c r="T44"/>
      <c r="U44"/>
      <c r="V44"/>
      <c r="W44"/>
      <c r="X44"/>
      <c r="Y44"/>
      <c r="Z44"/>
      <c r="AA44"/>
      <c r="AB44"/>
      <c r="AC44"/>
      <c r="AD44"/>
      <c r="AE44"/>
      <c r="AF44"/>
    </row>
    <row r="45" spans="1:32" ht="15" x14ac:dyDescent="0.25">
      <c r="A45" s="42" t="s">
        <v>94</v>
      </c>
      <c r="B45" s="42" t="s">
        <v>103</v>
      </c>
      <c r="C45" s="42" t="s">
        <v>96</v>
      </c>
      <c r="D45" s="43">
        <v>47416</v>
      </c>
      <c r="E45" s="44" t="s">
        <v>39</v>
      </c>
      <c r="F45" s="64">
        <v>5114</v>
      </c>
      <c r="G45" s="65">
        <v>2.96</v>
      </c>
      <c r="H45" s="42">
        <f t="shared" si="3"/>
        <v>15137.44</v>
      </c>
      <c r="I45"/>
      <c r="J45"/>
      <c r="K45"/>
      <c r="L45"/>
      <c r="M45"/>
      <c r="N45"/>
      <c r="O45"/>
      <c r="P45"/>
      <c r="Q45"/>
      <c r="R45"/>
      <c r="S45"/>
      <c r="T45"/>
      <c r="U45"/>
      <c r="V45"/>
      <c r="W45"/>
      <c r="X45"/>
      <c r="Y45"/>
      <c r="Z45"/>
      <c r="AA45"/>
      <c r="AB45"/>
      <c r="AC45"/>
      <c r="AD45"/>
      <c r="AE45"/>
      <c r="AF45"/>
    </row>
    <row r="46" spans="1:32" ht="15" x14ac:dyDescent="0.25">
      <c r="D46" s="6"/>
      <c r="E46" s="5"/>
      <c r="G46" s="42" t="s">
        <v>41</v>
      </c>
      <c r="H46" s="66">
        <f>SUM(H42:H45)</f>
        <v>183371.58999999997</v>
      </c>
      <c r="I46"/>
      <c r="J46"/>
      <c r="K46"/>
      <c r="L46"/>
      <c r="M46"/>
      <c r="N46"/>
      <c r="O46"/>
      <c r="P46"/>
      <c r="Q46"/>
      <c r="R46"/>
      <c r="S46"/>
      <c r="T46"/>
      <c r="U46"/>
      <c r="V46"/>
      <c r="W46"/>
      <c r="X46"/>
      <c r="Y46"/>
      <c r="Z46"/>
      <c r="AA46"/>
      <c r="AB46"/>
      <c r="AC46"/>
      <c r="AD46"/>
      <c r="AE46"/>
      <c r="AF46"/>
    </row>
    <row r="47" spans="1:32" ht="15" x14ac:dyDescent="0.25">
      <c r="D47" s="6"/>
      <c r="E47" s="5"/>
      <c r="G47" s="42"/>
      <c r="H47" s="67">
        <f>ROUNDUP(H46,0)</f>
        <v>183372</v>
      </c>
      <c r="I47"/>
      <c r="J47"/>
      <c r="K47"/>
      <c r="L47"/>
      <c r="M47"/>
      <c r="N47"/>
      <c r="O47"/>
      <c r="P47"/>
      <c r="Q47"/>
      <c r="R47"/>
      <c r="S47"/>
      <c r="T47"/>
      <c r="U47"/>
      <c r="V47"/>
      <c r="W47"/>
      <c r="X47"/>
      <c r="Y47"/>
      <c r="Z47"/>
      <c r="AA47"/>
      <c r="AB47"/>
      <c r="AC47"/>
      <c r="AD47"/>
      <c r="AE47"/>
      <c r="AF47"/>
    </row>
    <row r="48" spans="1:32" ht="15" x14ac:dyDescent="0.25">
      <c r="D48" s="6"/>
      <c r="E48" s="5"/>
      <c r="I48"/>
      <c r="J48"/>
      <c r="K48"/>
      <c r="L48"/>
      <c r="M48"/>
      <c r="N48"/>
      <c r="O48"/>
      <c r="P48"/>
      <c r="Q48"/>
      <c r="R48"/>
      <c r="S48"/>
      <c r="T48"/>
      <c r="U48"/>
      <c r="V48"/>
      <c r="W48"/>
      <c r="X48"/>
      <c r="Y48"/>
      <c r="Z48"/>
      <c r="AA48"/>
      <c r="AB48"/>
      <c r="AC48"/>
      <c r="AD48"/>
      <c r="AE48"/>
      <c r="AF48"/>
    </row>
    <row r="49" spans="1:32" ht="25.5" x14ac:dyDescent="0.25">
      <c r="A49" s="49" t="s">
        <v>29</v>
      </c>
      <c r="B49" s="49" t="s">
        <v>30</v>
      </c>
      <c r="C49" s="49" t="s">
        <v>17</v>
      </c>
      <c r="D49" s="49" t="s">
        <v>11</v>
      </c>
      <c r="E49" s="49" t="s">
        <v>31</v>
      </c>
      <c r="F49" s="49" t="s">
        <v>32</v>
      </c>
      <c r="G49" s="49" t="s">
        <v>33</v>
      </c>
      <c r="H49" s="49" t="s">
        <v>34</v>
      </c>
      <c r="I49"/>
      <c r="J49"/>
      <c r="K49"/>
      <c r="L49"/>
      <c r="M49"/>
      <c r="N49"/>
      <c r="O49"/>
      <c r="P49"/>
      <c r="Q49"/>
      <c r="R49"/>
      <c r="S49"/>
      <c r="T49"/>
      <c r="U49"/>
      <c r="V49"/>
      <c r="W49"/>
      <c r="X49"/>
      <c r="Y49"/>
      <c r="Z49"/>
      <c r="AA49"/>
      <c r="AB49"/>
      <c r="AC49"/>
      <c r="AD49"/>
      <c r="AE49"/>
      <c r="AF49"/>
    </row>
    <row r="50" spans="1:32" ht="15" x14ac:dyDescent="0.25">
      <c r="A50" s="42" t="s">
        <v>94</v>
      </c>
      <c r="B50" s="42" t="s">
        <v>104</v>
      </c>
      <c r="C50" s="42" t="s">
        <v>96</v>
      </c>
      <c r="D50" s="43">
        <v>47060</v>
      </c>
      <c r="E50" s="44" t="s">
        <v>97</v>
      </c>
      <c r="F50" s="64">
        <v>65723</v>
      </c>
      <c r="G50" s="65">
        <v>4.25</v>
      </c>
      <c r="H50" s="42">
        <f>F50*G50</f>
        <v>279322.75</v>
      </c>
      <c r="I50"/>
      <c r="J50"/>
      <c r="K50"/>
      <c r="L50"/>
      <c r="M50"/>
      <c r="N50"/>
      <c r="O50"/>
      <c r="P50"/>
      <c r="Q50"/>
      <c r="R50"/>
      <c r="S50"/>
      <c r="T50"/>
      <c r="U50"/>
      <c r="V50"/>
      <c r="W50"/>
      <c r="X50"/>
      <c r="Y50"/>
      <c r="Z50"/>
      <c r="AA50"/>
      <c r="AB50"/>
      <c r="AC50"/>
      <c r="AD50"/>
      <c r="AE50"/>
      <c r="AF50"/>
    </row>
    <row r="51" spans="1:32" ht="15" x14ac:dyDescent="0.25">
      <c r="A51" s="42" t="s">
        <v>94</v>
      </c>
      <c r="B51" s="42" t="s">
        <v>104</v>
      </c>
      <c r="C51" s="42" t="s">
        <v>96</v>
      </c>
      <c r="D51" s="43">
        <v>47073</v>
      </c>
      <c r="E51" s="44" t="s">
        <v>35</v>
      </c>
      <c r="F51" s="64">
        <v>114995</v>
      </c>
      <c r="G51" s="65">
        <v>27.03</v>
      </c>
      <c r="H51" s="42">
        <f t="shared" ref="H51:H60" si="4">F51*G51</f>
        <v>3108314.85</v>
      </c>
      <c r="I51"/>
      <c r="J51"/>
      <c r="K51"/>
      <c r="L51"/>
      <c r="M51"/>
      <c r="N51"/>
      <c r="O51"/>
      <c r="P51"/>
      <c r="Q51"/>
      <c r="R51"/>
      <c r="S51"/>
      <c r="T51"/>
      <c r="U51"/>
      <c r="V51"/>
      <c r="W51"/>
      <c r="X51"/>
      <c r="Y51"/>
      <c r="Z51"/>
      <c r="AA51"/>
      <c r="AB51"/>
      <c r="AC51"/>
      <c r="AD51"/>
      <c r="AE51"/>
      <c r="AF51"/>
    </row>
    <row r="52" spans="1:32" ht="15" x14ac:dyDescent="0.25">
      <c r="A52" s="42" t="s">
        <v>94</v>
      </c>
      <c r="B52" s="42" t="s">
        <v>104</v>
      </c>
      <c r="C52" s="42" t="s">
        <v>96</v>
      </c>
      <c r="D52" s="43">
        <v>47075</v>
      </c>
      <c r="E52" s="44" t="s">
        <v>36</v>
      </c>
      <c r="F52" s="64">
        <v>61867</v>
      </c>
      <c r="G52" s="65">
        <v>34.010000000000005</v>
      </c>
      <c r="H52" s="42">
        <f t="shared" si="4"/>
        <v>2104096.6700000004</v>
      </c>
      <c r="I52"/>
      <c r="J52"/>
      <c r="K52"/>
      <c r="L52"/>
      <c r="M52"/>
      <c r="N52"/>
      <c r="O52"/>
      <c r="P52"/>
      <c r="Q52"/>
      <c r="R52"/>
      <c r="S52"/>
      <c r="T52"/>
      <c r="U52"/>
      <c r="V52"/>
      <c r="W52"/>
      <c r="X52"/>
      <c r="Y52"/>
      <c r="Z52"/>
      <c r="AA52"/>
      <c r="AB52"/>
      <c r="AC52"/>
      <c r="AD52"/>
      <c r="AE52"/>
      <c r="AF52"/>
    </row>
    <row r="53" spans="1:32" ht="15" x14ac:dyDescent="0.25">
      <c r="A53" s="42" t="s">
        <v>94</v>
      </c>
      <c r="B53" s="42" t="s">
        <v>104</v>
      </c>
      <c r="C53" s="42" t="s">
        <v>96</v>
      </c>
      <c r="D53" s="43">
        <v>47078</v>
      </c>
      <c r="E53" s="44" t="s">
        <v>37</v>
      </c>
      <c r="F53" s="64">
        <v>2514</v>
      </c>
      <c r="G53" s="65">
        <v>48.580000000000005</v>
      </c>
      <c r="H53" s="42">
        <f t="shared" si="4"/>
        <v>122130.12000000001</v>
      </c>
      <c r="I53"/>
      <c r="J53"/>
      <c r="K53"/>
      <c r="L53"/>
      <c r="M53"/>
      <c r="N53"/>
      <c r="O53"/>
      <c r="P53"/>
      <c r="Q53"/>
      <c r="R53"/>
      <c r="S53"/>
      <c r="T53"/>
      <c r="U53"/>
      <c r="V53"/>
      <c r="W53"/>
      <c r="X53"/>
      <c r="Y53"/>
      <c r="Z53"/>
      <c r="AA53"/>
      <c r="AB53"/>
      <c r="AC53"/>
      <c r="AD53"/>
      <c r="AE53"/>
      <c r="AF53"/>
    </row>
    <row r="54" spans="1:32" ht="15" x14ac:dyDescent="0.25">
      <c r="A54" s="42" t="s">
        <v>94</v>
      </c>
      <c r="B54" s="42" t="s">
        <v>104</v>
      </c>
      <c r="C54" s="42" t="s">
        <v>96</v>
      </c>
      <c r="D54" s="43">
        <v>47079</v>
      </c>
      <c r="E54" s="44" t="s">
        <v>38</v>
      </c>
      <c r="F54" s="64">
        <v>23064</v>
      </c>
      <c r="G54" s="65">
        <v>1.5</v>
      </c>
      <c r="H54" s="42">
        <f t="shared" si="4"/>
        <v>34596</v>
      </c>
      <c r="I54"/>
      <c r="J54"/>
      <c r="K54"/>
      <c r="L54"/>
      <c r="M54"/>
      <c r="N54"/>
      <c r="O54"/>
      <c r="P54"/>
      <c r="Q54"/>
      <c r="R54"/>
      <c r="S54"/>
      <c r="T54"/>
      <c r="U54"/>
      <c r="V54"/>
      <c r="W54"/>
      <c r="X54"/>
      <c r="Y54"/>
      <c r="Z54"/>
      <c r="AA54"/>
      <c r="AB54"/>
      <c r="AC54"/>
      <c r="AD54"/>
      <c r="AE54"/>
      <c r="AF54"/>
    </row>
    <row r="55" spans="1:32" ht="15" x14ac:dyDescent="0.25">
      <c r="A55" s="42" t="s">
        <v>94</v>
      </c>
      <c r="B55" s="42" t="s">
        <v>104</v>
      </c>
      <c r="C55" s="42" t="s">
        <v>96</v>
      </c>
      <c r="D55" s="43">
        <v>47268</v>
      </c>
      <c r="E55" s="44" t="s">
        <v>77</v>
      </c>
      <c r="F55" s="64">
        <v>52</v>
      </c>
      <c r="G55" s="65">
        <v>5.2799999999999994</v>
      </c>
      <c r="H55" s="42">
        <f t="shared" si="4"/>
        <v>274.55999999999995</v>
      </c>
      <c r="I55"/>
      <c r="J55"/>
      <c r="K55"/>
      <c r="L55"/>
      <c r="M55"/>
      <c r="N55"/>
      <c r="O55"/>
      <c r="P55"/>
      <c r="Q55"/>
      <c r="R55"/>
      <c r="S55"/>
      <c r="T55"/>
      <c r="U55"/>
      <c r="V55"/>
      <c r="W55"/>
      <c r="X55"/>
      <c r="Y55"/>
      <c r="Z55"/>
      <c r="AA55"/>
      <c r="AB55"/>
      <c r="AC55"/>
      <c r="AD55"/>
      <c r="AE55"/>
      <c r="AF55"/>
    </row>
    <row r="56" spans="1:32" ht="15" x14ac:dyDescent="0.25">
      <c r="A56" s="42" t="s">
        <v>94</v>
      </c>
      <c r="B56" s="42" t="s">
        <v>104</v>
      </c>
      <c r="C56" s="42" t="s">
        <v>96</v>
      </c>
      <c r="D56" s="43">
        <v>47403</v>
      </c>
      <c r="E56" s="44" t="s">
        <v>99</v>
      </c>
      <c r="F56" s="64">
        <v>833</v>
      </c>
      <c r="G56" s="65">
        <v>7.6499999999999995</v>
      </c>
      <c r="H56" s="42">
        <f>F56*G56</f>
        <v>6372.45</v>
      </c>
      <c r="I56"/>
      <c r="J56"/>
      <c r="K56"/>
      <c r="L56"/>
      <c r="M56"/>
      <c r="N56"/>
      <c r="O56"/>
      <c r="P56"/>
      <c r="Q56"/>
      <c r="R56"/>
      <c r="S56"/>
      <c r="T56"/>
      <c r="U56"/>
      <c r="V56"/>
      <c r="W56"/>
      <c r="X56"/>
      <c r="Y56"/>
      <c r="Z56"/>
      <c r="AA56"/>
      <c r="AB56"/>
      <c r="AC56"/>
      <c r="AD56"/>
      <c r="AE56"/>
      <c r="AF56"/>
    </row>
    <row r="57" spans="1:32" ht="15" x14ac:dyDescent="0.25">
      <c r="A57" s="42" t="s">
        <v>94</v>
      </c>
      <c r="B57" s="42" t="s">
        <v>104</v>
      </c>
      <c r="C57" s="42" t="s">
        <v>96</v>
      </c>
      <c r="D57" s="43">
        <v>47405</v>
      </c>
      <c r="E57" s="44" t="s">
        <v>100</v>
      </c>
      <c r="F57" s="64">
        <v>9418</v>
      </c>
      <c r="G57" s="65">
        <v>3.36</v>
      </c>
      <c r="H57" s="42">
        <f t="shared" si="4"/>
        <v>31644.48</v>
      </c>
      <c r="I57"/>
      <c r="J57"/>
      <c r="K57"/>
      <c r="L57"/>
      <c r="M57"/>
      <c r="N57"/>
      <c r="O57"/>
      <c r="P57"/>
      <c r="Q57"/>
      <c r="R57"/>
      <c r="S57"/>
      <c r="T57"/>
      <c r="U57"/>
      <c r="V57"/>
      <c r="W57"/>
      <c r="X57"/>
      <c r="Y57"/>
      <c r="Z57"/>
      <c r="AA57"/>
      <c r="AB57"/>
      <c r="AC57"/>
      <c r="AD57"/>
      <c r="AE57"/>
      <c r="AF57"/>
    </row>
    <row r="58" spans="1:32" ht="15" x14ac:dyDescent="0.25">
      <c r="A58" s="42" t="s">
        <v>102</v>
      </c>
      <c r="B58" s="42" t="s">
        <v>104</v>
      </c>
      <c r="C58" s="42" t="s">
        <v>96</v>
      </c>
      <c r="D58" s="43">
        <v>47409</v>
      </c>
      <c r="E58" s="44" t="s">
        <v>44</v>
      </c>
      <c r="F58" s="64">
        <v>8585</v>
      </c>
      <c r="G58" s="65">
        <v>9.8100000000000023</v>
      </c>
      <c r="H58" s="42">
        <f t="shared" si="4"/>
        <v>84218.85000000002</v>
      </c>
      <c r="I58"/>
      <c r="J58"/>
      <c r="K58"/>
      <c r="L58"/>
      <c r="M58"/>
      <c r="N58"/>
      <c r="O58"/>
      <c r="P58"/>
      <c r="Q58"/>
      <c r="R58"/>
      <c r="S58"/>
      <c r="T58"/>
      <c r="U58"/>
      <c r="V58"/>
      <c r="W58"/>
      <c r="X58"/>
      <c r="Y58"/>
      <c r="Z58"/>
      <c r="AA58"/>
      <c r="AB58"/>
      <c r="AC58"/>
      <c r="AD58"/>
      <c r="AE58"/>
      <c r="AF58"/>
    </row>
    <row r="59" spans="1:32" ht="15" x14ac:dyDescent="0.25">
      <c r="A59" s="42" t="s">
        <v>102</v>
      </c>
      <c r="B59" s="42" t="s">
        <v>104</v>
      </c>
      <c r="C59" s="42" t="s">
        <v>96</v>
      </c>
      <c r="D59" s="43">
        <v>47419</v>
      </c>
      <c r="E59" s="44" t="s">
        <v>129</v>
      </c>
      <c r="F59" s="64">
        <v>31973</v>
      </c>
      <c r="G59" s="65">
        <v>3.7299999999999995</v>
      </c>
      <c r="H59" s="42">
        <f>F59*G59</f>
        <v>119259.28999999998</v>
      </c>
      <c r="I59"/>
      <c r="J59"/>
      <c r="K59"/>
      <c r="L59"/>
      <c r="M59"/>
      <c r="N59"/>
      <c r="O59"/>
      <c r="P59"/>
      <c r="Q59"/>
      <c r="R59"/>
      <c r="S59"/>
      <c r="T59"/>
      <c r="U59"/>
      <c r="V59"/>
      <c r="W59"/>
      <c r="X59"/>
      <c r="Y59"/>
      <c r="Z59"/>
      <c r="AA59"/>
      <c r="AB59"/>
      <c r="AC59"/>
      <c r="AD59"/>
      <c r="AE59"/>
      <c r="AF59"/>
    </row>
    <row r="60" spans="1:32" ht="15" x14ac:dyDescent="0.25">
      <c r="A60" s="42" t="s">
        <v>102</v>
      </c>
      <c r="B60" s="42" t="s">
        <v>104</v>
      </c>
      <c r="C60" s="42" t="s">
        <v>96</v>
      </c>
      <c r="D60" s="43" t="s">
        <v>19</v>
      </c>
      <c r="E60" s="44" t="s">
        <v>45</v>
      </c>
      <c r="F60" s="64">
        <v>5552</v>
      </c>
      <c r="G60" s="65">
        <v>3.7899999999999991</v>
      </c>
      <c r="H60" s="42">
        <f t="shared" si="4"/>
        <v>21042.079999999994</v>
      </c>
      <c r="I60"/>
      <c r="J60"/>
      <c r="K60"/>
      <c r="L60"/>
      <c r="M60"/>
      <c r="N60"/>
      <c r="O60"/>
      <c r="P60"/>
      <c r="Q60"/>
      <c r="R60"/>
      <c r="S60"/>
      <c r="T60"/>
      <c r="U60"/>
      <c r="V60"/>
      <c r="W60"/>
      <c r="X60"/>
      <c r="Y60"/>
      <c r="Z60"/>
      <c r="AA60"/>
      <c r="AB60"/>
      <c r="AC60"/>
      <c r="AD60"/>
      <c r="AE60"/>
      <c r="AF60"/>
    </row>
    <row r="61" spans="1:32" ht="15" x14ac:dyDescent="0.25">
      <c r="D61" s="6"/>
      <c r="E61" s="5"/>
      <c r="F61" s="40"/>
      <c r="G61" s="42" t="s">
        <v>41</v>
      </c>
      <c r="H61" s="66">
        <f>SUM(H50:H60)</f>
        <v>5911272.1000000006</v>
      </c>
      <c r="I61"/>
      <c r="J61"/>
      <c r="K61"/>
      <c r="L61"/>
      <c r="M61"/>
      <c r="N61"/>
      <c r="O61"/>
      <c r="P61"/>
      <c r="Q61"/>
      <c r="R61"/>
      <c r="S61"/>
      <c r="T61"/>
      <c r="U61"/>
      <c r="V61"/>
      <c r="W61"/>
      <c r="X61"/>
      <c r="Y61"/>
      <c r="Z61"/>
      <c r="AA61"/>
      <c r="AB61"/>
      <c r="AC61"/>
      <c r="AD61"/>
      <c r="AE61"/>
      <c r="AF61"/>
    </row>
    <row r="62" spans="1:32" ht="15" x14ac:dyDescent="0.25">
      <c r="D62" s="6"/>
      <c r="E62" s="5"/>
      <c r="G62" s="42"/>
      <c r="H62" s="67">
        <f>ROUNDUP(H61,0)</f>
        <v>5911273</v>
      </c>
      <c r="I62"/>
      <c r="J62"/>
      <c r="K62"/>
      <c r="L62"/>
      <c r="M62"/>
      <c r="N62"/>
      <c r="O62"/>
      <c r="P62"/>
      <c r="Q62"/>
      <c r="R62"/>
      <c r="S62"/>
      <c r="T62"/>
      <c r="U62"/>
      <c r="V62"/>
      <c r="W62"/>
      <c r="X62"/>
      <c r="Y62"/>
      <c r="Z62"/>
      <c r="AA62"/>
      <c r="AB62"/>
      <c r="AC62"/>
      <c r="AD62"/>
      <c r="AE62"/>
      <c r="AF62"/>
    </row>
    <row r="63" spans="1:32" ht="15" x14ac:dyDescent="0.25">
      <c r="D63" s="6"/>
      <c r="E63" s="5"/>
      <c r="G63" s="132"/>
      <c r="H63" s="133"/>
      <c r="I63" s="11"/>
      <c r="J63" s="11"/>
      <c r="K63" s="11"/>
      <c r="L63" s="11"/>
      <c r="M63" s="11"/>
      <c r="N63" s="11"/>
      <c r="O63" s="11"/>
      <c r="P63" s="11"/>
      <c r="Q63" s="11"/>
      <c r="R63" s="11"/>
      <c r="S63" s="11"/>
      <c r="T63" s="11"/>
      <c r="U63" s="11"/>
      <c r="V63" s="11"/>
      <c r="W63" s="11"/>
      <c r="X63" s="11"/>
      <c r="Y63" s="11"/>
      <c r="Z63" s="11"/>
      <c r="AA63" s="11"/>
      <c r="AB63" s="11"/>
      <c r="AC63" s="11"/>
      <c r="AD63" s="11"/>
      <c r="AE63" s="11"/>
      <c r="AF63" s="11"/>
    </row>
    <row r="64" spans="1:32" ht="25.5" x14ac:dyDescent="0.25">
      <c r="A64" s="140" t="s">
        <v>29</v>
      </c>
      <c r="B64" s="140" t="s">
        <v>30</v>
      </c>
      <c r="C64" s="140" t="s">
        <v>17</v>
      </c>
      <c r="D64" s="140" t="s">
        <v>11</v>
      </c>
      <c r="E64" s="140" t="s">
        <v>31</v>
      </c>
      <c r="F64" s="140" t="s">
        <v>32</v>
      </c>
      <c r="G64" s="140" t="s">
        <v>33</v>
      </c>
      <c r="H64" s="140" t="s">
        <v>34</v>
      </c>
      <c r="I64" s="11"/>
      <c r="J64" s="11"/>
      <c r="K64" s="11"/>
      <c r="L64" s="11"/>
      <c r="M64" s="11"/>
      <c r="N64" s="11"/>
      <c r="O64" s="11"/>
      <c r="P64" s="11"/>
      <c r="Q64" s="11"/>
      <c r="R64" s="11"/>
      <c r="S64" s="11"/>
      <c r="T64" s="11"/>
      <c r="U64" s="11"/>
      <c r="V64" s="11"/>
      <c r="W64" s="11"/>
      <c r="X64" s="11"/>
      <c r="Y64" s="11"/>
      <c r="Z64" s="11"/>
      <c r="AA64" s="11"/>
      <c r="AB64" s="11"/>
      <c r="AC64" s="11"/>
      <c r="AD64" s="11"/>
      <c r="AE64" s="11"/>
      <c r="AF64" s="11"/>
    </row>
    <row r="65" spans="1:32" ht="15" x14ac:dyDescent="0.25">
      <c r="A65" s="42" t="s">
        <v>94</v>
      </c>
      <c r="B65" s="42" t="s">
        <v>104</v>
      </c>
      <c r="C65" s="42" t="s">
        <v>96</v>
      </c>
      <c r="D65" s="135">
        <v>47060</v>
      </c>
      <c r="E65" s="136" t="s">
        <v>97</v>
      </c>
      <c r="F65" s="137">
        <v>119337</v>
      </c>
      <c r="G65" s="138">
        <v>4.25</v>
      </c>
      <c r="H65" s="42">
        <f>F65*G65</f>
        <v>507182.25</v>
      </c>
      <c r="I65" s="11"/>
      <c r="J65" s="11"/>
      <c r="K65" s="11"/>
      <c r="L65" s="11"/>
      <c r="M65" s="11"/>
      <c r="N65" s="11"/>
      <c r="O65" s="11"/>
      <c r="P65" s="11"/>
      <c r="Q65" s="11"/>
      <c r="R65" s="11"/>
      <c r="S65" s="11"/>
      <c r="T65" s="11"/>
      <c r="U65" s="11"/>
      <c r="V65" s="11"/>
      <c r="W65" s="11"/>
      <c r="X65" s="11"/>
      <c r="Y65" s="11"/>
      <c r="Z65" s="11"/>
      <c r="AA65" s="11"/>
      <c r="AB65" s="11"/>
      <c r="AC65" s="11"/>
      <c r="AD65" s="11"/>
      <c r="AE65" s="11"/>
      <c r="AF65" s="11"/>
    </row>
    <row r="66" spans="1:32" ht="15" x14ac:dyDescent="0.25">
      <c r="A66" s="42" t="s">
        <v>94</v>
      </c>
      <c r="B66" s="42" t="s">
        <v>104</v>
      </c>
      <c r="C66" s="42" t="s">
        <v>96</v>
      </c>
      <c r="D66" s="135">
        <v>47073</v>
      </c>
      <c r="E66" s="136" t="s">
        <v>35</v>
      </c>
      <c r="F66" s="137">
        <v>189007</v>
      </c>
      <c r="G66" s="138">
        <v>27.03</v>
      </c>
      <c r="H66" s="42">
        <f t="shared" ref="H66:H76" si="5">F66*G66</f>
        <v>5108859.21</v>
      </c>
      <c r="I66" s="11"/>
      <c r="J66" s="11"/>
      <c r="K66" s="11"/>
      <c r="L66" s="11"/>
      <c r="M66" s="11"/>
      <c r="N66" s="11"/>
      <c r="O66" s="11"/>
      <c r="P66" s="11"/>
      <c r="Q66" s="11"/>
      <c r="R66" s="11"/>
      <c r="S66" s="11"/>
      <c r="T66" s="11"/>
      <c r="U66" s="11"/>
      <c r="V66" s="11"/>
      <c r="W66" s="11"/>
      <c r="X66" s="11"/>
      <c r="Y66" s="11"/>
      <c r="Z66" s="11"/>
      <c r="AA66" s="11"/>
      <c r="AB66" s="11"/>
      <c r="AC66" s="11"/>
      <c r="AD66" s="11"/>
      <c r="AE66" s="11"/>
      <c r="AF66" s="11"/>
    </row>
    <row r="67" spans="1:32" ht="15" x14ac:dyDescent="0.25">
      <c r="A67" s="42" t="s">
        <v>94</v>
      </c>
      <c r="B67" s="42" t="s">
        <v>104</v>
      </c>
      <c r="C67" s="42" t="s">
        <v>96</v>
      </c>
      <c r="D67" s="135">
        <v>47075</v>
      </c>
      <c r="E67" s="136" t="s">
        <v>36</v>
      </c>
      <c r="F67" s="137">
        <v>101568</v>
      </c>
      <c r="G67" s="138">
        <v>34.010000000000005</v>
      </c>
      <c r="H67" s="42">
        <f t="shared" si="5"/>
        <v>3454327.6800000006</v>
      </c>
      <c r="I67" s="11"/>
      <c r="J67" s="11"/>
      <c r="K67" s="11"/>
      <c r="L67" s="11"/>
      <c r="M67" s="11"/>
      <c r="N67" s="11"/>
      <c r="O67" s="11"/>
      <c r="P67" s="11"/>
      <c r="Q67" s="11"/>
      <c r="R67" s="11"/>
      <c r="S67" s="11"/>
      <c r="T67" s="11"/>
      <c r="U67" s="11"/>
      <c r="V67" s="11"/>
      <c r="W67" s="11"/>
      <c r="X67" s="11"/>
      <c r="Y67" s="11"/>
      <c r="Z67" s="11"/>
      <c r="AA67" s="11"/>
      <c r="AB67" s="11"/>
      <c r="AC67" s="11"/>
      <c r="AD67" s="11"/>
      <c r="AE67" s="11"/>
      <c r="AF67" s="11"/>
    </row>
    <row r="68" spans="1:32" ht="15" x14ac:dyDescent="0.25">
      <c r="A68" s="42" t="s">
        <v>94</v>
      </c>
      <c r="B68" s="42" t="s">
        <v>104</v>
      </c>
      <c r="C68" s="42" t="s">
        <v>96</v>
      </c>
      <c r="D68" s="135">
        <v>47078</v>
      </c>
      <c r="E68" s="136" t="s">
        <v>37</v>
      </c>
      <c r="F68" s="137">
        <v>2658</v>
      </c>
      <c r="G68" s="138">
        <v>48.580000000000005</v>
      </c>
      <c r="H68" s="42">
        <f t="shared" si="5"/>
        <v>129125.64000000001</v>
      </c>
      <c r="I68" s="11"/>
      <c r="J68" s="11"/>
      <c r="K68" s="11"/>
      <c r="L68" s="11"/>
      <c r="M68" s="11"/>
      <c r="N68" s="11"/>
      <c r="O68" s="11"/>
      <c r="P68" s="11"/>
      <c r="Q68" s="11"/>
      <c r="R68" s="11"/>
      <c r="S68" s="11"/>
      <c r="T68" s="11"/>
      <c r="U68" s="11"/>
      <c r="V68" s="11"/>
      <c r="W68" s="11"/>
      <c r="X68" s="11"/>
      <c r="Y68" s="11"/>
      <c r="Z68" s="11"/>
      <c r="AA68" s="11"/>
      <c r="AB68" s="11"/>
      <c r="AC68" s="11"/>
      <c r="AD68" s="11"/>
      <c r="AE68" s="11"/>
      <c r="AF68" s="11"/>
    </row>
    <row r="69" spans="1:32" ht="15" x14ac:dyDescent="0.25">
      <c r="A69" s="42" t="s">
        <v>94</v>
      </c>
      <c r="B69" s="42" t="s">
        <v>104</v>
      </c>
      <c r="C69" s="42" t="s">
        <v>96</v>
      </c>
      <c r="D69" s="135">
        <v>47079</v>
      </c>
      <c r="E69" s="136" t="s">
        <v>38</v>
      </c>
      <c r="F69" s="137">
        <v>34126</v>
      </c>
      <c r="G69" s="138">
        <v>1.5</v>
      </c>
      <c r="H69" s="42">
        <f t="shared" si="5"/>
        <v>51189</v>
      </c>
      <c r="I69" s="11"/>
      <c r="J69" s="11"/>
      <c r="K69" s="11"/>
      <c r="L69" s="11"/>
      <c r="M69" s="11"/>
      <c r="N69" s="11"/>
      <c r="O69" s="11"/>
      <c r="P69" s="11"/>
      <c r="Q69" s="11"/>
      <c r="R69" s="11"/>
      <c r="S69" s="11"/>
      <c r="T69" s="11"/>
      <c r="U69" s="11"/>
      <c r="V69" s="11"/>
      <c r="W69" s="11"/>
      <c r="X69" s="11"/>
      <c r="Y69" s="11"/>
      <c r="Z69" s="11"/>
      <c r="AA69" s="11"/>
      <c r="AB69" s="11"/>
      <c r="AC69" s="11"/>
      <c r="AD69" s="11"/>
      <c r="AE69" s="11"/>
      <c r="AF69" s="11"/>
    </row>
    <row r="70" spans="1:32" ht="15" x14ac:dyDescent="0.25">
      <c r="A70" s="42" t="s">
        <v>94</v>
      </c>
      <c r="B70" s="42" t="s">
        <v>104</v>
      </c>
      <c r="C70" s="42" t="s">
        <v>96</v>
      </c>
      <c r="D70" s="135">
        <v>47268</v>
      </c>
      <c r="E70" s="136" t="s">
        <v>77</v>
      </c>
      <c r="F70" s="137">
        <v>70</v>
      </c>
      <c r="G70" s="138">
        <v>5.2799999999999994</v>
      </c>
      <c r="H70" s="42">
        <f t="shared" si="5"/>
        <v>369.59999999999997</v>
      </c>
      <c r="I70" s="11"/>
      <c r="J70" s="11"/>
      <c r="K70" s="11"/>
      <c r="L70" s="11"/>
      <c r="M70" s="11"/>
      <c r="N70" s="11"/>
      <c r="O70" s="11"/>
      <c r="P70" s="11"/>
      <c r="Q70" s="11"/>
      <c r="R70" s="11"/>
      <c r="S70" s="11"/>
      <c r="T70" s="11"/>
      <c r="U70" s="11"/>
      <c r="V70" s="11"/>
      <c r="W70" s="11"/>
      <c r="X70" s="11"/>
      <c r="Y70" s="11"/>
      <c r="Z70" s="11"/>
      <c r="AA70" s="11"/>
      <c r="AB70" s="11"/>
      <c r="AC70" s="11"/>
      <c r="AD70" s="11"/>
      <c r="AE70" s="11"/>
      <c r="AF70" s="11"/>
    </row>
    <row r="71" spans="1:32" ht="15" x14ac:dyDescent="0.25">
      <c r="A71" s="42" t="s">
        <v>94</v>
      </c>
      <c r="B71" s="42" t="s">
        <v>104</v>
      </c>
      <c r="C71" s="42" t="s">
        <v>96</v>
      </c>
      <c r="D71" s="135">
        <v>47403</v>
      </c>
      <c r="E71" s="136" t="s">
        <v>99</v>
      </c>
      <c r="F71" s="137">
        <v>3967</v>
      </c>
      <c r="G71" s="138">
        <v>7.6499999999999995</v>
      </c>
      <c r="H71" s="42">
        <f>F71*G71</f>
        <v>30347.55</v>
      </c>
      <c r="I71" s="11"/>
      <c r="J71" s="11"/>
      <c r="K71" s="11"/>
      <c r="L71" s="11"/>
      <c r="M71" s="11"/>
      <c r="N71" s="11"/>
      <c r="O71" s="11"/>
      <c r="P71" s="11"/>
      <c r="Q71" s="11"/>
      <c r="R71" s="11"/>
      <c r="S71" s="11"/>
      <c r="T71" s="11"/>
      <c r="U71" s="11"/>
      <c r="V71" s="11"/>
      <c r="W71" s="11"/>
      <c r="X71" s="11"/>
      <c r="Y71" s="11"/>
      <c r="Z71" s="11"/>
      <c r="AA71" s="11"/>
      <c r="AB71" s="11"/>
      <c r="AC71" s="11"/>
      <c r="AD71" s="11"/>
      <c r="AE71" s="11"/>
      <c r="AF71" s="11"/>
    </row>
    <row r="72" spans="1:32" ht="15" x14ac:dyDescent="0.25">
      <c r="A72" s="42" t="s">
        <v>94</v>
      </c>
      <c r="B72" s="42" t="s">
        <v>104</v>
      </c>
      <c r="C72" s="42" t="s">
        <v>96</v>
      </c>
      <c r="D72" s="135">
        <v>47405</v>
      </c>
      <c r="E72" s="136" t="s">
        <v>100</v>
      </c>
      <c r="F72" s="137">
        <v>23000</v>
      </c>
      <c r="G72" s="138">
        <v>3.36</v>
      </c>
      <c r="H72" s="42">
        <f t="shared" si="5"/>
        <v>77280</v>
      </c>
      <c r="I72" s="11"/>
      <c r="J72" s="11"/>
      <c r="K72" s="11"/>
      <c r="L72" s="11"/>
      <c r="M72" s="11"/>
      <c r="N72" s="11"/>
      <c r="O72" s="11"/>
      <c r="P72" s="11"/>
      <c r="Q72" s="11"/>
      <c r="R72" s="11"/>
      <c r="S72" s="11"/>
      <c r="T72" s="11"/>
      <c r="U72" s="11"/>
      <c r="V72" s="11"/>
      <c r="W72" s="11"/>
      <c r="X72" s="11"/>
      <c r="Y72" s="11"/>
      <c r="Z72" s="11"/>
      <c r="AA72" s="11"/>
      <c r="AB72" s="11"/>
      <c r="AC72" s="11"/>
      <c r="AD72" s="11"/>
      <c r="AE72" s="11"/>
      <c r="AF72" s="11"/>
    </row>
    <row r="73" spans="1:32" ht="15" x14ac:dyDescent="0.25">
      <c r="A73" s="42" t="s">
        <v>102</v>
      </c>
      <c r="B73" s="42" t="s">
        <v>104</v>
      </c>
      <c r="C73" s="42" t="s">
        <v>96</v>
      </c>
      <c r="D73" s="135">
        <v>47409</v>
      </c>
      <c r="E73" s="136" t="s">
        <v>44</v>
      </c>
      <c r="F73" s="137">
        <v>19033</v>
      </c>
      <c r="G73" s="138">
        <v>9.8100000000000023</v>
      </c>
      <c r="H73" s="42">
        <f t="shared" si="5"/>
        <v>186713.73000000004</v>
      </c>
      <c r="I73" s="11"/>
      <c r="J73" s="11"/>
      <c r="K73" s="11"/>
      <c r="L73" s="11"/>
      <c r="M73" s="11"/>
      <c r="N73" s="11"/>
      <c r="O73" s="11"/>
      <c r="P73" s="11"/>
      <c r="Q73" s="11"/>
      <c r="R73" s="11"/>
      <c r="S73" s="11"/>
      <c r="T73" s="11"/>
      <c r="U73" s="11"/>
      <c r="V73" s="11"/>
      <c r="W73" s="11"/>
      <c r="X73" s="11"/>
      <c r="Y73" s="11"/>
      <c r="Z73" s="11"/>
      <c r="AA73" s="11"/>
      <c r="AB73" s="11"/>
      <c r="AC73" s="11"/>
      <c r="AD73" s="11"/>
      <c r="AE73" s="11"/>
      <c r="AF73" s="11"/>
    </row>
    <row r="74" spans="1:32" ht="15" x14ac:dyDescent="0.25">
      <c r="A74" s="42" t="s">
        <v>102</v>
      </c>
      <c r="B74" s="42" t="s">
        <v>104</v>
      </c>
      <c r="C74" s="42" t="s">
        <v>96</v>
      </c>
      <c r="D74" s="135">
        <v>47417</v>
      </c>
      <c r="E74" s="136" t="s">
        <v>131</v>
      </c>
      <c r="F74" s="137">
        <v>98017</v>
      </c>
      <c r="G74" s="138">
        <v>34.010000000000005</v>
      </c>
      <c r="H74" s="42">
        <f t="shared" si="5"/>
        <v>3333558.1700000004</v>
      </c>
      <c r="I74" s="11"/>
      <c r="J74" s="11"/>
      <c r="K74" s="11"/>
      <c r="L74" s="11"/>
      <c r="M74" s="11"/>
      <c r="N74" s="11"/>
      <c r="O74" s="11"/>
      <c r="P74" s="11"/>
      <c r="Q74" s="11"/>
      <c r="R74" s="11"/>
      <c r="S74" s="11"/>
      <c r="T74" s="11"/>
      <c r="U74" s="11"/>
      <c r="V74" s="11"/>
      <c r="W74" s="11"/>
      <c r="X74" s="11"/>
      <c r="Y74" s="11"/>
      <c r="Z74" s="11"/>
      <c r="AA74" s="11"/>
      <c r="AB74" s="11"/>
      <c r="AC74" s="11"/>
      <c r="AD74" s="11"/>
      <c r="AE74" s="11"/>
      <c r="AF74" s="11"/>
    </row>
    <row r="75" spans="1:32" ht="15" x14ac:dyDescent="0.25">
      <c r="A75" s="42" t="s">
        <v>102</v>
      </c>
      <c r="B75" s="42" t="s">
        <v>104</v>
      </c>
      <c r="C75" s="42" t="s">
        <v>96</v>
      </c>
      <c r="D75" s="135">
        <v>47419</v>
      </c>
      <c r="E75" s="136" t="s">
        <v>129</v>
      </c>
      <c r="F75" s="137">
        <v>72986</v>
      </c>
      <c r="G75" s="138">
        <v>3.7299999999999995</v>
      </c>
      <c r="H75" s="42">
        <f>F75*G75</f>
        <v>272237.77999999997</v>
      </c>
      <c r="I75" s="11"/>
      <c r="J75" s="11"/>
      <c r="K75" s="11"/>
      <c r="L75" s="11"/>
      <c r="M75" s="11"/>
      <c r="N75" s="11"/>
      <c r="O75" s="11"/>
      <c r="P75" s="11"/>
      <c r="Q75" s="11"/>
      <c r="R75" s="11"/>
      <c r="S75" s="11"/>
      <c r="T75" s="11"/>
      <c r="U75" s="11"/>
      <c r="V75" s="11"/>
      <c r="W75" s="11"/>
      <c r="X75" s="11"/>
      <c r="Y75" s="11"/>
      <c r="Z75" s="11"/>
      <c r="AA75" s="11"/>
      <c r="AB75" s="11"/>
      <c r="AC75" s="11"/>
      <c r="AD75" s="11"/>
      <c r="AE75" s="11"/>
      <c r="AF75" s="11"/>
    </row>
    <row r="76" spans="1:32" ht="15" x14ac:dyDescent="0.25">
      <c r="A76" s="42" t="s">
        <v>102</v>
      </c>
      <c r="B76" s="42" t="s">
        <v>104</v>
      </c>
      <c r="C76" s="42" t="s">
        <v>96</v>
      </c>
      <c r="D76" s="135" t="s">
        <v>19</v>
      </c>
      <c r="E76" s="136" t="s">
        <v>45</v>
      </c>
      <c r="F76" s="137">
        <v>6776</v>
      </c>
      <c r="G76" s="138">
        <v>3.7899999999999991</v>
      </c>
      <c r="H76" s="42">
        <f t="shared" si="5"/>
        <v>25681.039999999994</v>
      </c>
      <c r="I76" s="11"/>
      <c r="J76" s="11"/>
      <c r="K76" s="11"/>
      <c r="L76" s="11"/>
      <c r="M76" s="11"/>
      <c r="N76" s="11"/>
      <c r="O76" s="11"/>
      <c r="P76" s="11"/>
      <c r="Q76" s="11"/>
      <c r="R76" s="11"/>
      <c r="S76" s="11"/>
      <c r="T76" s="11"/>
      <c r="U76" s="11"/>
      <c r="V76" s="11"/>
      <c r="W76" s="11"/>
      <c r="X76" s="11"/>
      <c r="Y76" s="11"/>
      <c r="Z76" s="11"/>
      <c r="AA76" s="11"/>
      <c r="AB76" s="11"/>
      <c r="AC76" s="11"/>
      <c r="AD76" s="11"/>
      <c r="AE76" s="11"/>
      <c r="AF76" s="11"/>
    </row>
    <row r="77" spans="1:32" ht="15" x14ac:dyDescent="0.25">
      <c r="D77" s="6"/>
      <c r="E77" s="5"/>
      <c r="F77" s="40"/>
      <c r="G77" s="42" t="s">
        <v>41</v>
      </c>
      <c r="H77" s="134">
        <f>SUM(H65:H76)</f>
        <v>13176871.65</v>
      </c>
      <c r="I77" s="11"/>
      <c r="J77" s="11"/>
      <c r="K77" s="11"/>
      <c r="L77" s="11"/>
      <c r="M77" s="11"/>
      <c r="N77" s="11"/>
      <c r="O77" s="11"/>
      <c r="P77" s="11"/>
      <c r="Q77" s="11"/>
      <c r="R77" s="11"/>
      <c r="S77" s="11"/>
      <c r="T77" s="11"/>
      <c r="U77" s="11"/>
      <c r="V77" s="11"/>
      <c r="W77" s="11"/>
      <c r="X77" s="11"/>
      <c r="Y77" s="11"/>
      <c r="Z77" s="11"/>
      <c r="AA77" s="11"/>
      <c r="AB77" s="11"/>
      <c r="AC77" s="11"/>
      <c r="AD77" s="11"/>
      <c r="AE77" s="11"/>
      <c r="AF77" s="11"/>
    </row>
    <row r="78" spans="1:32" ht="15" x14ac:dyDescent="0.25">
      <c r="D78" s="6"/>
      <c r="E78" s="5"/>
      <c r="G78" s="42"/>
      <c r="H78" s="139">
        <f>ROUNDUP(H77,0)</f>
        <v>13176872</v>
      </c>
      <c r="I78" s="11"/>
      <c r="J78" s="11"/>
      <c r="K78" s="11"/>
      <c r="L78" s="11"/>
      <c r="M78" s="11"/>
      <c r="N78" s="11"/>
      <c r="O78" s="11"/>
      <c r="P78" s="11"/>
      <c r="Q78" s="11"/>
      <c r="R78" s="11"/>
      <c r="S78" s="11"/>
      <c r="T78" s="11"/>
      <c r="U78" s="11"/>
      <c r="V78" s="11"/>
      <c r="W78" s="11"/>
      <c r="X78" s="11"/>
      <c r="Y78" s="11"/>
      <c r="Z78" s="11"/>
      <c r="AA78" s="11"/>
      <c r="AB78" s="11"/>
      <c r="AC78" s="11"/>
      <c r="AD78" s="11"/>
      <c r="AE78" s="11"/>
      <c r="AF78" s="11"/>
    </row>
    <row r="79" spans="1:32" ht="15" x14ac:dyDescent="0.25">
      <c r="D79" s="6"/>
      <c r="E79" s="5"/>
      <c r="I79"/>
      <c r="J79"/>
      <c r="K79"/>
      <c r="L79"/>
      <c r="M79"/>
      <c r="N79"/>
      <c r="O79"/>
      <c r="P79"/>
      <c r="Q79"/>
      <c r="R79"/>
      <c r="S79"/>
      <c r="T79"/>
      <c r="U79"/>
      <c r="V79"/>
      <c r="W79"/>
      <c r="X79"/>
      <c r="Y79"/>
      <c r="Z79"/>
      <c r="AA79"/>
      <c r="AB79"/>
      <c r="AC79"/>
      <c r="AD79"/>
      <c r="AE79"/>
      <c r="AF79"/>
    </row>
    <row r="80" spans="1:32" ht="25.5" x14ac:dyDescent="0.25">
      <c r="A80" s="49" t="s">
        <v>29</v>
      </c>
      <c r="B80" s="49" t="s">
        <v>30</v>
      </c>
      <c r="C80" s="49" t="s">
        <v>17</v>
      </c>
      <c r="D80" s="49" t="s">
        <v>11</v>
      </c>
      <c r="E80" s="49" t="s">
        <v>31</v>
      </c>
      <c r="F80" s="49" t="s">
        <v>32</v>
      </c>
      <c r="G80" s="49" t="s">
        <v>33</v>
      </c>
      <c r="H80" s="49" t="s">
        <v>34</v>
      </c>
      <c r="I80"/>
      <c r="J80"/>
      <c r="K80"/>
      <c r="L80"/>
      <c r="M80"/>
      <c r="N80"/>
      <c r="O80"/>
      <c r="P80"/>
      <c r="Q80"/>
      <c r="R80"/>
      <c r="S80"/>
      <c r="T80"/>
      <c r="U80"/>
      <c r="V80"/>
      <c r="W80"/>
      <c r="X80"/>
      <c r="Y80"/>
      <c r="Z80"/>
      <c r="AA80"/>
      <c r="AB80"/>
      <c r="AC80"/>
      <c r="AD80"/>
      <c r="AE80"/>
      <c r="AF80"/>
    </row>
    <row r="81" spans="1:32" ht="15" x14ac:dyDescent="0.25">
      <c r="A81" s="42" t="s">
        <v>94</v>
      </c>
      <c r="B81" s="42" t="s">
        <v>105</v>
      </c>
      <c r="C81" s="42" t="s">
        <v>96</v>
      </c>
      <c r="D81" s="43">
        <v>47060</v>
      </c>
      <c r="E81" s="44" t="s">
        <v>97</v>
      </c>
      <c r="F81" s="64">
        <v>38968</v>
      </c>
      <c r="G81" s="65">
        <v>4.25</v>
      </c>
      <c r="H81" s="42">
        <f>F81*G81</f>
        <v>165614</v>
      </c>
      <c r="I81"/>
      <c r="J81"/>
      <c r="K81"/>
      <c r="L81"/>
      <c r="M81"/>
      <c r="N81"/>
      <c r="O81"/>
      <c r="P81"/>
      <c r="Q81"/>
      <c r="R81"/>
      <c r="S81"/>
      <c r="T81"/>
      <c r="U81"/>
      <c r="V81"/>
      <c r="W81"/>
      <c r="X81"/>
      <c r="Y81"/>
      <c r="Z81"/>
      <c r="AA81"/>
      <c r="AB81"/>
      <c r="AC81"/>
      <c r="AD81"/>
      <c r="AE81"/>
      <c r="AF81"/>
    </row>
    <row r="82" spans="1:32" ht="15" x14ac:dyDescent="0.25">
      <c r="A82" s="42" t="s">
        <v>94</v>
      </c>
      <c r="B82" s="42" t="s">
        <v>105</v>
      </c>
      <c r="C82" s="42" t="s">
        <v>96</v>
      </c>
      <c r="D82" s="43">
        <v>47073</v>
      </c>
      <c r="E82" s="44" t="s">
        <v>35</v>
      </c>
      <c r="F82" s="64">
        <v>89653</v>
      </c>
      <c r="G82" s="65">
        <v>27.030000000000008</v>
      </c>
      <c r="H82" s="42">
        <f t="shared" ref="H82:H87" si="6">F82*G82</f>
        <v>2423320.5900000008</v>
      </c>
      <c r="I82"/>
      <c r="J82"/>
      <c r="K82"/>
      <c r="L82"/>
      <c r="M82"/>
      <c r="N82"/>
      <c r="O82"/>
      <c r="P82"/>
      <c r="Q82"/>
      <c r="R82"/>
      <c r="S82"/>
      <c r="T82"/>
      <c r="U82"/>
      <c r="V82"/>
      <c r="W82"/>
      <c r="X82"/>
      <c r="Y82"/>
      <c r="Z82"/>
      <c r="AA82"/>
      <c r="AB82"/>
      <c r="AC82"/>
      <c r="AD82"/>
      <c r="AE82"/>
      <c r="AF82"/>
    </row>
    <row r="83" spans="1:32" ht="15" x14ac:dyDescent="0.25">
      <c r="A83" s="42" t="s">
        <v>94</v>
      </c>
      <c r="B83" s="42" t="s">
        <v>105</v>
      </c>
      <c r="C83" s="42" t="s">
        <v>96</v>
      </c>
      <c r="D83" s="43">
        <v>47075</v>
      </c>
      <c r="E83" s="44" t="s">
        <v>36</v>
      </c>
      <c r="F83" s="64">
        <v>41362</v>
      </c>
      <c r="G83" s="65">
        <v>34.01</v>
      </c>
      <c r="H83" s="42">
        <f t="shared" si="6"/>
        <v>1406721.6199999999</v>
      </c>
      <c r="I83"/>
      <c r="J83"/>
      <c r="K83"/>
      <c r="L83"/>
      <c r="M83"/>
      <c r="N83"/>
      <c r="O83"/>
      <c r="P83"/>
      <c r="Q83"/>
      <c r="R83"/>
      <c r="S83"/>
      <c r="T83"/>
      <c r="U83"/>
      <c r="V83"/>
      <c r="W83"/>
      <c r="X83"/>
      <c r="Y83"/>
      <c r="Z83"/>
      <c r="AA83"/>
      <c r="AB83"/>
      <c r="AC83"/>
      <c r="AD83"/>
      <c r="AE83"/>
      <c r="AF83"/>
    </row>
    <row r="84" spans="1:32" ht="15" x14ac:dyDescent="0.25">
      <c r="A84" s="42" t="s">
        <v>94</v>
      </c>
      <c r="B84" s="42" t="s">
        <v>105</v>
      </c>
      <c r="C84" s="42" t="s">
        <v>96</v>
      </c>
      <c r="D84" s="43">
        <v>47079</v>
      </c>
      <c r="E84" s="44" t="s">
        <v>38</v>
      </c>
      <c r="F84" s="64">
        <v>12725</v>
      </c>
      <c r="G84" s="65">
        <v>1.5</v>
      </c>
      <c r="H84" s="42">
        <f t="shared" si="6"/>
        <v>19087.5</v>
      </c>
      <c r="I84"/>
      <c r="J84"/>
      <c r="K84"/>
      <c r="L84"/>
      <c r="M84"/>
      <c r="N84"/>
      <c r="O84"/>
      <c r="P84"/>
      <c r="Q84"/>
      <c r="R84"/>
      <c r="S84"/>
      <c r="T84"/>
      <c r="U84"/>
      <c r="V84"/>
      <c r="W84"/>
      <c r="X84"/>
      <c r="Y84"/>
      <c r="Z84"/>
      <c r="AA84"/>
      <c r="AB84"/>
      <c r="AC84"/>
      <c r="AD84"/>
      <c r="AE84"/>
      <c r="AF84"/>
    </row>
    <row r="85" spans="1:32" ht="15" x14ac:dyDescent="0.25">
      <c r="A85" s="42" t="s">
        <v>94</v>
      </c>
      <c r="B85" s="42" t="s">
        <v>105</v>
      </c>
      <c r="C85" s="42" t="s">
        <v>96</v>
      </c>
      <c r="D85" s="43">
        <v>47268</v>
      </c>
      <c r="E85" s="44" t="s">
        <v>77</v>
      </c>
      <c r="F85" s="64">
        <v>61</v>
      </c>
      <c r="G85" s="65">
        <v>5.28</v>
      </c>
      <c r="H85" s="42">
        <f t="shared" si="6"/>
        <v>322.08000000000004</v>
      </c>
      <c r="I85"/>
      <c r="J85"/>
      <c r="K85"/>
      <c r="L85"/>
      <c r="M85"/>
      <c r="N85"/>
      <c r="O85"/>
      <c r="P85"/>
      <c r="Q85"/>
      <c r="R85"/>
      <c r="S85"/>
      <c r="T85"/>
      <c r="U85"/>
      <c r="V85"/>
      <c r="W85"/>
      <c r="X85"/>
      <c r="Y85"/>
      <c r="Z85"/>
      <c r="AA85"/>
      <c r="AB85"/>
      <c r="AC85"/>
      <c r="AD85"/>
      <c r="AE85"/>
      <c r="AF85"/>
    </row>
    <row r="86" spans="1:32" ht="15" x14ac:dyDescent="0.25">
      <c r="A86" s="42" t="s">
        <v>94</v>
      </c>
      <c r="B86" s="42" t="s">
        <v>105</v>
      </c>
      <c r="C86" s="42" t="s">
        <v>96</v>
      </c>
      <c r="D86" s="43">
        <v>47405</v>
      </c>
      <c r="E86" s="44" t="s">
        <v>100</v>
      </c>
      <c r="F86" s="64">
        <v>37960</v>
      </c>
      <c r="G86" s="65">
        <v>3.3600000000000012</v>
      </c>
      <c r="H86" s="42">
        <f t="shared" si="6"/>
        <v>127545.60000000005</v>
      </c>
      <c r="I86"/>
      <c r="J86"/>
      <c r="K86"/>
      <c r="L86"/>
      <c r="M86"/>
      <c r="N86"/>
      <c r="O86"/>
      <c r="P86"/>
      <c r="Q86"/>
      <c r="R86"/>
      <c r="S86"/>
      <c r="T86"/>
      <c r="U86"/>
      <c r="V86"/>
      <c r="W86"/>
      <c r="X86"/>
      <c r="Y86"/>
      <c r="Z86"/>
      <c r="AA86"/>
      <c r="AB86"/>
      <c r="AC86"/>
      <c r="AD86"/>
      <c r="AE86"/>
      <c r="AF86"/>
    </row>
    <row r="87" spans="1:32" ht="15" x14ac:dyDescent="0.25">
      <c r="A87" s="42" t="s">
        <v>94</v>
      </c>
      <c r="B87" s="42" t="s">
        <v>105</v>
      </c>
      <c r="C87" s="42" t="s">
        <v>96</v>
      </c>
      <c r="D87" s="43">
        <v>47419</v>
      </c>
      <c r="E87" s="44" t="s">
        <v>129</v>
      </c>
      <c r="F87" s="64">
        <v>21962</v>
      </c>
      <c r="G87" s="65">
        <v>3.7300000000000018</v>
      </c>
      <c r="H87" s="42">
        <f t="shared" si="6"/>
        <v>81918.260000000038</v>
      </c>
      <c r="I87"/>
      <c r="J87"/>
      <c r="K87"/>
      <c r="L87"/>
      <c r="M87"/>
      <c r="N87"/>
      <c r="O87"/>
      <c r="P87"/>
      <c r="Q87"/>
      <c r="R87"/>
      <c r="S87"/>
      <c r="T87"/>
      <c r="U87"/>
      <c r="V87"/>
      <c r="W87"/>
      <c r="X87"/>
      <c r="Y87"/>
      <c r="Z87"/>
      <c r="AA87"/>
      <c r="AB87"/>
      <c r="AC87"/>
      <c r="AD87"/>
      <c r="AE87"/>
      <c r="AF87"/>
    </row>
    <row r="88" spans="1:32" ht="15" x14ac:dyDescent="0.25">
      <c r="D88" s="6"/>
      <c r="E88" s="5"/>
      <c r="G88" s="42" t="s">
        <v>41</v>
      </c>
      <c r="H88" s="66">
        <f>SUM(H81:H87)</f>
        <v>4224529.6500000013</v>
      </c>
      <c r="I88"/>
      <c r="J88"/>
      <c r="K88"/>
      <c r="L88"/>
      <c r="M88"/>
      <c r="N88"/>
      <c r="O88"/>
      <c r="P88"/>
      <c r="Q88"/>
      <c r="R88"/>
      <c r="S88"/>
      <c r="T88"/>
      <c r="U88"/>
      <c r="V88"/>
      <c r="W88"/>
      <c r="X88"/>
      <c r="Y88"/>
      <c r="Z88"/>
      <c r="AA88"/>
      <c r="AB88"/>
      <c r="AC88"/>
      <c r="AD88"/>
      <c r="AE88"/>
      <c r="AF88"/>
    </row>
    <row r="89" spans="1:32" ht="15" x14ac:dyDescent="0.25">
      <c r="D89" s="6"/>
      <c r="E89" s="5"/>
      <c r="G89" s="42"/>
      <c r="H89" s="67">
        <f>ROUNDUP(H88,0)</f>
        <v>4224530</v>
      </c>
      <c r="I89"/>
      <c r="J89"/>
      <c r="K89"/>
      <c r="L89"/>
      <c r="M89"/>
      <c r="N89"/>
      <c r="O89"/>
      <c r="P89"/>
      <c r="Q89"/>
      <c r="R89"/>
      <c r="S89"/>
      <c r="T89"/>
      <c r="U89"/>
      <c r="V89"/>
      <c r="W89"/>
      <c r="X89"/>
      <c r="Y89"/>
      <c r="Z89"/>
      <c r="AA89"/>
      <c r="AB89"/>
      <c r="AC89"/>
      <c r="AD89"/>
      <c r="AE89"/>
      <c r="AF89"/>
    </row>
    <row r="90" spans="1:32" ht="15" x14ac:dyDescent="0.25">
      <c r="D90" s="6"/>
      <c r="E90" s="5"/>
      <c r="G90" s="132"/>
      <c r="H90" s="133"/>
      <c r="I90" s="11"/>
      <c r="J90" s="11"/>
      <c r="K90" s="11"/>
      <c r="L90" s="11"/>
      <c r="M90" s="11"/>
      <c r="N90" s="11"/>
      <c r="O90" s="11"/>
      <c r="P90" s="11"/>
      <c r="Q90" s="11"/>
      <c r="R90" s="11"/>
      <c r="S90" s="11"/>
      <c r="T90" s="11"/>
      <c r="U90" s="11"/>
      <c r="V90" s="11"/>
      <c r="W90" s="11"/>
      <c r="X90" s="11"/>
      <c r="Y90" s="11"/>
      <c r="Z90" s="11"/>
      <c r="AA90" s="11"/>
      <c r="AB90" s="11"/>
      <c r="AC90" s="11"/>
      <c r="AD90" s="11"/>
      <c r="AE90" s="11"/>
      <c r="AF90" s="11"/>
    </row>
    <row r="91" spans="1:32" ht="25.5" x14ac:dyDescent="0.25">
      <c r="A91" s="140" t="s">
        <v>29</v>
      </c>
      <c r="B91" s="140" t="s">
        <v>30</v>
      </c>
      <c r="C91" s="140" t="s">
        <v>17</v>
      </c>
      <c r="D91" s="140" t="s">
        <v>11</v>
      </c>
      <c r="E91" s="140" t="s">
        <v>31</v>
      </c>
      <c r="F91" s="140" t="s">
        <v>32</v>
      </c>
      <c r="G91" s="140" t="s">
        <v>33</v>
      </c>
      <c r="H91" s="140" t="s">
        <v>34</v>
      </c>
      <c r="I91" s="11"/>
      <c r="J91" s="11"/>
      <c r="K91" s="11"/>
      <c r="L91" s="11"/>
      <c r="M91" s="11"/>
      <c r="N91" s="11"/>
      <c r="O91" s="11"/>
      <c r="P91" s="11"/>
      <c r="Q91" s="11"/>
      <c r="R91" s="11"/>
      <c r="S91" s="11"/>
      <c r="T91" s="11"/>
      <c r="U91" s="11"/>
      <c r="V91" s="11"/>
      <c r="W91" s="11"/>
      <c r="X91" s="11"/>
      <c r="Y91" s="11"/>
      <c r="Z91" s="11"/>
      <c r="AA91" s="11"/>
      <c r="AB91" s="11"/>
      <c r="AC91" s="11"/>
      <c r="AD91" s="11"/>
      <c r="AE91" s="11"/>
      <c r="AF91" s="11"/>
    </row>
    <row r="92" spans="1:32" ht="15" x14ac:dyDescent="0.25">
      <c r="A92" s="42" t="s">
        <v>94</v>
      </c>
      <c r="B92" s="42" t="s">
        <v>105</v>
      </c>
      <c r="C92" s="42" t="s">
        <v>96</v>
      </c>
      <c r="D92" s="135">
        <v>47075</v>
      </c>
      <c r="E92" s="136" t="s">
        <v>36</v>
      </c>
      <c r="F92" s="141">
        <v>41535</v>
      </c>
      <c r="G92" s="138">
        <v>34.01</v>
      </c>
      <c r="H92" s="142">
        <f t="shared" ref="H92:H93" si="7">F92*G92</f>
        <v>1412605.3499999999</v>
      </c>
      <c r="I92" s="11"/>
      <c r="J92" s="11"/>
      <c r="K92" s="11"/>
      <c r="L92" s="11"/>
      <c r="M92" s="11"/>
      <c r="N92" s="11"/>
      <c r="O92" s="11"/>
      <c r="P92" s="11"/>
      <c r="Q92" s="11"/>
      <c r="R92" s="11"/>
      <c r="S92" s="11"/>
      <c r="T92" s="11"/>
      <c r="U92" s="11"/>
      <c r="V92" s="11"/>
      <c r="W92" s="11"/>
      <c r="X92" s="11"/>
      <c r="Y92" s="11"/>
      <c r="Z92" s="11"/>
      <c r="AA92" s="11"/>
      <c r="AB92" s="11"/>
      <c r="AC92" s="11"/>
      <c r="AD92" s="11"/>
      <c r="AE92" s="11"/>
      <c r="AF92" s="11"/>
    </row>
    <row r="93" spans="1:32" ht="15" x14ac:dyDescent="0.25">
      <c r="A93" s="42" t="s">
        <v>94</v>
      </c>
      <c r="B93" s="42" t="s">
        <v>105</v>
      </c>
      <c r="C93" s="42" t="s">
        <v>96</v>
      </c>
      <c r="D93" s="135">
        <v>47405</v>
      </c>
      <c r="E93" s="136" t="s">
        <v>100</v>
      </c>
      <c r="F93" s="141">
        <v>87922</v>
      </c>
      <c r="G93" s="138">
        <v>3.3600000000000012</v>
      </c>
      <c r="H93" s="42">
        <f t="shared" si="7"/>
        <v>295417.9200000001</v>
      </c>
      <c r="I93" s="11"/>
      <c r="J93" s="11"/>
      <c r="K93" s="11"/>
      <c r="L93" s="11"/>
      <c r="M93" s="11"/>
      <c r="N93" s="11"/>
      <c r="O93" s="11"/>
      <c r="P93" s="11"/>
      <c r="Q93" s="11"/>
      <c r="R93" s="11"/>
      <c r="S93" s="11"/>
      <c r="T93" s="11"/>
      <c r="U93" s="11"/>
      <c r="V93" s="11"/>
      <c r="W93" s="11"/>
      <c r="X93" s="11"/>
      <c r="Y93" s="11"/>
      <c r="Z93" s="11"/>
      <c r="AA93" s="11"/>
      <c r="AB93" s="11"/>
      <c r="AC93" s="11"/>
      <c r="AD93" s="11"/>
      <c r="AE93" s="11"/>
      <c r="AF93" s="11"/>
    </row>
    <row r="94" spans="1:32" ht="15" x14ac:dyDescent="0.25">
      <c r="D94" s="6"/>
      <c r="E94" s="5"/>
      <c r="G94" s="42" t="s">
        <v>41</v>
      </c>
      <c r="H94" s="134">
        <f>SUM(H92:H93)</f>
        <v>1708023.27</v>
      </c>
      <c r="I94" s="11"/>
      <c r="J94" s="11"/>
      <c r="K94" s="11"/>
      <c r="L94" s="11"/>
      <c r="M94" s="11"/>
      <c r="N94" s="11"/>
      <c r="O94" s="11"/>
      <c r="P94" s="11"/>
      <c r="Q94" s="11"/>
      <c r="R94" s="11"/>
      <c r="S94" s="11"/>
      <c r="T94" s="11"/>
      <c r="U94" s="11"/>
      <c r="V94" s="11"/>
      <c r="W94" s="11"/>
      <c r="X94" s="11"/>
      <c r="Y94" s="11"/>
      <c r="Z94" s="11"/>
      <c r="AA94" s="11"/>
      <c r="AB94" s="11"/>
      <c r="AC94" s="11"/>
      <c r="AD94" s="11"/>
      <c r="AE94" s="11"/>
      <c r="AF94" s="11"/>
    </row>
    <row r="95" spans="1:32" ht="15" x14ac:dyDescent="0.25">
      <c r="D95" s="6"/>
      <c r="E95" s="5"/>
      <c r="G95" s="42"/>
      <c r="H95" s="139">
        <f>ROUNDUP(H94,0)</f>
        <v>1708024</v>
      </c>
      <c r="I95" s="11"/>
      <c r="J95" s="11"/>
      <c r="K95" s="11"/>
      <c r="L95" s="11"/>
      <c r="M95" s="11"/>
      <c r="N95" s="11"/>
      <c r="O95" s="11"/>
      <c r="P95" s="11"/>
      <c r="Q95" s="11"/>
      <c r="R95" s="11"/>
      <c r="S95" s="11"/>
      <c r="T95" s="11"/>
      <c r="U95" s="11"/>
      <c r="V95" s="11"/>
      <c r="W95" s="11"/>
      <c r="X95" s="11"/>
      <c r="Y95" s="11"/>
      <c r="Z95" s="11"/>
      <c r="AA95" s="11"/>
      <c r="AB95" s="11"/>
      <c r="AC95" s="11"/>
      <c r="AD95" s="11"/>
      <c r="AE95" s="11"/>
      <c r="AF95" s="11"/>
    </row>
    <row r="96" spans="1:32" ht="15" x14ac:dyDescent="0.25">
      <c r="D96" s="6"/>
      <c r="E96" s="5"/>
      <c r="G96" s="132"/>
      <c r="H96" s="133"/>
      <c r="I96" s="11"/>
      <c r="J96" s="11"/>
      <c r="K96" s="11"/>
      <c r="L96" s="11"/>
      <c r="M96" s="11"/>
      <c r="N96" s="11"/>
      <c r="O96" s="11"/>
      <c r="P96" s="11"/>
      <c r="Q96" s="11"/>
      <c r="R96" s="11"/>
      <c r="S96" s="11"/>
      <c r="T96" s="11"/>
      <c r="U96" s="11"/>
      <c r="V96" s="11"/>
      <c r="W96" s="11"/>
      <c r="X96" s="11"/>
      <c r="Y96" s="11"/>
      <c r="Z96" s="11"/>
      <c r="AA96" s="11"/>
      <c r="AB96" s="11"/>
      <c r="AC96" s="11"/>
      <c r="AD96" s="11"/>
      <c r="AE96" s="11"/>
      <c r="AF96" s="11"/>
    </row>
    <row r="97" spans="1:32" ht="15" x14ac:dyDescent="0.25">
      <c r="D97" s="6"/>
      <c r="E97" s="5"/>
      <c r="I97"/>
      <c r="J97"/>
      <c r="K97"/>
      <c r="L97"/>
      <c r="M97"/>
      <c r="N97"/>
      <c r="O97"/>
      <c r="P97"/>
      <c r="Q97"/>
      <c r="R97"/>
      <c r="S97"/>
      <c r="T97"/>
      <c r="U97"/>
      <c r="V97"/>
      <c r="W97"/>
      <c r="X97"/>
      <c r="Y97"/>
      <c r="Z97"/>
      <c r="AA97"/>
      <c r="AB97"/>
      <c r="AC97"/>
      <c r="AD97"/>
      <c r="AE97"/>
      <c r="AF97"/>
    </row>
    <row r="98" spans="1:32" ht="25.5" x14ac:dyDescent="0.25">
      <c r="A98" s="70" t="s">
        <v>29</v>
      </c>
      <c r="B98" s="70" t="s">
        <v>30</v>
      </c>
      <c r="C98" s="70" t="s">
        <v>17</v>
      </c>
      <c r="D98" s="70" t="s">
        <v>11</v>
      </c>
      <c r="E98" s="70" t="s">
        <v>31</v>
      </c>
      <c r="F98" s="70" t="s">
        <v>32</v>
      </c>
      <c r="G98" s="70" t="s">
        <v>33</v>
      </c>
      <c r="H98" s="70" t="s">
        <v>34</v>
      </c>
      <c r="I98"/>
      <c r="J98"/>
      <c r="K98"/>
      <c r="L98"/>
      <c r="M98"/>
      <c r="N98"/>
      <c r="O98"/>
      <c r="P98"/>
      <c r="Q98"/>
      <c r="R98"/>
      <c r="S98"/>
      <c r="T98"/>
      <c r="U98"/>
      <c r="V98"/>
      <c r="W98"/>
      <c r="X98"/>
      <c r="Y98"/>
      <c r="Z98"/>
      <c r="AA98"/>
      <c r="AB98"/>
      <c r="AC98"/>
      <c r="AD98"/>
      <c r="AE98"/>
      <c r="AF98"/>
    </row>
    <row r="99" spans="1:32" ht="15" x14ac:dyDescent="0.25">
      <c r="A99" s="42" t="s">
        <v>94</v>
      </c>
      <c r="B99" s="34" t="s">
        <v>106</v>
      </c>
      <c r="C99" s="42" t="s">
        <v>96</v>
      </c>
      <c r="D99" s="43">
        <v>47073</v>
      </c>
      <c r="E99" s="44" t="s">
        <v>35</v>
      </c>
      <c r="F99" s="64">
        <v>3444</v>
      </c>
      <c r="G99" s="65">
        <v>27.029999999999998</v>
      </c>
      <c r="H99" s="42">
        <f>F99*G99</f>
        <v>93091.319999999992</v>
      </c>
      <c r="I99"/>
      <c r="J99"/>
      <c r="K99"/>
      <c r="L99"/>
      <c r="M99"/>
      <c r="N99"/>
      <c r="O99"/>
      <c r="P99"/>
      <c r="Q99"/>
      <c r="R99"/>
      <c r="S99"/>
      <c r="T99"/>
      <c r="U99"/>
      <c r="V99"/>
      <c r="W99"/>
      <c r="X99"/>
      <c r="Y99"/>
      <c r="Z99"/>
      <c r="AA99"/>
      <c r="AB99"/>
      <c r="AC99"/>
      <c r="AD99"/>
      <c r="AE99"/>
      <c r="AF99"/>
    </row>
    <row r="100" spans="1:32" ht="15" x14ac:dyDescent="0.25">
      <c r="A100" s="42" t="s">
        <v>94</v>
      </c>
      <c r="B100" s="34" t="s">
        <v>106</v>
      </c>
      <c r="C100" s="42" t="s">
        <v>96</v>
      </c>
      <c r="D100" s="43">
        <v>47078</v>
      </c>
      <c r="E100" s="44" t="s">
        <v>37</v>
      </c>
      <c r="F100" s="64">
        <v>85</v>
      </c>
      <c r="G100" s="65">
        <v>48.58</v>
      </c>
      <c r="H100" s="42">
        <f>F100*G100</f>
        <v>4129.3</v>
      </c>
      <c r="I100"/>
      <c r="J100"/>
      <c r="K100"/>
      <c r="L100"/>
      <c r="M100"/>
      <c r="N100"/>
      <c r="O100"/>
      <c r="P100"/>
      <c r="Q100"/>
      <c r="R100"/>
      <c r="S100"/>
      <c r="T100"/>
      <c r="U100"/>
      <c r="V100"/>
      <c r="W100"/>
      <c r="X100"/>
      <c r="Y100"/>
      <c r="Z100"/>
      <c r="AA100"/>
      <c r="AB100"/>
      <c r="AC100"/>
      <c r="AD100"/>
      <c r="AE100"/>
      <c r="AF100"/>
    </row>
    <row r="101" spans="1:32" ht="15" x14ac:dyDescent="0.25">
      <c r="A101" s="42" t="s">
        <v>94</v>
      </c>
      <c r="B101" s="34" t="s">
        <v>106</v>
      </c>
      <c r="C101" s="42" t="s">
        <v>96</v>
      </c>
      <c r="D101" s="43">
        <v>60046</v>
      </c>
      <c r="E101" s="44" t="s">
        <v>122</v>
      </c>
      <c r="F101" s="64">
        <v>81</v>
      </c>
      <c r="G101" s="65">
        <v>1.5</v>
      </c>
      <c r="H101" s="42">
        <f>F101*G101</f>
        <v>121.5</v>
      </c>
      <c r="I101"/>
      <c r="J101"/>
      <c r="K101"/>
      <c r="L101"/>
      <c r="M101"/>
      <c r="N101"/>
      <c r="O101"/>
      <c r="P101"/>
      <c r="Q101"/>
      <c r="R101"/>
      <c r="S101"/>
      <c r="T101"/>
      <c r="U101"/>
      <c r="V101"/>
      <c r="W101"/>
      <c r="X101"/>
      <c r="Y101"/>
      <c r="Z101"/>
      <c r="AA101"/>
      <c r="AB101"/>
      <c r="AC101"/>
      <c r="AD101"/>
      <c r="AE101"/>
      <c r="AF101"/>
    </row>
    <row r="102" spans="1:32" ht="15" x14ac:dyDescent="0.25">
      <c r="D102" s="6"/>
      <c r="E102" s="5"/>
      <c r="G102" s="42" t="s">
        <v>41</v>
      </c>
      <c r="H102" s="66">
        <f>SUM(H99:H101)</f>
        <v>97342.12</v>
      </c>
      <c r="I102"/>
      <c r="J102"/>
      <c r="K102"/>
      <c r="L102"/>
      <c r="M102"/>
      <c r="N102"/>
      <c r="O102"/>
      <c r="P102"/>
      <c r="Q102"/>
      <c r="R102"/>
      <c r="S102"/>
      <c r="T102"/>
      <c r="U102"/>
      <c r="V102"/>
      <c r="W102"/>
      <c r="X102"/>
      <c r="Y102"/>
      <c r="Z102"/>
      <c r="AA102"/>
      <c r="AB102"/>
      <c r="AC102"/>
      <c r="AD102"/>
      <c r="AE102"/>
      <c r="AF102"/>
    </row>
    <row r="103" spans="1:32" ht="15" x14ac:dyDescent="0.25">
      <c r="D103" s="6"/>
      <c r="E103" s="5"/>
      <c r="G103" s="42"/>
      <c r="H103" s="67">
        <f>ROUNDUP(H102,0)</f>
        <v>97343</v>
      </c>
      <c r="I103"/>
      <c r="J103"/>
      <c r="K103"/>
      <c r="L103"/>
      <c r="M103"/>
      <c r="N103"/>
      <c r="O103"/>
      <c r="P103"/>
      <c r="Q103"/>
      <c r="R103"/>
      <c r="S103"/>
      <c r="T103"/>
      <c r="U103"/>
      <c r="V103"/>
      <c r="W103"/>
      <c r="X103"/>
      <c r="Y103"/>
      <c r="Z103"/>
      <c r="AA103"/>
      <c r="AB103"/>
      <c r="AC103"/>
      <c r="AD103"/>
      <c r="AE103"/>
      <c r="AF103"/>
    </row>
    <row r="104" spans="1:32" ht="15" x14ac:dyDescent="0.25">
      <c r="D104" s="6"/>
      <c r="E104" s="5"/>
      <c r="I104"/>
      <c r="J104"/>
      <c r="K104"/>
      <c r="L104"/>
      <c r="M104"/>
      <c r="N104"/>
      <c r="O104"/>
      <c r="P104"/>
      <c r="Q104"/>
      <c r="R104"/>
      <c r="S104"/>
      <c r="T104"/>
      <c r="U104"/>
      <c r="V104"/>
      <c r="W104"/>
      <c r="X104"/>
      <c r="Y104"/>
      <c r="Z104"/>
      <c r="AA104"/>
      <c r="AB104"/>
      <c r="AC104"/>
      <c r="AD104"/>
      <c r="AE104"/>
      <c r="AF104"/>
    </row>
    <row r="105" spans="1:32" ht="25.5" x14ac:dyDescent="0.25">
      <c r="A105" s="49" t="s">
        <v>29</v>
      </c>
      <c r="B105" s="49" t="s">
        <v>30</v>
      </c>
      <c r="C105" s="49" t="s">
        <v>17</v>
      </c>
      <c r="D105" s="49" t="s">
        <v>11</v>
      </c>
      <c r="E105" s="49" t="s">
        <v>31</v>
      </c>
      <c r="F105" s="49" t="s">
        <v>32</v>
      </c>
      <c r="G105" s="49" t="s">
        <v>33</v>
      </c>
      <c r="H105" s="49" t="s">
        <v>34</v>
      </c>
      <c r="I105"/>
      <c r="J105"/>
      <c r="K105"/>
      <c r="L105"/>
      <c r="M105"/>
      <c r="N105"/>
      <c r="O105"/>
      <c r="P105"/>
      <c r="Q105"/>
      <c r="R105"/>
      <c r="S105"/>
      <c r="T105"/>
      <c r="U105"/>
      <c r="V105"/>
      <c r="W105"/>
      <c r="X105"/>
      <c r="Y105"/>
      <c r="Z105"/>
      <c r="AA105"/>
      <c r="AB105"/>
      <c r="AC105"/>
      <c r="AD105"/>
      <c r="AE105"/>
      <c r="AF105"/>
    </row>
    <row r="106" spans="1:32" ht="15" x14ac:dyDescent="0.25">
      <c r="A106" s="42" t="s">
        <v>94</v>
      </c>
      <c r="B106" s="34" t="s">
        <v>107</v>
      </c>
      <c r="C106" s="42" t="s">
        <v>96</v>
      </c>
      <c r="D106" s="43">
        <v>47073</v>
      </c>
      <c r="E106" s="44" t="s">
        <v>35</v>
      </c>
      <c r="F106" s="64">
        <v>1236</v>
      </c>
      <c r="G106" s="65">
        <v>27.029999999999994</v>
      </c>
      <c r="H106" s="42">
        <f>F106*G106</f>
        <v>33409.079999999994</v>
      </c>
      <c r="I106"/>
      <c r="J106"/>
      <c r="K106"/>
      <c r="L106"/>
      <c r="M106"/>
      <c r="N106"/>
      <c r="O106"/>
      <c r="P106"/>
      <c r="Q106"/>
      <c r="R106"/>
      <c r="S106"/>
      <c r="T106"/>
      <c r="U106"/>
      <c r="V106"/>
      <c r="W106"/>
      <c r="X106"/>
      <c r="Y106"/>
      <c r="Z106"/>
      <c r="AA106"/>
      <c r="AB106"/>
      <c r="AC106"/>
      <c r="AD106"/>
      <c r="AE106"/>
      <c r="AF106"/>
    </row>
    <row r="107" spans="1:32" ht="15" x14ac:dyDescent="0.25">
      <c r="A107" s="42" t="s">
        <v>94</v>
      </c>
      <c r="B107" s="34" t="s">
        <v>107</v>
      </c>
      <c r="C107" s="42" t="s">
        <v>96</v>
      </c>
      <c r="D107" s="43">
        <v>47416</v>
      </c>
      <c r="E107" s="44" t="s">
        <v>39</v>
      </c>
      <c r="F107" s="64">
        <v>1</v>
      </c>
      <c r="G107" s="65">
        <v>2.96</v>
      </c>
      <c r="H107" s="42">
        <f t="shared" ref="H107" si="8">F107*G107</f>
        <v>2.96</v>
      </c>
      <c r="I107"/>
      <c r="J107"/>
      <c r="K107"/>
      <c r="L107"/>
      <c r="M107"/>
      <c r="N107"/>
      <c r="O107"/>
      <c r="P107"/>
      <c r="Q107"/>
      <c r="R107"/>
      <c r="S107"/>
      <c r="T107"/>
      <c r="U107"/>
      <c r="V107"/>
      <c r="W107"/>
      <c r="X107"/>
      <c r="Y107"/>
      <c r="Z107"/>
      <c r="AA107"/>
      <c r="AB107"/>
      <c r="AC107"/>
      <c r="AD107"/>
      <c r="AE107"/>
      <c r="AF107"/>
    </row>
    <row r="108" spans="1:32" ht="15" x14ac:dyDescent="0.25">
      <c r="D108" s="6"/>
      <c r="E108" s="5"/>
      <c r="G108" s="42" t="s">
        <v>41</v>
      </c>
      <c r="H108" s="66">
        <f>SUM(H106:H107)</f>
        <v>33412.039999999994</v>
      </c>
      <c r="I108"/>
      <c r="J108"/>
      <c r="K108"/>
      <c r="L108"/>
      <c r="M108"/>
      <c r="N108"/>
      <c r="O108"/>
      <c r="P108"/>
      <c r="Q108"/>
      <c r="R108"/>
      <c r="S108"/>
      <c r="T108"/>
      <c r="U108"/>
      <c r="V108"/>
      <c r="W108"/>
      <c r="X108"/>
      <c r="Y108"/>
      <c r="Z108"/>
      <c r="AA108"/>
      <c r="AB108"/>
      <c r="AC108"/>
      <c r="AD108"/>
      <c r="AE108"/>
      <c r="AF108"/>
    </row>
    <row r="109" spans="1:32" ht="15" x14ac:dyDescent="0.25">
      <c r="D109" s="6"/>
      <c r="E109" s="5"/>
      <c r="G109" s="42"/>
      <c r="H109" s="67">
        <f>ROUNDUP(H108,0)</f>
        <v>33413</v>
      </c>
      <c r="I109"/>
      <c r="J109"/>
      <c r="K109"/>
      <c r="L109"/>
      <c r="M109"/>
      <c r="N109"/>
      <c r="O109"/>
      <c r="P109"/>
      <c r="Q109"/>
      <c r="R109"/>
      <c r="S109"/>
      <c r="T109"/>
      <c r="U109"/>
      <c r="V109"/>
      <c r="W109"/>
      <c r="X109"/>
      <c r="Y109"/>
      <c r="Z109"/>
      <c r="AA109"/>
      <c r="AB109"/>
      <c r="AC109"/>
      <c r="AD109"/>
      <c r="AE109"/>
      <c r="AF109"/>
    </row>
    <row r="110" spans="1:32" ht="15" x14ac:dyDescent="0.25">
      <c r="D110" s="6"/>
      <c r="E110" s="5"/>
      <c r="I110"/>
      <c r="J110"/>
      <c r="K110"/>
      <c r="L110"/>
      <c r="M110"/>
      <c r="N110"/>
      <c r="O110"/>
      <c r="P110"/>
      <c r="Q110"/>
      <c r="R110"/>
      <c r="S110"/>
      <c r="T110"/>
      <c r="U110"/>
      <c r="V110"/>
      <c r="W110"/>
      <c r="X110"/>
      <c r="Y110"/>
      <c r="Z110"/>
      <c r="AA110"/>
      <c r="AB110"/>
      <c r="AC110"/>
      <c r="AD110"/>
      <c r="AE110"/>
      <c r="AF110"/>
    </row>
    <row r="111" spans="1:32" ht="25.5" x14ac:dyDescent="0.25">
      <c r="A111" s="49" t="s">
        <v>29</v>
      </c>
      <c r="B111" s="49" t="s">
        <v>30</v>
      </c>
      <c r="C111" s="49" t="s">
        <v>17</v>
      </c>
      <c r="D111" s="49" t="s">
        <v>11</v>
      </c>
      <c r="E111" s="49" t="s">
        <v>31</v>
      </c>
      <c r="F111" s="49" t="s">
        <v>32</v>
      </c>
      <c r="G111" s="49" t="s">
        <v>33</v>
      </c>
      <c r="H111" s="49" t="s">
        <v>34</v>
      </c>
      <c r="I111"/>
      <c r="J111"/>
      <c r="K111"/>
      <c r="L111"/>
      <c r="M111"/>
      <c r="N111"/>
      <c r="O111"/>
      <c r="P111"/>
      <c r="Q111"/>
      <c r="R111"/>
      <c r="S111"/>
      <c r="T111"/>
      <c r="U111"/>
      <c r="V111"/>
      <c r="W111"/>
      <c r="X111"/>
      <c r="Y111"/>
      <c r="Z111"/>
      <c r="AA111"/>
      <c r="AB111"/>
      <c r="AC111"/>
      <c r="AD111"/>
      <c r="AE111"/>
      <c r="AF111"/>
    </row>
    <row r="112" spans="1:32" ht="15" x14ac:dyDescent="0.25">
      <c r="A112" s="42" t="s">
        <v>94</v>
      </c>
      <c r="B112" s="42" t="s">
        <v>108</v>
      </c>
      <c r="C112" s="42" t="s">
        <v>96</v>
      </c>
      <c r="D112" s="43">
        <v>47060</v>
      </c>
      <c r="E112" s="44" t="s">
        <v>97</v>
      </c>
      <c r="F112" s="64">
        <v>2290</v>
      </c>
      <c r="G112" s="65">
        <v>4.25</v>
      </c>
      <c r="H112" s="42">
        <f>F112*G112</f>
        <v>9732.5</v>
      </c>
      <c r="I112"/>
      <c r="J112"/>
      <c r="K112"/>
      <c r="L112"/>
      <c r="M112"/>
      <c r="N112"/>
      <c r="O112"/>
      <c r="P112"/>
      <c r="Q112"/>
      <c r="R112"/>
      <c r="S112"/>
      <c r="T112"/>
      <c r="U112"/>
      <c r="V112"/>
      <c r="W112"/>
      <c r="X112"/>
      <c r="Y112"/>
      <c r="Z112"/>
      <c r="AA112"/>
      <c r="AB112"/>
      <c r="AC112"/>
      <c r="AD112"/>
      <c r="AE112"/>
      <c r="AF112"/>
    </row>
    <row r="113" spans="1:32" ht="15" x14ac:dyDescent="0.25">
      <c r="A113" s="42" t="s">
        <v>94</v>
      </c>
      <c r="B113" s="42" t="s">
        <v>108</v>
      </c>
      <c r="C113" s="42" t="s">
        <v>96</v>
      </c>
      <c r="D113" s="43">
        <v>47073</v>
      </c>
      <c r="E113" s="44" t="s">
        <v>35</v>
      </c>
      <c r="F113" s="64">
        <v>901</v>
      </c>
      <c r="G113" s="65">
        <v>27.029999999999998</v>
      </c>
      <c r="H113" s="42">
        <f t="shared" ref="H113:H118" si="9">F113*G113</f>
        <v>24354.03</v>
      </c>
      <c r="I113"/>
      <c r="J113"/>
      <c r="K113"/>
      <c r="L113"/>
      <c r="M113"/>
      <c r="N113"/>
      <c r="O113"/>
      <c r="P113"/>
      <c r="Q113"/>
      <c r="R113"/>
      <c r="S113"/>
      <c r="T113"/>
      <c r="U113"/>
      <c r="V113"/>
      <c r="W113"/>
      <c r="X113"/>
      <c r="Y113"/>
      <c r="Z113"/>
      <c r="AA113"/>
      <c r="AB113"/>
      <c r="AC113"/>
      <c r="AD113"/>
      <c r="AE113"/>
      <c r="AF113"/>
    </row>
    <row r="114" spans="1:32" ht="15" x14ac:dyDescent="0.25">
      <c r="A114" s="42" t="s">
        <v>94</v>
      </c>
      <c r="B114" s="42" t="s">
        <v>108</v>
      </c>
      <c r="C114" s="42" t="s">
        <v>96</v>
      </c>
      <c r="D114" s="43">
        <v>47075</v>
      </c>
      <c r="E114" s="44" t="s">
        <v>36</v>
      </c>
      <c r="F114" s="64">
        <v>1395</v>
      </c>
      <c r="G114" s="65">
        <v>34.01</v>
      </c>
      <c r="H114" s="42">
        <f t="shared" si="9"/>
        <v>47443.95</v>
      </c>
      <c r="I114"/>
      <c r="J114"/>
      <c r="K114"/>
      <c r="L114"/>
      <c r="M114"/>
      <c r="N114"/>
      <c r="O114"/>
      <c r="P114"/>
      <c r="Q114"/>
      <c r="R114"/>
      <c r="S114"/>
      <c r="T114"/>
      <c r="U114"/>
      <c r="V114"/>
      <c r="W114"/>
      <c r="X114"/>
      <c r="Y114"/>
      <c r="Z114"/>
      <c r="AA114"/>
      <c r="AB114"/>
      <c r="AC114"/>
      <c r="AD114"/>
      <c r="AE114"/>
      <c r="AF114"/>
    </row>
    <row r="115" spans="1:32" ht="15" x14ac:dyDescent="0.25">
      <c r="A115" s="42" t="s">
        <v>94</v>
      </c>
      <c r="B115" s="42" t="s">
        <v>108</v>
      </c>
      <c r="C115" s="42" t="s">
        <v>96</v>
      </c>
      <c r="D115" s="43">
        <v>47079</v>
      </c>
      <c r="E115" s="44" t="s">
        <v>38</v>
      </c>
      <c r="F115" s="64">
        <v>2293</v>
      </c>
      <c r="G115" s="65">
        <v>1.5</v>
      </c>
      <c r="H115" s="42">
        <f t="shared" si="9"/>
        <v>3439.5</v>
      </c>
      <c r="I115"/>
      <c r="J115"/>
      <c r="K115"/>
      <c r="L115"/>
      <c r="M115"/>
      <c r="N115"/>
      <c r="O115"/>
      <c r="P115"/>
      <c r="Q115"/>
      <c r="R115"/>
      <c r="S115"/>
      <c r="T115"/>
      <c r="U115"/>
      <c r="V115"/>
      <c r="W115"/>
      <c r="X115"/>
      <c r="Y115"/>
      <c r="Z115"/>
      <c r="AA115"/>
      <c r="AB115"/>
      <c r="AC115"/>
      <c r="AD115"/>
      <c r="AE115"/>
      <c r="AF115"/>
    </row>
    <row r="116" spans="1:32" ht="15" x14ac:dyDescent="0.25">
      <c r="A116" s="42" t="s">
        <v>94</v>
      </c>
      <c r="B116" s="42" t="s">
        <v>108</v>
      </c>
      <c r="C116" s="42" t="s">
        <v>96</v>
      </c>
      <c r="D116" s="43">
        <v>47405</v>
      </c>
      <c r="E116" s="44" t="s">
        <v>100</v>
      </c>
      <c r="F116" s="64">
        <v>4</v>
      </c>
      <c r="G116" s="65">
        <v>3.36</v>
      </c>
      <c r="H116" s="42">
        <f t="shared" si="9"/>
        <v>13.44</v>
      </c>
      <c r="I116"/>
      <c r="J116"/>
      <c r="K116"/>
      <c r="L116"/>
      <c r="M116"/>
      <c r="N116"/>
      <c r="O116"/>
      <c r="P116"/>
      <c r="Q116"/>
      <c r="R116"/>
      <c r="S116"/>
      <c r="T116"/>
      <c r="U116"/>
      <c r="V116"/>
      <c r="W116"/>
      <c r="X116"/>
      <c r="Y116"/>
      <c r="Z116"/>
      <c r="AA116"/>
      <c r="AB116"/>
      <c r="AC116"/>
      <c r="AD116"/>
      <c r="AE116"/>
      <c r="AF116"/>
    </row>
    <row r="117" spans="1:32" ht="15" x14ac:dyDescent="0.25">
      <c r="A117" s="42" t="s">
        <v>94</v>
      </c>
      <c r="B117" s="42" t="s">
        <v>108</v>
      </c>
      <c r="C117" s="42" t="s">
        <v>96</v>
      </c>
      <c r="D117" s="43">
        <v>47406</v>
      </c>
      <c r="E117" s="44" t="s">
        <v>43</v>
      </c>
      <c r="F117" s="64">
        <v>4</v>
      </c>
      <c r="G117" s="65">
        <v>16.29</v>
      </c>
      <c r="H117" s="42">
        <f t="shared" si="9"/>
        <v>65.16</v>
      </c>
      <c r="I117"/>
      <c r="J117"/>
      <c r="K117"/>
      <c r="L117"/>
      <c r="M117"/>
      <c r="N117"/>
      <c r="O117"/>
      <c r="P117"/>
      <c r="Q117"/>
      <c r="R117"/>
      <c r="S117"/>
      <c r="T117"/>
      <c r="U117"/>
      <c r="V117"/>
      <c r="W117"/>
      <c r="X117"/>
      <c r="Y117"/>
      <c r="Z117"/>
      <c r="AA117"/>
      <c r="AB117"/>
      <c r="AC117"/>
      <c r="AD117"/>
      <c r="AE117"/>
      <c r="AF117"/>
    </row>
    <row r="118" spans="1:32" ht="15" x14ac:dyDescent="0.25">
      <c r="A118" s="42" t="s">
        <v>94</v>
      </c>
      <c r="B118" s="42" t="s">
        <v>108</v>
      </c>
      <c r="C118" s="42" t="s">
        <v>96</v>
      </c>
      <c r="D118" s="43" t="s">
        <v>19</v>
      </c>
      <c r="E118" s="44" t="s">
        <v>45</v>
      </c>
      <c r="F118" s="64">
        <v>24</v>
      </c>
      <c r="G118" s="65">
        <v>3.7900000000000005</v>
      </c>
      <c r="H118" s="42">
        <f t="shared" si="9"/>
        <v>90.960000000000008</v>
      </c>
      <c r="I118"/>
      <c r="J118"/>
      <c r="K118"/>
      <c r="L118"/>
      <c r="M118"/>
      <c r="N118"/>
      <c r="O118"/>
      <c r="P118"/>
      <c r="Q118"/>
      <c r="R118"/>
      <c r="S118"/>
      <c r="T118"/>
      <c r="U118"/>
      <c r="V118"/>
      <c r="W118"/>
      <c r="X118"/>
      <c r="Y118"/>
      <c r="Z118"/>
      <c r="AA118"/>
      <c r="AB118"/>
      <c r="AC118"/>
      <c r="AD118"/>
      <c r="AE118"/>
      <c r="AF118"/>
    </row>
    <row r="119" spans="1:32" ht="15" x14ac:dyDescent="0.25">
      <c r="D119" s="6"/>
      <c r="E119" s="5"/>
      <c r="G119" s="42" t="s">
        <v>41</v>
      </c>
      <c r="H119" s="66">
        <f>SUM(H112:H118)</f>
        <v>85139.540000000008</v>
      </c>
      <c r="I119"/>
      <c r="J119"/>
      <c r="K119"/>
      <c r="L119"/>
      <c r="M119"/>
      <c r="N119"/>
      <c r="O119"/>
      <c r="P119"/>
      <c r="Q119"/>
      <c r="R119"/>
      <c r="S119"/>
      <c r="T119"/>
      <c r="U119"/>
      <c r="V119"/>
      <c r="W119"/>
      <c r="X119"/>
      <c r="Y119"/>
      <c r="Z119"/>
      <c r="AA119"/>
      <c r="AB119"/>
      <c r="AC119"/>
      <c r="AD119"/>
      <c r="AE119"/>
      <c r="AF119"/>
    </row>
    <row r="120" spans="1:32" ht="15" x14ac:dyDescent="0.25">
      <c r="D120" s="6"/>
      <c r="E120" s="5"/>
      <c r="G120" s="42"/>
      <c r="H120" s="67">
        <f>ROUNDUP(H119,0)</f>
        <v>85140</v>
      </c>
      <c r="I120"/>
      <c r="J120"/>
      <c r="K120"/>
      <c r="L120"/>
      <c r="M120"/>
      <c r="N120"/>
      <c r="O120"/>
      <c r="P120"/>
      <c r="Q120"/>
      <c r="R120"/>
      <c r="S120"/>
      <c r="T120"/>
      <c r="U120"/>
      <c r="V120"/>
      <c r="W120"/>
      <c r="X120"/>
      <c r="Y120"/>
      <c r="Z120"/>
      <c r="AA120"/>
      <c r="AB120"/>
      <c r="AC120"/>
      <c r="AD120"/>
      <c r="AE120"/>
      <c r="AF120"/>
    </row>
    <row r="121" spans="1:32" ht="15" x14ac:dyDescent="0.25">
      <c r="D121" s="6"/>
      <c r="E121" s="5"/>
      <c r="I121"/>
      <c r="J121"/>
      <c r="K121"/>
      <c r="L121"/>
      <c r="M121"/>
      <c r="N121"/>
      <c r="O121"/>
      <c r="P121"/>
      <c r="Q121"/>
      <c r="R121"/>
      <c r="S121"/>
      <c r="T121"/>
      <c r="U121"/>
      <c r="V121"/>
      <c r="W121"/>
      <c r="X121"/>
      <c r="Y121"/>
      <c r="Z121"/>
      <c r="AA121"/>
      <c r="AB121"/>
      <c r="AC121"/>
      <c r="AD121"/>
      <c r="AE121"/>
      <c r="AF121"/>
    </row>
    <row r="122" spans="1:32" ht="25.5" x14ac:dyDescent="0.25">
      <c r="A122" s="49" t="s">
        <v>29</v>
      </c>
      <c r="B122" s="49" t="s">
        <v>30</v>
      </c>
      <c r="C122" s="49" t="s">
        <v>17</v>
      </c>
      <c r="D122" s="49" t="s">
        <v>11</v>
      </c>
      <c r="E122" s="49" t="s">
        <v>31</v>
      </c>
      <c r="F122" s="49" t="s">
        <v>32</v>
      </c>
      <c r="G122" s="49" t="s">
        <v>33</v>
      </c>
      <c r="H122" s="49" t="s">
        <v>34</v>
      </c>
      <c r="I122"/>
      <c r="J122"/>
      <c r="K122"/>
      <c r="L122"/>
      <c r="M122"/>
      <c r="N122"/>
      <c r="O122"/>
      <c r="P122"/>
      <c r="Q122"/>
      <c r="R122"/>
      <c r="S122"/>
      <c r="T122"/>
      <c r="U122"/>
      <c r="V122"/>
      <c r="W122"/>
      <c r="X122"/>
      <c r="Y122"/>
      <c r="Z122"/>
      <c r="AA122"/>
      <c r="AB122"/>
      <c r="AC122"/>
      <c r="AD122"/>
      <c r="AE122"/>
      <c r="AF122"/>
    </row>
    <row r="123" spans="1:32" ht="15" x14ac:dyDescent="0.25">
      <c r="A123" s="42" t="s">
        <v>94</v>
      </c>
      <c r="B123" s="42" t="s">
        <v>132</v>
      </c>
      <c r="C123" s="42" t="s">
        <v>96</v>
      </c>
      <c r="D123" s="43">
        <v>47060</v>
      </c>
      <c r="E123" s="44" t="s">
        <v>97</v>
      </c>
      <c r="F123" s="64">
        <v>4235</v>
      </c>
      <c r="G123" s="65">
        <v>4.25</v>
      </c>
      <c r="H123" s="42">
        <f>F123*G123</f>
        <v>17998.75</v>
      </c>
      <c r="I123"/>
      <c r="J123"/>
      <c r="K123"/>
      <c r="L123"/>
      <c r="M123"/>
      <c r="N123"/>
      <c r="O123"/>
      <c r="P123"/>
      <c r="Q123"/>
      <c r="R123"/>
      <c r="S123"/>
      <c r="T123"/>
      <c r="U123"/>
      <c r="V123"/>
      <c r="W123"/>
      <c r="X123"/>
      <c r="Y123"/>
      <c r="Z123"/>
      <c r="AA123"/>
      <c r="AB123"/>
      <c r="AC123"/>
      <c r="AD123"/>
      <c r="AE123"/>
      <c r="AF123"/>
    </row>
    <row r="124" spans="1:32" ht="15" x14ac:dyDescent="0.25">
      <c r="A124" s="42" t="s">
        <v>94</v>
      </c>
      <c r="B124" s="42" t="s">
        <v>132</v>
      </c>
      <c r="C124" s="42" t="s">
        <v>96</v>
      </c>
      <c r="D124" s="43">
        <v>47073</v>
      </c>
      <c r="E124" s="44" t="s">
        <v>35</v>
      </c>
      <c r="F124" s="64">
        <v>4235</v>
      </c>
      <c r="G124" s="65">
        <v>27.029999999999998</v>
      </c>
      <c r="H124" s="42">
        <f t="shared" ref="H124:H126" si="10">F124*G124</f>
        <v>114472.04999999999</v>
      </c>
      <c r="I124"/>
      <c r="J124"/>
      <c r="K124"/>
      <c r="L124"/>
      <c r="M124"/>
      <c r="N124"/>
      <c r="O124"/>
      <c r="P124"/>
      <c r="Q124"/>
      <c r="R124"/>
      <c r="S124"/>
      <c r="T124"/>
      <c r="U124"/>
      <c r="V124"/>
      <c r="W124"/>
      <c r="X124"/>
      <c r="Y124"/>
      <c r="Z124"/>
      <c r="AA124"/>
      <c r="AB124"/>
      <c r="AC124"/>
      <c r="AD124"/>
      <c r="AE124"/>
      <c r="AF124"/>
    </row>
    <row r="125" spans="1:32" ht="15" x14ac:dyDescent="0.25">
      <c r="A125" s="42" t="s">
        <v>94</v>
      </c>
      <c r="B125" s="42" t="s">
        <v>132</v>
      </c>
      <c r="C125" s="42" t="s">
        <v>96</v>
      </c>
      <c r="D125" s="43">
        <v>47079</v>
      </c>
      <c r="E125" s="44" t="s">
        <v>38</v>
      </c>
      <c r="F125" s="64">
        <v>4235</v>
      </c>
      <c r="G125" s="65">
        <v>1.5</v>
      </c>
      <c r="H125" s="42">
        <f t="shared" si="10"/>
        <v>6352.5</v>
      </c>
      <c r="I125"/>
      <c r="J125"/>
      <c r="K125"/>
      <c r="L125"/>
      <c r="M125"/>
      <c r="N125"/>
      <c r="O125"/>
      <c r="P125"/>
      <c r="Q125"/>
      <c r="R125"/>
      <c r="S125"/>
      <c r="T125"/>
      <c r="U125"/>
      <c r="V125"/>
      <c r="W125"/>
      <c r="X125"/>
      <c r="Y125"/>
      <c r="Z125"/>
      <c r="AA125"/>
      <c r="AB125"/>
      <c r="AC125"/>
      <c r="AD125"/>
      <c r="AE125"/>
      <c r="AF125"/>
    </row>
    <row r="126" spans="1:32" ht="15" x14ac:dyDescent="0.25">
      <c r="A126" s="42" t="s">
        <v>94</v>
      </c>
      <c r="B126" s="42" t="s">
        <v>132</v>
      </c>
      <c r="C126" s="42" t="s">
        <v>96</v>
      </c>
      <c r="D126" s="43">
        <v>47268</v>
      </c>
      <c r="E126" s="44" t="s">
        <v>77</v>
      </c>
      <c r="F126" s="64">
        <v>13</v>
      </c>
      <c r="G126" s="65">
        <v>5.28</v>
      </c>
      <c r="H126" s="42">
        <f t="shared" si="10"/>
        <v>68.64</v>
      </c>
      <c r="I126"/>
      <c r="J126"/>
      <c r="K126"/>
      <c r="L126"/>
      <c r="M126"/>
      <c r="N126"/>
      <c r="O126"/>
      <c r="P126"/>
      <c r="Q126"/>
      <c r="R126"/>
      <c r="S126"/>
      <c r="T126"/>
      <c r="U126"/>
      <c r="V126"/>
      <c r="W126"/>
      <c r="X126"/>
      <c r="Y126"/>
      <c r="Z126"/>
      <c r="AA126"/>
      <c r="AB126"/>
      <c r="AC126"/>
      <c r="AD126"/>
      <c r="AE126"/>
      <c r="AF126"/>
    </row>
    <row r="127" spans="1:32" ht="15" x14ac:dyDescent="0.25">
      <c r="D127" s="6"/>
      <c r="E127" s="5"/>
      <c r="G127" s="42" t="s">
        <v>41</v>
      </c>
      <c r="H127" s="66">
        <f>SUM(H123:H126)</f>
        <v>138891.94</v>
      </c>
      <c r="I127"/>
      <c r="J127"/>
      <c r="K127"/>
      <c r="L127"/>
      <c r="M127"/>
      <c r="N127"/>
      <c r="O127"/>
      <c r="P127"/>
      <c r="Q127"/>
      <c r="R127"/>
      <c r="S127"/>
      <c r="T127"/>
      <c r="U127"/>
      <c r="V127"/>
      <c r="W127"/>
      <c r="X127"/>
      <c r="Y127"/>
      <c r="Z127"/>
      <c r="AA127"/>
      <c r="AB127"/>
      <c r="AC127"/>
      <c r="AD127"/>
      <c r="AE127"/>
      <c r="AF127"/>
    </row>
    <row r="128" spans="1:32" ht="15" x14ac:dyDescent="0.25">
      <c r="D128" s="6"/>
      <c r="E128" s="5"/>
      <c r="G128" s="42"/>
      <c r="H128" s="67">
        <f>ROUNDUP(H127,0)</f>
        <v>138892</v>
      </c>
      <c r="I128"/>
      <c r="J128"/>
      <c r="K128"/>
      <c r="L128"/>
      <c r="M128"/>
      <c r="N128"/>
      <c r="O128"/>
      <c r="P128"/>
      <c r="Q128"/>
      <c r="R128"/>
      <c r="S128"/>
      <c r="T128"/>
      <c r="U128"/>
      <c r="V128"/>
      <c r="W128"/>
      <c r="X128"/>
      <c r="Y128"/>
      <c r="Z128"/>
      <c r="AA128"/>
      <c r="AB128"/>
      <c r="AC128"/>
      <c r="AD128"/>
      <c r="AE128"/>
      <c r="AF128"/>
    </row>
    <row r="129" spans="1:32" ht="15" x14ac:dyDescent="0.25">
      <c r="D129" s="6"/>
      <c r="E129" s="5"/>
      <c r="I129"/>
      <c r="J129"/>
      <c r="K129"/>
      <c r="L129"/>
      <c r="M129"/>
      <c r="N129"/>
      <c r="O129"/>
      <c r="P129"/>
      <c r="Q129"/>
      <c r="R129"/>
      <c r="S129"/>
      <c r="T129"/>
      <c r="U129"/>
      <c r="V129"/>
      <c r="W129"/>
      <c r="X129"/>
      <c r="Y129"/>
      <c r="Z129"/>
      <c r="AA129"/>
      <c r="AB129"/>
      <c r="AC129"/>
      <c r="AD129"/>
      <c r="AE129"/>
      <c r="AF129"/>
    </row>
    <row r="130" spans="1:32" ht="25.5" x14ac:dyDescent="0.25">
      <c r="A130" s="49" t="s">
        <v>29</v>
      </c>
      <c r="B130" s="49" t="s">
        <v>30</v>
      </c>
      <c r="C130" s="49" t="s">
        <v>17</v>
      </c>
      <c r="D130" s="49" t="s">
        <v>11</v>
      </c>
      <c r="E130" s="49" t="s">
        <v>31</v>
      </c>
      <c r="F130" s="49" t="s">
        <v>32</v>
      </c>
      <c r="G130" s="49" t="s">
        <v>33</v>
      </c>
      <c r="H130" s="49" t="s">
        <v>34</v>
      </c>
      <c r="I130"/>
      <c r="J130"/>
      <c r="K130"/>
      <c r="L130"/>
      <c r="M130"/>
      <c r="N130"/>
      <c r="O130"/>
      <c r="P130"/>
      <c r="Q130"/>
      <c r="R130"/>
      <c r="S130"/>
      <c r="T130"/>
      <c r="U130"/>
      <c r="V130"/>
      <c r="W130"/>
      <c r="X130"/>
      <c r="Y130"/>
      <c r="Z130"/>
      <c r="AA130"/>
      <c r="AB130"/>
      <c r="AC130"/>
      <c r="AD130"/>
      <c r="AE130"/>
      <c r="AF130"/>
    </row>
    <row r="131" spans="1:32" ht="15" x14ac:dyDescent="0.25">
      <c r="A131" s="42" t="s">
        <v>12</v>
      </c>
      <c r="B131" s="42" t="s">
        <v>130</v>
      </c>
      <c r="C131" s="42" t="s">
        <v>96</v>
      </c>
      <c r="D131" s="43">
        <v>47073</v>
      </c>
      <c r="E131" s="44" t="s">
        <v>35</v>
      </c>
      <c r="F131" s="64">
        <v>2617</v>
      </c>
      <c r="G131" s="65">
        <v>27.03</v>
      </c>
      <c r="H131" s="42">
        <f>F131*G131</f>
        <v>70737.510000000009</v>
      </c>
      <c r="I131"/>
      <c r="J131"/>
      <c r="K131"/>
      <c r="L131"/>
      <c r="M131"/>
      <c r="N131"/>
      <c r="O131"/>
      <c r="P131"/>
      <c r="Q131"/>
      <c r="R131"/>
      <c r="S131"/>
      <c r="T131"/>
      <c r="U131"/>
      <c r="V131"/>
      <c r="W131"/>
      <c r="X131"/>
      <c r="Y131"/>
      <c r="Z131"/>
      <c r="AA131"/>
      <c r="AB131"/>
      <c r="AC131"/>
      <c r="AD131"/>
      <c r="AE131"/>
      <c r="AF131"/>
    </row>
    <row r="132" spans="1:32" ht="15" x14ac:dyDescent="0.25">
      <c r="A132" s="42" t="s">
        <v>12</v>
      </c>
      <c r="B132" s="42" t="s">
        <v>130</v>
      </c>
      <c r="C132" s="42" t="s">
        <v>96</v>
      </c>
      <c r="D132" s="43">
        <v>47078</v>
      </c>
      <c r="E132" s="44" t="s">
        <v>37</v>
      </c>
      <c r="F132" s="64">
        <v>41</v>
      </c>
      <c r="G132" s="65">
        <v>48.580000000000005</v>
      </c>
      <c r="H132" s="42">
        <f>F132*G132</f>
        <v>1991.7800000000002</v>
      </c>
      <c r="I132"/>
      <c r="J132"/>
      <c r="K132"/>
      <c r="L132"/>
      <c r="M132"/>
      <c r="N132"/>
      <c r="O132"/>
      <c r="P132"/>
      <c r="Q132"/>
      <c r="R132"/>
      <c r="S132"/>
      <c r="T132"/>
      <c r="U132"/>
      <c r="V132"/>
      <c r="W132"/>
      <c r="X132"/>
      <c r="Y132"/>
      <c r="Z132"/>
      <c r="AA132"/>
      <c r="AB132"/>
      <c r="AC132"/>
      <c r="AD132"/>
      <c r="AE132"/>
      <c r="AF132"/>
    </row>
    <row r="133" spans="1:32" ht="15" x14ac:dyDescent="0.25">
      <c r="A133" s="42" t="s">
        <v>12</v>
      </c>
      <c r="B133" s="42" t="s">
        <v>130</v>
      </c>
      <c r="C133" s="42" t="s">
        <v>96</v>
      </c>
      <c r="D133" s="43">
        <v>47079</v>
      </c>
      <c r="E133" s="44" t="s">
        <v>38</v>
      </c>
      <c r="F133" s="64">
        <v>2615</v>
      </c>
      <c r="G133" s="65">
        <v>1.5</v>
      </c>
      <c r="H133" s="42">
        <f>F133*G133</f>
        <v>3922.5</v>
      </c>
      <c r="I133"/>
      <c r="J133"/>
      <c r="K133"/>
      <c r="L133"/>
      <c r="M133"/>
      <c r="N133"/>
      <c r="O133"/>
      <c r="P133"/>
      <c r="Q133"/>
      <c r="R133"/>
      <c r="S133"/>
      <c r="T133"/>
      <c r="U133"/>
      <c r="V133"/>
      <c r="W133"/>
      <c r="X133"/>
      <c r="Y133"/>
      <c r="Z133"/>
      <c r="AA133"/>
      <c r="AB133"/>
      <c r="AC133"/>
      <c r="AD133"/>
      <c r="AE133"/>
      <c r="AF133"/>
    </row>
    <row r="134" spans="1:32" ht="15" x14ac:dyDescent="0.25">
      <c r="D134" s="6"/>
      <c r="E134" s="5"/>
      <c r="G134" s="42" t="s">
        <v>41</v>
      </c>
      <c r="H134" s="66">
        <f>SUM(H131:H133)</f>
        <v>76651.790000000008</v>
      </c>
      <c r="I134"/>
      <c r="J134"/>
      <c r="K134"/>
      <c r="L134"/>
      <c r="M134"/>
      <c r="N134"/>
      <c r="O134"/>
      <c r="P134"/>
      <c r="Q134"/>
      <c r="R134"/>
      <c r="S134"/>
      <c r="T134"/>
      <c r="U134"/>
      <c r="V134"/>
      <c r="W134"/>
      <c r="X134"/>
      <c r="Y134"/>
      <c r="Z134"/>
      <c r="AA134"/>
      <c r="AB134"/>
      <c r="AC134"/>
      <c r="AD134"/>
      <c r="AE134"/>
      <c r="AF134"/>
    </row>
    <row r="135" spans="1:32" ht="15" x14ac:dyDescent="0.25">
      <c r="D135" s="6"/>
      <c r="E135" s="5"/>
      <c r="G135" s="42"/>
      <c r="H135" s="67">
        <f>ROUNDUP(H134,0)</f>
        <v>76652</v>
      </c>
      <c r="I135"/>
      <c r="J135"/>
      <c r="K135"/>
      <c r="L135"/>
      <c r="M135"/>
      <c r="N135"/>
      <c r="O135"/>
      <c r="P135"/>
      <c r="Q135"/>
      <c r="R135"/>
      <c r="S135"/>
      <c r="T135"/>
      <c r="U135"/>
      <c r="V135"/>
      <c r="W135"/>
      <c r="X135"/>
      <c r="Y135"/>
      <c r="Z135"/>
      <c r="AA135"/>
      <c r="AB135"/>
      <c r="AC135"/>
      <c r="AD135"/>
      <c r="AE135"/>
      <c r="AF135"/>
    </row>
    <row r="136" spans="1:32" ht="15" x14ac:dyDescent="0.25">
      <c r="D136" s="6"/>
      <c r="E136" s="5"/>
      <c r="I136"/>
      <c r="J136"/>
      <c r="K136"/>
      <c r="L136"/>
      <c r="M136"/>
      <c r="N136"/>
      <c r="O136"/>
      <c r="P136"/>
      <c r="Q136"/>
      <c r="R136"/>
      <c r="S136"/>
      <c r="T136"/>
      <c r="U136"/>
      <c r="V136"/>
      <c r="W136"/>
      <c r="X136"/>
      <c r="Y136"/>
      <c r="Z136"/>
      <c r="AA136"/>
      <c r="AB136"/>
      <c r="AC136"/>
      <c r="AD136"/>
      <c r="AE136"/>
      <c r="AF136"/>
    </row>
    <row r="137" spans="1:32" ht="25.5" x14ac:dyDescent="0.25">
      <c r="A137" s="49" t="s">
        <v>29</v>
      </c>
      <c r="B137" s="49" t="s">
        <v>30</v>
      </c>
      <c r="C137" s="49" t="s">
        <v>17</v>
      </c>
      <c r="D137" s="49" t="s">
        <v>11</v>
      </c>
      <c r="E137" s="49" t="s">
        <v>31</v>
      </c>
      <c r="F137" s="49" t="s">
        <v>32</v>
      </c>
      <c r="G137" s="49" t="s">
        <v>33</v>
      </c>
      <c r="H137" s="49" t="s">
        <v>34</v>
      </c>
      <c r="I137"/>
      <c r="J137"/>
      <c r="K137"/>
      <c r="L137"/>
      <c r="M137"/>
      <c r="N137"/>
      <c r="O137"/>
      <c r="P137"/>
      <c r="Q137"/>
      <c r="R137"/>
      <c r="S137"/>
      <c r="T137"/>
      <c r="U137"/>
      <c r="V137"/>
      <c r="W137"/>
      <c r="X137"/>
      <c r="Y137"/>
      <c r="Z137"/>
      <c r="AA137"/>
      <c r="AB137"/>
      <c r="AC137"/>
      <c r="AD137"/>
      <c r="AE137"/>
      <c r="AF137"/>
    </row>
    <row r="138" spans="1:32" ht="15" x14ac:dyDescent="0.25">
      <c r="A138" s="42" t="s">
        <v>94</v>
      </c>
      <c r="B138" s="42" t="s">
        <v>146</v>
      </c>
      <c r="C138" s="42" t="s">
        <v>96</v>
      </c>
      <c r="D138" s="43">
        <v>47073</v>
      </c>
      <c r="E138" s="44" t="s">
        <v>35</v>
      </c>
      <c r="F138" s="64">
        <v>864</v>
      </c>
      <c r="G138" s="65">
        <v>27.03</v>
      </c>
      <c r="H138" s="42">
        <f>F138*G138</f>
        <v>23353.920000000002</v>
      </c>
      <c r="I138"/>
      <c r="J138"/>
      <c r="K138"/>
      <c r="L138"/>
      <c r="M138"/>
      <c r="N138"/>
      <c r="O138"/>
      <c r="P138"/>
      <c r="Q138"/>
      <c r="R138"/>
      <c r="S138"/>
      <c r="T138"/>
      <c r="U138"/>
      <c r="V138"/>
      <c r="W138"/>
      <c r="X138"/>
      <c r="Y138"/>
      <c r="Z138"/>
      <c r="AA138"/>
      <c r="AB138"/>
      <c r="AC138"/>
      <c r="AD138"/>
      <c r="AE138"/>
      <c r="AF138"/>
    </row>
    <row r="139" spans="1:32" ht="15" x14ac:dyDescent="0.25">
      <c r="A139" s="42" t="s">
        <v>94</v>
      </c>
      <c r="B139" s="42" t="s">
        <v>146</v>
      </c>
      <c r="C139" s="42" t="s">
        <v>96</v>
      </c>
      <c r="D139" s="43">
        <v>47079</v>
      </c>
      <c r="E139" s="44" t="s">
        <v>38</v>
      </c>
      <c r="F139" s="64">
        <v>864</v>
      </c>
      <c r="G139" s="65">
        <v>1.5</v>
      </c>
      <c r="H139" s="42">
        <f>F139*G139</f>
        <v>1296</v>
      </c>
      <c r="I139"/>
      <c r="J139"/>
      <c r="K139"/>
      <c r="L139"/>
      <c r="M139"/>
      <c r="N139"/>
      <c r="O139"/>
      <c r="P139"/>
      <c r="Q139"/>
      <c r="R139"/>
      <c r="S139"/>
      <c r="T139"/>
      <c r="U139"/>
      <c r="V139"/>
      <c r="W139"/>
      <c r="X139"/>
      <c r="Y139"/>
      <c r="Z139"/>
      <c r="AA139"/>
      <c r="AB139"/>
      <c r="AC139"/>
      <c r="AD139"/>
      <c r="AE139"/>
      <c r="AF139"/>
    </row>
    <row r="140" spans="1:32" ht="15" x14ac:dyDescent="0.25">
      <c r="A140" s="42" t="s">
        <v>94</v>
      </c>
      <c r="B140" s="42" t="s">
        <v>146</v>
      </c>
      <c r="C140" s="42" t="s">
        <v>96</v>
      </c>
      <c r="D140" s="43">
        <v>47416</v>
      </c>
      <c r="E140" s="44" t="s">
        <v>39</v>
      </c>
      <c r="F140" s="64">
        <v>864</v>
      </c>
      <c r="G140" s="65">
        <v>2.96</v>
      </c>
      <c r="H140" s="42">
        <f>F140*G140</f>
        <v>2557.44</v>
      </c>
      <c r="I140"/>
      <c r="J140"/>
      <c r="K140"/>
      <c r="L140"/>
      <c r="M140"/>
      <c r="N140"/>
      <c r="O140"/>
      <c r="P140"/>
      <c r="Q140"/>
      <c r="R140"/>
      <c r="S140"/>
      <c r="T140"/>
      <c r="U140"/>
      <c r="V140"/>
      <c r="W140"/>
      <c r="X140"/>
      <c r="Y140"/>
      <c r="Z140"/>
      <c r="AA140"/>
      <c r="AB140"/>
      <c r="AC140"/>
      <c r="AD140"/>
      <c r="AE140"/>
      <c r="AF140"/>
    </row>
    <row r="141" spans="1:32" ht="15" x14ac:dyDescent="0.25">
      <c r="A141" s="42" t="s">
        <v>94</v>
      </c>
      <c r="B141" s="42" t="s">
        <v>146</v>
      </c>
      <c r="C141" s="42" t="s">
        <v>96</v>
      </c>
      <c r="D141" s="43" t="s">
        <v>19</v>
      </c>
      <c r="E141" s="44" t="s">
        <v>45</v>
      </c>
      <c r="F141" s="64">
        <v>31</v>
      </c>
      <c r="G141" s="65">
        <v>3.7900000000000005</v>
      </c>
      <c r="H141" s="42">
        <f>F141*G141</f>
        <v>117.49000000000001</v>
      </c>
      <c r="I141"/>
      <c r="J141"/>
      <c r="K141"/>
      <c r="L141"/>
      <c r="M141"/>
      <c r="N141"/>
      <c r="O141"/>
      <c r="P141"/>
      <c r="Q141"/>
      <c r="R141"/>
      <c r="S141"/>
      <c r="T141"/>
      <c r="U141"/>
      <c r="V141"/>
      <c r="W141"/>
      <c r="X141"/>
      <c r="Y141"/>
      <c r="Z141"/>
      <c r="AA141"/>
      <c r="AB141"/>
      <c r="AC141"/>
      <c r="AD141"/>
      <c r="AE141"/>
      <c r="AF141"/>
    </row>
    <row r="142" spans="1:32" ht="15" x14ac:dyDescent="0.25">
      <c r="D142" s="6"/>
      <c r="E142" s="5"/>
      <c r="G142" s="42" t="s">
        <v>41</v>
      </c>
      <c r="H142" s="66">
        <f>SUM(H138:H141)</f>
        <v>27324.850000000002</v>
      </c>
      <c r="I142"/>
      <c r="J142"/>
      <c r="K142"/>
      <c r="L142"/>
      <c r="M142"/>
      <c r="N142"/>
      <c r="O142"/>
      <c r="P142"/>
      <c r="Q142"/>
      <c r="R142"/>
      <c r="S142"/>
      <c r="T142"/>
      <c r="U142"/>
      <c r="V142"/>
      <c r="W142"/>
      <c r="X142"/>
      <c r="Y142"/>
      <c r="Z142"/>
      <c r="AA142"/>
      <c r="AB142"/>
      <c r="AC142"/>
      <c r="AD142"/>
      <c r="AE142"/>
      <c r="AF142"/>
    </row>
    <row r="143" spans="1:32" ht="15" x14ac:dyDescent="0.25">
      <c r="D143" s="6"/>
      <c r="E143" s="5"/>
      <c r="G143" s="42"/>
      <c r="H143" s="67">
        <f>ROUNDUP(H142,0)</f>
        <v>27325</v>
      </c>
      <c r="I143"/>
      <c r="J143"/>
      <c r="K143"/>
      <c r="L143"/>
      <c r="M143"/>
      <c r="N143"/>
      <c r="O143"/>
      <c r="P143"/>
      <c r="Q143"/>
      <c r="R143"/>
      <c r="S143"/>
      <c r="T143"/>
      <c r="U143"/>
      <c r="V143"/>
      <c r="W143"/>
      <c r="X143"/>
      <c r="Y143"/>
      <c r="Z143"/>
      <c r="AA143"/>
      <c r="AB143"/>
      <c r="AC143"/>
      <c r="AD143"/>
      <c r="AE143"/>
      <c r="AF143"/>
    </row>
    <row r="144" spans="1:32" ht="15" x14ac:dyDescent="0.25">
      <c r="D144" s="6"/>
      <c r="E144" s="5"/>
      <c r="I144"/>
      <c r="J144"/>
      <c r="K144"/>
      <c r="L144"/>
      <c r="M144"/>
      <c r="N144"/>
      <c r="O144"/>
      <c r="P144"/>
      <c r="Q144"/>
      <c r="R144"/>
      <c r="S144"/>
      <c r="T144"/>
      <c r="U144"/>
      <c r="V144"/>
      <c r="W144"/>
      <c r="X144"/>
      <c r="Y144"/>
      <c r="Z144"/>
      <c r="AA144"/>
      <c r="AB144"/>
      <c r="AC144"/>
      <c r="AD144"/>
      <c r="AE144"/>
      <c r="AF144"/>
    </row>
    <row r="145" spans="1:32" ht="25.5" x14ac:dyDescent="0.25">
      <c r="A145" s="49" t="s">
        <v>29</v>
      </c>
      <c r="B145" s="49" t="s">
        <v>30</v>
      </c>
      <c r="C145" s="49" t="s">
        <v>17</v>
      </c>
      <c r="D145" s="49" t="s">
        <v>11</v>
      </c>
      <c r="E145" s="49" t="s">
        <v>31</v>
      </c>
      <c r="F145" s="49" t="s">
        <v>32</v>
      </c>
      <c r="G145" s="49" t="s">
        <v>33</v>
      </c>
      <c r="H145" s="49" t="s">
        <v>34</v>
      </c>
      <c r="I145"/>
      <c r="J145"/>
      <c r="K145"/>
      <c r="L145"/>
      <c r="M145"/>
      <c r="N145"/>
      <c r="O145"/>
      <c r="P145"/>
      <c r="Q145"/>
      <c r="R145"/>
      <c r="S145"/>
      <c r="T145"/>
      <c r="U145"/>
      <c r="V145"/>
      <c r="W145"/>
      <c r="X145"/>
      <c r="Y145"/>
      <c r="Z145"/>
      <c r="AA145"/>
      <c r="AB145"/>
      <c r="AC145"/>
      <c r="AD145"/>
      <c r="AE145"/>
      <c r="AF145"/>
    </row>
    <row r="146" spans="1:32" ht="15" x14ac:dyDescent="0.25">
      <c r="A146" s="42" t="s">
        <v>15</v>
      </c>
      <c r="B146" s="42" t="s">
        <v>147</v>
      </c>
      <c r="C146" s="42" t="s">
        <v>96</v>
      </c>
      <c r="D146" s="43">
        <v>47268</v>
      </c>
      <c r="E146" s="44" t="s">
        <v>77</v>
      </c>
      <c r="F146" s="64">
        <v>243</v>
      </c>
      <c r="G146" s="65">
        <v>5.28</v>
      </c>
      <c r="H146" s="42">
        <f>F146*G146</f>
        <v>1283.04</v>
      </c>
      <c r="I146"/>
      <c r="J146"/>
      <c r="K146"/>
      <c r="L146"/>
      <c r="M146"/>
      <c r="N146"/>
      <c r="O146"/>
      <c r="P146"/>
      <c r="Q146"/>
      <c r="R146"/>
      <c r="S146"/>
      <c r="T146"/>
      <c r="U146"/>
      <c r="V146"/>
      <c r="W146"/>
      <c r="X146"/>
      <c r="Y146"/>
      <c r="Z146"/>
      <c r="AA146"/>
      <c r="AB146"/>
      <c r="AC146"/>
      <c r="AD146"/>
      <c r="AE146"/>
      <c r="AF146"/>
    </row>
    <row r="147" spans="1:32" ht="15" x14ac:dyDescent="0.25">
      <c r="D147" s="6"/>
      <c r="E147" s="5"/>
      <c r="G147" s="42" t="s">
        <v>41</v>
      </c>
      <c r="H147" s="66">
        <f>SUM(H146:H146)</f>
        <v>1283.04</v>
      </c>
      <c r="I147"/>
      <c r="J147"/>
      <c r="K147"/>
      <c r="L147"/>
      <c r="M147"/>
      <c r="N147"/>
      <c r="O147"/>
      <c r="P147"/>
      <c r="Q147"/>
      <c r="R147"/>
      <c r="S147"/>
      <c r="T147"/>
      <c r="U147"/>
      <c r="V147"/>
      <c r="W147"/>
      <c r="X147"/>
      <c r="Y147"/>
      <c r="Z147"/>
      <c r="AA147"/>
      <c r="AB147"/>
      <c r="AC147"/>
      <c r="AD147"/>
      <c r="AE147"/>
      <c r="AF147"/>
    </row>
    <row r="148" spans="1:32" ht="15" x14ac:dyDescent="0.25">
      <c r="D148" s="6"/>
      <c r="E148" s="5"/>
      <c r="G148" s="42"/>
      <c r="H148" s="67">
        <f>ROUNDUP(H147,0)</f>
        <v>1284</v>
      </c>
      <c r="I148"/>
      <c r="J148"/>
      <c r="K148"/>
      <c r="L148"/>
      <c r="M148"/>
      <c r="N148"/>
      <c r="O148"/>
      <c r="P148"/>
      <c r="Q148"/>
      <c r="R148"/>
      <c r="S148"/>
      <c r="T148"/>
      <c r="U148"/>
      <c r="V148"/>
      <c r="W148"/>
      <c r="X148"/>
      <c r="Y148"/>
      <c r="Z148"/>
      <c r="AA148"/>
      <c r="AB148"/>
      <c r="AC148"/>
      <c r="AD148"/>
      <c r="AE148"/>
      <c r="AF148"/>
    </row>
    <row r="149" spans="1:32" ht="15" x14ac:dyDescent="0.25">
      <c r="D149" s="6"/>
      <c r="E149" s="5"/>
      <c r="I149"/>
      <c r="J149"/>
      <c r="K149"/>
      <c r="L149"/>
      <c r="M149"/>
      <c r="N149"/>
      <c r="O149"/>
      <c r="P149"/>
      <c r="Q149"/>
      <c r="R149"/>
      <c r="S149"/>
      <c r="T149"/>
      <c r="U149"/>
      <c r="V149"/>
      <c r="W149"/>
      <c r="X149"/>
      <c r="Y149"/>
      <c r="Z149"/>
      <c r="AA149"/>
      <c r="AB149"/>
      <c r="AC149"/>
      <c r="AD149"/>
      <c r="AE149"/>
      <c r="AF149"/>
    </row>
    <row r="150" spans="1:32" ht="25.5" x14ac:dyDescent="0.25">
      <c r="A150" s="63" t="s">
        <v>29</v>
      </c>
      <c r="B150" s="63" t="s">
        <v>30</v>
      </c>
      <c r="C150" s="63" t="s">
        <v>17</v>
      </c>
      <c r="D150" s="63" t="s">
        <v>11</v>
      </c>
      <c r="E150" s="63" t="s">
        <v>31</v>
      </c>
      <c r="F150" s="63" t="s">
        <v>32</v>
      </c>
      <c r="G150" s="63" t="s">
        <v>33</v>
      </c>
      <c r="H150" s="63" t="s">
        <v>34</v>
      </c>
      <c r="I150"/>
      <c r="J150"/>
      <c r="K150"/>
      <c r="L150"/>
      <c r="M150"/>
      <c r="N150"/>
      <c r="O150"/>
      <c r="P150"/>
      <c r="Q150"/>
      <c r="R150"/>
      <c r="S150"/>
      <c r="T150"/>
      <c r="U150"/>
      <c r="V150"/>
      <c r="W150"/>
      <c r="X150"/>
      <c r="Y150"/>
      <c r="Z150"/>
      <c r="AA150"/>
      <c r="AB150"/>
      <c r="AC150"/>
      <c r="AD150"/>
      <c r="AE150"/>
      <c r="AF150"/>
    </row>
    <row r="151" spans="1:32" ht="15" x14ac:dyDescent="0.25">
      <c r="A151" s="42" t="s">
        <v>16</v>
      </c>
      <c r="B151" s="42" t="s">
        <v>148</v>
      </c>
      <c r="C151" s="42" t="s">
        <v>96</v>
      </c>
      <c r="D151" s="43">
        <v>47060</v>
      </c>
      <c r="E151" s="44" t="s">
        <v>97</v>
      </c>
      <c r="F151" s="64">
        <v>933</v>
      </c>
      <c r="G151" s="65">
        <v>4.25</v>
      </c>
      <c r="H151" s="42">
        <f>F151*G151</f>
        <v>3965.25</v>
      </c>
      <c r="I151"/>
      <c r="J151"/>
      <c r="K151"/>
      <c r="L151"/>
      <c r="M151"/>
      <c r="N151"/>
      <c r="O151"/>
      <c r="P151"/>
      <c r="Q151"/>
      <c r="R151"/>
      <c r="S151"/>
      <c r="T151"/>
      <c r="U151"/>
      <c r="V151"/>
      <c r="W151"/>
      <c r="X151"/>
      <c r="Y151"/>
      <c r="Z151"/>
      <c r="AA151"/>
      <c r="AB151"/>
      <c r="AC151"/>
      <c r="AD151"/>
      <c r="AE151"/>
      <c r="AF151"/>
    </row>
    <row r="152" spans="1:32" ht="15" x14ac:dyDescent="0.25">
      <c r="A152" s="42" t="s">
        <v>16</v>
      </c>
      <c r="B152" s="42" t="s">
        <v>148</v>
      </c>
      <c r="C152" s="42" t="s">
        <v>96</v>
      </c>
      <c r="D152" s="43">
        <v>47073</v>
      </c>
      <c r="E152" s="44" t="s">
        <v>35</v>
      </c>
      <c r="F152" s="64">
        <v>938</v>
      </c>
      <c r="G152" s="65">
        <v>27.029999999999998</v>
      </c>
      <c r="H152" s="42">
        <f t="shared" ref="H152:H154" si="11">F152*G152</f>
        <v>25354.14</v>
      </c>
      <c r="I152"/>
      <c r="J152"/>
      <c r="K152"/>
      <c r="L152"/>
      <c r="M152"/>
      <c r="N152"/>
      <c r="O152"/>
      <c r="P152"/>
      <c r="Q152"/>
      <c r="R152"/>
      <c r="S152"/>
      <c r="T152"/>
      <c r="U152"/>
      <c r="V152"/>
      <c r="W152"/>
      <c r="X152"/>
      <c r="Y152"/>
      <c r="Z152"/>
      <c r="AA152"/>
      <c r="AB152"/>
      <c r="AC152"/>
      <c r="AD152"/>
      <c r="AE152"/>
      <c r="AF152"/>
    </row>
    <row r="153" spans="1:32" ht="15" x14ac:dyDescent="0.25">
      <c r="A153" s="42" t="s">
        <v>16</v>
      </c>
      <c r="B153" s="42" t="s">
        <v>148</v>
      </c>
      <c r="C153" s="42" t="s">
        <v>96</v>
      </c>
      <c r="D153" s="43">
        <v>47079</v>
      </c>
      <c r="E153" s="44" t="s">
        <v>38</v>
      </c>
      <c r="F153" s="64">
        <v>937</v>
      </c>
      <c r="G153" s="65">
        <v>1.5</v>
      </c>
      <c r="H153" s="42">
        <f t="shared" si="11"/>
        <v>1405.5</v>
      </c>
      <c r="I153"/>
      <c r="J153"/>
      <c r="K153"/>
      <c r="L153"/>
      <c r="M153"/>
      <c r="N153"/>
      <c r="O153"/>
      <c r="P153"/>
      <c r="Q153"/>
      <c r="R153"/>
      <c r="S153"/>
      <c r="T153"/>
      <c r="U153"/>
      <c r="V153"/>
      <c r="W153"/>
      <c r="X153"/>
      <c r="Y153"/>
      <c r="Z153"/>
      <c r="AA153"/>
      <c r="AB153"/>
      <c r="AC153"/>
      <c r="AD153"/>
      <c r="AE153"/>
      <c r="AF153"/>
    </row>
    <row r="154" spans="1:32" ht="15" x14ac:dyDescent="0.25">
      <c r="A154" s="42" t="s">
        <v>16</v>
      </c>
      <c r="B154" s="42" t="s">
        <v>148</v>
      </c>
      <c r="C154" s="42" t="s">
        <v>96</v>
      </c>
      <c r="D154" s="43">
        <v>47268</v>
      </c>
      <c r="E154" s="44" t="s">
        <v>77</v>
      </c>
      <c r="F154" s="64">
        <v>80</v>
      </c>
      <c r="G154" s="65">
        <v>5.28</v>
      </c>
      <c r="H154" s="42">
        <f t="shared" si="11"/>
        <v>422.40000000000003</v>
      </c>
      <c r="I154"/>
      <c r="J154"/>
      <c r="K154"/>
      <c r="L154"/>
      <c r="M154"/>
      <c r="N154"/>
      <c r="O154"/>
      <c r="P154"/>
      <c r="Q154"/>
      <c r="R154"/>
      <c r="S154"/>
      <c r="T154"/>
      <c r="U154"/>
      <c r="V154"/>
      <c r="W154"/>
      <c r="X154"/>
      <c r="Y154"/>
      <c r="Z154"/>
      <c r="AA154"/>
      <c r="AB154"/>
      <c r="AC154"/>
      <c r="AD154"/>
      <c r="AE154"/>
      <c r="AF154"/>
    </row>
    <row r="155" spans="1:32" ht="15" x14ac:dyDescent="0.25">
      <c r="D155" s="6"/>
      <c r="E155" s="5"/>
      <c r="G155" s="42" t="s">
        <v>41</v>
      </c>
      <c r="H155" s="66">
        <f>SUM(H151:H154)</f>
        <v>31147.29</v>
      </c>
      <c r="I155"/>
      <c r="J155"/>
      <c r="K155"/>
      <c r="L155"/>
      <c r="M155"/>
      <c r="N155"/>
      <c r="O155"/>
      <c r="P155"/>
      <c r="Q155"/>
      <c r="R155"/>
      <c r="S155"/>
      <c r="T155"/>
      <c r="U155"/>
      <c r="V155"/>
      <c r="W155"/>
      <c r="X155"/>
      <c r="Y155"/>
      <c r="Z155"/>
      <c r="AA155"/>
      <c r="AB155"/>
      <c r="AC155"/>
      <c r="AD155"/>
      <c r="AE155"/>
      <c r="AF155"/>
    </row>
    <row r="156" spans="1:32" ht="15" x14ac:dyDescent="0.25">
      <c r="D156" s="6"/>
      <c r="E156" s="5"/>
      <c r="G156" s="42"/>
      <c r="H156" s="67">
        <f>ROUNDUP(H155,0)</f>
        <v>31148</v>
      </c>
      <c r="I156"/>
      <c r="J156"/>
      <c r="K156"/>
      <c r="L156"/>
      <c r="M156"/>
      <c r="N156"/>
      <c r="O156"/>
      <c r="P156"/>
      <c r="Q156"/>
      <c r="R156"/>
      <c r="S156"/>
      <c r="T156"/>
      <c r="U156"/>
      <c r="V156"/>
      <c r="W156"/>
      <c r="X156"/>
      <c r="Y156"/>
      <c r="Z156"/>
      <c r="AA156"/>
      <c r="AB156"/>
      <c r="AC156"/>
      <c r="AD156"/>
      <c r="AE156"/>
      <c r="AF156"/>
    </row>
    <row r="157" spans="1:32" ht="15" x14ac:dyDescent="0.25">
      <c r="D157" s="6"/>
      <c r="E157" s="5"/>
      <c r="I157"/>
      <c r="J157"/>
      <c r="K157"/>
      <c r="L157"/>
      <c r="M157"/>
      <c r="N157"/>
      <c r="O157"/>
      <c r="P157"/>
      <c r="Q157"/>
      <c r="R157"/>
      <c r="S157"/>
      <c r="T157"/>
      <c r="U157"/>
      <c r="V157"/>
      <c r="W157"/>
      <c r="X157"/>
      <c r="Y157"/>
      <c r="Z157"/>
      <c r="AA157"/>
      <c r="AB157"/>
      <c r="AC157"/>
      <c r="AD157"/>
      <c r="AE157"/>
      <c r="AF157"/>
    </row>
    <row r="158" spans="1:32" ht="15" x14ac:dyDescent="0.25">
      <c r="D158" s="6"/>
      <c r="E158" s="5"/>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s="71">
        <f>H16+H25+H39+H47+H62+H89+H103+H109+H120+H128+H135+H143+H148+H156</f>
        <v>13911850</v>
      </c>
      <c r="I159" t="s">
        <v>196</v>
      </c>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s="143">
        <f>H78+H95</f>
        <v>14884896</v>
      </c>
      <c r="I160" t="s">
        <v>197</v>
      </c>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s="144">
        <f>H159+H160</f>
        <v>28796746</v>
      </c>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c r="N188"/>
      <c r="O188"/>
      <c r="P188"/>
      <c r="Q188"/>
      <c r="R188"/>
      <c r="S188"/>
      <c r="T188"/>
      <c r="U188"/>
      <c r="V188"/>
      <c r="W188"/>
      <c r="X188"/>
      <c r="Y188"/>
      <c r="Z188"/>
      <c r="AA188"/>
      <c r="AB188"/>
      <c r="AC188"/>
      <c r="AD188"/>
      <c r="AE188"/>
      <c r="AF188"/>
    </row>
    <row r="189" spans="1:32" ht="15" x14ac:dyDescent="0.25">
      <c r="A189"/>
      <c r="B189"/>
      <c r="C189"/>
      <c r="D189"/>
      <c r="E189"/>
      <c r="F189"/>
      <c r="G189"/>
      <c r="H189"/>
      <c r="I189"/>
      <c r="J189"/>
      <c r="K189"/>
      <c r="L189"/>
      <c r="M189"/>
      <c r="N189"/>
      <c r="O189"/>
      <c r="P189"/>
      <c r="Q189"/>
      <c r="R189"/>
      <c r="S189"/>
      <c r="T189"/>
      <c r="U189"/>
      <c r="V189"/>
      <c r="W189"/>
      <c r="X189"/>
      <c r="Y189"/>
      <c r="Z189"/>
      <c r="AA189"/>
      <c r="AB189"/>
      <c r="AC189"/>
      <c r="AD189"/>
      <c r="AE189"/>
      <c r="AF189"/>
    </row>
    <row r="190" spans="1:32" ht="15" x14ac:dyDescent="0.25">
      <c r="A190"/>
      <c r="B190"/>
      <c r="C190"/>
      <c r="D190"/>
      <c r="E190"/>
      <c r="F190"/>
      <c r="G190"/>
      <c r="H190"/>
      <c r="I190"/>
      <c r="J190"/>
      <c r="K190"/>
      <c r="L190"/>
      <c r="M190"/>
      <c r="N190"/>
      <c r="O190"/>
      <c r="P190"/>
      <c r="Q190"/>
      <c r="R190"/>
      <c r="S190"/>
      <c r="T190"/>
      <c r="U190"/>
      <c r="V190"/>
      <c r="W190"/>
      <c r="X190"/>
      <c r="Y190"/>
      <c r="Z190"/>
      <c r="AA190"/>
      <c r="AB190"/>
      <c r="AC190"/>
      <c r="AD190"/>
      <c r="AE190"/>
      <c r="AF190"/>
    </row>
    <row r="191" spans="1:32" ht="15" x14ac:dyDescent="0.25">
      <c r="A191"/>
      <c r="B191"/>
      <c r="C191"/>
      <c r="D191"/>
      <c r="E191"/>
      <c r="F191"/>
      <c r="G191"/>
      <c r="H191"/>
      <c r="I191"/>
      <c r="J191"/>
      <c r="K191"/>
      <c r="L191"/>
      <c r="M191"/>
      <c r="N191"/>
      <c r="O191"/>
      <c r="P191"/>
      <c r="Q191"/>
      <c r="R191"/>
      <c r="S191"/>
      <c r="T191"/>
      <c r="U191"/>
      <c r="V191"/>
      <c r="W191"/>
      <c r="X191"/>
      <c r="Y191"/>
      <c r="Z191"/>
      <c r="AA191"/>
      <c r="AB191"/>
      <c r="AC191"/>
      <c r="AD191"/>
      <c r="AE191"/>
      <c r="AF191"/>
    </row>
    <row r="192" spans="1:32" ht="15" x14ac:dyDescent="0.25">
      <c r="A192"/>
      <c r="B192"/>
      <c r="C192"/>
      <c r="D192"/>
      <c r="E192"/>
      <c r="F192"/>
      <c r="G192"/>
      <c r="H192"/>
      <c r="I192"/>
      <c r="J192"/>
      <c r="K192"/>
      <c r="L192"/>
      <c r="M192"/>
      <c r="N192"/>
      <c r="O192"/>
      <c r="P192"/>
      <c r="Q192"/>
      <c r="R192"/>
      <c r="S192"/>
      <c r="T192"/>
      <c r="U192"/>
      <c r="V192"/>
      <c r="W192"/>
      <c r="X192"/>
      <c r="Y192"/>
      <c r="Z192"/>
      <c r="AA192"/>
      <c r="AB192"/>
      <c r="AC192"/>
      <c r="AD192"/>
      <c r="AE192"/>
      <c r="AF192"/>
    </row>
    <row r="193" spans="1:32" ht="15" x14ac:dyDescent="0.25">
      <c r="A193"/>
      <c r="B193"/>
      <c r="C193"/>
      <c r="D193"/>
      <c r="E193"/>
      <c r="F193"/>
      <c r="G193"/>
      <c r="H193"/>
      <c r="I193"/>
      <c r="J193"/>
      <c r="K193"/>
      <c r="L193"/>
      <c r="M193"/>
      <c r="N193"/>
      <c r="O193"/>
      <c r="P193"/>
      <c r="Q193"/>
      <c r="R193"/>
      <c r="S193"/>
      <c r="T193"/>
      <c r="U193"/>
      <c r="V193"/>
      <c r="W193"/>
      <c r="X193"/>
      <c r="Y193"/>
      <c r="Z193"/>
      <c r="AA193"/>
      <c r="AB193"/>
      <c r="AC193"/>
      <c r="AD193"/>
      <c r="AE193"/>
      <c r="AF193"/>
    </row>
    <row r="194" spans="1:32" ht="15" x14ac:dyDescent="0.25">
      <c r="A194"/>
      <c r="B194"/>
      <c r="C194"/>
      <c r="D194"/>
      <c r="E194"/>
      <c r="F194"/>
      <c r="G194"/>
      <c r="H194"/>
      <c r="I194"/>
      <c r="J194"/>
      <c r="K194"/>
      <c r="L194"/>
      <c r="M194"/>
      <c r="N194"/>
      <c r="O194"/>
      <c r="P194"/>
      <c r="Q194"/>
      <c r="R194"/>
      <c r="S194"/>
      <c r="T194"/>
      <c r="U194"/>
      <c r="V194"/>
      <c r="W194"/>
      <c r="X194"/>
      <c r="Y194"/>
      <c r="Z194"/>
      <c r="AA194"/>
      <c r="AB194"/>
      <c r="AC194"/>
      <c r="AD194"/>
      <c r="AE194"/>
      <c r="AF194"/>
    </row>
    <row r="195" spans="1:32" ht="15" x14ac:dyDescent="0.25">
      <c r="A195"/>
      <c r="B195"/>
      <c r="C195"/>
      <c r="D195"/>
      <c r="E195"/>
      <c r="F195"/>
      <c r="G195"/>
      <c r="H195"/>
      <c r="I195"/>
      <c r="J195"/>
      <c r="K195"/>
      <c r="L195"/>
      <c r="M195"/>
      <c r="N195"/>
      <c r="O195"/>
      <c r="P195"/>
      <c r="Q195"/>
      <c r="R195"/>
      <c r="S195"/>
      <c r="T195"/>
      <c r="U195"/>
      <c r="V195"/>
      <c r="W195"/>
      <c r="X195"/>
      <c r="Y195"/>
      <c r="Z195"/>
      <c r="AA195"/>
      <c r="AB195"/>
      <c r="AC195"/>
      <c r="AD195"/>
      <c r="AE195"/>
      <c r="AF195"/>
    </row>
    <row r="196" spans="1:32" ht="15" x14ac:dyDescent="0.25">
      <c r="A196"/>
      <c r="B196"/>
      <c r="C196"/>
      <c r="D196"/>
      <c r="E196"/>
      <c r="F196"/>
      <c r="G196"/>
      <c r="H196"/>
      <c r="I196"/>
      <c r="J196"/>
      <c r="K196"/>
      <c r="L196"/>
      <c r="M196"/>
      <c r="N196"/>
      <c r="O196"/>
      <c r="P196"/>
      <c r="Q196"/>
      <c r="R196"/>
      <c r="S196"/>
      <c r="T196"/>
      <c r="U196"/>
      <c r="V196"/>
      <c r="W196"/>
      <c r="X196"/>
      <c r="Y196"/>
      <c r="Z196"/>
      <c r="AA196"/>
      <c r="AB196"/>
      <c r="AC196"/>
      <c r="AD196"/>
      <c r="AE196"/>
      <c r="AF196"/>
    </row>
    <row r="197" spans="1:32" ht="15" x14ac:dyDescent="0.25">
      <c r="A197"/>
      <c r="B197"/>
      <c r="C197"/>
      <c r="D197"/>
      <c r="E197"/>
      <c r="F197"/>
      <c r="G197"/>
      <c r="H197"/>
      <c r="I197"/>
      <c r="J197"/>
      <c r="K197"/>
      <c r="L197"/>
      <c r="M197"/>
      <c r="N197"/>
      <c r="O197"/>
      <c r="P197"/>
      <c r="Q197"/>
      <c r="R197"/>
      <c r="S197"/>
      <c r="T197"/>
      <c r="U197"/>
      <c r="V197"/>
      <c r="W197"/>
      <c r="X197"/>
      <c r="Y197"/>
      <c r="Z197"/>
      <c r="AA197"/>
      <c r="AB197"/>
      <c r="AC197"/>
      <c r="AD197"/>
      <c r="AE197"/>
      <c r="AF197"/>
    </row>
    <row r="198" spans="1:32" ht="15" x14ac:dyDescent="0.25">
      <c r="A198"/>
      <c r="B198"/>
      <c r="C198"/>
      <c r="D198"/>
      <c r="E198"/>
      <c r="F198"/>
      <c r="G198"/>
      <c r="H198"/>
      <c r="I198"/>
      <c r="J198"/>
      <c r="K198"/>
      <c r="L198"/>
      <c r="M198"/>
      <c r="N198"/>
      <c r="O198"/>
      <c r="P198"/>
      <c r="Q198"/>
      <c r="R198"/>
      <c r="S198"/>
      <c r="T198"/>
      <c r="U198"/>
      <c r="V198"/>
      <c r="W198"/>
      <c r="X198"/>
      <c r="Y198"/>
      <c r="Z198"/>
      <c r="AA198"/>
      <c r="AB198"/>
      <c r="AC198"/>
      <c r="AD198"/>
      <c r="AE198"/>
      <c r="AF198"/>
    </row>
    <row r="199" spans="1:32" ht="15" x14ac:dyDescent="0.25">
      <c r="A199"/>
      <c r="B199"/>
      <c r="C199"/>
      <c r="D199"/>
      <c r="E199"/>
      <c r="F199"/>
      <c r="G199"/>
      <c r="H199"/>
      <c r="I199"/>
      <c r="J199"/>
      <c r="K199"/>
      <c r="L199"/>
      <c r="M199"/>
      <c r="N199"/>
      <c r="O199"/>
      <c r="P199"/>
      <c r="Q199"/>
      <c r="R199"/>
      <c r="S199"/>
      <c r="T199"/>
      <c r="U199"/>
      <c r="V199"/>
      <c r="W199"/>
      <c r="X199"/>
      <c r="Y199"/>
      <c r="Z199"/>
      <c r="AA199"/>
      <c r="AB199"/>
      <c r="AC199"/>
      <c r="AD199"/>
      <c r="AE199"/>
      <c r="AF199"/>
    </row>
    <row r="200" spans="1:32" ht="15" x14ac:dyDescent="0.25">
      <c r="A200"/>
      <c r="B200"/>
      <c r="C200"/>
      <c r="D200"/>
      <c r="E200"/>
      <c r="F200"/>
      <c r="G200"/>
      <c r="H200"/>
      <c r="I200"/>
      <c r="J200"/>
      <c r="K200"/>
      <c r="L200"/>
      <c r="M200"/>
      <c r="N200"/>
      <c r="O200"/>
      <c r="P200"/>
      <c r="Q200"/>
      <c r="R200"/>
      <c r="S200"/>
      <c r="T200"/>
      <c r="U200"/>
      <c r="V200"/>
      <c r="W200"/>
      <c r="X200"/>
      <c r="Y200"/>
      <c r="Z200"/>
      <c r="AA200"/>
      <c r="AB200"/>
      <c r="AC200"/>
      <c r="AD200"/>
      <c r="AE200"/>
      <c r="AF200"/>
    </row>
    <row r="201" spans="1:32" ht="15" x14ac:dyDescent="0.25">
      <c r="A201"/>
      <c r="B201"/>
      <c r="C201"/>
      <c r="D201"/>
      <c r="E201"/>
      <c r="F201"/>
      <c r="G201"/>
      <c r="H201"/>
      <c r="I201"/>
      <c r="J201"/>
      <c r="K201"/>
      <c r="L201"/>
      <c r="M201"/>
      <c r="N201"/>
      <c r="O201"/>
      <c r="P201"/>
      <c r="Q201"/>
      <c r="R201"/>
      <c r="S201"/>
      <c r="T201"/>
      <c r="U201"/>
      <c r="V201"/>
      <c r="W201"/>
      <c r="X201"/>
      <c r="Y201"/>
      <c r="Z201"/>
      <c r="AA201"/>
      <c r="AB201"/>
      <c r="AC201"/>
      <c r="AD201"/>
      <c r="AE201"/>
      <c r="AF201"/>
    </row>
    <row r="202" spans="1:32" ht="15" x14ac:dyDescent="0.25">
      <c r="A202"/>
      <c r="B202"/>
      <c r="C202"/>
      <c r="D202"/>
      <c r="E202"/>
      <c r="F202"/>
      <c r="G202"/>
      <c r="H202"/>
      <c r="I202"/>
      <c r="J202"/>
      <c r="K202"/>
      <c r="L202"/>
      <c r="M202"/>
      <c r="N202"/>
      <c r="O202"/>
      <c r="P202"/>
      <c r="Q202"/>
      <c r="R202"/>
      <c r="S202"/>
      <c r="T202"/>
      <c r="U202"/>
      <c r="V202"/>
      <c r="W202"/>
      <c r="X202"/>
      <c r="Y202"/>
      <c r="Z202"/>
      <c r="AA202"/>
      <c r="AB202"/>
      <c r="AC202"/>
      <c r="AD202"/>
      <c r="AE202"/>
      <c r="AF202"/>
    </row>
    <row r="203" spans="1:32" ht="15" x14ac:dyDescent="0.25">
      <c r="A203"/>
      <c r="B203"/>
      <c r="C203"/>
      <c r="D203"/>
      <c r="E203"/>
      <c r="F203"/>
      <c r="G203"/>
      <c r="H203"/>
      <c r="I203"/>
      <c r="J203"/>
      <c r="K203"/>
      <c r="L203"/>
      <c r="M203"/>
      <c r="N203"/>
      <c r="O203"/>
      <c r="P203"/>
      <c r="Q203"/>
      <c r="R203"/>
      <c r="S203"/>
      <c r="T203"/>
      <c r="U203"/>
      <c r="V203"/>
      <c r="W203"/>
      <c r="X203"/>
      <c r="Y203"/>
      <c r="Z203"/>
      <c r="AA203"/>
      <c r="AB203"/>
      <c r="AC203"/>
      <c r="AD203"/>
      <c r="AE203"/>
      <c r="AF203"/>
    </row>
    <row r="204" spans="1:32" ht="15" x14ac:dyDescent="0.25">
      <c r="A204"/>
      <c r="B204"/>
      <c r="C204"/>
      <c r="D204"/>
      <c r="E204"/>
      <c r="F204"/>
      <c r="G204"/>
      <c r="H204"/>
      <c r="I204"/>
      <c r="J204"/>
      <c r="K204"/>
      <c r="L204"/>
      <c r="M204"/>
      <c r="N204"/>
      <c r="O204"/>
      <c r="P204"/>
      <c r="Q204"/>
      <c r="R204"/>
      <c r="S204"/>
      <c r="T204"/>
      <c r="U204"/>
      <c r="V204"/>
      <c r="W204"/>
      <c r="X204"/>
      <c r="Y204"/>
      <c r="Z204"/>
      <c r="AA204"/>
      <c r="AB204"/>
      <c r="AC204"/>
      <c r="AD204"/>
      <c r="AE204"/>
      <c r="AF204"/>
    </row>
    <row r="205" spans="1:32" ht="15" x14ac:dyDescent="0.25">
      <c r="A205"/>
      <c r="B205"/>
      <c r="C205"/>
      <c r="D205"/>
      <c r="E205"/>
      <c r="F205"/>
      <c r="G205"/>
      <c r="H205"/>
      <c r="I205"/>
      <c r="J205"/>
      <c r="K205"/>
      <c r="L205"/>
      <c r="M205"/>
      <c r="N205"/>
      <c r="O205"/>
      <c r="P205"/>
      <c r="Q205"/>
      <c r="R205"/>
      <c r="S205"/>
      <c r="T205"/>
      <c r="U205"/>
      <c r="V205"/>
      <c r="W205"/>
      <c r="X205"/>
      <c r="Y205"/>
      <c r="Z205"/>
      <c r="AA205"/>
      <c r="AB205"/>
      <c r="AC205"/>
      <c r="AD205"/>
      <c r="AE205"/>
      <c r="AF205"/>
    </row>
    <row r="206" spans="1:32" ht="15" x14ac:dyDescent="0.25">
      <c r="A206"/>
      <c r="B206"/>
      <c r="C206"/>
      <c r="D206"/>
      <c r="E206"/>
      <c r="F206"/>
      <c r="G206"/>
      <c r="H206"/>
      <c r="I206"/>
      <c r="J206"/>
      <c r="K206"/>
      <c r="L206"/>
      <c r="M206"/>
      <c r="N206"/>
      <c r="O206"/>
      <c r="P206"/>
      <c r="Q206"/>
      <c r="R206"/>
      <c r="S206"/>
      <c r="T206"/>
      <c r="U206"/>
      <c r="V206"/>
      <c r="W206"/>
      <c r="X206"/>
      <c r="Y206"/>
      <c r="Z206"/>
      <c r="AA206"/>
      <c r="AB206"/>
      <c r="AC206"/>
      <c r="AD206"/>
      <c r="AE206"/>
      <c r="AF206"/>
    </row>
    <row r="207" spans="1:32" ht="15" x14ac:dyDescent="0.25">
      <c r="A207"/>
      <c r="B207"/>
      <c r="C207"/>
      <c r="D207"/>
      <c r="E207"/>
      <c r="F207"/>
      <c r="G207"/>
      <c r="H207"/>
      <c r="I207"/>
      <c r="J207"/>
      <c r="K207"/>
      <c r="L207"/>
      <c r="M207"/>
      <c r="N207"/>
      <c r="O207"/>
      <c r="P207"/>
      <c r="Q207"/>
      <c r="R207"/>
      <c r="S207"/>
      <c r="T207"/>
      <c r="U207"/>
      <c r="V207"/>
      <c r="W207"/>
      <c r="X207"/>
      <c r="Y207"/>
      <c r="Z207"/>
      <c r="AA207"/>
      <c r="AB207"/>
      <c r="AC207"/>
      <c r="AD207"/>
      <c r="AE207"/>
      <c r="AF207"/>
    </row>
    <row r="208" spans="1:32" ht="15" x14ac:dyDescent="0.25">
      <c r="A208"/>
      <c r="B208"/>
      <c r="C208"/>
      <c r="D208"/>
      <c r="E208"/>
      <c r="F208"/>
      <c r="G208"/>
      <c r="H208"/>
      <c r="I208"/>
      <c r="J208"/>
      <c r="K208"/>
      <c r="L208"/>
      <c r="M208"/>
      <c r="N208"/>
      <c r="O208"/>
      <c r="P208"/>
      <c r="Q208"/>
      <c r="R208"/>
      <c r="S208"/>
      <c r="T208"/>
      <c r="U208"/>
      <c r="V208"/>
      <c r="W208"/>
      <c r="X208"/>
      <c r="Y208"/>
      <c r="Z208"/>
      <c r="AA208"/>
      <c r="AB208"/>
      <c r="AC208"/>
      <c r="AD208"/>
      <c r="AE208"/>
      <c r="AF208"/>
    </row>
    <row r="209" spans="1:32" ht="15" x14ac:dyDescent="0.25">
      <c r="A209"/>
      <c r="B209"/>
      <c r="C209"/>
      <c r="D209"/>
      <c r="E209"/>
      <c r="F209"/>
      <c r="G209"/>
      <c r="H209"/>
      <c r="I209"/>
      <c r="J209"/>
      <c r="K209"/>
      <c r="L209"/>
      <c r="M209"/>
      <c r="N209"/>
      <c r="O209"/>
      <c r="P209"/>
      <c r="Q209"/>
      <c r="R209"/>
      <c r="S209"/>
      <c r="T209"/>
      <c r="U209"/>
      <c r="V209"/>
      <c r="W209"/>
      <c r="X209"/>
      <c r="Y209"/>
      <c r="Z209"/>
      <c r="AA209"/>
      <c r="AB209"/>
      <c r="AC209"/>
      <c r="AD209"/>
      <c r="AE209"/>
      <c r="AF209"/>
    </row>
    <row r="210" spans="1:32" ht="15" x14ac:dyDescent="0.25">
      <c r="A210"/>
      <c r="B210"/>
      <c r="C210"/>
      <c r="D210"/>
      <c r="E210"/>
      <c r="F210"/>
      <c r="G210"/>
      <c r="H210"/>
      <c r="I210"/>
      <c r="J210"/>
      <c r="K210"/>
      <c r="L210"/>
      <c r="M210"/>
      <c r="N210"/>
      <c r="O210"/>
      <c r="P210"/>
      <c r="Q210"/>
      <c r="R210"/>
      <c r="S210"/>
      <c r="T210"/>
      <c r="U210"/>
      <c r="V210"/>
      <c r="W210"/>
      <c r="X210"/>
      <c r="Y210"/>
      <c r="Z210"/>
      <c r="AA210"/>
      <c r="AB210"/>
      <c r="AC210"/>
      <c r="AD210"/>
      <c r="AE210"/>
      <c r="AF210"/>
    </row>
    <row r="211" spans="1:32" ht="15" x14ac:dyDescent="0.25">
      <c r="A211"/>
      <c r="B211"/>
      <c r="C211"/>
      <c r="D211"/>
      <c r="E211"/>
      <c r="F211"/>
      <c r="G211"/>
      <c r="H211"/>
      <c r="I211"/>
      <c r="J211"/>
      <c r="K211"/>
      <c r="L211"/>
      <c r="M211"/>
      <c r="N211"/>
      <c r="O211"/>
      <c r="P211"/>
      <c r="Q211"/>
      <c r="R211"/>
      <c r="S211"/>
      <c r="T211"/>
      <c r="U211"/>
      <c r="V211"/>
      <c r="W211"/>
      <c r="X211"/>
      <c r="Y211"/>
      <c r="Z211"/>
      <c r="AA211"/>
      <c r="AB211"/>
      <c r="AC211"/>
      <c r="AD211"/>
      <c r="AE211"/>
      <c r="AF211"/>
    </row>
    <row r="212" spans="1:32" ht="15" x14ac:dyDescent="0.25">
      <c r="A212"/>
      <c r="B212"/>
      <c r="C212"/>
      <c r="D212"/>
      <c r="E212"/>
      <c r="F212"/>
      <c r="G212"/>
      <c r="H212"/>
      <c r="I212"/>
      <c r="J212"/>
      <c r="K212"/>
      <c r="L212"/>
      <c r="M212"/>
      <c r="N212"/>
      <c r="O212"/>
      <c r="P212"/>
      <c r="Q212"/>
      <c r="R212"/>
      <c r="S212"/>
      <c r="T212"/>
      <c r="U212"/>
      <c r="V212"/>
      <c r="W212"/>
      <c r="X212"/>
      <c r="Y212"/>
      <c r="Z212"/>
      <c r="AA212"/>
      <c r="AB212"/>
      <c r="AC212"/>
      <c r="AD212"/>
      <c r="AE212"/>
      <c r="AF212"/>
    </row>
    <row r="213" spans="1:32" ht="15" x14ac:dyDescent="0.25">
      <c r="A213"/>
      <c r="B213"/>
      <c r="C213"/>
      <c r="D213"/>
      <c r="E213"/>
      <c r="F213"/>
      <c r="G213"/>
      <c r="H213"/>
      <c r="I213"/>
      <c r="J213"/>
      <c r="K213"/>
      <c r="L213"/>
      <c r="M213"/>
      <c r="N213"/>
      <c r="O213"/>
      <c r="P213"/>
      <c r="Q213"/>
      <c r="R213"/>
      <c r="S213"/>
      <c r="T213"/>
      <c r="U213"/>
      <c r="V213"/>
      <c r="W213"/>
      <c r="X213"/>
      <c r="Y213"/>
      <c r="Z213"/>
      <c r="AA213"/>
      <c r="AB213"/>
      <c r="AC213"/>
      <c r="AD213"/>
      <c r="AE213"/>
      <c r="AF213"/>
    </row>
    <row r="214" spans="1:32" ht="15" x14ac:dyDescent="0.25">
      <c r="A214"/>
      <c r="B214"/>
      <c r="C214"/>
      <c r="D214"/>
      <c r="E214"/>
      <c r="F214"/>
      <c r="G214"/>
      <c r="H214"/>
      <c r="I214"/>
      <c r="J214"/>
      <c r="K214"/>
      <c r="L214"/>
      <c r="M214"/>
      <c r="N214"/>
      <c r="O214"/>
      <c r="P214"/>
      <c r="Q214"/>
      <c r="R214"/>
      <c r="S214"/>
      <c r="T214"/>
      <c r="U214"/>
      <c r="V214"/>
      <c r="W214"/>
      <c r="X214"/>
      <c r="Y214"/>
      <c r="Z214"/>
      <c r="AA214"/>
      <c r="AB214"/>
      <c r="AC214"/>
      <c r="AD214"/>
      <c r="AE214"/>
      <c r="AF214"/>
    </row>
    <row r="215" spans="1:32" ht="15" x14ac:dyDescent="0.25">
      <c r="A215"/>
      <c r="B215"/>
      <c r="C215"/>
      <c r="D215"/>
      <c r="E215"/>
      <c r="F215"/>
      <c r="G215"/>
      <c r="H215"/>
      <c r="I215"/>
      <c r="J215"/>
      <c r="K215"/>
      <c r="L215"/>
      <c r="M215"/>
      <c r="N215"/>
      <c r="O215"/>
      <c r="P215"/>
      <c r="Q215"/>
      <c r="R215"/>
      <c r="S215"/>
      <c r="T215"/>
      <c r="U215"/>
      <c r="V215"/>
      <c r="W215"/>
      <c r="X215"/>
      <c r="Y215"/>
      <c r="Z215"/>
      <c r="AA215"/>
      <c r="AB215"/>
      <c r="AC215"/>
      <c r="AD215"/>
      <c r="AE215"/>
      <c r="AF215"/>
    </row>
    <row r="216" spans="1:32" ht="15" x14ac:dyDescent="0.25">
      <c r="A216"/>
      <c r="B216"/>
      <c r="C216"/>
      <c r="D216"/>
      <c r="E216"/>
      <c r="F216"/>
      <c r="G216"/>
      <c r="H216"/>
      <c r="I216"/>
      <c r="J216"/>
      <c r="K216"/>
      <c r="L216"/>
      <c r="M216"/>
      <c r="N216"/>
      <c r="O216"/>
      <c r="P216"/>
      <c r="Q216"/>
      <c r="R216"/>
      <c r="S216"/>
      <c r="T216"/>
      <c r="U216"/>
      <c r="V216"/>
      <c r="W216"/>
      <c r="X216"/>
      <c r="Y216"/>
      <c r="Z216"/>
      <c r="AA216"/>
      <c r="AB216"/>
      <c r="AC216"/>
      <c r="AD216"/>
      <c r="AE216"/>
      <c r="AF216"/>
    </row>
    <row r="217" spans="1:32" ht="15" x14ac:dyDescent="0.25">
      <c r="A217"/>
      <c r="B217"/>
      <c r="C217"/>
      <c r="D217"/>
      <c r="E217"/>
      <c r="F217"/>
      <c r="G217"/>
      <c r="H217"/>
      <c r="I217"/>
      <c r="J217"/>
      <c r="K217"/>
      <c r="L217"/>
      <c r="M217"/>
      <c r="N217"/>
      <c r="O217"/>
      <c r="P217"/>
      <c r="Q217"/>
      <c r="R217"/>
      <c r="S217"/>
      <c r="T217"/>
      <c r="U217"/>
      <c r="V217"/>
      <c r="W217"/>
      <c r="X217"/>
      <c r="Y217"/>
      <c r="Z217"/>
      <c r="AA217"/>
      <c r="AB217"/>
      <c r="AC217"/>
      <c r="AD217"/>
      <c r="AE217"/>
      <c r="AF217"/>
    </row>
    <row r="218" spans="1:32" ht="15" x14ac:dyDescent="0.25">
      <c r="A218"/>
      <c r="B218"/>
      <c r="C218"/>
      <c r="D218"/>
      <c r="E218"/>
      <c r="F218"/>
      <c r="G218"/>
      <c r="H218"/>
      <c r="I218"/>
      <c r="J218"/>
      <c r="K218"/>
      <c r="L218"/>
      <c r="M218"/>
      <c r="N218"/>
      <c r="O218"/>
      <c r="P218"/>
      <c r="Q218"/>
      <c r="R218"/>
      <c r="S218"/>
      <c r="T218"/>
      <c r="U218"/>
      <c r="V218"/>
      <c r="W218"/>
      <c r="X218"/>
      <c r="Y218"/>
      <c r="Z218"/>
      <c r="AA218"/>
      <c r="AB218"/>
      <c r="AC218"/>
      <c r="AD218"/>
      <c r="AE218"/>
      <c r="AF218"/>
    </row>
    <row r="219" spans="1:32" ht="15" x14ac:dyDescent="0.25">
      <c r="A219"/>
      <c r="B219"/>
      <c r="C219"/>
      <c r="D219"/>
      <c r="E219"/>
      <c r="F219"/>
      <c r="G219"/>
      <c r="H219"/>
      <c r="I219"/>
      <c r="J219"/>
      <c r="K219"/>
      <c r="L219"/>
      <c r="M219"/>
      <c r="N219"/>
      <c r="O219"/>
      <c r="P219"/>
      <c r="Q219"/>
      <c r="R219"/>
      <c r="S219"/>
      <c r="T219"/>
      <c r="U219"/>
      <c r="V219"/>
      <c r="W219"/>
      <c r="X219"/>
      <c r="Y219"/>
      <c r="Z219"/>
      <c r="AA219"/>
      <c r="AB219"/>
      <c r="AC219"/>
      <c r="AD219"/>
      <c r="AE219"/>
      <c r="AF219"/>
    </row>
    <row r="220" spans="1:32" ht="15" x14ac:dyDescent="0.25">
      <c r="A220"/>
      <c r="B220"/>
      <c r="C220"/>
      <c r="D220"/>
      <c r="E220"/>
      <c r="F220"/>
      <c r="G220"/>
      <c r="H220"/>
      <c r="I220"/>
      <c r="J220"/>
      <c r="K220"/>
      <c r="L220"/>
      <c r="M220"/>
      <c r="N220"/>
      <c r="O220"/>
      <c r="P220"/>
      <c r="Q220"/>
      <c r="R220"/>
      <c r="S220"/>
      <c r="T220"/>
      <c r="U220"/>
      <c r="V220"/>
      <c r="W220"/>
      <c r="X220"/>
      <c r="Y220"/>
      <c r="Z220"/>
      <c r="AA220"/>
      <c r="AB220"/>
      <c r="AC220"/>
      <c r="AD220"/>
      <c r="AE220"/>
      <c r="AF220"/>
    </row>
    <row r="221" spans="1:32" ht="15" x14ac:dyDescent="0.25">
      <c r="A221"/>
      <c r="B221"/>
      <c r="C221"/>
      <c r="D221"/>
      <c r="E221"/>
      <c r="F221"/>
      <c r="G221"/>
      <c r="H221"/>
      <c r="I221"/>
      <c r="J221"/>
      <c r="K221"/>
      <c r="L221"/>
      <c r="M221"/>
      <c r="N221"/>
      <c r="O221"/>
      <c r="P221"/>
      <c r="Q221"/>
      <c r="R221"/>
      <c r="S221"/>
      <c r="T221"/>
      <c r="U221"/>
      <c r="V221"/>
      <c r="W221"/>
      <c r="X221"/>
      <c r="Y221"/>
      <c r="Z221"/>
      <c r="AA221"/>
      <c r="AB221"/>
      <c r="AC221"/>
      <c r="AD221"/>
      <c r="AE221"/>
      <c r="AF221"/>
    </row>
    <row r="222" spans="1:32" ht="15" x14ac:dyDescent="0.25">
      <c r="A222"/>
      <c r="B222"/>
      <c r="C222"/>
      <c r="D222"/>
      <c r="E222"/>
      <c r="F222"/>
      <c r="G222"/>
      <c r="H222"/>
      <c r="I222"/>
      <c r="J222"/>
      <c r="K222"/>
      <c r="L222"/>
      <c r="M222"/>
      <c r="N222"/>
      <c r="O222"/>
      <c r="P222"/>
      <c r="Q222"/>
      <c r="R222"/>
      <c r="S222"/>
      <c r="T222"/>
      <c r="U222"/>
      <c r="V222"/>
      <c r="W222"/>
      <c r="X222"/>
      <c r="Y222"/>
      <c r="Z222"/>
      <c r="AA222"/>
      <c r="AB222"/>
      <c r="AC222"/>
      <c r="AD222"/>
      <c r="AE222"/>
      <c r="AF222"/>
    </row>
    <row r="223" spans="1:32" ht="15" x14ac:dyDescent="0.25">
      <c r="A223"/>
      <c r="B223"/>
      <c r="C223"/>
      <c r="D223"/>
      <c r="E223"/>
      <c r="F223"/>
      <c r="G223"/>
      <c r="H223"/>
      <c r="I223"/>
      <c r="J223"/>
      <c r="K223"/>
    </row>
    <row r="224" spans="1:32" ht="15" x14ac:dyDescent="0.25">
      <c r="A224"/>
      <c r="B224"/>
      <c r="C224"/>
      <c r="D224"/>
      <c r="E224"/>
      <c r="F224"/>
      <c r="G224"/>
      <c r="H224"/>
      <c r="I224"/>
      <c r="J224"/>
      <c r="K224"/>
    </row>
    <row r="225" spans="1:11" ht="15" x14ac:dyDescent="0.25">
      <c r="A225"/>
      <c r="B225"/>
      <c r="C225"/>
      <c r="D225"/>
      <c r="E225"/>
      <c r="F225"/>
      <c r="G225"/>
      <c r="H225"/>
      <c r="I225"/>
      <c r="J225"/>
      <c r="K225"/>
    </row>
    <row r="226" spans="1:11" ht="15" x14ac:dyDescent="0.25">
      <c r="A226"/>
      <c r="B226"/>
      <c r="C226"/>
      <c r="D226"/>
      <c r="E226"/>
      <c r="F226"/>
      <c r="G226"/>
      <c r="H226"/>
      <c r="I226"/>
      <c r="J226"/>
      <c r="K226"/>
    </row>
    <row r="227" spans="1:11" ht="15" x14ac:dyDescent="0.25">
      <c r="A227"/>
      <c r="B227"/>
      <c r="C227"/>
      <c r="D227"/>
      <c r="E227"/>
      <c r="F227"/>
      <c r="G227"/>
      <c r="H227"/>
      <c r="I227"/>
      <c r="J227"/>
      <c r="K227"/>
    </row>
    <row r="228" spans="1:11" ht="15" x14ac:dyDescent="0.25">
      <c r="A228"/>
      <c r="B228"/>
      <c r="C228"/>
      <c r="D228"/>
      <c r="E228"/>
      <c r="F228"/>
      <c r="G228"/>
      <c r="H228"/>
      <c r="I228"/>
      <c r="J228"/>
      <c r="K228"/>
    </row>
    <row r="229" spans="1:11" ht="15" x14ac:dyDescent="0.25">
      <c r="A229"/>
      <c r="B229"/>
      <c r="C229"/>
      <c r="D229"/>
      <c r="E229"/>
      <c r="F229"/>
      <c r="G229"/>
      <c r="H229"/>
      <c r="I229"/>
      <c r="J229"/>
      <c r="K229"/>
    </row>
    <row r="230" spans="1:11" ht="15" x14ac:dyDescent="0.25">
      <c r="A230"/>
      <c r="B230"/>
      <c r="C230"/>
      <c r="D230"/>
      <c r="E230"/>
      <c r="F230"/>
      <c r="G230"/>
      <c r="H230"/>
      <c r="I230"/>
      <c r="J230"/>
    </row>
  </sheetData>
  <mergeCells count="2">
    <mergeCell ref="A3:B3"/>
    <mergeCell ref="F1:H1"/>
  </mergeCells>
  <phoneticPr fontId="23"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6"/>
  <sheetViews>
    <sheetView showGridLines="0" zoomScale="80" zoomScaleNormal="80" workbookViewId="0">
      <selection activeCell="G22" sqref="G22"/>
    </sheetView>
  </sheetViews>
  <sheetFormatPr defaultColWidth="9.140625" defaultRowHeight="12.75" x14ac:dyDescent="0.2"/>
  <cols>
    <col min="1" max="1" width="18.28515625" style="98" customWidth="1"/>
    <col min="2" max="2" width="43.42578125" style="98" customWidth="1"/>
    <col min="3" max="3" width="63.28515625" style="98" customWidth="1"/>
    <col min="4" max="4" width="12" style="98" customWidth="1"/>
    <col min="5" max="5" width="10.28515625" style="98" customWidth="1"/>
    <col min="6" max="6" width="13.140625" style="98" customWidth="1"/>
    <col min="7" max="7" width="10.7109375" style="98" customWidth="1"/>
    <col min="8" max="16384" width="9.140625" style="98"/>
  </cols>
  <sheetData>
    <row r="1" spans="1:13" ht="48.75" customHeight="1" x14ac:dyDescent="0.2">
      <c r="A1" s="96"/>
      <c r="B1" s="96"/>
      <c r="C1" s="96"/>
      <c r="D1" s="178" t="s">
        <v>201</v>
      </c>
      <c r="E1" s="178"/>
      <c r="F1" s="178"/>
      <c r="G1" s="97"/>
      <c r="H1" s="97"/>
    </row>
    <row r="2" spans="1:13" x14ac:dyDescent="0.2">
      <c r="A2" s="99" t="s">
        <v>193</v>
      </c>
      <c r="B2" s="30"/>
      <c r="C2" s="30"/>
      <c r="D2" s="30"/>
      <c r="E2" s="30"/>
      <c r="F2" s="30"/>
      <c r="G2" s="30"/>
      <c r="H2" s="97"/>
      <c r="J2" s="100"/>
      <c r="K2" s="100"/>
      <c r="L2" s="100"/>
      <c r="M2" s="100"/>
    </row>
    <row r="3" spans="1:13" ht="37.5" customHeight="1" x14ac:dyDescent="0.2">
      <c r="A3" s="50" t="s">
        <v>109</v>
      </c>
      <c r="B3" s="51" t="s">
        <v>110</v>
      </c>
      <c r="C3" s="51" t="s">
        <v>111</v>
      </c>
      <c r="D3" s="51" t="s">
        <v>32</v>
      </c>
      <c r="E3" s="51" t="s">
        <v>33</v>
      </c>
      <c r="F3" s="51" t="s">
        <v>183</v>
      </c>
      <c r="G3" s="100"/>
      <c r="H3" s="97"/>
      <c r="J3" s="100"/>
      <c r="K3" s="100"/>
      <c r="L3" s="100"/>
      <c r="M3" s="100"/>
    </row>
    <row r="4" spans="1:13" x14ac:dyDescent="0.2">
      <c r="A4" s="101" t="s">
        <v>94</v>
      </c>
      <c r="B4" s="101" t="s">
        <v>95</v>
      </c>
      <c r="C4" s="101" t="s">
        <v>112</v>
      </c>
      <c r="D4" s="102">
        <v>16</v>
      </c>
      <c r="E4" s="103">
        <v>13.32</v>
      </c>
      <c r="F4" s="104">
        <f t="shared" ref="F4:F10" si="0">D4*E4</f>
        <v>213.12</v>
      </c>
      <c r="G4" s="41"/>
      <c r="H4" s="41"/>
      <c r="J4" s="100"/>
      <c r="K4" s="100"/>
      <c r="L4" s="100"/>
      <c r="M4" s="100"/>
    </row>
    <row r="5" spans="1:13" x14ac:dyDescent="0.2">
      <c r="A5" s="101" t="s">
        <v>94</v>
      </c>
      <c r="B5" s="101" t="s">
        <v>95</v>
      </c>
      <c r="C5" s="101" t="s">
        <v>113</v>
      </c>
      <c r="D5" s="102">
        <v>668</v>
      </c>
      <c r="E5" s="103">
        <v>13.32</v>
      </c>
      <c r="F5" s="104">
        <f t="shared" si="0"/>
        <v>8897.76</v>
      </c>
      <c r="G5" s="41"/>
      <c r="H5" s="41"/>
      <c r="J5" s="100"/>
      <c r="K5" s="100"/>
      <c r="L5" s="100"/>
      <c r="M5" s="100"/>
    </row>
    <row r="6" spans="1:13" x14ac:dyDescent="0.2">
      <c r="A6" s="101" t="s">
        <v>94</v>
      </c>
      <c r="B6" s="101" t="s">
        <v>95</v>
      </c>
      <c r="C6" s="101" t="s">
        <v>114</v>
      </c>
      <c r="D6" s="102">
        <v>697</v>
      </c>
      <c r="E6" s="103">
        <v>13.32</v>
      </c>
      <c r="F6" s="104">
        <f t="shared" si="0"/>
        <v>9284.0400000000009</v>
      </c>
      <c r="G6" s="41"/>
      <c r="H6" s="41"/>
      <c r="J6" s="100"/>
      <c r="K6" s="100"/>
      <c r="L6" s="100"/>
      <c r="M6" s="100"/>
    </row>
    <row r="7" spans="1:13" x14ac:dyDescent="0.2">
      <c r="A7" s="101" t="s">
        <v>94</v>
      </c>
      <c r="B7" s="101" t="s">
        <v>95</v>
      </c>
      <c r="C7" s="101" t="s">
        <v>115</v>
      </c>
      <c r="D7" s="102">
        <v>451</v>
      </c>
      <c r="E7" s="103">
        <v>20.48</v>
      </c>
      <c r="F7" s="104">
        <f t="shared" si="0"/>
        <v>9236.48</v>
      </c>
      <c r="G7" s="41"/>
      <c r="H7" s="41"/>
      <c r="J7" s="100"/>
      <c r="K7" s="100"/>
      <c r="L7" s="100"/>
      <c r="M7" s="100"/>
    </row>
    <row r="8" spans="1:13" x14ac:dyDescent="0.2">
      <c r="A8" s="101" t="s">
        <v>94</v>
      </c>
      <c r="B8" s="101" t="s">
        <v>95</v>
      </c>
      <c r="C8" s="101" t="s">
        <v>116</v>
      </c>
      <c r="D8" s="102">
        <v>42</v>
      </c>
      <c r="E8" s="103">
        <v>6.79</v>
      </c>
      <c r="F8" s="104">
        <f t="shared" si="0"/>
        <v>285.18</v>
      </c>
      <c r="G8" s="41"/>
      <c r="H8" s="41"/>
      <c r="J8" s="100"/>
      <c r="K8" s="100"/>
      <c r="L8" s="100"/>
      <c r="M8" s="100"/>
    </row>
    <row r="9" spans="1:13" x14ac:dyDescent="0.2">
      <c r="A9" s="101" t="s">
        <v>94</v>
      </c>
      <c r="B9" s="101" t="s">
        <v>95</v>
      </c>
      <c r="C9" s="101" t="s">
        <v>117</v>
      </c>
      <c r="D9" s="102">
        <v>575</v>
      </c>
      <c r="E9" s="103">
        <v>1.3</v>
      </c>
      <c r="F9" s="104">
        <f t="shared" si="0"/>
        <v>747.5</v>
      </c>
      <c r="G9" s="41"/>
      <c r="H9" s="41"/>
      <c r="J9" s="100"/>
      <c r="K9" s="100"/>
      <c r="L9" s="100"/>
      <c r="M9" s="100"/>
    </row>
    <row r="10" spans="1:13" x14ac:dyDescent="0.2">
      <c r="A10" s="101" t="s">
        <v>94</v>
      </c>
      <c r="B10" s="101" t="s">
        <v>95</v>
      </c>
      <c r="C10" s="101" t="s">
        <v>118</v>
      </c>
      <c r="D10" s="102">
        <v>72</v>
      </c>
      <c r="E10" s="103">
        <v>171.06</v>
      </c>
      <c r="F10" s="104">
        <f t="shared" si="0"/>
        <v>12316.32</v>
      </c>
      <c r="G10" s="41"/>
      <c r="H10" s="41"/>
      <c r="J10" s="100"/>
      <c r="K10" s="100"/>
      <c r="L10" s="100"/>
      <c r="M10" s="100"/>
    </row>
    <row r="11" spans="1:13" x14ac:dyDescent="0.2">
      <c r="A11" s="105"/>
      <c r="B11" s="105"/>
      <c r="C11" s="105"/>
      <c r="D11" s="177" t="s">
        <v>41</v>
      </c>
      <c r="E11" s="177"/>
      <c r="F11" s="107">
        <f>SUM(F4:F10)</f>
        <v>40980.400000000001</v>
      </c>
      <c r="G11" s="41"/>
      <c r="H11" s="41"/>
      <c r="J11" s="100"/>
      <c r="K11" s="100"/>
      <c r="L11" s="100"/>
      <c r="M11" s="100"/>
    </row>
    <row r="12" spans="1:13" ht="15" customHeight="1" x14ac:dyDescent="0.2">
      <c r="A12" s="105"/>
      <c r="B12" s="41"/>
      <c r="C12" s="41"/>
      <c r="D12" s="179" t="s">
        <v>18</v>
      </c>
      <c r="E12" s="180"/>
      <c r="F12" s="73">
        <f>ROUNDUP(F11,0)</f>
        <v>40981</v>
      </c>
      <c r="G12" s="41"/>
      <c r="H12" s="41"/>
      <c r="J12" s="100"/>
      <c r="K12" s="100"/>
      <c r="L12" s="100"/>
      <c r="M12" s="100"/>
    </row>
    <row r="13" spans="1:13" x14ac:dyDescent="0.2">
      <c r="A13" s="41"/>
      <c r="B13" s="41"/>
      <c r="C13" s="41"/>
      <c r="D13" s="41"/>
      <c r="E13" s="41"/>
      <c r="F13" s="41"/>
      <c r="G13" s="41"/>
      <c r="H13" s="41"/>
      <c r="J13" s="100"/>
      <c r="K13" s="100"/>
      <c r="L13" s="100"/>
      <c r="M13" s="100"/>
    </row>
    <row r="14" spans="1:13" x14ac:dyDescent="0.2">
      <c r="A14" s="41"/>
      <c r="B14" s="52"/>
      <c r="C14" s="41"/>
      <c r="D14" s="41"/>
      <c r="E14" s="41"/>
      <c r="F14" s="41"/>
      <c r="G14" s="41"/>
      <c r="H14" s="41"/>
      <c r="J14" s="100"/>
      <c r="K14" s="100"/>
      <c r="L14" s="100"/>
      <c r="M14" s="100"/>
    </row>
    <row r="15" spans="1:13" x14ac:dyDescent="0.2">
      <c r="A15" s="30"/>
      <c r="B15" s="30"/>
      <c r="C15" s="31"/>
      <c r="D15" s="32"/>
      <c r="E15" s="32"/>
      <c r="F15" s="30"/>
      <c r="G15" s="30"/>
      <c r="H15" s="97"/>
      <c r="J15" s="100"/>
      <c r="K15" s="100"/>
      <c r="L15" s="100"/>
      <c r="M15" s="100"/>
    </row>
    <row r="16" spans="1:13" x14ac:dyDescent="0.2">
      <c r="A16" s="30"/>
      <c r="B16" s="30"/>
      <c r="C16" s="31"/>
      <c r="D16" s="32"/>
      <c r="E16" s="32"/>
      <c r="F16" s="30"/>
      <c r="G16" s="30"/>
      <c r="H16" s="97"/>
      <c r="J16" s="100"/>
      <c r="K16" s="100"/>
      <c r="L16" s="100"/>
      <c r="M16" s="100"/>
    </row>
    <row r="17" spans="1:13" x14ac:dyDescent="0.2">
      <c r="A17" s="30"/>
      <c r="B17" s="30"/>
      <c r="C17" s="31"/>
      <c r="D17" s="32"/>
      <c r="E17" s="32"/>
      <c r="F17" s="30"/>
      <c r="G17" s="30"/>
      <c r="J17" s="100"/>
      <c r="K17" s="100"/>
      <c r="L17" s="100"/>
      <c r="M17" s="100"/>
    </row>
    <row r="18" spans="1:13" x14ac:dyDescent="0.2">
      <c r="A18" s="100"/>
      <c r="B18" s="100"/>
      <c r="C18" s="31"/>
      <c r="D18" s="32"/>
      <c r="E18" s="32"/>
      <c r="F18" s="100"/>
      <c r="G18" s="100"/>
      <c r="J18" s="100"/>
      <c r="K18" s="100"/>
      <c r="L18" s="100"/>
      <c r="M18" s="100"/>
    </row>
    <row r="19" spans="1:13" x14ac:dyDescent="0.2">
      <c r="A19" s="100"/>
      <c r="B19" s="100"/>
      <c r="C19" s="31"/>
      <c r="D19" s="32"/>
      <c r="E19" s="32"/>
      <c r="F19" s="100"/>
      <c r="G19" s="100"/>
      <c r="H19" s="100"/>
      <c r="I19" s="100"/>
      <c r="J19" s="100"/>
      <c r="K19" s="100"/>
      <c r="L19" s="100"/>
      <c r="M19" s="100"/>
    </row>
    <row r="20" spans="1:13" x14ac:dyDescent="0.2">
      <c r="A20" s="100"/>
      <c r="B20" s="100"/>
      <c r="C20" s="31"/>
      <c r="D20" s="32"/>
      <c r="E20" s="32"/>
      <c r="F20" s="100"/>
      <c r="G20" s="100"/>
      <c r="H20" s="100"/>
      <c r="I20" s="100"/>
      <c r="J20" s="100"/>
      <c r="K20" s="100"/>
      <c r="L20" s="100"/>
      <c r="M20" s="100"/>
    </row>
    <row r="21" spans="1:13" x14ac:dyDescent="0.2">
      <c r="A21" s="100"/>
      <c r="B21" s="100"/>
      <c r="C21" s="31"/>
      <c r="D21" s="32"/>
      <c r="E21" s="32"/>
      <c r="F21" s="100"/>
      <c r="G21" s="100"/>
      <c r="H21" s="100"/>
      <c r="I21" s="100"/>
      <c r="J21" s="100"/>
      <c r="K21" s="100"/>
      <c r="L21" s="100"/>
      <c r="M21" s="100"/>
    </row>
    <row r="22" spans="1:13" x14ac:dyDescent="0.2">
      <c r="A22" s="100"/>
      <c r="B22" s="100"/>
      <c r="C22" s="106"/>
      <c r="D22" s="106"/>
      <c r="E22" s="106"/>
      <c r="F22" s="100"/>
      <c r="G22" s="100"/>
      <c r="H22" s="100"/>
      <c r="I22" s="100"/>
      <c r="J22" s="100"/>
      <c r="K22" s="100"/>
      <c r="L22" s="100"/>
      <c r="M22" s="100"/>
    </row>
    <row r="23" spans="1:13" x14ac:dyDescent="0.2">
      <c r="A23" s="100"/>
      <c r="B23" s="100"/>
      <c r="C23" s="100"/>
      <c r="D23" s="100"/>
      <c r="E23" s="100"/>
      <c r="F23" s="100"/>
      <c r="G23" s="100"/>
      <c r="H23" s="100"/>
      <c r="I23" s="100"/>
      <c r="J23" s="100"/>
      <c r="K23" s="100"/>
      <c r="L23" s="100"/>
      <c r="M23" s="100"/>
    </row>
    <row r="24" spans="1:13" x14ac:dyDescent="0.2">
      <c r="A24" s="100"/>
      <c r="B24" s="100"/>
      <c r="C24" s="100"/>
      <c r="D24" s="100"/>
      <c r="E24" s="100"/>
      <c r="F24" s="100"/>
      <c r="G24" s="100"/>
      <c r="H24" s="100"/>
      <c r="I24" s="100"/>
      <c r="J24" s="100"/>
      <c r="K24" s="100"/>
      <c r="L24" s="100"/>
      <c r="M24" s="100"/>
    </row>
    <row r="25" spans="1:13" x14ac:dyDescent="0.2">
      <c r="A25" s="100"/>
      <c r="B25" s="100"/>
      <c r="C25" s="100"/>
      <c r="D25" s="100"/>
      <c r="E25" s="100"/>
      <c r="F25" s="100"/>
      <c r="G25" s="17"/>
      <c r="H25" s="17"/>
      <c r="I25" s="17"/>
    </row>
    <row r="26" spans="1:13" x14ac:dyDescent="0.2">
      <c r="A26" s="100"/>
      <c r="B26" s="100"/>
      <c r="C26" s="100"/>
      <c r="D26" s="100"/>
      <c r="E26" s="100"/>
      <c r="F26" s="100"/>
    </row>
  </sheetData>
  <autoFilter ref="A3:M12" xr:uid="{345613BA-D4D2-495F-9381-EE63743C4B91}"/>
  <mergeCells count="3">
    <mergeCell ref="D11:E11"/>
    <mergeCell ref="D1:F1"/>
    <mergeCell ref="D12:E1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T15"/>
  <sheetViews>
    <sheetView zoomScale="89" zoomScaleNormal="89" workbookViewId="0">
      <selection activeCell="A4" sqref="A4:E4"/>
    </sheetView>
  </sheetViews>
  <sheetFormatPr defaultRowHeight="12.75" x14ac:dyDescent="0.2"/>
  <cols>
    <col min="1" max="1" width="7.7109375" style="89" customWidth="1"/>
    <col min="2" max="2" width="70" style="89" customWidth="1"/>
    <col min="3" max="3" width="16" style="89" customWidth="1"/>
    <col min="4" max="4" width="12.7109375" style="89" customWidth="1"/>
    <col min="5" max="5" width="15.85546875" style="89" customWidth="1"/>
    <col min="6" max="6" width="18.140625" style="89" customWidth="1"/>
    <col min="7" max="7" width="12.5703125" style="89" customWidth="1"/>
    <col min="8" max="8" width="11.85546875" style="89" customWidth="1"/>
    <col min="9" max="9" width="13.140625" style="89" customWidth="1"/>
    <col min="10" max="10" width="13.7109375" style="89" customWidth="1"/>
    <col min="11" max="12" width="14.140625" style="89" customWidth="1"/>
    <col min="13" max="13" width="9.140625" style="89"/>
    <col min="14" max="14" width="9.140625" style="89" bestFit="1" customWidth="1"/>
    <col min="15" max="16384" width="9.140625" style="89"/>
  </cols>
  <sheetData>
    <row r="1" spans="1:20" ht="49.5" customHeight="1" x14ac:dyDescent="0.2">
      <c r="C1" s="174" t="s">
        <v>201</v>
      </c>
      <c r="D1" s="174"/>
      <c r="E1" s="174"/>
    </row>
    <row r="2" spans="1:20" ht="23.25" customHeight="1" x14ac:dyDescent="0.2">
      <c r="A2" s="108" t="s">
        <v>85</v>
      </c>
      <c r="B2" s="108"/>
      <c r="C2" s="108"/>
      <c r="D2" s="108"/>
    </row>
    <row r="3" spans="1:20" x14ac:dyDescent="0.2">
      <c r="A3" s="109" t="s">
        <v>144</v>
      </c>
      <c r="B3" s="110"/>
      <c r="C3" s="110"/>
      <c r="D3" s="110"/>
    </row>
    <row r="4" spans="1:20" ht="36.75" customHeight="1" x14ac:dyDescent="0.2">
      <c r="A4" s="112" t="s">
        <v>51</v>
      </c>
      <c r="B4" s="112" t="s">
        <v>194</v>
      </c>
      <c r="C4" s="112"/>
      <c r="D4" s="112" t="s">
        <v>195</v>
      </c>
      <c r="E4" s="113" t="s">
        <v>188</v>
      </c>
    </row>
    <row r="5" spans="1:20" x14ac:dyDescent="0.2">
      <c r="A5" s="185">
        <v>1</v>
      </c>
      <c r="B5" s="115" t="s">
        <v>86</v>
      </c>
      <c r="C5" s="116" t="s">
        <v>87</v>
      </c>
      <c r="D5" s="117">
        <v>0</v>
      </c>
      <c r="E5" s="118">
        <v>25779</v>
      </c>
    </row>
    <row r="6" spans="1:20" ht="21" customHeight="1" x14ac:dyDescent="0.2">
      <c r="A6" s="186"/>
      <c r="B6" s="115"/>
      <c r="C6" s="119" t="s">
        <v>183</v>
      </c>
      <c r="D6" s="119">
        <v>0.79</v>
      </c>
      <c r="E6" s="118">
        <f>SUM(D6*E5)</f>
        <v>20365.41</v>
      </c>
    </row>
    <row r="7" spans="1:20" ht="21" customHeight="1" x14ac:dyDescent="0.2">
      <c r="A7" s="190" t="s">
        <v>88</v>
      </c>
      <c r="B7" s="190"/>
      <c r="C7" s="190"/>
      <c r="D7" s="190"/>
      <c r="E7" s="190"/>
    </row>
    <row r="8" spans="1:20" x14ac:dyDescent="0.2">
      <c r="A8" s="187">
        <v>2</v>
      </c>
      <c r="B8" s="120" t="s">
        <v>89</v>
      </c>
      <c r="C8" s="125" t="s">
        <v>9</v>
      </c>
      <c r="D8" s="126" t="s">
        <v>9</v>
      </c>
      <c r="E8" s="127"/>
    </row>
    <row r="9" spans="1:20" ht="15" customHeight="1" x14ac:dyDescent="0.2">
      <c r="A9" s="187"/>
      <c r="B9" s="188" t="s">
        <v>90</v>
      </c>
      <c r="C9" s="114" t="s">
        <v>87</v>
      </c>
      <c r="D9" s="122"/>
      <c r="E9" s="118">
        <v>3317</v>
      </c>
      <c r="Q9" s="111"/>
      <c r="R9" s="111"/>
      <c r="S9" s="111"/>
      <c r="T9" s="111"/>
    </row>
    <row r="10" spans="1:20" x14ac:dyDescent="0.2">
      <c r="A10" s="187"/>
      <c r="B10" s="189"/>
      <c r="C10" s="114" t="s">
        <v>183</v>
      </c>
      <c r="D10" s="119">
        <f>8*1.21</f>
        <v>9.68</v>
      </c>
      <c r="E10" s="118">
        <f>SUM(D10*E9)</f>
        <v>32108.559999999998</v>
      </c>
    </row>
    <row r="11" spans="1:20" ht="14.45" customHeight="1" x14ac:dyDescent="0.2">
      <c r="A11" s="187"/>
      <c r="B11" s="183" t="s">
        <v>91</v>
      </c>
      <c r="C11" s="114" t="s">
        <v>87</v>
      </c>
      <c r="D11" s="122"/>
      <c r="E11" s="118">
        <v>591</v>
      </c>
    </row>
    <row r="12" spans="1:20" ht="14.45" customHeight="1" x14ac:dyDescent="0.2">
      <c r="A12" s="187"/>
      <c r="B12" s="184"/>
      <c r="C12" s="121" t="s">
        <v>183</v>
      </c>
      <c r="D12" s="123">
        <f>160*1.21</f>
        <v>193.6</v>
      </c>
      <c r="E12" s="124">
        <f>SUM(D12*E11)</f>
        <v>114417.59999999999</v>
      </c>
    </row>
    <row r="13" spans="1:20" ht="15.75" customHeight="1" x14ac:dyDescent="0.2">
      <c r="A13" s="182" t="s">
        <v>92</v>
      </c>
      <c r="B13" s="182"/>
      <c r="C13" s="128" t="s">
        <v>183</v>
      </c>
      <c r="D13" s="129"/>
      <c r="E13" s="130">
        <f>SUM(E6,E10,E12)</f>
        <v>166891.57</v>
      </c>
    </row>
    <row r="14" spans="1:20" x14ac:dyDescent="0.2">
      <c r="E14" s="131">
        <f>ROUNDUP(E13,0)</f>
        <v>166892</v>
      </c>
    </row>
    <row r="15" spans="1:20" x14ac:dyDescent="0.2">
      <c r="A15" s="181" t="s">
        <v>93</v>
      </c>
      <c r="B15" s="181"/>
    </row>
  </sheetData>
  <mergeCells count="8">
    <mergeCell ref="A15:B15"/>
    <mergeCell ref="C1:E1"/>
    <mergeCell ref="A13:B13"/>
    <mergeCell ref="B11:B12"/>
    <mergeCell ref="A5:A6"/>
    <mergeCell ref="A8:A12"/>
    <mergeCell ref="B9:B10"/>
    <mergeCell ref="A7:E7"/>
  </mergeCells>
  <pageMargins left="0.7" right="0.7" top="0.75" bottom="0.75" header="0.3" footer="0.3"/>
  <pageSetup scale="70" orientation="landscape" horizontalDpi="90" verticalDpi="9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8D2B1-4821-439A-92F3-85648E53888B}">
  <sheetPr>
    <tabColor theme="9" tint="0.79998168889431442"/>
  </sheetPr>
  <dimension ref="A1:H55"/>
  <sheetViews>
    <sheetView topLeftCell="A19" zoomScale="60" zoomScaleNormal="60" workbookViewId="0">
      <selection activeCell="T56" sqref="T56"/>
    </sheetView>
  </sheetViews>
  <sheetFormatPr defaultColWidth="9.140625" defaultRowHeight="12.75" x14ac:dyDescent="0.2"/>
  <cols>
    <col min="1" max="1" width="15.42578125" style="147" customWidth="1"/>
    <col min="2" max="2" width="43.5703125" style="148" customWidth="1"/>
    <col min="3" max="3" width="9.7109375" style="148" customWidth="1"/>
    <col min="4" max="4" width="15.28515625" style="148" customWidth="1"/>
    <col min="5" max="5" width="16.5703125" style="148" customWidth="1"/>
    <col min="6" max="6" width="12.140625" style="148" customWidth="1"/>
    <col min="7" max="7" width="10.85546875" style="148" customWidth="1"/>
    <col min="8" max="8" width="16" style="148" customWidth="1"/>
    <col min="9" max="9" width="10.42578125" style="148" bestFit="1" customWidth="1"/>
    <col min="10" max="16384" width="9.140625" style="148"/>
  </cols>
  <sheetData>
    <row r="1" spans="1:8" ht="56.25" customHeight="1" x14ac:dyDescent="0.2">
      <c r="F1" s="191" t="s">
        <v>201</v>
      </c>
      <c r="G1" s="191"/>
      <c r="H1" s="191"/>
    </row>
    <row r="2" spans="1:8" x14ac:dyDescent="0.2">
      <c r="A2" s="149" t="s">
        <v>156</v>
      </c>
    </row>
    <row r="3" spans="1:8" x14ac:dyDescent="0.2">
      <c r="A3" s="147" t="s">
        <v>157</v>
      </c>
      <c r="B3" s="150" t="s">
        <v>202</v>
      </c>
    </row>
    <row r="4" spans="1:8" ht="71.25" x14ac:dyDescent="0.2">
      <c r="A4" s="151" t="s">
        <v>158</v>
      </c>
      <c r="B4" s="152" t="s">
        <v>159</v>
      </c>
      <c r="C4" s="152" t="s">
        <v>160</v>
      </c>
      <c r="D4" s="153" t="s">
        <v>161</v>
      </c>
      <c r="E4" s="154" t="s">
        <v>206</v>
      </c>
      <c r="F4" s="154" t="s">
        <v>207</v>
      </c>
      <c r="G4" s="154" t="s">
        <v>208</v>
      </c>
      <c r="H4" s="154" t="s">
        <v>209</v>
      </c>
    </row>
    <row r="5" spans="1:8" ht="15" x14ac:dyDescent="0.25">
      <c r="A5" s="155" t="s">
        <v>162</v>
      </c>
      <c r="B5" s="156"/>
      <c r="C5" s="157"/>
      <c r="D5" s="157"/>
      <c r="E5" s="158"/>
      <c r="F5" s="158"/>
      <c r="G5" s="158"/>
      <c r="H5" s="158"/>
    </row>
    <row r="6" spans="1:8" ht="15" x14ac:dyDescent="0.25">
      <c r="A6" s="159" t="s">
        <v>163</v>
      </c>
      <c r="B6" s="156" t="s">
        <v>164</v>
      </c>
      <c r="C6" s="157">
        <v>1</v>
      </c>
      <c r="D6" s="157">
        <v>1</v>
      </c>
      <c r="E6" s="158">
        <v>1417.14</v>
      </c>
      <c r="F6" s="158"/>
      <c r="G6" s="158">
        <f>E6*23.59%</f>
        <v>334.30332600000003</v>
      </c>
      <c r="H6" s="158">
        <f>(E6+F6+G6)*D6</f>
        <v>1751.4433260000001</v>
      </c>
    </row>
    <row r="7" spans="1:8" ht="15" x14ac:dyDescent="0.25">
      <c r="A7" s="159" t="s">
        <v>165</v>
      </c>
      <c r="B7" s="156" t="s">
        <v>164</v>
      </c>
      <c r="C7" s="157">
        <v>1</v>
      </c>
      <c r="D7" s="157">
        <v>1</v>
      </c>
      <c r="E7" s="158">
        <v>1860</v>
      </c>
      <c r="F7" s="158">
        <v>88.57</v>
      </c>
      <c r="G7" s="158">
        <f>(E7+F7)*23.59%</f>
        <v>459.667663</v>
      </c>
      <c r="H7" s="158">
        <f t="shared" ref="H7:H16" si="0">(E7+F7+G7)*D7</f>
        <v>2408.2376629999999</v>
      </c>
    </row>
    <row r="8" spans="1:8" ht="15" x14ac:dyDescent="0.25">
      <c r="A8" s="155" t="s">
        <v>166</v>
      </c>
      <c r="B8" s="156"/>
      <c r="C8" s="157"/>
      <c r="D8" s="157"/>
      <c r="E8" s="158"/>
      <c r="F8" s="158"/>
      <c r="G8" s="158" t="s">
        <v>9</v>
      </c>
      <c r="H8" s="158"/>
    </row>
    <row r="9" spans="1:8" ht="15" x14ac:dyDescent="0.25">
      <c r="A9" s="160" t="s">
        <v>167</v>
      </c>
      <c r="B9" s="156" t="s">
        <v>168</v>
      </c>
      <c r="C9" s="157">
        <v>1</v>
      </c>
      <c r="D9" s="157">
        <v>1</v>
      </c>
      <c r="E9" s="158">
        <v>1513.63</v>
      </c>
      <c r="F9" s="158">
        <v>63.64</v>
      </c>
      <c r="G9" s="158">
        <f>(E9+F9)*23.59%</f>
        <v>372.07799300000005</v>
      </c>
      <c r="H9" s="158">
        <f t="shared" si="0"/>
        <v>1949.3479930000003</v>
      </c>
    </row>
    <row r="10" spans="1:8" ht="15" x14ac:dyDescent="0.25">
      <c r="A10" s="155" t="s">
        <v>169</v>
      </c>
      <c r="B10" s="156"/>
      <c r="C10" s="157"/>
      <c r="D10" s="157"/>
      <c r="E10" s="158"/>
      <c r="F10" s="158"/>
      <c r="G10" s="158"/>
      <c r="H10" s="158"/>
    </row>
    <row r="11" spans="1:8" ht="15" x14ac:dyDescent="0.25">
      <c r="A11" s="160" t="s">
        <v>170</v>
      </c>
      <c r="B11" s="156" t="s">
        <v>171</v>
      </c>
      <c r="C11" s="157">
        <v>1</v>
      </c>
      <c r="D11" s="157">
        <v>1</v>
      </c>
      <c r="E11" s="158">
        <v>1558.9</v>
      </c>
      <c r="F11" s="158">
        <v>217.36</v>
      </c>
      <c r="G11" s="158">
        <f t="shared" ref="G11:G16" si="1">(E11+F11)*23.59%</f>
        <v>419.01973400000003</v>
      </c>
      <c r="H11" s="158">
        <f t="shared" si="0"/>
        <v>2195.2797340000002</v>
      </c>
    </row>
    <row r="12" spans="1:8" ht="15" x14ac:dyDescent="0.25">
      <c r="A12" s="159" t="s">
        <v>172</v>
      </c>
      <c r="B12" s="156" t="s">
        <v>173</v>
      </c>
      <c r="C12" s="157">
        <v>1</v>
      </c>
      <c r="D12" s="157">
        <v>1</v>
      </c>
      <c r="E12" s="158">
        <v>984.57</v>
      </c>
      <c r="F12" s="158">
        <v>154.01</v>
      </c>
      <c r="G12" s="158">
        <f t="shared" si="1"/>
        <v>268.59102200000001</v>
      </c>
      <c r="H12" s="158">
        <f t="shared" si="0"/>
        <v>1407.171022</v>
      </c>
    </row>
    <row r="13" spans="1:8" ht="15" x14ac:dyDescent="0.25">
      <c r="A13" s="160" t="s">
        <v>174</v>
      </c>
      <c r="B13" s="156" t="s">
        <v>173</v>
      </c>
      <c r="C13" s="157">
        <v>1</v>
      </c>
      <c r="D13" s="157">
        <v>1</v>
      </c>
      <c r="E13" s="158">
        <v>1723</v>
      </c>
      <c r="F13" s="158">
        <v>220.97</v>
      </c>
      <c r="G13" s="158">
        <f t="shared" si="1"/>
        <v>458.58252299999998</v>
      </c>
      <c r="H13" s="158">
        <f t="shared" si="0"/>
        <v>2402.5525229999998</v>
      </c>
    </row>
    <row r="14" spans="1:8" ht="15" x14ac:dyDescent="0.25">
      <c r="A14" s="159" t="s">
        <v>175</v>
      </c>
      <c r="B14" s="156" t="s">
        <v>176</v>
      </c>
      <c r="C14" s="157">
        <v>1</v>
      </c>
      <c r="D14" s="157">
        <v>1</v>
      </c>
      <c r="E14" s="158">
        <v>1500</v>
      </c>
      <c r="F14" s="158">
        <v>221.43</v>
      </c>
      <c r="G14" s="158">
        <f t="shared" si="1"/>
        <v>406.08533700000004</v>
      </c>
      <c r="H14" s="158">
        <f t="shared" si="0"/>
        <v>2127.5153370000003</v>
      </c>
    </row>
    <row r="15" spans="1:8" ht="15" x14ac:dyDescent="0.25">
      <c r="A15" s="159" t="s">
        <v>177</v>
      </c>
      <c r="B15" s="156" t="s">
        <v>176</v>
      </c>
      <c r="C15" s="157">
        <v>1</v>
      </c>
      <c r="D15" s="157">
        <v>1</v>
      </c>
      <c r="E15" s="158">
        <v>1428.57</v>
      </c>
      <c r="F15" s="158">
        <v>374.08</v>
      </c>
      <c r="G15" s="158">
        <f t="shared" si="1"/>
        <v>425.24513499999995</v>
      </c>
      <c r="H15" s="158">
        <f t="shared" si="0"/>
        <v>2227.8951349999998</v>
      </c>
    </row>
    <row r="16" spans="1:8" ht="15" x14ac:dyDescent="0.25">
      <c r="A16" s="159" t="s">
        <v>178</v>
      </c>
      <c r="B16" s="156" t="s">
        <v>176</v>
      </c>
      <c r="C16" s="157">
        <v>1</v>
      </c>
      <c r="D16" s="157">
        <v>1</v>
      </c>
      <c r="E16" s="158">
        <v>2249.44</v>
      </c>
      <c r="F16" s="158">
        <v>276.31</v>
      </c>
      <c r="G16" s="158">
        <f t="shared" si="1"/>
        <v>595.82442500000002</v>
      </c>
      <c r="H16" s="158">
        <f t="shared" si="0"/>
        <v>3121.5744249999998</v>
      </c>
    </row>
    <row r="17" spans="1:8" ht="15" x14ac:dyDescent="0.25">
      <c r="A17" s="161"/>
      <c r="B17" s="162"/>
      <c r="C17" s="162"/>
      <c r="D17" s="162"/>
      <c r="E17" s="162"/>
      <c r="F17" s="162"/>
      <c r="G17" s="162"/>
      <c r="H17" s="163">
        <f>SUM(H6:H16)</f>
        <v>19591.017158000002</v>
      </c>
    </row>
    <row r="18" spans="1:8" ht="15" x14ac:dyDescent="0.25">
      <c r="A18" s="161"/>
      <c r="B18" s="162"/>
      <c r="C18" s="162"/>
      <c r="D18" s="162"/>
      <c r="E18" s="162"/>
      <c r="F18" s="162"/>
      <c r="G18" s="162"/>
      <c r="H18" s="164">
        <f>ROUNDUP(H17,0)</f>
        <v>19592</v>
      </c>
    </row>
    <row r="19" spans="1:8" x14ac:dyDescent="0.2">
      <c r="A19" s="147" t="s">
        <v>157</v>
      </c>
      <c r="B19" s="150" t="s">
        <v>204</v>
      </c>
    </row>
    <row r="20" spans="1:8" ht="71.25" x14ac:dyDescent="0.2">
      <c r="A20" s="151" t="s">
        <v>158</v>
      </c>
      <c r="B20" s="152" t="s">
        <v>159</v>
      </c>
      <c r="C20" s="152" t="s">
        <v>160</v>
      </c>
      <c r="D20" s="153" t="s">
        <v>161</v>
      </c>
      <c r="E20" s="154" t="s">
        <v>206</v>
      </c>
      <c r="F20" s="154" t="s">
        <v>207</v>
      </c>
      <c r="G20" s="154" t="s">
        <v>208</v>
      </c>
      <c r="H20" s="154" t="s">
        <v>209</v>
      </c>
    </row>
    <row r="21" spans="1:8" ht="15" x14ac:dyDescent="0.25">
      <c r="A21" s="155" t="s">
        <v>162</v>
      </c>
      <c r="B21" s="156"/>
      <c r="C21" s="157"/>
      <c r="D21" s="157"/>
      <c r="E21" s="158"/>
      <c r="F21" s="158"/>
      <c r="G21" s="158"/>
      <c r="H21" s="158"/>
    </row>
    <row r="22" spans="1:8" ht="15" x14ac:dyDescent="0.25">
      <c r="A22" s="159" t="s">
        <v>163</v>
      </c>
      <c r="B22" s="156" t="s">
        <v>164</v>
      </c>
      <c r="C22" s="157">
        <v>1</v>
      </c>
      <c r="D22" s="157">
        <v>1</v>
      </c>
      <c r="E22" s="158">
        <v>2100</v>
      </c>
      <c r="F22" s="158"/>
      <c r="G22" s="158">
        <f>E22*23.59%</f>
        <v>495.39</v>
      </c>
      <c r="H22" s="158">
        <f>(E22+F22+G22)*D22</f>
        <v>2595.39</v>
      </c>
    </row>
    <row r="23" spans="1:8" ht="15" x14ac:dyDescent="0.25">
      <c r="A23" s="159" t="s">
        <v>165</v>
      </c>
      <c r="B23" s="156" t="s">
        <v>164</v>
      </c>
      <c r="C23" s="157">
        <v>1</v>
      </c>
      <c r="D23" s="157">
        <v>1</v>
      </c>
      <c r="E23" s="158">
        <v>1860</v>
      </c>
      <c r="F23" s="158"/>
      <c r="G23" s="158">
        <f>E23*23.59%</f>
        <v>438.774</v>
      </c>
      <c r="H23" s="158">
        <f t="shared" ref="H23:H32" si="2">(E23+F23+G23)*D23</f>
        <v>2298.7739999999999</v>
      </c>
    </row>
    <row r="24" spans="1:8" ht="15" x14ac:dyDescent="0.25">
      <c r="A24" s="155" t="s">
        <v>166</v>
      </c>
      <c r="B24" s="156"/>
      <c r="C24" s="157"/>
      <c r="D24" s="157"/>
      <c r="E24" s="158"/>
      <c r="F24" s="158"/>
      <c r="G24" s="158" t="s">
        <v>9</v>
      </c>
      <c r="H24" s="158"/>
    </row>
    <row r="25" spans="1:8" ht="15" x14ac:dyDescent="0.25">
      <c r="A25" s="160" t="s">
        <v>167</v>
      </c>
      <c r="B25" s="156" t="s">
        <v>168</v>
      </c>
      <c r="C25" s="157">
        <v>1</v>
      </c>
      <c r="D25" s="157">
        <v>1</v>
      </c>
      <c r="E25" s="158">
        <v>1218</v>
      </c>
      <c r="F25" s="158">
        <v>243.85</v>
      </c>
      <c r="G25" s="158">
        <f>(E25+F25)*23.59%</f>
        <v>344.850415</v>
      </c>
      <c r="H25" s="158">
        <f t="shared" si="2"/>
        <v>1806.7004149999998</v>
      </c>
    </row>
    <row r="26" spans="1:8" ht="15" x14ac:dyDescent="0.25">
      <c r="A26" s="155" t="s">
        <v>169</v>
      </c>
      <c r="B26" s="156"/>
      <c r="C26" s="157"/>
      <c r="D26" s="157"/>
      <c r="E26" s="158"/>
      <c r="F26" s="158"/>
      <c r="G26" s="158"/>
      <c r="H26" s="158"/>
    </row>
    <row r="27" spans="1:8" ht="15" x14ac:dyDescent="0.25">
      <c r="A27" s="160" t="s">
        <v>170</v>
      </c>
      <c r="B27" s="156" t="s">
        <v>171</v>
      </c>
      <c r="C27" s="157">
        <v>1</v>
      </c>
      <c r="D27" s="157">
        <v>1</v>
      </c>
      <c r="E27" s="158">
        <v>1033.8</v>
      </c>
      <c r="F27" s="158">
        <v>144.36000000000001</v>
      </c>
      <c r="G27" s="158">
        <f t="shared" ref="G27:G32" si="3">(E27+F27)*23.59%</f>
        <v>277.92794399999997</v>
      </c>
      <c r="H27" s="158">
        <f t="shared" si="2"/>
        <v>1456.0879439999999</v>
      </c>
    </row>
    <row r="28" spans="1:8" ht="15" x14ac:dyDescent="0.25">
      <c r="A28" s="159" t="s">
        <v>172</v>
      </c>
      <c r="B28" s="156" t="s">
        <v>173</v>
      </c>
      <c r="C28" s="157">
        <v>1</v>
      </c>
      <c r="D28" s="157">
        <v>1</v>
      </c>
      <c r="E28" s="158">
        <v>1723</v>
      </c>
      <c r="F28" s="158">
        <v>377.9</v>
      </c>
      <c r="G28" s="158">
        <f t="shared" si="3"/>
        <v>495.60231000000005</v>
      </c>
      <c r="H28" s="158">
        <f t="shared" si="2"/>
        <v>2596.5023100000003</v>
      </c>
    </row>
    <row r="29" spans="1:8" ht="15" x14ac:dyDescent="0.25">
      <c r="A29" s="160" t="s">
        <v>179</v>
      </c>
      <c r="B29" s="156" t="s">
        <v>176</v>
      </c>
      <c r="C29" s="157">
        <v>1</v>
      </c>
      <c r="D29" s="157">
        <v>1</v>
      </c>
      <c r="E29" s="158">
        <v>1425</v>
      </c>
      <c r="F29" s="158">
        <v>165</v>
      </c>
      <c r="G29" s="158">
        <f t="shared" si="3"/>
        <v>375.08100000000002</v>
      </c>
      <c r="H29" s="158">
        <f t="shared" si="2"/>
        <v>1965.0810000000001</v>
      </c>
    </row>
    <row r="30" spans="1:8" ht="15" x14ac:dyDescent="0.25">
      <c r="A30" s="159" t="s">
        <v>175</v>
      </c>
      <c r="B30" s="156" t="s">
        <v>176</v>
      </c>
      <c r="C30" s="157">
        <v>1</v>
      </c>
      <c r="D30" s="157">
        <v>1</v>
      </c>
      <c r="E30" s="158">
        <v>1500</v>
      </c>
      <c r="F30" s="158">
        <v>150</v>
      </c>
      <c r="G30" s="158">
        <f t="shared" si="3"/>
        <v>389.23500000000001</v>
      </c>
      <c r="H30" s="158">
        <f t="shared" si="2"/>
        <v>2039.2350000000001</v>
      </c>
    </row>
    <row r="31" spans="1:8" ht="15" x14ac:dyDescent="0.25">
      <c r="A31" s="159" t="s">
        <v>177</v>
      </c>
      <c r="B31" s="156" t="s">
        <v>176</v>
      </c>
      <c r="C31" s="157">
        <v>1</v>
      </c>
      <c r="D31" s="157">
        <v>1</v>
      </c>
      <c r="E31" s="158">
        <v>1200</v>
      </c>
      <c r="F31" s="158">
        <v>199.87</v>
      </c>
      <c r="G31" s="158">
        <f t="shared" si="3"/>
        <v>330.229333</v>
      </c>
      <c r="H31" s="158">
        <f t="shared" si="2"/>
        <v>1730.0993329999999</v>
      </c>
    </row>
    <row r="32" spans="1:8" ht="15" x14ac:dyDescent="0.25">
      <c r="A32" s="159" t="s">
        <v>178</v>
      </c>
      <c r="B32" s="156" t="s">
        <v>176</v>
      </c>
      <c r="C32" s="157">
        <v>1</v>
      </c>
      <c r="D32" s="157">
        <v>1</v>
      </c>
      <c r="E32" s="158">
        <v>1500</v>
      </c>
      <c r="F32" s="158">
        <v>226.72</v>
      </c>
      <c r="G32" s="158">
        <f t="shared" si="3"/>
        <v>407.33324800000003</v>
      </c>
      <c r="H32" s="158">
        <f t="shared" si="2"/>
        <v>2134.0532480000002</v>
      </c>
    </row>
    <row r="33" spans="1:8" ht="15" x14ac:dyDescent="0.25">
      <c r="A33" s="161"/>
      <c r="B33" s="162"/>
      <c r="C33" s="162"/>
      <c r="D33" s="162"/>
      <c r="E33" s="162"/>
      <c r="F33" s="162"/>
      <c r="G33" s="162"/>
      <c r="H33" s="163">
        <f>SUM(H22:H32)</f>
        <v>18621.92325</v>
      </c>
    </row>
    <row r="34" spans="1:8" ht="15" x14ac:dyDescent="0.25">
      <c r="A34" s="161"/>
      <c r="B34" s="162"/>
      <c r="C34" s="162"/>
      <c r="D34" s="162"/>
      <c r="E34" s="162"/>
      <c r="F34" s="162"/>
      <c r="G34" s="162"/>
      <c r="H34" s="164">
        <f>ROUNDUP(H33,0)</f>
        <v>18622</v>
      </c>
    </row>
    <row r="36" spans="1:8" ht="15" x14ac:dyDescent="0.25">
      <c r="A36" s="147" t="s">
        <v>157</v>
      </c>
      <c r="B36" s="150" t="s">
        <v>205</v>
      </c>
      <c r="C36" s="162"/>
      <c r="D36" s="162"/>
      <c r="E36" s="162"/>
      <c r="F36" s="162"/>
      <c r="G36" s="162"/>
      <c r="H36" s="162"/>
    </row>
    <row r="37" spans="1:8" ht="71.25" x14ac:dyDescent="0.2">
      <c r="A37" s="151" t="s">
        <v>158</v>
      </c>
      <c r="B37" s="152" t="s">
        <v>159</v>
      </c>
      <c r="C37" s="152" t="s">
        <v>160</v>
      </c>
      <c r="D37" s="153" t="s">
        <v>161</v>
      </c>
      <c r="E37" s="154" t="s">
        <v>206</v>
      </c>
      <c r="F37" s="154" t="s">
        <v>207</v>
      </c>
      <c r="G37" s="154" t="s">
        <v>208</v>
      </c>
      <c r="H37" s="154" t="s">
        <v>209</v>
      </c>
    </row>
    <row r="38" spans="1:8" ht="15" x14ac:dyDescent="0.25">
      <c r="A38" s="155" t="s">
        <v>162</v>
      </c>
      <c r="B38" s="156"/>
      <c r="C38" s="157"/>
      <c r="D38" s="157"/>
      <c r="E38" s="158"/>
      <c r="F38" s="158"/>
      <c r="G38" s="158"/>
      <c r="H38" s="158"/>
    </row>
    <row r="39" spans="1:8" ht="15" x14ac:dyDescent="0.25">
      <c r="A39" s="159" t="s">
        <v>163</v>
      </c>
      <c r="B39" s="156" t="s">
        <v>164</v>
      </c>
      <c r="C39" s="157">
        <v>1</v>
      </c>
      <c r="D39" s="157">
        <v>1</v>
      </c>
      <c r="E39" s="158">
        <v>2100</v>
      </c>
      <c r="F39" s="158"/>
      <c r="G39" s="158">
        <f>E39*23.59%</f>
        <v>495.39</v>
      </c>
      <c r="H39" s="158">
        <f>(E39+F39+G39)*D39</f>
        <v>2595.39</v>
      </c>
    </row>
    <row r="40" spans="1:8" ht="15" x14ac:dyDescent="0.25">
      <c r="A40" s="159" t="s">
        <v>165</v>
      </c>
      <c r="B40" s="156" t="s">
        <v>164</v>
      </c>
      <c r="C40" s="157">
        <v>1</v>
      </c>
      <c r="D40" s="157">
        <v>1</v>
      </c>
      <c r="E40" s="158">
        <v>1860</v>
      </c>
      <c r="F40" s="158"/>
      <c r="G40" s="158">
        <f>E40*23.59%</f>
        <v>438.774</v>
      </c>
      <c r="H40" s="158">
        <f t="shared" ref="H40:H50" si="4">(E40+F40+G40)*D40</f>
        <v>2298.7739999999999</v>
      </c>
    </row>
    <row r="41" spans="1:8" ht="15" x14ac:dyDescent="0.25">
      <c r="A41" s="159" t="s">
        <v>203</v>
      </c>
      <c r="B41" s="156" t="s">
        <v>164</v>
      </c>
      <c r="C41" s="157">
        <v>0.25</v>
      </c>
      <c r="D41" s="157">
        <v>0.25</v>
      </c>
      <c r="E41" s="158">
        <v>508.77</v>
      </c>
      <c r="F41" s="158">
        <v>44.24</v>
      </c>
      <c r="G41" s="158">
        <f>(E41+F41)*23.59%</f>
        <v>130.45505900000001</v>
      </c>
      <c r="H41" s="158">
        <f t="shared" si="4"/>
        <v>170.86626475</v>
      </c>
    </row>
    <row r="42" spans="1:8" ht="15" x14ac:dyDescent="0.25">
      <c r="A42" s="155" t="s">
        <v>166</v>
      </c>
      <c r="B42" s="156"/>
      <c r="C42" s="157"/>
      <c r="D42" s="157"/>
      <c r="E42" s="158"/>
      <c r="F42" s="158"/>
      <c r="G42" s="158" t="s">
        <v>9</v>
      </c>
      <c r="H42" s="158"/>
    </row>
    <row r="43" spans="1:8" ht="15" x14ac:dyDescent="0.25">
      <c r="A43" s="160" t="s">
        <v>167</v>
      </c>
      <c r="B43" s="156" t="s">
        <v>168</v>
      </c>
      <c r="C43" s="157">
        <v>1</v>
      </c>
      <c r="D43" s="157">
        <v>1</v>
      </c>
      <c r="E43" s="158">
        <v>1218</v>
      </c>
      <c r="F43" s="158">
        <v>197.77</v>
      </c>
      <c r="G43" s="158">
        <f>(E43+F43)*23.59%</f>
        <v>333.980143</v>
      </c>
      <c r="H43" s="158">
        <f t="shared" si="4"/>
        <v>1749.750143</v>
      </c>
    </row>
    <row r="44" spans="1:8" ht="15" x14ac:dyDescent="0.25">
      <c r="A44" s="155" t="s">
        <v>169</v>
      </c>
      <c r="B44" s="156"/>
      <c r="C44" s="157"/>
      <c r="D44" s="157"/>
      <c r="E44" s="158"/>
      <c r="F44" s="158"/>
      <c r="G44" s="158" t="s">
        <v>9</v>
      </c>
      <c r="H44" s="158"/>
    </row>
    <row r="45" spans="1:8" ht="15" x14ac:dyDescent="0.25">
      <c r="A45" s="160" t="s">
        <v>170</v>
      </c>
      <c r="B45" s="156" t="s">
        <v>171</v>
      </c>
      <c r="C45" s="157">
        <v>1</v>
      </c>
      <c r="D45" s="157">
        <v>1</v>
      </c>
      <c r="E45" s="158">
        <v>973.87</v>
      </c>
      <c r="F45" s="158">
        <v>97.39</v>
      </c>
      <c r="G45" s="158">
        <f t="shared" ref="G45:G50" si="5">(E45+F45)*23.59%</f>
        <v>252.71023399999999</v>
      </c>
      <c r="H45" s="158">
        <f t="shared" si="4"/>
        <v>1323.9702339999999</v>
      </c>
    </row>
    <row r="46" spans="1:8" ht="15" x14ac:dyDescent="0.25">
      <c r="A46" s="159" t="s">
        <v>172</v>
      </c>
      <c r="B46" s="156" t="s">
        <v>173</v>
      </c>
      <c r="C46" s="157">
        <v>1</v>
      </c>
      <c r="D46" s="157">
        <v>1</v>
      </c>
      <c r="E46" s="158">
        <v>1573.17</v>
      </c>
      <c r="F46" s="158">
        <v>299.92</v>
      </c>
      <c r="G46" s="158">
        <f t="shared" si="5"/>
        <v>441.86193100000003</v>
      </c>
      <c r="H46" s="158">
        <f t="shared" si="4"/>
        <v>2314.9519310000001</v>
      </c>
    </row>
    <row r="47" spans="1:8" ht="15" x14ac:dyDescent="0.25">
      <c r="A47" s="160" t="s">
        <v>179</v>
      </c>
      <c r="B47" s="156" t="s">
        <v>176</v>
      </c>
      <c r="C47" s="157">
        <v>1</v>
      </c>
      <c r="D47" s="157">
        <v>1</v>
      </c>
      <c r="E47" s="158">
        <v>1239.1300000000001</v>
      </c>
      <c r="F47" s="158">
        <v>189.13</v>
      </c>
      <c r="G47" s="158">
        <f t="shared" si="5"/>
        <v>336.92653400000006</v>
      </c>
      <c r="H47" s="158">
        <f t="shared" si="4"/>
        <v>1765.1865340000004</v>
      </c>
    </row>
    <row r="48" spans="1:8" ht="15" x14ac:dyDescent="0.25">
      <c r="A48" s="159" t="s">
        <v>175</v>
      </c>
      <c r="B48" s="156" t="s">
        <v>176</v>
      </c>
      <c r="C48" s="157">
        <v>1</v>
      </c>
      <c r="D48" s="157">
        <v>1</v>
      </c>
      <c r="E48" s="158">
        <v>1500</v>
      </c>
      <c r="F48" s="158">
        <v>150</v>
      </c>
      <c r="G48" s="158">
        <f t="shared" si="5"/>
        <v>389.23500000000001</v>
      </c>
      <c r="H48" s="158">
        <f t="shared" si="4"/>
        <v>2039.2350000000001</v>
      </c>
    </row>
    <row r="49" spans="1:8" ht="15" x14ac:dyDescent="0.25">
      <c r="A49" s="159" t="s">
        <v>177</v>
      </c>
      <c r="B49" s="156" t="s">
        <v>176</v>
      </c>
      <c r="C49" s="157">
        <v>1</v>
      </c>
      <c r="D49" s="157">
        <v>1</v>
      </c>
      <c r="E49" s="158">
        <v>2446.25</v>
      </c>
      <c r="F49" s="158">
        <v>170.24</v>
      </c>
      <c r="G49" s="158">
        <f t="shared" si="5"/>
        <v>617.22999099999993</v>
      </c>
      <c r="H49" s="158">
        <f t="shared" si="4"/>
        <v>3233.7199909999999</v>
      </c>
    </row>
    <row r="50" spans="1:8" ht="15" x14ac:dyDescent="0.25">
      <c r="A50" s="159" t="s">
        <v>178</v>
      </c>
      <c r="B50" s="156" t="s">
        <v>176</v>
      </c>
      <c r="C50" s="157">
        <v>1</v>
      </c>
      <c r="D50" s="157">
        <v>1</v>
      </c>
      <c r="E50" s="158">
        <v>1500</v>
      </c>
      <c r="F50" s="158">
        <v>237.52</v>
      </c>
      <c r="G50" s="158">
        <f t="shared" si="5"/>
        <v>409.880968</v>
      </c>
      <c r="H50" s="158">
        <f t="shared" si="4"/>
        <v>2147.4009679999999</v>
      </c>
    </row>
    <row r="51" spans="1:8" ht="15" x14ac:dyDescent="0.25">
      <c r="A51" s="161"/>
      <c r="B51" s="162"/>
      <c r="C51" s="162"/>
      <c r="D51" s="162"/>
      <c r="E51" s="162"/>
      <c r="F51" s="162"/>
      <c r="G51" s="162"/>
      <c r="H51" s="163">
        <f>SUM(H39:H50)</f>
        <v>19639.245065750001</v>
      </c>
    </row>
    <row r="52" spans="1:8" ht="15" x14ac:dyDescent="0.25">
      <c r="A52" s="161"/>
      <c r="B52" s="162"/>
      <c r="C52" s="162"/>
      <c r="D52" s="162"/>
      <c r="E52" s="162"/>
      <c r="F52" s="162"/>
      <c r="G52" s="162"/>
      <c r="H52" s="164">
        <f>ROUNDUP(H51,0)</f>
        <v>19640</v>
      </c>
    </row>
    <row r="55" spans="1:8" x14ac:dyDescent="0.2">
      <c r="H55" s="165">
        <f>H18+H34+H52</f>
        <v>57854</v>
      </c>
    </row>
  </sheetData>
  <mergeCells count="1">
    <mergeCell ref="F1:H1"/>
  </mergeCells>
  <phoneticPr fontId="23" type="noConversion"/>
  <pageMargins left="0.70866141732283472" right="0.17" top="0.74803149606299213" bottom="0.74803149606299213" header="0.31496062992125984" footer="0.31496062992125984"/>
  <pageSetup paperSize="9" scale="7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Kopsavilkums</vt:lpstr>
      <vt:lpstr>ātrie testi_stac_daļa</vt:lpstr>
      <vt:lpstr>ātrie testi_amb_daļa</vt:lpstr>
      <vt:lpstr>Covid_pakalp_progr</vt:lpstr>
      <vt:lpstr>RAKUS_antivielu_testi</vt:lpstr>
      <vt:lpstr>Sekvencēšana</vt:lpstr>
      <vt:lpstr>Sekvencēš.personāla izmaksas</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2022-06-12T13:03:59Z</cp:lastPrinted>
  <dcterms:created xsi:type="dcterms:W3CDTF">2020-04-24T14:20:08Z</dcterms:created>
  <dcterms:modified xsi:type="dcterms:W3CDTF">2022-06-15T08:05:11Z</dcterms:modified>
</cp:coreProperties>
</file>