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vnozare.pri\vm\Redirect_profiles\VM_Igors_Belovs\My Documents\Darba mape\MK_rīkojuma_projekti\2021\Grozījumi_208_247_266_502_523\Prec\Prec_101121\"/>
    </mc:Choice>
  </mc:AlternateContent>
  <xr:revisionPtr revIDLastSave="0" documentId="13_ncr:1_{CD74CA8B-0152-496E-B5B6-9E8AF3E9DA65}" xr6:coauthVersionLast="47" xr6:coauthVersionMax="47" xr10:uidLastSave="{00000000-0000-0000-0000-000000000000}"/>
  <bookViews>
    <workbookView xWindow="28680" yWindow="-120" windowWidth="29040" windowHeight="15840" xr2:uid="{EF99AC38-FF43-4AE0-851C-714F41B7DBD7}"/>
  </bookViews>
  <sheets>
    <sheet name="Kopsavilkums" sheetId="6" r:id="rId1"/>
    <sheet name="Vakc_centri" sheetId="1" r:id="rId2"/>
    <sheet name="Pagaidu_centr" sheetId="3" r:id="rId3"/>
    <sheet name="komunkācijas_pasāk" sheetId="4" r:id="rId4"/>
    <sheet name="Medikaments" sheetId="5" r:id="rId5"/>
  </sheets>
  <definedNames>
    <definedName name="_ftn1" localSheetId="3">komunkācijas_pasāk!#REF!</definedName>
    <definedName name="_ftn1" localSheetId="4">Medikaments!#REF!</definedName>
    <definedName name="_ftn1" localSheetId="1">Vakc_centri!$B$12</definedName>
    <definedName name="_ftnref1" localSheetId="3">komunkācijas_pasāk!#REF!</definedName>
    <definedName name="_ftnref1" localSheetId="4">Medikaments!#REF!</definedName>
    <definedName name="_ftnref1" localSheetId="1">Vakc_centri!$C$3</definedName>
    <definedName name="_Hlk81314748" localSheetId="3">komunkācijas_pasāk!#REF!</definedName>
    <definedName name="_Hlk81314748" localSheetId="4">Medikaments!#REF!</definedName>
    <definedName name="_Hlk81314748" localSheetId="1">Vakc_centri!$B$3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6" l="1"/>
  <c r="H28" i="6"/>
  <c r="H17" i="6"/>
  <c r="H13" i="6"/>
  <c r="H32" i="6"/>
  <c r="E32" i="6"/>
  <c r="C32" i="6"/>
  <c r="H30" i="6"/>
  <c r="E30" i="6"/>
  <c r="C30" i="6"/>
  <c r="H29" i="6"/>
  <c r="E29" i="6"/>
  <c r="C29" i="6"/>
  <c r="D28" i="6"/>
  <c r="E28" i="6" s="1"/>
  <c r="B28" i="6"/>
  <c r="C28" i="6" s="1"/>
  <c r="H26" i="6"/>
  <c r="E26" i="6"/>
  <c r="C26" i="6"/>
  <c r="H25" i="6"/>
  <c r="E25" i="6"/>
  <c r="C25" i="6"/>
  <c r="H24" i="6"/>
  <c r="E24" i="6"/>
  <c r="C24" i="6"/>
  <c r="H23" i="6"/>
  <c r="E23" i="6"/>
  <c r="C23" i="6"/>
  <c r="H22" i="6"/>
  <c r="E22" i="6"/>
  <c r="C22" i="6"/>
  <c r="D21" i="6"/>
  <c r="E21" i="6" s="1"/>
  <c r="B21" i="6"/>
  <c r="C21" i="6" s="1"/>
  <c r="A21" i="6"/>
  <c r="H19" i="6"/>
  <c r="E19" i="6"/>
  <c r="H18" i="6"/>
  <c r="E18" i="6"/>
  <c r="C18" i="6"/>
  <c r="E17" i="6"/>
  <c r="A17" i="6"/>
  <c r="C17" i="6" s="1"/>
  <c r="D15" i="6"/>
  <c r="H15" i="6" s="1"/>
  <c r="C15" i="6"/>
  <c r="H14" i="6"/>
  <c r="E14" i="6"/>
  <c r="C14" i="6"/>
  <c r="B13" i="6"/>
  <c r="A13" i="6"/>
  <c r="C13" i="6" s="1"/>
  <c r="H11" i="6"/>
  <c r="H9" i="6" s="1"/>
  <c r="E11" i="6"/>
  <c r="H10" i="6"/>
  <c r="E10" i="6"/>
  <c r="B10" i="6"/>
  <c r="C10" i="6" s="1"/>
  <c r="D9" i="6"/>
  <c r="E9" i="6" s="1"/>
  <c r="B9" i="6"/>
  <c r="A9" i="6"/>
  <c r="C9" i="6" s="1"/>
  <c r="G8" i="6"/>
  <c r="J34" i="3"/>
  <c r="I34" i="3"/>
  <c r="G34" i="3"/>
  <c r="F9" i="5"/>
  <c r="F5" i="5"/>
  <c r="E5" i="5"/>
  <c r="D5" i="5"/>
  <c r="D13" i="6" l="1"/>
  <c r="E15" i="6"/>
  <c r="E13" i="6" s="1"/>
  <c r="C9" i="1"/>
  <c r="E31" i="3"/>
  <c r="E30" i="3"/>
  <c r="E32" i="3" s="1"/>
  <c r="E22" i="3"/>
  <c r="E21" i="3"/>
  <c r="E20" i="3"/>
  <c r="E18" i="3"/>
  <c r="E17" i="3"/>
  <c r="E23" i="3" s="1"/>
  <c r="E11" i="3"/>
  <c r="E10" i="3"/>
  <c r="E12" i="3" s="1"/>
  <c r="E9" i="3"/>
  <c r="E8" i="3"/>
  <c r="E7" i="3"/>
  <c r="E6" i="3"/>
  <c r="E34" i="3" l="1"/>
</calcChain>
</file>

<file path=xl/sharedStrings.xml><?xml version="1.0" encoding="utf-8"?>
<sst xmlns="http://schemas.openxmlformats.org/spreadsheetml/2006/main" count="106" uniqueCount="97">
  <si>
    <t>Vakcinācijas centri</t>
  </si>
  <si>
    <t>Daugavpils pilsētas dome</t>
  </si>
  <si>
    <t>Sporta nams “Centrs” SIA "Ziemeļkurzemes reģionālā slimnīca"</t>
  </si>
  <si>
    <t>Alūksnes Kultūras centrs</t>
  </si>
  <si>
    <t>Salaspils Sporta halle</t>
  </si>
  <si>
    <t>Tukuma 3. pamatskolas sporta zāle</t>
  </si>
  <si>
    <t>Kopā:</t>
  </si>
  <si>
    <r>
      <rPr>
        <vertAlign val="superscript"/>
        <sz val="11"/>
        <color theme="1"/>
        <rFont val="Calibri"/>
        <family val="2"/>
        <scheme val="minor"/>
      </rPr>
      <t xml:space="preserve">1 </t>
    </r>
    <r>
      <rPr>
        <sz val="11"/>
        <color theme="1"/>
        <rFont val="Calibri"/>
        <family val="2"/>
        <charset val="186"/>
        <scheme val="minor"/>
      </rPr>
      <t>pēc vidējām viena mēneša izmaksām aprīlī-jūlijā</t>
    </r>
  </si>
  <si>
    <t>1.Pielikums 
Ministru kabineta rīkojuma “Grozījums Ministru kabineta 2021. gada 30.marta rīkojumā Nr.208 “Par finanšu līdzekļu piešķiršanu no valsts budžeta programmas “Līdzekļi neparedzētiem gadījumiem”””, “Grozījums Ministru kabineta 2021. gada 14. aprīļa rīkojumā Nr.247 “Par finanšu līdzekļu piešķiršanu no valsts budžeta programmas “Līdzekļi neparedzētiem gadījumiem”””, “Grozījums Ministru kabineta 2021. gada 21. aprīļa rīkojumā Nr.266 “Par finanšu līdzekļu piešķiršanu no valsts budžeta programmas “Līdzekļi neparedzētiem gadījumiem”””, “Grozījums Ministru kabineta 2021. gada 7.jūlija rīkojumā Nr.502 “Par finanšu līdzekļu piešķiršanu no valsts budžeta programmas “Līdzekļi neparedzētiem gadījumiem””” un “Grozījums Ministru kabineta 2021. gada 10.augusta rīkojumā Nr.532 “Par finanšu līdzekļu piešķiršanu no valsts budžeta programmas “Līdzekļi neparedzētiem gadījumiem””” projekta sākotnējās ietekmes novērtējuma ziņojumam (anotācijai)</t>
  </si>
  <si>
    <t>Daudzums gab.</t>
  </si>
  <si>
    <t>Izmaksas mēnesī ar PVN</t>
  </si>
  <si>
    <t>Summa kopā 2 mēnešiem</t>
  </si>
  <si>
    <t>Telpu īre</t>
  </si>
  <si>
    <t xml:space="preserve">Tehniskā aprīkojuma (galdi, krēsli, aizslietņi, u.c.) noma un/vai pārveide (montāža, demontāža, transports u.c.) </t>
  </si>
  <si>
    <t xml:space="preserve">Komunālie pakalpojumi, balstoties uz faktiskajiem izdevumiem (elektroenerģija, internets, apkure, ūdens, uzkopšanas izmaksas, apsardze u.c.) </t>
  </si>
  <si>
    <t xml:space="preserve">Neparedzēti izdevumi aptuveni % no kopējiem izdevumiem (piemēram, dzeramais ūdens, norāžu izvietošana, u.c.) </t>
  </si>
  <si>
    <t>Tehniskās izmaksas </t>
  </si>
  <si>
    <t>Punktu Skaits </t>
  </si>
  <si>
    <t>Vienas vienības cena (ar PVN 21%), euro </t>
  </si>
  <si>
    <t>Izmaksas kopā 2 mēnešiem (ar PVN 21%), euro </t>
  </si>
  <si>
    <t>Pārvietojamo konteineru noma (30 m2)</t>
  </si>
  <si>
    <t>Tehniskā aprīkojuma (galdi, krēsli, aizslietņi, u.c.) noma un/vai pārveide (montāža, demontāža, transports u.c.) </t>
  </si>
  <si>
    <t>Apsardze (aprīkojuma un telpu uzraudzība, pulcēšanās ierobežojumu ievērošanas uzraudzība) </t>
  </si>
  <si>
    <t>2000 </t>
  </si>
  <si>
    <t>Uzkopšanas izmaksas </t>
  </si>
  <si>
    <t>Elektrības izmaksas</t>
  </si>
  <si>
    <t xml:space="preserve">Neparedzēti izdevumi aptuveni 3% no kopējiem izdevumiem (piemēram, dzeramais ūdens, norāžu izvietošana, u.c.) </t>
  </si>
  <si>
    <t>Kopā</t>
  </si>
  <si>
    <t>Skaits </t>
  </si>
  <si>
    <t>Izmaksas kopā 2.5 mēnešiem (ar PVN 21%), euro </t>
  </si>
  <si>
    <t>Telpu īre un komunālie maksājumi, balstoties uz faktiskajiem izdevumiem (elektroenerģija, internets, apkure, ūdens, apsardze, uzkopšana u.c.) </t>
  </si>
  <si>
    <t>Neparedzēti izdevumi aptuveni 2.5% no kopējiem izdevumiem (piemēram, dzeramais ūdens, norāžu izvietošana, u.c.) </t>
  </si>
  <si>
    <t>KOPĀ: </t>
  </si>
  <si>
    <t>Kopā izmaksas:</t>
  </si>
  <si>
    <t>4.Pielikums 
Ministru kabineta rīkojuma “Grozījums Ministru kabineta 2021. gada 30.marta rīkojumā Nr.208 “Par finanšu līdzekļu piešķiršanu no valsts budžeta programmas “Līdzekļi neparedzētiem gadījumiem”””, “Grozījums Ministru kabineta 2021. gada 14. aprīļa rīkojumā Nr.247 “Par finanšu līdzekļu piešķiršanu no valsts budžeta programmas “Līdzekļi neparedzētiem gadījumiem”””, “Grozījums Ministru kabineta 2021. gada 21. aprīļa rīkojumā Nr.266 “Par finanšu līdzekļu piešķiršanu no valsts budžeta programmas “Līdzekļi neparedzētiem gadījumiem”””, “Grozījums Ministru kabineta 2021. gada 7.jūlija rīkojumā Nr.502 “Par finanšu līdzekļu piešķiršanu no valsts budžeta programmas “Līdzekļi neparedzētiem gadījumiem””” un “Grozījums Ministru kabineta 2021. gada 10.augusta rīkojumā Nr.532 “Par finanšu līdzekļu piešķiršanu no valsts budžeta programmas “Līdzekļi neparedzētiem gadījumiem””” projekta sākotnējās ietekmes novērtējuma ziņojumam (anotācijai)</t>
  </si>
  <si>
    <t>Pozīcijas</t>
  </si>
  <si>
    <t>1 vienības izmaksas euro</t>
  </si>
  <si>
    <t>Iestāžu skaits</t>
  </si>
  <si>
    <t>Dizaina materiālu izstrāde</t>
  </si>
  <si>
    <t>Materiālu drukas izmaksas (dažādos izmēros un materiālos)</t>
  </si>
  <si>
    <t>Uzstādīšana un demontāža</t>
  </si>
  <si>
    <t>Transportēšanas, sūtīšanas izmaksas</t>
  </si>
  <si>
    <t>Citi izdevumi (nepieciešamības gadījumā stendu nomas izmaksas un citi tehniskie izdevumi)</t>
  </si>
  <si>
    <t>58,57</t>
  </si>
  <si>
    <t>4 099,9</t>
  </si>
  <si>
    <t>KOPĀ:</t>
  </si>
  <si>
    <t>50 999,9</t>
  </si>
  <si>
    <t>Medikaments</t>
  </si>
  <si>
    <t>Cena bez PVN*</t>
  </si>
  <si>
    <t xml:space="preserve">Flakonu skaits </t>
  </si>
  <si>
    <t>Nepieciešamais finansējums bez PVN</t>
  </si>
  <si>
    <t>Nepieciešamais finansējums ar PVN</t>
  </si>
  <si>
    <t>RoActemra</t>
  </si>
  <si>
    <t>(20mg/ml – 10ml)</t>
  </si>
  <si>
    <t>(20mg/ml – 4ml)</t>
  </si>
  <si>
    <t>Vakcinācijas centri Rīgā (kopā 25 brigādes)*</t>
  </si>
  <si>
    <t>Papildu vakcinācijas punkti (mēnesī)*</t>
  </si>
  <si>
    <t>Pašvaldību vakcinācijas centri (Madona, Bauska, Talsi, Liepāja, Jūrmala, Balvi, Aizkraukle, Valmiera)*</t>
  </si>
  <si>
    <t>*Papildu nepieciešama finansējuma sadalījums pa pasākumiem ir indikatīvs un var mainīties pēc faktiskajiem nepieciešamajiem izdevumiem</t>
  </si>
  <si>
    <r>
      <t>Izdevumu prognoze 3 mēnešiem, EUR</t>
    </r>
    <r>
      <rPr>
        <b/>
        <vertAlign val="superscript"/>
        <sz val="12"/>
        <color theme="1"/>
        <rFont val="Calibri"/>
        <family val="2"/>
        <scheme val="minor"/>
      </rPr>
      <t>1</t>
    </r>
  </si>
  <si>
    <t>2021.gadā</t>
  </si>
  <si>
    <t>2022.gadā</t>
  </si>
  <si>
    <t>Kopsavilkums par pārdalēm starp MK rīkojumiem Nr.208., 247., 266., 502. un 532.</t>
  </si>
  <si>
    <t>Ar FM rīkojumiem piešķirts uz 10.11.21.</t>
  </si>
  <si>
    <t>Atlikums uz 10.11.2021</t>
  </si>
  <si>
    <t>Pēc grozījumi plānotas summas</t>
  </si>
  <si>
    <t>Plānotas summas starpība pret MK piešķirto</t>
  </si>
  <si>
    <t>Pārdalīts no/uz MK</t>
  </si>
  <si>
    <t>MK protokollēmuma projekts</t>
  </si>
  <si>
    <t>Kopējās izmaksas par 2021.gadu, t.sk. decembris</t>
  </si>
  <si>
    <t>1.</t>
  </si>
  <si>
    <t>2.</t>
  </si>
  <si>
    <t>3.=1.-2.</t>
  </si>
  <si>
    <t>4.</t>
  </si>
  <si>
    <t>5.=4.-1.</t>
  </si>
  <si>
    <t>6.</t>
  </si>
  <si>
    <t>7.=6.+4.</t>
  </si>
  <si>
    <t>MK 2021. gada 30.marta rīk. Nr. 208</t>
  </si>
  <si>
    <t>MK 2021. gada 14. aprīļa rīk. Nr.247 1.punkts</t>
  </si>
  <si>
    <r>
      <rPr>
        <b/>
        <sz val="12"/>
        <color rgb="FFFF0000"/>
        <rFont val="Times New Roman"/>
        <family val="1"/>
      </rPr>
      <t>1) -</t>
    </r>
    <r>
      <rPr>
        <b/>
        <i/>
        <sz val="12"/>
        <color rgb="FFFF0000"/>
        <rFont val="Times New Roman"/>
        <family val="1"/>
      </rPr>
      <t xml:space="preserve">101 954 euro </t>
    </r>
    <r>
      <rPr>
        <b/>
        <sz val="12"/>
        <color rgb="FFFF0000"/>
        <rFont val="Times New Roman"/>
        <family val="1"/>
      </rPr>
      <t>apmērā tiek</t>
    </r>
    <r>
      <rPr>
        <b/>
        <i/>
        <sz val="12"/>
        <color rgb="FFFF0000"/>
        <rFont val="Times New Roman"/>
        <family val="1"/>
      </rPr>
      <t xml:space="preserve"> </t>
    </r>
    <r>
      <rPr>
        <b/>
        <sz val="12"/>
        <color rgb="FFFF0000"/>
        <rFont val="Times New Roman"/>
        <family val="1"/>
      </rPr>
      <t>pārdalīts uz MK 2021.gada 30.marta Nr.208 1.1.p.;</t>
    </r>
    <r>
      <rPr>
        <b/>
        <i/>
        <sz val="12"/>
        <color rgb="FFFF0000"/>
        <rFont val="Times New Roman"/>
        <family val="1"/>
      </rPr>
      <t xml:space="preserve">
</t>
    </r>
    <r>
      <rPr>
        <b/>
        <sz val="12"/>
        <color rgb="FFFF0000"/>
        <rFont val="Times New Roman"/>
        <family val="1"/>
      </rPr>
      <t>2)</t>
    </r>
    <r>
      <rPr>
        <b/>
        <i/>
        <sz val="12"/>
        <color rgb="FFFF0000"/>
        <rFont val="Times New Roman"/>
        <family val="1"/>
      </rPr>
      <t xml:space="preserve"> -61 987 euro </t>
    </r>
    <r>
      <rPr>
        <b/>
        <sz val="12"/>
        <color rgb="FFFF0000"/>
        <rFont val="Times New Roman"/>
        <family val="1"/>
      </rPr>
      <t>apmērā</t>
    </r>
    <r>
      <rPr>
        <b/>
        <i/>
        <sz val="12"/>
        <color rgb="FFFF0000"/>
        <rFont val="Times New Roman"/>
        <family val="1"/>
      </rPr>
      <t xml:space="preserve"> </t>
    </r>
    <r>
      <rPr>
        <b/>
        <sz val="12"/>
        <color rgb="FFFF0000"/>
        <rFont val="Times New Roman"/>
        <family val="1"/>
      </rPr>
      <t>tiek pārdalīts uz MK 2021. gada 21. aprīļa Nr.266 1.1.1.p.</t>
    </r>
  </si>
  <si>
    <r>
      <rPr>
        <b/>
        <sz val="12"/>
        <color rgb="FF00B050"/>
        <rFont val="Times New Roman"/>
        <family val="1"/>
      </rPr>
      <t xml:space="preserve">1) 500 000 </t>
    </r>
    <r>
      <rPr>
        <b/>
        <i/>
        <sz val="12"/>
        <color rgb="FF00B050"/>
        <rFont val="Times New Roman"/>
        <family val="1"/>
      </rPr>
      <t xml:space="preserve">euro </t>
    </r>
    <r>
      <rPr>
        <b/>
        <sz val="12"/>
        <color rgb="FF00B050"/>
        <rFont val="Times New Roman"/>
        <family val="1"/>
      </rPr>
      <t>apmērā tiek pārdalīts no MK 2021.gada 14.aprīļa rīk.Nr.247 2.p;</t>
    </r>
    <r>
      <rPr>
        <b/>
        <sz val="12"/>
        <rFont val="Times New Roman"/>
        <family val="1"/>
      </rPr>
      <t xml:space="preserve">
</t>
    </r>
    <r>
      <rPr>
        <b/>
        <sz val="12"/>
        <color rgb="FFFF0000"/>
        <rFont val="Times New Roman"/>
        <family val="1"/>
      </rPr>
      <t xml:space="preserve">2) -161 050 </t>
    </r>
    <r>
      <rPr>
        <b/>
        <i/>
        <sz val="12"/>
        <color rgb="FFFF0000"/>
        <rFont val="Times New Roman"/>
        <family val="1"/>
      </rPr>
      <t xml:space="preserve">euro </t>
    </r>
    <r>
      <rPr>
        <b/>
        <sz val="12"/>
        <color rgb="FFFF0000"/>
        <rFont val="Times New Roman"/>
        <family val="1"/>
      </rPr>
      <t>apmērā tiek pārdalīts uz MK 2021.gada 21.aprīļa rīk Nr.266 1.1.1.p.</t>
    </r>
  </si>
  <si>
    <t>MK 2021. gada 14. aprīļa rīk. Nr.247 2.punkts</t>
  </si>
  <si>
    <r>
      <t xml:space="preserve">1) -57 804 </t>
    </r>
    <r>
      <rPr>
        <b/>
        <i/>
        <sz val="12"/>
        <color rgb="FFFF0000"/>
        <rFont val="Times New Roman"/>
        <family val="1"/>
      </rPr>
      <t xml:space="preserve">euro </t>
    </r>
    <r>
      <rPr>
        <b/>
        <sz val="12"/>
        <color rgb="FFFF0000"/>
        <rFont val="Times New Roman"/>
        <family val="1"/>
      </rPr>
      <t xml:space="preserve">apmērā pārdale noteik šā paša rīkojuma 2.punkta ietvaros;
2) -500 000 </t>
    </r>
    <r>
      <rPr>
        <b/>
        <i/>
        <sz val="12"/>
        <color rgb="FFFF0000"/>
        <rFont val="Times New Roman"/>
        <family val="1"/>
      </rPr>
      <t xml:space="preserve">euro </t>
    </r>
    <r>
      <rPr>
        <b/>
        <sz val="12"/>
        <color rgb="FFFF0000"/>
        <rFont val="Times New Roman"/>
        <family val="1"/>
      </rPr>
      <t xml:space="preserve">apmērā tiek pārdalīts uz MK 2021.gada 14.aprīļa rīk.Nr.247 1.2.p;
3) -24 780 </t>
    </r>
    <r>
      <rPr>
        <b/>
        <i/>
        <sz val="12"/>
        <color rgb="FFFF0000"/>
        <rFont val="Times New Roman"/>
        <family val="1"/>
      </rPr>
      <t xml:space="preserve">euro </t>
    </r>
    <r>
      <rPr>
        <b/>
        <sz val="12"/>
        <color rgb="FFFF0000"/>
        <rFont val="Times New Roman"/>
        <family val="1"/>
      </rPr>
      <t xml:space="preserve">apmērā tiek pārdalīts uz MK 2021.gada 7.jūlija rīk.Nr.502;
4) -379 763 </t>
    </r>
    <r>
      <rPr>
        <b/>
        <i/>
        <sz val="12"/>
        <color rgb="FFFF0000"/>
        <rFont val="Times New Roman"/>
        <family val="1"/>
      </rPr>
      <t xml:space="preserve">euro </t>
    </r>
    <r>
      <rPr>
        <b/>
        <sz val="12"/>
        <color rgb="FFFF0000"/>
        <rFont val="Times New Roman"/>
        <family val="1"/>
      </rPr>
      <t xml:space="preserve">apmērā tiek pārdalīts uz MK 2021.gada 7.jūlija rīk.Nr.502;
5) -1 407 423 </t>
    </r>
    <r>
      <rPr>
        <b/>
        <i/>
        <sz val="12"/>
        <color rgb="FFFF0000"/>
        <rFont val="Times New Roman"/>
        <family val="1"/>
      </rPr>
      <t xml:space="preserve">euro </t>
    </r>
    <r>
      <rPr>
        <b/>
        <sz val="12"/>
        <color rgb="FFFF0000"/>
        <rFont val="Times New Roman"/>
        <family val="1"/>
      </rPr>
      <t xml:space="preserve">tiek samazināts;
6) -1 102 491 </t>
    </r>
    <r>
      <rPr>
        <b/>
        <i/>
        <sz val="12"/>
        <color rgb="FFFF0000"/>
        <rFont val="Times New Roman"/>
        <family val="1"/>
      </rPr>
      <t xml:space="preserve">euro </t>
    </r>
    <r>
      <rPr>
        <b/>
        <sz val="12"/>
        <color rgb="FFFF0000"/>
        <rFont val="Times New Roman"/>
        <family val="1"/>
      </rPr>
      <t>apmērā tiek pārdalīts uz MK 2021.gada 21.aprīļa rīk.Nr.266 1.1.1.p</t>
    </r>
  </si>
  <si>
    <r>
      <rPr>
        <b/>
        <sz val="12"/>
        <color rgb="FF00B050"/>
        <rFont val="Times New Roman"/>
        <family val="1"/>
      </rPr>
      <t xml:space="preserve">1) +57 804 </t>
    </r>
    <r>
      <rPr>
        <b/>
        <i/>
        <sz val="12"/>
        <color rgb="FF00B050"/>
        <rFont val="Times New Roman"/>
        <family val="1"/>
      </rPr>
      <t xml:space="preserve">euro </t>
    </r>
    <r>
      <rPr>
        <b/>
        <sz val="12"/>
        <color rgb="FF00B050"/>
        <rFont val="Times New Roman"/>
        <family val="1"/>
      </rPr>
      <t>apmērā pārdale notiek šā paša rīkojuma 2.punkta ietvaros;</t>
    </r>
  </si>
  <si>
    <t>MK 2021. gada 21. aprīļa rīk. Nr.266</t>
  </si>
  <si>
    <r>
      <t xml:space="preserve">1) +223 037 </t>
    </r>
    <r>
      <rPr>
        <b/>
        <i/>
        <sz val="12"/>
        <color rgb="FF00B050"/>
        <rFont val="Times New Roman"/>
        <family val="1"/>
      </rPr>
      <t xml:space="preserve">euro </t>
    </r>
    <r>
      <rPr>
        <b/>
        <sz val="12"/>
        <color rgb="FF00B050"/>
        <rFont val="Times New Roman"/>
        <family val="1"/>
      </rPr>
      <t xml:space="preserve">apmērā tiek pārdalīts no MK 2021.gada 14.aprīļa rīk.Nr247 1.p.;
2) + 1 102 491 </t>
    </r>
    <r>
      <rPr>
        <b/>
        <i/>
        <sz val="12"/>
        <color rgb="FF00B050"/>
        <rFont val="Times New Roman"/>
        <family val="1"/>
      </rPr>
      <t xml:space="preserve">euro </t>
    </r>
    <r>
      <rPr>
        <b/>
        <sz val="12"/>
        <color rgb="FF00B050"/>
        <rFont val="Times New Roman"/>
        <family val="1"/>
      </rPr>
      <t xml:space="preserve">apmērā tiek pārdalīts no MK 2021.gada 14.aprīļa rīk.Nr247 2.p.;
3)+ 42 538 </t>
    </r>
    <r>
      <rPr>
        <b/>
        <i/>
        <sz val="12"/>
        <color rgb="FF00B050"/>
        <rFont val="Times New Roman"/>
        <family val="1"/>
      </rPr>
      <t xml:space="preserve">euro </t>
    </r>
    <r>
      <rPr>
        <b/>
        <sz val="12"/>
        <color rgb="FF00B050"/>
        <rFont val="Times New Roman"/>
        <family val="1"/>
      </rPr>
      <t xml:space="preserve">apmērā tiek pārdalīts no šā paša rīkojuma 1.1.4.p.;
4)+ 94 303 </t>
    </r>
    <r>
      <rPr>
        <b/>
        <i/>
        <sz val="12"/>
        <color rgb="FF00B050"/>
        <rFont val="Times New Roman"/>
        <family val="1"/>
      </rPr>
      <t xml:space="preserve">euro </t>
    </r>
    <r>
      <rPr>
        <b/>
        <sz val="12"/>
        <color rgb="FF00B050"/>
        <rFont val="Times New Roman"/>
        <family val="1"/>
      </rPr>
      <t xml:space="preserve">apmērā tiek pārdalīts no šā paša rīkojuma 1.2.p.;
5)+ 86 555 </t>
    </r>
    <r>
      <rPr>
        <b/>
        <i/>
        <sz val="12"/>
        <color rgb="FF00B050"/>
        <rFont val="Times New Roman"/>
        <family val="1"/>
      </rPr>
      <t xml:space="preserve">euro </t>
    </r>
    <r>
      <rPr>
        <b/>
        <sz val="12"/>
        <color rgb="FF00B050"/>
        <rFont val="Times New Roman"/>
        <family val="1"/>
      </rPr>
      <t>apmērā tiek pārdalīts no MK 2021.gada 10.augusta rīkojuma Nr.532</t>
    </r>
  </si>
  <si>
    <r>
      <t xml:space="preserve">1) -42 538 </t>
    </r>
    <r>
      <rPr>
        <b/>
        <i/>
        <sz val="12"/>
        <color rgb="FFFF0000"/>
        <rFont val="Times New Roman"/>
        <family val="1"/>
      </rPr>
      <t xml:space="preserve">euro </t>
    </r>
    <r>
      <rPr>
        <b/>
        <sz val="12"/>
        <color rgb="FFFF0000"/>
        <rFont val="Times New Roman"/>
        <family val="1"/>
      </rPr>
      <t>apmērā tiek pārdalīts uz šā paša rīkojuma 1.1.1.p.</t>
    </r>
  </si>
  <si>
    <r>
      <t xml:space="preserve">1) -94 303 </t>
    </r>
    <r>
      <rPr>
        <b/>
        <i/>
        <sz val="12"/>
        <color rgb="FFFF0000"/>
        <rFont val="Times New Roman"/>
        <family val="1"/>
      </rPr>
      <t xml:space="preserve">euro </t>
    </r>
    <r>
      <rPr>
        <b/>
        <sz val="12"/>
        <color rgb="FFFF0000"/>
        <rFont val="Times New Roman"/>
        <family val="1"/>
      </rPr>
      <t>apmērā tiek pārdalīts uz šā paša rīkojuma 1.1.1.p.</t>
    </r>
  </si>
  <si>
    <t>MK 2021. gada 7.jūlija rīk. Nr. 502</t>
  </si>
  <si>
    <r>
      <rPr>
        <b/>
        <sz val="12"/>
        <color rgb="FF00B050"/>
        <rFont val="Times New Roman"/>
        <family val="1"/>
      </rPr>
      <t xml:space="preserve">1) +24 780 </t>
    </r>
    <r>
      <rPr>
        <b/>
        <i/>
        <sz val="12"/>
        <color rgb="FF00B050"/>
        <rFont val="Times New Roman"/>
        <family val="1"/>
      </rPr>
      <t xml:space="preserve">euro </t>
    </r>
    <r>
      <rPr>
        <b/>
        <sz val="12"/>
        <color rgb="FF00B050"/>
        <rFont val="Times New Roman"/>
        <family val="1"/>
      </rPr>
      <t>apmērā tiek pārdalīts no MK 2021.gada 14.aprīļa rīk.Nr.247 2.p.</t>
    </r>
  </si>
  <si>
    <r>
      <rPr>
        <b/>
        <sz val="12"/>
        <color rgb="FF00B050"/>
        <rFont val="Times New Roman"/>
        <family val="1"/>
      </rPr>
      <t xml:space="preserve">1) +379 763 </t>
    </r>
    <r>
      <rPr>
        <b/>
        <i/>
        <sz val="12"/>
        <color rgb="FF00B050"/>
        <rFont val="Times New Roman"/>
        <family val="1"/>
      </rPr>
      <t xml:space="preserve">euro </t>
    </r>
    <r>
      <rPr>
        <b/>
        <sz val="12"/>
        <color rgb="FF00B050"/>
        <rFont val="Times New Roman"/>
        <family val="1"/>
      </rPr>
      <t>apmērā tiek pārdalīts no MK 2021.gada 14.aprīļa rīk.Nr.247 2.p.</t>
    </r>
  </si>
  <si>
    <t>MK 2021. gada 10.augusta rīk. Nr. 532</t>
  </si>
  <si>
    <r>
      <rPr>
        <b/>
        <sz val="12"/>
        <color rgb="FFFF0000"/>
        <rFont val="Times New Roman"/>
        <family val="1"/>
      </rPr>
      <t xml:space="preserve">1) -86 555 </t>
    </r>
    <r>
      <rPr>
        <b/>
        <i/>
        <sz val="12"/>
        <color rgb="FFFF0000"/>
        <rFont val="Times New Roman"/>
        <family val="1"/>
      </rPr>
      <t>euro</t>
    </r>
    <r>
      <rPr>
        <b/>
        <sz val="12"/>
        <color rgb="FFFF0000"/>
        <rFont val="Times New Roman"/>
        <family val="1"/>
      </rPr>
      <t xml:space="preserve"> apmērā tiek pārdalīts uz MK 2021. gada 21. aprīļa Nr.266 1.1.1.p.</t>
    </r>
  </si>
  <si>
    <t>2.Pielikums 
Ministru kabineta rīkojuma “Grozījums Ministru kabineta 2021. gada 30.marta rīkojumā Nr.208 “Par finanšu līdzekļu piešķiršanu no valsts budžeta programmas “Līdzekļi neparedzētiem gadījumiem”””, “Grozījums Ministru kabineta 2021. gada 14. aprīļa rīkojumā Nr.247 “Par finanšu līdzekļu piešķiršanu no valsts budžeta programmas “Līdzekļi neparedzētiem gadījumiem”””, “Grozījums Ministru kabineta 2021. gada 21. aprīļa rīkojumā Nr.266 “Par finanšu līdzekļu piešķiršanu no valsts budžeta programmas “Līdzekļi neparedzētiem gadījumiem”””, “Grozījums Ministru kabineta 2021. gada 7.jūlija rīkojumā Nr.502 “Par finanšu līdzekļu piešķiršanu no valsts budžeta programmas “Līdzekļi neparedzētiem gadījumiem””” un “Grozījums Ministru kabineta 2021. gada 10.augusta rīkojumā Nr.532 “Par finanšu līdzekļu piešķiršanu no valsts budžeta programmas “Līdzekļi neparedzētiem gadījumiem””” projekta sākotnējās ietekmes novērtējuma ziņojumam (anotācijai)</t>
  </si>
  <si>
    <t>3.Pielikums 
Ministru kabineta rīkojuma “Grozījums Ministru kabineta 2021. gada 30.marta rīkojumā Nr.208 “Par finanšu līdzekļu piešķiršanu no valsts budžeta programmas “Līdzekļi neparedzētiem gadījumiem”””, “Grozījums Ministru kabineta 2021. gada 14. aprīļa rīkojumā Nr.247 “Par finanšu līdzekļu piešķiršanu no valsts budžeta programmas “Līdzekļi neparedzētiem gadījumiem”””, “Grozījums Ministru kabineta 2021. gada 21. aprīļa rīkojumā Nr.266 “Par finanšu līdzekļu piešķiršanu no valsts budžeta programmas “Līdzekļi neparedzētiem gadījumiem”””, “Grozījums Ministru kabineta 2021. gada 7.jūlija rīkojumā Nr.502 “Par finanšu līdzekļu piešķiršanu no valsts budžeta programmas “Līdzekļi neparedzētiem gadījumiem””” un “Grozījums Ministru kabineta 2021. gada 10.augusta rīkojumā Nr.532 “Par finanšu līdzekļu piešķiršanu no valsts budžeta programmas “Līdzekļi neparedzētiem gadījumiem””” projekta sākotnējās ietekmes novērtējuma ziņojumam (anotācijai).</t>
  </si>
  <si>
    <t>5.Pielikums 
Ministru kabineta rīkojuma “Grozījums Ministru kabineta 2021. gada 30.marta rīkojumā Nr.208 “Par finanšu līdzekļu piešķiršanu no valsts budžeta programmas “Līdzekļi neparedzētiem gadījumiem”””, “Grozījums Ministru kabineta 2021. gada 14. aprīļa rīkojumā Nr.247 “Par finanšu līdzekļu piešķiršanu no valsts budžeta programmas “Līdzekļi neparedzētiem gadījumiem”””, “Grozījums Ministru kabineta 2021. gada 21. aprīļa rīkojumā Nr.266 “Par finanšu līdzekļu piešķiršanu no valsts budžeta programmas “Līdzekļi neparedzētiem gadījumiem”””, “Grozījums Ministru kabineta 2021. gada 7.jūlija rīkojumā Nr.502 “Par finanšu līdzekļu piešķiršanu no valsts budžeta programmas “Līdzekļi neparedzētiem gadījumiem””” un “Grozījums Ministru kabineta 2021. gada 10.augusta rīkojumā Nr.532 “Par finanšu līdzekļu piešķiršanu no valsts budžeta programmas “Līdzekļi neparedzētiem gadījumiem””” projekta sākotnējās ietekmes novērtējuma ziņojumam (anotācijai)</t>
  </si>
  <si>
    <r>
      <t xml:space="preserve">1) +101 954 </t>
    </r>
    <r>
      <rPr>
        <b/>
        <i/>
        <sz val="12"/>
        <color rgb="FF00B050"/>
        <rFont val="Times New Roman"/>
        <family val="1"/>
      </rPr>
      <t xml:space="preserve">euro </t>
    </r>
    <r>
      <rPr>
        <b/>
        <sz val="12"/>
        <color rgb="FF00B050"/>
        <rFont val="Times New Roman"/>
        <family val="1"/>
      </rPr>
      <t xml:space="preserve">apmērā tiek pārdalīts no MK Nr.247 1.1.p.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</si>
</sst>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86"/>
      <scheme val="minor"/>
    </font>
    <font>
      <sz val="11"/>
      <color theme="1"/>
      <name val="Calibri"/>
      <family val="2"/>
      <scheme val="minor"/>
    </font>
    <font>
      <sz val="12"/>
      <color theme="1"/>
      <name val="Times New Roman"/>
      <family val="1"/>
    </font>
    <font>
      <b/>
      <sz val="12"/>
      <color theme="1"/>
      <name val="Times New Roman"/>
      <family val="1"/>
    </font>
    <font>
      <vertAlign val="superscript"/>
      <sz val="11"/>
      <color theme="1"/>
      <name val="Calibri"/>
      <family val="2"/>
      <scheme val="minor"/>
    </font>
    <font>
      <b/>
      <sz val="12"/>
      <color theme="1"/>
      <name val="Times New Roman"/>
      <family val="1"/>
      <charset val="186"/>
    </font>
    <font>
      <b/>
      <sz val="12"/>
      <color theme="1"/>
      <name val="Calibri"/>
      <family val="2"/>
      <charset val="186"/>
      <scheme val="minor"/>
    </font>
    <font>
      <b/>
      <vertAlign val="superscript"/>
      <sz val="12"/>
      <color theme="1"/>
      <name val="Calibri"/>
      <family val="2"/>
      <scheme val="minor"/>
    </font>
    <font>
      <sz val="10"/>
      <name val="Arial"/>
      <family val="2"/>
    </font>
    <font>
      <b/>
      <sz val="12"/>
      <name val="Arial"/>
      <family val="2"/>
      <charset val="186"/>
    </font>
    <font>
      <b/>
      <sz val="10"/>
      <name val="Arial"/>
      <family val="2"/>
      <charset val="186"/>
    </font>
    <font>
      <sz val="10"/>
      <name val="Arial"/>
      <family val="2"/>
      <charset val="186"/>
    </font>
    <font>
      <b/>
      <sz val="10"/>
      <color rgb="FF000000"/>
      <name val="Times New Roman"/>
      <family val="1"/>
      <charset val="186"/>
    </font>
    <font>
      <sz val="10"/>
      <color rgb="FF000000"/>
      <name val="Times New Roman"/>
      <family val="1"/>
      <charset val="186"/>
    </font>
    <font>
      <b/>
      <sz val="12"/>
      <color rgb="FF000000"/>
      <name val="Times New Roman"/>
      <family val="1"/>
      <charset val="186"/>
    </font>
    <font>
      <b/>
      <sz val="10"/>
      <color rgb="FF000000"/>
      <name val="Times New Roman"/>
      <family val="1"/>
    </font>
    <font>
      <sz val="10"/>
      <color rgb="FF000000"/>
      <name val="Times New Roman"/>
      <family val="1"/>
    </font>
    <font>
      <b/>
      <sz val="11"/>
      <color theme="1"/>
      <name val="Calibri"/>
      <family val="2"/>
      <charset val="186"/>
      <scheme val="minor"/>
    </font>
    <font>
      <b/>
      <sz val="10"/>
      <name val="Arial"/>
      <family val="2"/>
    </font>
    <font>
      <sz val="12"/>
      <color theme="1"/>
      <name val="Times New Roman"/>
      <family val="2"/>
      <charset val="186"/>
    </font>
    <font>
      <sz val="12"/>
      <color theme="1"/>
      <name val="Times New Roman"/>
      <family val="1"/>
      <charset val="186"/>
    </font>
    <font>
      <b/>
      <i/>
      <sz val="22"/>
      <color theme="1"/>
      <name val="Times New Roman"/>
      <family val="1"/>
    </font>
    <font>
      <b/>
      <sz val="11"/>
      <color theme="1"/>
      <name val="Times New Roman"/>
      <family val="1"/>
    </font>
    <font>
      <b/>
      <sz val="12"/>
      <color rgb="FF00B050"/>
      <name val="Times New Roman"/>
      <family val="1"/>
    </font>
    <font>
      <b/>
      <i/>
      <sz val="12"/>
      <color rgb="FF00B050"/>
      <name val="Times New Roman"/>
      <family val="1"/>
    </font>
    <font>
      <b/>
      <sz val="12"/>
      <name val="Times New Roman"/>
      <family val="1"/>
    </font>
    <font>
      <i/>
      <sz val="12"/>
      <color theme="1"/>
      <name val="Times New Roman"/>
      <family val="1"/>
    </font>
    <font>
      <b/>
      <i/>
      <sz val="12"/>
      <color rgb="FFFF0000"/>
      <name val="Times New Roman"/>
      <family val="1"/>
    </font>
    <font>
      <b/>
      <sz val="12"/>
      <color rgb="FFFF0000"/>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7" tint="0.39997558519241921"/>
        <bgColor indexed="64"/>
      </patternFill>
    </fill>
  </fills>
  <borders count="34">
    <border>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8" fillId="0" borderId="0"/>
    <xf numFmtId="0" fontId="19" fillId="0" borderId="0"/>
  </cellStyleXfs>
  <cellXfs count="134">
    <xf numFmtId="0" fontId="0" fillId="0" borderId="0" xfId="0"/>
    <xf numFmtId="0" fontId="1" fillId="0" borderId="0" xfId="0" applyFont="1" applyFill="1"/>
    <xf numFmtId="0" fontId="2" fillId="0" borderId="5" xfId="0" applyFont="1" applyBorder="1" applyAlignment="1">
      <alignment horizontal="justify" vertical="center" wrapText="1"/>
    </xf>
    <xf numFmtId="3" fontId="2" fillId="0" borderId="3" xfId="0" applyNumberFormat="1" applyFont="1" applyBorder="1" applyAlignment="1">
      <alignment horizontal="center" vertical="center" wrapText="1"/>
    </xf>
    <xf numFmtId="0" fontId="2" fillId="0" borderId="1" xfId="0" applyFont="1" applyBorder="1" applyAlignment="1">
      <alignment horizontal="justify" vertical="center" wrapText="1"/>
    </xf>
    <xf numFmtId="3" fontId="2" fillId="0" borderId="2" xfId="0" applyNumberFormat="1" applyFont="1" applyBorder="1" applyAlignment="1">
      <alignment horizontal="center" vertical="center" wrapText="1"/>
    </xf>
    <xf numFmtId="0" fontId="5" fillId="2" borderId="4" xfId="0" applyFont="1" applyFill="1" applyBorder="1" applyAlignment="1">
      <alignment horizontal="center" vertical="center" wrapText="1"/>
    </xf>
    <xf numFmtId="0" fontId="6" fillId="2" borderId="6" xfId="0" applyFont="1" applyFill="1" applyBorder="1" applyAlignment="1">
      <alignment horizontal="center"/>
    </xf>
    <xf numFmtId="0" fontId="3" fillId="2" borderId="1" xfId="0" applyFont="1" applyFill="1" applyBorder="1" applyAlignment="1">
      <alignment horizontal="right" vertical="center" wrapText="1"/>
    </xf>
    <xf numFmtId="3" fontId="3" fillId="2" borderId="2" xfId="0" applyNumberFormat="1" applyFont="1" applyFill="1" applyBorder="1" applyAlignment="1">
      <alignment horizontal="center" vertical="center" wrapText="1"/>
    </xf>
    <xf numFmtId="0" fontId="0" fillId="0" borderId="0" xfId="0" applyAlignment="1">
      <alignment wrapText="1"/>
    </xf>
    <xf numFmtId="0" fontId="8" fillId="0" borderId="0" xfId="1"/>
    <xf numFmtId="0" fontId="8" fillId="0" borderId="0" xfId="1" applyAlignment="1">
      <alignment wrapText="1"/>
    </xf>
    <xf numFmtId="0" fontId="10" fillId="0" borderId="0" xfId="1" applyFont="1"/>
    <xf numFmtId="0" fontId="8" fillId="2" borderId="8" xfId="1" applyFill="1" applyBorder="1" applyAlignment="1">
      <alignment horizontal="center" wrapText="1"/>
    </xf>
    <xf numFmtId="0" fontId="10" fillId="2" borderId="8" xfId="1" applyFont="1" applyFill="1" applyBorder="1" applyAlignment="1">
      <alignment horizontal="center" vertical="center" wrapText="1"/>
    </xf>
    <xf numFmtId="0" fontId="8" fillId="0" borderId="0" xfId="1" applyAlignment="1">
      <alignment horizontal="center" wrapText="1"/>
    </xf>
    <xf numFmtId="0" fontId="11" fillId="0" borderId="8" xfId="1" applyFont="1" applyBorder="1" applyAlignment="1">
      <alignment horizontal="left" wrapText="1"/>
    </xf>
    <xf numFmtId="0" fontId="11" fillId="0" borderId="8" xfId="1" applyFont="1" applyBorder="1" applyAlignment="1">
      <alignment horizontal="center" vertical="center" wrapText="1"/>
    </xf>
    <xf numFmtId="3" fontId="11" fillId="0" borderId="8" xfId="1" applyNumberFormat="1" applyFont="1" applyBorder="1" applyAlignment="1">
      <alignment horizontal="center" vertical="center" wrapText="1"/>
    </xf>
    <xf numFmtId="3" fontId="8" fillId="0" borderId="8" xfId="1" applyNumberFormat="1" applyBorder="1" applyAlignment="1">
      <alignment horizontal="center" vertical="center"/>
    </xf>
    <xf numFmtId="0" fontId="11" fillId="0" borderId="8" xfId="1" applyFont="1" applyBorder="1" applyAlignment="1">
      <alignment wrapText="1"/>
    </xf>
    <xf numFmtId="0" fontId="8" fillId="0" borderId="8" xfId="1" applyBorder="1" applyAlignment="1">
      <alignment horizontal="center"/>
    </xf>
    <xf numFmtId="3" fontId="8" fillId="0" borderId="8" xfId="1" applyNumberFormat="1" applyBorder="1" applyAlignment="1">
      <alignment horizontal="center"/>
    </xf>
    <xf numFmtId="0" fontId="8" fillId="0" borderId="8" xfId="1" applyBorder="1" applyAlignment="1">
      <alignment horizontal="center" vertical="center"/>
    </xf>
    <xf numFmtId="3" fontId="10" fillId="2" borderId="8" xfId="1" applyNumberFormat="1" applyFont="1" applyFill="1" applyBorder="1" applyAlignment="1">
      <alignment horizontal="center" vertical="center"/>
    </xf>
    <xf numFmtId="0" fontId="11" fillId="0" borderId="0" xfId="1" applyFont="1" applyAlignment="1">
      <alignment wrapText="1"/>
    </xf>
    <xf numFmtId="0" fontId="9" fillId="0" borderId="9" xfId="1" applyFont="1" applyBorder="1" applyAlignment="1">
      <alignment horizontal="center" vertical="center"/>
    </xf>
    <xf numFmtId="0" fontId="12" fillId="2" borderId="8" xfId="1" applyFont="1" applyFill="1" applyBorder="1" applyAlignment="1">
      <alignment horizontal="center" vertical="center" wrapText="1"/>
    </xf>
    <xf numFmtId="0" fontId="13" fillId="0" borderId="8" xfId="1" applyFont="1" applyBorder="1" applyAlignment="1">
      <alignment horizontal="left" vertical="center" wrapText="1"/>
    </xf>
    <xf numFmtId="0" fontId="13" fillId="0" borderId="8" xfId="1" applyFont="1" applyBorder="1" applyAlignment="1">
      <alignment horizontal="center" vertical="center" wrapText="1"/>
    </xf>
    <xf numFmtId="3" fontId="13" fillId="0" borderId="8" xfId="1" applyNumberFormat="1" applyFont="1" applyBorder="1" applyAlignment="1">
      <alignment horizontal="center" vertical="center" wrapText="1"/>
    </xf>
    <xf numFmtId="0" fontId="13" fillId="0" borderId="8" xfId="1" applyFont="1" applyBorder="1" applyAlignment="1">
      <alignment horizontal="justify" vertical="center" wrapText="1"/>
    </xf>
    <xf numFmtId="1" fontId="13" fillId="0" borderId="8" xfId="1" applyNumberFormat="1" applyFont="1" applyBorder="1" applyAlignment="1">
      <alignment horizontal="center" vertical="center" wrapText="1"/>
    </xf>
    <xf numFmtId="0" fontId="8" fillId="2" borderId="0" xfId="1" applyFill="1"/>
    <xf numFmtId="3" fontId="12" fillId="2" borderId="8" xfId="1" applyNumberFormat="1" applyFont="1" applyFill="1" applyBorder="1" applyAlignment="1">
      <alignment horizontal="center" vertical="center" wrapText="1"/>
    </xf>
    <xf numFmtId="0" fontId="13" fillId="0" borderId="0" xfId="1" applyFont="1" applyAlignment="1">
      <alignment horizontal="justify" vertical="center" wrapText="1"/>
    </xf>
    <xf numFmtId="0" fontId="13" fillId="0" borderId="0" xfId="1" applyFont="1" applyAlignment="1">
      <alignment horizontal="center" vertical="center" wrapText="1"/>
    </xf>
    <xf numFmtId="0" fontId="12" fillId="0" borderId="0" xfId="1" applyFont="1" applyAlignment="1">
      <alignment horizontal="center" vertical="center" wrapText="1"/>
    </xf>
    <xf numFmtId="0" fontId="12" fillId="0" borderId="8" xfId="1" applyFont="1" applyBorder="1" applyAlignment="1">
      <alignment horizontal="center" vertical="center" wrapText="1"/>
    </xf>
    <xf numFmtId="0" fontId="12" fillId="0" borderId="13" xfId="1" applyFont="1" applyBorder="1" applyAlignment="1">
      <alignment horizontal="right" vertical="center" wrapText="1"/>
    </xf>
    <xf numFmtId="3" fontId="12" fillId="0" borderId="13" xfId="1" applyNumberFormat="1" applyFont="1" applyBorder="1" applyAlignment="1">
      <alignment horizontal="center" vertical="center" wrapText="1"/>
    </xf>
    <xf numFmtId="3" fontId="10" fillId="0" borderId="0" xfId="1" applyNumberFormat="1" applyFont="1" applyAlignment="1">
      <alignment horizontal="center"/>
    </xf>
    <xf numFmtId="0" fontId="16" fillId="0" borderId="7" xfId="0" applyFont="1" applyBorder="1" applyAlignment="1">
      <alignment horizontal="justify" vertical="center" wrapText="1"/>
    </xf>
    <xf numFmtId="0" fontId="15" fillId="0" borderId="3" xfId="0" applyFont="1" applyBorder="1" applyAlignment="1">
      <alignment horizontal="center" vertical="center" wrapText="1"/>
    </xf>
    <xf numFmtId="0" fontId="15" fillId="0" borderId="14" xfId="0" applyFont="1" applyBorder="1" applyAlignment="1">
      <alignment horizontal="center" vertical="center" wrapText="1"/>
    </xf>
    <xf numFmtId="0" fontId="16" fillId="0" borderId="7" xfId="0" applyFont="1" applyBorder="1" applyAlignment="1">
      <alignment vertical="center" wrapText="1"/>
    </xf>
    <xf numFmtId="0" fontId="16" fillId="0" borderId="15" xfId="0" applyFont="1" applyBorder="1" applyAlignment="1">
      <alignment horizontal="center" vertical="center"/>
    </xf>
    <xf numFmtId="3" fontId="16" fillId="0" borderId="15" xfId="0" applyNumberFormat="1" applyFont="1" applyBorder="1" applyAlignment="1">
      <alignment horizontal="center" vertical="center"/>
    </xf>
    <xf numFmtId="0" fontId="15" fillId="0" borderId="7" xfId="0" applyFont="1" applyBorder="1" applyAlignment="1">
      <alignment horizontal="right" vertical="center" wrapText="1"/>
    </xf>
    <xf numFmtId="0" fontId="15" fillId="0" borderId="15" xfId="0" applyFont="1" applyBorder="1" applyAlignment="1">
      <alignment horizontal="right" vertical="center"/>
    </xf>
    <xf numFmtId="0" fontId="15" fillId="0" borderId="15" xfId="0" applyFont="1" applyBorder="1" applyAlignment="1">
      <alignment horizontal="center" vertical="center"/>
    </xf>
    <xf numFmtId="0" fontId="16" fillId="0" borderId="3" xfId="0" applyFont="1" applyBorder="1" applyAlignment="1">
      <alignment horizontal="justify" vertical="center" wrapText="1"/>
    </xf>
    <xf numFmtId="0" fontId="16" fillId="0" borderId="14" xfId="0" applyFont="1" applyBorder="1" applyAlignment="1">
      <alignment horizontal="justify" vertical="center" wrapText="1"/>
    </xf>
    <xf numFmtId="0" fontId="16" fillId="0" borderId="16" xfId="0" applyFont="1" applyBorder="1" applyAlignment="1">
      <alignment horizontal="justify" vertical="center" wrapText="1"/>
    </xf>
    <xf numFmtId="0" fontId="8" fillId="0" borderId="0" xfId="1" applyAlignment="1">
      <alignment horizontal="left"/>
    </xf>
    <xf numFmtId="0" fontId="12" fillId="0" borderId="3" xfId="0" applyFont="1" applyFill="1" applyBorder="1" applyAlignment="1">
      <alignment horizontal="justify" vertical="center" wrapText="1"/>
    </xf>
    <xf numFmtId="0" fontId="17" fillId="0" borderId="17" xfId="0" applyFont="1" applyBorder="1"/>
    <xf numFmtId="0" fontId="17" fillId="0" borderId="3" xfId="0" applyFont="1" applyBorder="1"/>
    <xf numFmtId="3" fontId="17" fillId="0" borderId="3" xfId="0" applyNumberFormat="1" applyFont="1" applyBorder="1"/>
    <xf numFmtId="0" fontId="8" fillId="3" borderId="8" xfId="1" applyFill="1" applyBorder="1"/>
    <xf numFmtId="0" fontId="18" fillId="3" borderId="8" xfId="1" applyFont="1" applyFill="1" applyBorder="1"/>
    <xf numFmtId="3" fontId="8" fillId="3" borderId="8" xfId="1" applyNumberFormat="1" applyFill="1" applyBorder="1" applyAlignment="1">
      <alignment horizontal="center" vertical="center"/>
    </xf>
    <xf numFmtId="0" fontId="20" fillId="0" borderId="0" xfId="2" applyFont="1"/>
    <xf numFmtId="3" fontId="20" fillId="0" borderId="0" xfId="2" applyNumberFormat="1" applyFont="1"/>
    <xf numFmtId="0" fontId="3" fillId="2" borderId="25" xfId="2" applyFont="1" applyFill="1" applyBorder="1"/>
    <xf numFmtId="0" fontId="3" fillId="2" borderId="26" xfId="2" applyFont="1" applyFill="1" applyBorder="1" applyAlignment="1">
      <alignment horizontal="center" vertical="center" wrapText="1"/>
    </xf>
    <xf numFmtId="0" fontId="22" fillId="2" borderId="26" xfId="2" applyFont="1" applyFill="1" applyBorder="1" applyAlignment="1">
      <alignment horizontal="center" vertical="center" wrapText="1"/>
    </xf>
    <xf numFmtId="3" fontId="3" fillId="2" borderId="26" xfId="2" applyNumberFormat="1" applyFont="1" applyFill="1" applyBorder="1" applyAlignment="1">
      <alignment horizontal="center" vertical="center" wrapText="1"/>
    </xf>
    <xf numFmtId="0" fontId="3" fillId="2" borderId="26" xfId="2" applyFont="1" applyFill="1" applyBorder="1" applyAlignment="1">
      <alignment wrapText="1"/>
    </xf>
    <xf numFmtId="0" fontId="3" fillId="2" borderId="27" xfId="2" applyFont="1" applyFill="1" applyBorder="1" applyAlignment="1">
      <alignment horizontal="center" vertical="center" wrapText="1"/>
    </xf>
    <xf numFmtId="0" fontId="20" fillId="0" borderId="28" xfId="2" applyFont="1" applyBorder="1"/>
    <xf numFmtId="0" fontId="20" fillId="0" borderId="8" xfId="2" applyFont="1" applyBorder="1"/>
    <xf numFmtId="3" fontId="20" fillId="0" borderId="8" xfId="2" applyNumberFormat="1" applyFont="1" applyBorder="1"/>
    <xf numFmtId="0" fontId="20" fillId="0" borderId="29" xfId="2" applyFont="1" applyBorder="1"/>
    <xf numFmtId="0" fontId="3" fillId="4" borderId="30" xfId="2" applyFont="1" applyFill="1" applyBorder="1"/>
    <xf numFmtId="0" fontId="3" fillId="4" borderId="11" xfId="2" applyFont="1" applyFill="1" applyBorder="1"/>
    <xf numFmtId="0" fontId="3" fillId="4" borderId="12" xfId="2" applyFont="1" applyFill="1" applyBorder="1"/>
    <xf numFmtId="3" fontId="20" fillId="0" borderId="28" xfId="2" applyNumberFormat="1" applyFont="1" applyBorder="1"/>
    <xf numFmtId="3" fontId="20" fillId="0" borderId="29" xfId="2" applyNumberFormat="1" applyFont="1" applyBorder="1"/>
    <xf numFmtId="3" fontId="5" fillId="0" borderId="8" xfId="2" applyNumberFormat="1" applyFont="1" applyBorder="1"/>
    <xf numFmtId="3" fontId="3" fillId="0" borderId="8" xfId="2" applyNumberFormat="1" applyFont="1" applyBorder="1"/>
    <xf numFmtId="3" fontId="23" fillId="0" borderId="8" xfId="2" applyNumberFormat="1" applyFont="1" applyBorder="1" applyAlignment="1">
      <alignment horizontal="left" vertical="center" wrapText="1"/>
    </xf>
    <xf numFmtId="0" fontId="25" fillId="5" borderId="30" xfId="2" applyFont="1" applyFill="1" applyBorder="1"/>
    <xf numFmtId="0" fontId="25" fillId="5" borderId="11" xfId="2" applyFont="1" applyFill="1" applyBorder="1"/>
    <xf numFmtId="0" fontId="25" fillId="5" borderId="12" xfId="2" applyFont="1" applyFill="1" applyBorder="1"/>
    <xf numFmtId="3" fontId="2" fillId="0" borderId="8" xfId="2" applyNumberFormat="1" applyFont="1" applyBorder="1"/>
    <xf numFmtId="3" fontId="26" fillId="0" borderId="8" xfId="2" applyNumberFormat="1" applyFont="1" applyBorder="1"/>
    <xf numFmtId="3" fontId="27" fillId="0" borderId="8" xfId="2" applyNumberFormat="1" applyFont="1" applyBorder="1" applyAlignment="1">
      <alignment wrapText="1"/>
    </xf>
    <xf numFmtId="3" fontId="25" fillId="0" borderId="8" xfId="2" applyNumberFormat="1" applyFont="1" applyBorder="1" applyAlignment="1">
      <alignment wrapText="1"/>
    </xf>
    <xf numFmtId="3" fontId="28" fillId="0" borderId="8" xfId="2" applyNumberFormat="1" applyFont="1" applyBorder="1" applyAlignment="1">
      <alignment wrapText="1"/>
    </xf>
    <xf numFmtId="3" fontId="23" fillId="0" borderId="8" xfId="2" applyNumberFormat="1" applyFont="1" applyBorder="1" applyAlignment="1">
      <alignment wrapText="1"/>
    </xf>
    <xf numFmtId="0" fontId="25" fillId="6" borderId="30" xfId="2" applyFont="1" applyFill="1" applyBorder="1"/>
    <xf numFmtId="0" fontId="25" fillId="6" borderId="11" xfId="2" applyFont="1" applyFill="1" applyBorder="1"/>
    <xf numFmtId="0" fontId="25" fillId="6" borderId="12" xfId="2" applyFont="1" applyFill="1" applyBorder="1"/>
    <xf numFmtId="3" fontId="20" fillId="0" borderId="8" xfId="2" applyNumberFormat="1" applyFont="1" applyBorder="1" applyAlignment="1">
      <alignment horizontal="center"/>
    </xf>
    <xf numFmtId="0" fontId="3" fillId="7" borderId="28" xfId="2" applyFont="1" applyFill="1" applyBorder="1"/>
    <xf numFmtId="3" fontId="20" fillId="7" borderId="8" xfId="2" applyNumberFormat="1" applyFont="1" applyFill="1" applyBorder="1"/>
    <xf numFmtId="0" fontId="20" fillId="7" borderId="8" xfId="2" applyFont="1" applyFill="1" applyBorder="1"/>
    <xf numFmtId="3" fontId="24" fillId="0" borderId="8" xfId="2" applyNumberFormat="1" applyFont="1" applyBorder="1" applyAlignment="1">
      <alignment wrapText="1"/>
    </xf>
    <xf numFmtId="0" fontId="3" fillId="8" borderId="28" xfId="2" applyFont="1" applyFill="1" applyBorder="1"/>
    <xf numFmtId="0" fontId="20" fillId="8" borderId="8" xfId="2" applyFont="1" applyFill="1" applyBorder="1"/>
    <xf numFmtId="3" fontId="20" fillId="8" borderId="8" xfId="2" applyNumberFormat="1" applyFont="1" applyFill="1" applyBorder="1"/>
    <xf numFmtId="3" fontId="20" fillId="0" borderId="31" xfId="2" applyNumberFormat="1" applyFont="1" applyBorder="1"/>
    <xf numFmtId="3" fontId="20" fillId="0" borderId="32" xfId="2" applyNumberFormat="1" applyFont="1" applyBorder="1"/>
    <xf numFmtId="3" fontId="26" fillId="0" borderId="32" xfId="2" applyNumberFormat="1" applyFont="1" applyBorder="1"/>
    <xf numFmtId="3" fontId="28" fillId="0" borderId="32" xfId="2" applyNumberFormat="1" applyFont="1" applyBorder="1" applyAlignment="1">
      <alignment wrapText="1"/>
    </xf>
    <xf numFmtId="0" fontId="20" fillId="0" borderId="32" xfId="2" applyFont="1" applyBorder="1"/>
    <xf numFmtId="3" fontId="20" fillId="0" borderId="33" xfId="2" applyNumberFormat="1" applyFont="1" applyBorder="1"/>
    <xf numFmtId="0" fontId="21" fillId="0" borderId="18" xfId="2" applyFont="1" applyBorder="1" applyAlignment="1">
      <alignment horizontal="center" vertical="center"/>
    </xf>
    <xf numFmtId="0" fontId="21" fillId="0" borderId="19" xfId="2" applyFont="1" applyBorder="1" applyAlignment="1">
      <alignment horizontal="center" vertical="center"/>
    </xf>
    <xf numFmtId="0" fontId="21" fillId="0" borderId="20" xfId="2" applyFont="1" applyBorder="1" applyAlignment="1">
      <alignment horizontal="center" vertical="center"/>
    </xf>
    <xf numFmtId="0" fontId="21" fillId="0" borderId="21" xfId="2" applyFont="1" applyBorder="1" applyAlignment="1">
      <alignment horizontal="center" vertical="center"/>
    </xf>
    <xf numFmtId="0" fontId="21" fillId="0" borderId="0" xfId="2" applyFont="1" applyAlignment="1">
      <alignment horizontal="center" vertical="center"/>
    </xf>
    <xf numFmtId="0" fontId="21" fillId="0" borderId="22" xfId="2" applyFont="1" applyBorder="1" applyAlignment="1">
      <alignment horizontal="center" vertical="center"/>
    </xf>
    <xf numFmtId="0" fontId="21" fillId="0" borderId="23" xfId="2" applyFont="1" applyBorder="1" applyAlignment="1">
      <alignment horizontal="center" vertical="center"/>
    </xf>
    <xf numFmtId="0" fontId="21" fillId="0" borderId="24" xfId="2" applyFont="1" applyBorder="1" applyAlignment="1">
      <alignment horizontal="center" vertical="center"/>
    </xf>
    <xf numFmtId="0" fontId="21" fillId="0" borderId="15" xfId="2" applyFont="1" applyBorder="1" applyAlignment="1">
      <alignment horizontal="center" vertical="center"/>
    </xf>
    <xf numFmtId="0" fontId="20" fillId="0" borderId="0" xfId="2" applyFont="1" applyAlignment="1">
      <alignment horizontal="right" wrapText="1"/>
    </xf>
    <xf numFmtId="0" fontId="20" fillId="0" borderId="0" xfId="2" applyFont="1" applyAlignment="1">
      <alignment horizontal="right"/>
    </xf>
    <xf numFmtId="0" fontId="0" fillId="0" borderId="0" xfId="0" applyAlignment="1">
      <alignment horizontal="right" wrapText="1"/>
    </xf>
    <xf numFmtId="0" fontId="8" fillId="0" borderId="0" xfId="1" applyAlignment="1">
      <alignment horizontal="right" wrapText="1"/>
    </xf>
    <xf numFmtId="0" fontId="8" fillId="0" borderId="0" xfId="1" applyAlignment="1">
      <alignment horizontal="left" wrapText="1"/>
    </xf>
    <xf numFmtId="0" fontId="9" fillId="0" borderId="0" xfId="1" applyFont="1" applyAlignment="1">
      <alignment horizontal="center"/>
    </xf>
    <xf numFmtId="0" fontId="10" fillId="2" borderId="8" xfId="1" applyFont="1" applyFill="1" applyBorder="1" applyAlignment="1">
      <alignment horizontal="right" wrapText="1"/>
    </xf>
    <xf numFmtId="0" fontId="9" fillId="0" borderId="0" xfId="1" applyFont="1" applyAlignment="1">
      <alignment horizontal="center" vertical="center"/>
    </xf>
    <xf numFmtId="0" fontId="12" fillId="2" borderId="10" xfId="1" applyFont="1" applyFill="1" applyBorder="1" applyAlignment="1">
      <alignment horizontal="right" vertical="center" wrapText="1"/>
    </xf>
    <xf numFmtId="0" fontId="12" fillId="2" borderId="11" xfId="1" applyFont="1" applyFill="1" applyBorder="1" applyAlignment="1">
      <alignment horizontal="right" vertical="center" wrapText="1"/>
    </xf>
    <xf numFmtId="0" fontId="12" fillId="2" borderId="12" xfId="1" applyFont="1" applyFill="1" applyBorder="1" applyAlignment="1">
      <alignment horizontal="right" vertical="center" wrapText="1"/>
    </xf>
    <xf numFmtId="0" fontId="14" fillId="0" borderId="0" xfId="1" applyFont="1" applyAlignment="1">
      <alignment horizontal="center" vertical="center" wrapText="1"/>
    </xf>
    <xf numFmtId="0" fontId="16" fillId="0" borderId="6" xfId="0" applyFont="1" applyBorder="1" applyAlignment="1">
      <alignment horizontal="justify" vertical="center" wrapText="1"/>
    </xf>
    <xf numFmtId="0" fontId="16" fillId="0" borderId="7" xfId="0" applyFont="1" applyBorder="1" applyAlignment="1">
      <alignment horizontal="justify" vertical="center" wrapText="1"/>
    </xf>
    <xf numFmtId="3" fontId="16" fillId="0" borderId="6" xfId="0" applyNumberFormat="1" applyFont="1" applyBorder="1" applyAlignment="1">
      <alignment horizontal="justify" vertical="center" wrapText="1"/>
    </xf>
    <xf numFmtId="3" fontId="16" fillId="0" borderId="7" xfId="0" applyNumberFormat="1" applyFont="1" applyBorder="1" applyAlignment="1">
      <alignment horizontal="justify" vertical="center" wrapText="1"/>
    </xf>
  </cellXfs>
  <cellStyles count="3">
    <cellStyle name="Normal" xfId="0" builtinId="0"/>
    <cellStyle name="Normal 2" xfId="1" xr:uid="{A1D243EA-260C-4B77-B2B3-C4F607037B33}"/>
    <cellStyle name="Normal 3" xfId="2" xr:uid="{ED6A5309-4F70-44EB-A691-781B832033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98429-C2DB-43D9-9144-410E489CFED1}">
  <dimension ref="A1:K32"/>
  <sheetViews>
    <sheetView tabSelected="1" zoomScale="70" zoomScaleNormal="70" workbookViewId="0">
      <selection activeCell="M15" sqref="M15"/>
    </sheetView>
  </sheetViews>
  <sheetFormatPr defaultColWidth="9.85546875" defaultRowHeight="15.75" x14ac:dyDescent="0.25"/>
  <cols>
    <col min="1" max="1" width="46.85546875" style="63" customWidth="1"/>
    <col min="2" max="2" width="19.85546875" style="63" customWidth="1"/>
    <col min="3" max="3" width="15" style="63" customWidth="1"/>
    <col min="4" max="4" width="14" style="64" customWidth="1"/>
    <col min="5" max="5" width="13.140625" style="63" customWidth="1"/>
    <col min="6" max="6" width="64.85546875" style="63" customWidth="1"/>
    <col min="7" max="7" width="15.28515625" style="63" customWidth="1"/>
    <col min="8" max="8" width="19.5703125" style="63" customWidth="1"/>
    <col min="9" max="16384" width="9.85546875" style="63"/>
  </cols>
  <sheetData>
    <row r="1" spans="1:11" ht="185.25" customHeight="1" x14ac:dyDescent="0.25">
      <c r="F1" s="118" t="s">
        <v>8</v>
      </c>
      <c r="G1" s="119"/>
      <c r="H1" s="119"/>
    </row>
    <row r="2" spans="1:11" ht="16.5" thickBot="1" x14ac:dyDescent="0.3"/>
    <row r="3" spans="1:11" ht="23.25" customHeight="1" x14ac:dyDescent="0.25">
      <c r="A3" s="109" t="s">
        <v>62</v>
      </c>
      <c r="B3" s="110"/>
      <c r="C3" s="110"/>
      <c r="D3" s="110"/>
      <c r="E3" s="110"/>
      <c r="F3" s="110"/>
      <c r="G3" s="110"/>
      <c r="H3" s="111"/>
    </row>
    <row r="4" spans="1:11" x14ac:dyDescent="0.25">
      <c r="A4" s="112"/>
      <c r="B4" s="113"/>
      <c r="C4" s="113"/>
      <c r="D4" s="113"/>
      <c r="E4" s="113"/>
      <c r="F4" s="113"/>
      <c r="G4" s="113"/>
      <c r="H4" s="114"/>
    </row>
    <row r="5" spans="1:11" ht="16.5" thickBot="1" x14ac:dyDescent="0.3">
      <c r="A5" s="115"/>
      <c r="B5" s="116"/>
      <c r="C5" s="116"/>
      <c r="D5" s="116"/>
      <c r="E5" s="116"/>
      <c r="F5" s="116"/>
      <c r="G5" s="116"/>
      <c r="H5" s="117"/>
    </row>
    <row r="6" spans="1:11" ht="78.75" x14ac:dyDescent="0.25">
      <c r="A6" s="65"/>
      <c r="B6" s="66" t="s">
        <v>63</v>
      </c>
      <c r="C6" s="67" t="s">
        <v>64</v>
      </c>
      <c r="D6" s="68" t="s">
        <v>65</v>
      </c>
      <c r="E6" s="69" t="s">
        <v>66</v>
      </c>
      <c r="F6" s="66" t="s">
        <v>67</v>
      </c>
      <c r="G6" s="66" t="s">
        <v>68</v>
      </c>
      <c r="H6" s="70" t="s">
        <v>69</v>
      </c>
    </row>
    <row r="7" spans="1:11" x14ac:dyDescent="0.25">
      <c r="A7" s="71" t="s">
        <v>70</v>
      </c>
      <c r="B7" s="72" t="s">
        <v>71</v>
      </c>
      <c r="C7" s="72" t="s">
        <v>72</v>
      </c>
      <c r="D7" s="73" t="s">
        <v>73</v>
      </c>
      <c r="E7" s="72" t="s">
        <v>74</v>
      </c>
      <c r="F7" s="72"/>
      <c r="G7" s="72" t="s">
        <v>75</v>
      </c>
      <c r="H7" s="74" t="s">
        <v>76</v>
      </c>
    </row>
    <row r="8" spans="1:11" x14ac:dyDescent="0.25">
      <c r="A8" s="75" t="s">
        <v>77</v>
      </c>
      <c r="B8" s="76"/>
      <c r="C8" s="76"/>
      <c r="D8" s="76"/>
      <c r="E8" s="76"/>
      <c r="F8" s="77"/>
      <c r="G8" s="73">
        <f>SUM(G9:G26)</f>
        <v>487168</v>
      </c>
      <c r="H8" s="74"/>
    </row>
    <row r="9" spans="1:11" x14ac:dyDescent="0.25">
      <c r="A9" s="78">
        <f>A10+A11</f>
        <v>1203053</v>
      </c>
      <c r="B9" s="73">
        <f>16270+42026+10527+222753+212348+194128+194893</f>
        <v>892945</v>
      </c>
      <c r="C9" s="73">
        <f>A9-B9</f>
        <v>310108</v>
      </c>
      <c r="D9" s="73">
        <f>D10+D11</f>
        <v>1305007</v>
      </c>
      <c r="E9" s="73">
        <f>D9-A9</f>
        <v>101954</v>
      </c>
      <c r="F9" s="73"/>
      <c r="G9" s="72"/>
      <c r="H9" s="79">
        <f>H10+H11</f>
        <v>1511038</v>
      </c>
    </row>
    <row r="10" spans="1:11" x14ac:dyDescent="0.25">
      <c r="A10" s="78">
        <v>1186783</v>
      </c>
      <c r="B10" s="73">
        <f>B9-B11</f>
        <v>876675</v>
      </c>
      <c r="C10" s="73">
        <f>A10-B10</f>
        <v>310108</v>
      </c>
      <c r="D10" s="80">
        <v>1288737</v>
      </c>
      <c r="E10" s="81">
        <f>D10-A10</f>
        <v>101954</v>
      </c>
      <c r="F10" s="82" t="s">
        <v>96</v>
      </c>
      <c r="G10" s="80">
        <v>206031</v>
      </c>
      <c r="H10" s="79">
        <f>D10+G10</f>
        <v>1494768</v>
      </c>
    </row>
    <row r="11" spans="1:11" x14ac:dyDescent="0.25">
      <c r="A11" s="78">
        <v>16270</v>
      </c>
      <c r="B11" s="73">
        <v>16270</v>
      </c>
      <c r="C11" s="73"/>
      <c r="D11" s="73">
        <v>16270</v>
      </c>
      <c r="E11" s="73">
        <f>D11-A11</f>
        <v>0</v>
      </c>
      <c r="F11" s="73"/>
      <c r="G11" s="72"/>
      <c r="H11" s="79">
        <f>D11+G11</f>
        <v>16270</v>
      </c>
    </row>
    <row r="12" spans="1:11" x14ac:dyDescent="0.25">
      <c r="A12" s="83" t="s">
        <v>78</v>
      </c>
      <c r="B12" s="84"/>
      <c r="C12" s="84"/>
      <c r="D12" s="84"/>
      <c r="E12" s="84"/>
      <c r="F12" s="85"/>
      <c r="G12" s="72"/>
      <c r="H12" s="79"/>
    </row>
    <row r="13" spans="1:11" x14ac:dyDescent="0.25">
      <c r="A13" s="78">
        <f>A14+A15</f>
        <v>1036913</v>
      </c>
      <c r="B13" s="73">
        <f>B14+B15</f>
        <v>674786</v>
      </c>
      <c r="C13" s="73">
        <f>A13-B13</f>
        <v>362127</v>
      </c>
      <c r="D13" s="73">
        <f>D14+D15</f>
        <v>1211922</v>
      </c>
      <c r="E13" s="73">
        <f>E15+E14</f>
        <v>175009</v>
      </c>
      <c r="F13" s="73"/>
      <c r="G13" s="72"/>
      <c r="H13" s="79">
        <f>H14+H15</f>
        <v>1473792</v>
      </c>
    </row>
    <row r="14" spans="1:11" ht="63" x14ac:dyDescent="0.25">
      <c r="A14" s="78">
        <v>808513</v>
      </c>
      <c r="B14" s="86">
        <v>644572</v>
      </c>
      <c r="C14" s="86">
        <f>A14-B14</f>
        <v>163941</v>
      </c>
      <c r="D14" s="86">
        <v>644572</v>
      </c>
      <c r="E14" s="87">
        <f>D14-A14</f>
        <v>-163941</v>
      </c>
      <c r="F14" s="88" t="s">
        <v>79</v>
      </c>
      <c r="G14" s="72"/>
      <c r="H14" s="79">
        <f>D14+G14</f>
        <v>644572</v>
      </c>
    </row>
    <row r="15" spans="1:11" ht="63" x14ac:dyDescent="0.25">
      <c r="A15" s="78">
        <v>228400</v>
      </c>
      <c r="B15" s="73">
        <v>30214</v>
      </c>
      <c r="C15" s="73">
        <f>A15-B15</f>
        <v>198186</v>
      </c>
      <c r="D15" s="73">
        <f>228400-161050+500000</f>
        <v>567350</v>
      </c>
      <c r="E15" s="81">
        <f>D15-A15</f>
        <v>338950</v>
      </c>
      <c r="F15" s="89" t="s">
        <v>80</v>
      </c>
      <c r="G15" s="81">
        <v>261870</v>
      </c>
      <c r="H15" s="79">
        <f>D15+G15</f>
        <v>829220</v>
      </c>
      <c r="I15" s="64"/>
      <c r="K15" s="64"/>
    </row>
    <row r="16" spans="1:11" x14ac:dyDescent="0.25">
      <c r="A16" s="83" t="s">
        <v>81</v>
      </c>
      <c r="B16" s="84"/>
      <c r="C16" s="84"/>
      <c r="D16" s="84"/>
      <c r="E16" s="84"/>
      <c r="F16" s="85"/>
      <c r="G16" s="72"/>
      <c r="H16" s="79"/>
    </row>
    <row r="17" spans="1:9" x14ac:dyDescent="0.25">
      <c r="A17" s="78">
        <f>A18</f>
        <v>4550616</v>
      </c>
      <c r="B17" s="73"/>
      <c r="C17" s="73">
        <f>A17-B17</f>
        <v>4550616</v>
      </c>
      <c r="D17" s="73">
        <v>1136159</v>
      </c>
      <c r="E17" s="73">
        <f>D17-A17</f>
        <v>-3414457</v>
      </c>
      <c r="F17" s="73"/>
      <c r="G17" s="72"/>
      <c r="H17" s="79">
        <f>H18+H19</f>
        <v>1155426</v>
      </c>
    </row>
    <row r="18" spans="1:9" ht="173.25" x14ac:dyDescent="0.25">
      <c r="A18" s="78">
        <v>4550616</v>
      </c>
      <c r="B18" s="73">
        <v>1078355</v>
      </c>
      <c r="C18" s="73">
        <f>A18-B18</f>
        <v>3472261</v>
      </c>
      <c r="D18" s="73">
        <v>1078355</v>
      </c>
      <c r="E18" s="87">
        <f>D18-A18</f>
        <v>-3472261</v>
      </c>
      <c r="F18" s="90" t="s">
        <v>82</v>
      </c>
      <c r="G18" s="72"/>
      <c r="H18" s="79">
        <f>D18+G18</f>
        <v>1078355</v>
      </c>
    </row>
    <row r="19" spans="1:9" ht="31.5" x14ac:dyDescent="0.25">
      <c r="A19" s="71"/>
      <c r="B19" s="72"/>
      <c r="C19" s="73"/>
      <c r="D19" s="86">
        <v>57804</v>
      </c>
      <c r="E19" s="73">
        <f>D19-A19</f>
        <v>57804</v>
      </c>
      <c r="F19" s="91" t="s">
        <v>83</v>
      </c>
      <c r="G19" s="81">
        <v>19267</v>
      </c>
      <c r="H19" s="79">
        <f>D19+G19</f>
        <v>77071</v>
      </c>
    </row>
    <row r="20" spans="1:9" x14ac:dyDescent="0.25">
      <c r="A20" s="92" t="s">
        <v>84</v>
      </c>
      <c r="B20" s="93"/>
      <c r="C20" s="93"/>
      <c r="D20" s="93"/>
      <c r="E20" s="93"/>
      <c r="F20" s="94"/>
      <c r="G20" s="72"/>
      <c r="H20" s="79"/>
    </row>
    <row r="21" spans="1:9" x14ac:dyDescent="0.25">
      <c r="A21" s="78">
        <f>SUM(A22:A26)</f>
        <v>52247703</v>
      </c>
      <c r="B21" s="73">
        <f>SUM(B22:B26)</f>
        <v>47984128</v>
      </c>
      <c r="C21" s="95">
        <f t="shared" ref="C21:C26" si="0">A21-B21</f>
        <v>4263575</v>
      </c>
      <c r="D21" s="73">
        <f>SUM(D22:D26)</f>
        <v>53659786</v>
      </c>
      <c r="E21" s="73">
        <f t="shared" ref="E21:E26" si="1">D21-A21</f>
        <v>1412083</v>
      </c>
      <c r="F21" s="73"/>
      <c r="G21" s="72"/>
      <c r="H21" s="79">
        <f>H22+H23+H24+H25+H26</f>
        <v>53659786</v>
      </c>
      <c r="I21" s="64"/>
    </row>
    <row r="22" spans="1:9" ht="157.5" x14ac:dyDescent="0.25">
      <c r="A22" s="78">
        <v>51027000</v>
      </c>
      <c r="B22" s="73">
        <v>47832593</v>
      </c>
      <c r="C22" s="73">
        <f t="shared" si="0"/>
        <v>3194407</v>
      </c>
      <c r="D22" s="73">
        <v>52575924</v>
      </c>
      <c r="E22" s="73">
        <f t="shared" si="1"/>
        <v>1548924</v>
      </c>
      <c r="F22" s="91" t="s">
        <v>85</v>
      </c>
      <c r="G22" s="72"/>
      <c r="H22" s="79">
        <f t="shared" ref="H22:H26" si="2">D22+G22</f>
        <v>52575924</v>
      </c>
    </row>
    <row r="23" spans="1:9" x14ac:dyDescent="0.25">
      <c r="A23" s="78">
        <v>640000</v>
      </c>
      <c r="B23" s="73">
        <v>0</v>
      </c>
      <c r="C23" s="73">
        <f t="shared" si="0"/>
        <v>640000</v>
      </c>
      <c r="D23" s="73">
        <v>640000</v>
      </c>
      <c r="E23" s="73">
        <f t="shared" si="1"/>
        <v>0</v>
      </c>
      <c r="F23" s="73"/>
      <c r="G23" s="72"/>
      <c r="H23" s="79">
        <f t="shared" si="2"/>
        <v>640000</v>
      </c>
    </row>
    <row r="24" spans="1:9" x14ac:dyDescent="0.25">
      <c r="A24" s="78">
        <v>2057</v>
      </c>
      <c r="B24" s="73">
        <v>1438</v>
      </c>
      <c r="C24" s="73">
        <f t="shared" si="0"/>
        <v>619</v>
      </c>
      <c r="D24" s="73">
        <v>2057</v>
      </c>
      <c r="E24" s="73">
        <f t="shared" si="1"/>
        <v>0</v>
      </c>
      <c r="F24" s="73"/>
      <c r="G24" s="72"/>
      <c r="H24" s="79">
        <f t="shared" si="2"/>
        <v>2057</v>
      </c>
    </row>
    <row r="25" spans="1:9" ht="31.5" x14ac:dyDescent="0.25">
      <c r="A25" s="78">
        <v>418500</v>
      </c>
      <c r="B25" s="73">
        <v>84254</v>
      </c>
      <c r="C25" s="73">
        <f t="shared" si="0"/>
        <v>334246</v>
      </c>
      <c r="D25" s="73">
        <v>375962</v>
      </c>
      <c r="E25" s="87">
        <f t="shared" si="1"/>
        <v>-42538</v>
      </c>
      <c r="F25" s="90" t="s">
        <v>86</v>
      </c>
      <c r="G25" s="72"/>
      <c r="H25" s="79">
        <f t="shared" si="2"/>
        <v>375962</v>
      </c>
      <c r="I25" s="64"/>
    </row>
    <row r="26" spans="1:9" ht="31.5" x14ac:dyDescent="0.25">
      <c r="A26" s="78">
        <v>160146</v>
      </c>
      <c r="B26" s="73">
        <v>65843</v>
      </c>
      <c r="C26" s="73">
        <f t="shared" si="0"/>
        <v>94303</v>
      </c>
      <c r="D26" s="73">
        <v>65843</v>
      </c>
      <c r="E26" s="87">
        <f t="shared" si="1"/>
        <v>-94303</v>
      </c>
      <c r="F26" s="90" t="s">
        <v>87</v>
      </c>
      <c r="G26" s="72"/>
      <c r="H26" s="79">
        <f t="shared" si="2"/>
        <v>65843</v>
      </c>
    </row>
    <row r="27" spans="1:9" x14ac:dyDescent="0.25">
      <c r="A27" s="96" t="s">
        <v>88</v>
      </c>
      <c r="B27" s="97"/>
      <c r="C27" s="97"/>
      <c r="D27" s="97"/>
      <c r="E27" s="98"/>
      <c r="F27" s="98"/>
      <c r="G27" s="72"/>
      <c r="H27" s="79"/>
    </row>
    <row r="28" spans="1:9" x14ac:dyDescent="0.25">
      <c r="A28" s="78">
        <v>206500</v>
      </c>
      <c r="B28" s="73">
        <f>A28</f>
        <v>206500</v>
      </c>
      <c r="C28" s="73">
        <f>A28-B28</f>
        <v>0</v>
      </c>
      <c r="D28" s="73">
        <f>D29+D30</f>
        <v>611043</v>
      </c>
      <c r="E28" s="73">
        <f>D28-A28</f>
        <v>404543</v>
      </c>
      <c r="F28" s="73"/>
      <c r="G28" s="72"/>
      <c r="H28" s="79">
        <f>H29+H30</f>
        <v>611043</v>
      </c>
    </row>
    <row r="29" spans="1:9" ht="31.5" x14ac:dyDescent="0.25">
      <c r="A29" s="78">
        <v>206500</v>
      </c>
      <c r="B29" s="73"/>
      <c r="C29" s="73">
        <f>A29-B29</f>
        <v>206500</v>
      </c>
      <c r="D29" s="73">
        <v>231280</v>
      </c>
      <c r="E29" s="86">
        <f>D29-A29</f>
        <v>24780</v>
      </c>
      <c r="F29" s="99" t="s">
        <v>89</v>
      </c>
      <c r="G29" s="72"/>
      <c r="H29" s="79">
        <f>D29+G29</f>
        <v>231280</v>
      </c>
    </row>
    <row r="30" spans="1:9" ht="31.5" x14ac:dyDescent="0.25">
      <c r="A30" s="78"/>
      <c r="B30" s="73"/>
      <c r="C30" s="73">
        <f>A30-B30</f>
        <v>0</v>
      </c>
      <c r="D30" s="73">
        <v>379763</v>
      </c>
      <c r="E30" s="86">
        <f>D30-A30</f>
        <v>379763</v>
      </c>
      <c r="F30" s="99" t="s">
        <v>90</v>
      </c>
      <c r="G30" s="72"/>
      <c r="H30" s="79">
        <f>D30+G30</f>
        <v>379763</v>
      </c>
    </row>
    <row r="31" spans="1:9" x14ac:dyDescent="0.25">
      <c r="A31" s="100" t="s">
        <v>91</v>
      </c>
      <c r="B31" s="101"/>
      <c r="C31" s="102"/>
      <c r="D31" s="102"/>
      <c r="E31" s="101"/>
      <c r="F31" s="101"/>
      <c r="G31" s="72"/>
      <c r="H31" s="79"/>
    </row>
    <row r="32" spans="1:9" ht="32.25" thickBot="1" x14ac:dyDescent="0.3">
      <c r="A32" s="103">
        <v>1407423</v>
      </c>
      <c r="B32" s="104"/>
      <c r="C32" s="104">
        <f>A32-B32</f>
        <v>1407423</v>
      </c>
      <c r="D32" s="104">
        <v>1320868</v>
      </c>
      <c r="E32" s="105">
        <f>D32-A32</f>
        <v>-86555</v>
      </c>
      <c r="F32" s="106" t="s">
        <v>92</v>
      </c>
      <c r="G32" s="107"/>
      <c r="H32" s="108">
        <f>D32+G32</f>
        <v>1320868</v>
      </c>
    </row>
  </sheetData>
  <mergeCells count="2">
    <mergeCell ref="A3:H5"/>
    <mergeCell ref="F1:H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0250F-18C9-4FEA-97BB-50EE811C9E4B}">
  <dimension ref="B1:G12"/>
  <sheetViews>
    <sheetView workbookViewId="0">
      <selection activeCell="D2" sqref="D2"/>
    </sheetView>
  </sheetViews>
  <sheetFormatPr defaultRowHeight="15" x14ac:dyDescent="0.25"/>
  <cols>
    <col min="2" max="2" width="28.5703125" customWidth="1"/>
    <col min="3" max="3" width="48.42578125" customWidth="1"/>
    <col min="7" max="7" width="45.85546875" customWidth="1"/>
  </cols>
  <sheetData>
    <row r="1" spans="2:7" ht="222" customHeight="1" x14ac:dyDescent="0.25">
      <c r="C1" s="10"/>
      <c r="D1" s="120" t="s">
        <v>93</v>
      </c>
      <c r="E1" s="120"/>
      <c r="F1" s="120"/>
      <c r="G1" s="120"/>
    </row>
    <row r="2" spans="2:7" ht="15.75" thickBot="1" x14ac:dyDescent="0.3"/>
    <row r="3" spans="2:7" ht="18.75" thickBot="1" x14ac:dyDescent="0.3">
      <c r="B3" s="6" t="s">
        <v>0</v>
      </c>
      <c r="C3" s="7" t="s">
        <v>59</v>
      </c>
    </row>
    <row r="4" spans="2:7" ht="16.5" thickBot="1" x14ac:dyDescent="0.3">
      <c r="B4" s="2" t="s">
        <v>1</v>
      </c>
      <c r="C4" s="3">
        <v>17781.75</v>
      </c>
    </row>
    <row r="5" spans="2:7" ht="48" thickBot="1" x14ac:dyDescent="0.3">
      <c r="B5" s="4" t="s">
        <v>2</v>
      </c>
      <c r="C5" s="5">
        <v>6000</v>
      </c>
    </row>
    <row r="6" spans="2:7" ht="16.5" thickBot="1" x14ac:dyDescent="0.3">
      <c r="B6" s="4" t="s">
        <v>3</v>
      </c>
      <c r="C6" s="5">
        <v>12397.5</v>
      </c>
    </row>
    <row r="7" spans="2:7" ht="16.5" thickBot="1" x14ac:dyDescent="0.3">
      <c r="B7" s="4" t="s">
        <v>4</v>
      </c>
      <c r="C7" s="5">
        <v>13222.5</v>
      </c>
    </row>
    <row r="8" spans="2:7" ht="32.25" thickBot="1" x14ac:dyDescent="0.3">
      <c r="B8" s="4" t="s">
        <v>5</v>
      </c>
      <c r="C8" s="5">
        <v>8401.5</v>
      </c>
    </row>
    <row r="9" spans="2:7" ht="16.5" thickBot="1" x14ac:dyDescent="0.3">
      <c r="B9" s="8" t="s">
        <v>6</v>
      </c>
      <c r="C9" s="9">
        <f>ROUNDUP(SUM(C4:C8),0)</f>
        <v>57804</v>
      </c>
    </row>
    <row r="12" spans="2:7" ht="17.25" x14ac:dyDescent="0.25">
      <c r="B12" s="1" t="s">
        <v>7</v>
      </c>
    </row>
  </sheetData>
  <mergeCells count="1">
    <mergeCell ref="D1:G1"/>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CACDD-FFA4-4423-BA2E-EFADED664D06}">
  <dimension ref="B1:O41"/>
  <sheetViews>
    <sheetView workbookViewId="0">
      <selection activeCell="G2" sqref="G2"/>
    </sheetView>
  </sheetViews>
  <sheetFormatPr defaultRowHeight="12.75" x14ac:dyDescent="0.2"/>
  <cols>
    <col min="1" max="1" width="9.140625" style="11"/>
    <col min="2" max="2" width="29.7109375" style="12" customWidth="1"/>
    <col min="3" max="3" width="11.140625" style="11" customWidth="1"/>
    <col min="4" max="4" width="16.42578125" style="11" customWidth="1"/>
    <col min="5" max="5" width="18.140625" style="11" customWidth="1"/>
    <col min="6" max="8" width="9.140625" style="11"/>
    <col min="9" max="10" width="10.140625" style="11" bestFit="1" customWidth="1"/>
    <col min="11" max="257" width="9.140625" style="11"/>
    <col min="258" max="258" width="29.7109375" style="11" customWidth="1"/>
    <col min="259" max="259" width="11.140625" style="11" customWidth="1"/>
    <col min="260" max="260" width="16.42578125" style="11" customWidth="1"/>
    <col min="261" max="261" width="18.140625" style="11" customWidth="1"/>
    <col min="262" max="513" width="9.140625" style="11"/>
    <col min="514" max="514" width="29.7109375" style="11" customWidth="1"/>
    <col min="515" max="515" width="11.140625" style="11" customWidth="1"/>
    <col min="516" max="516" width="16.42578125" style="11" customWidth="1"/>
    <col min="517" max="517" width="18.140625" style="11" customWidth="1"/>
    <col min="518" max="769" width="9.140625" style="11"/>
    <col min="770" max="770" width="29.7109375" style="11" customWidth="1"/>
    <col min="771" max="771" width="11.140625" style="11" customWidth="1"/>
    <col min="772" max="772" width="16.42578125" style="11" customWidth="1"/>
    <col min="773" max="773" width="18.140625" style="11" customWidth="1"/>
    <col min="774" max="1025" width="9.140625" style="11"/>
    <col min="1026" max="1026" width="29.7109375" style="11" customWidth="1"/>
    <col min="1027" max="1027" width="11.140625" style="11" customWidth="1"/>
    <col min="1028" max="1028" width="16.42578125" style="11" customWidth="1"/>
    <col min="1029" max="1029" width="18.140625" style="11" customWidth="1"/>
    <col min="1030" max="1281" width="9.140625" style="11"/>
    <col min="1282" max="1282" width="29.7109375" style="11" customWidth="1"/>
    <col min="1283" max="1283" width="11.140625" style="11" customWidth="1"/>
    <col min="1284" max="1284" width="16.42578125" style="11" customWidth="1"/>
    <col min="1285" max="1285" width="18.140625" style="11" customWidth="1"/>
    <col min="1286" max="1537" width="9.140625" style="11"/>
    <col min="1538" max="1538" width="29.7109375" style="11" customWidth="1"/>
    <col min="1539" max="1539" width="11.140625" style="11" customWidth="1"/>
    <col min="1540" max="1540" width="16.42578125" style="11" customWidth="1"/>
    <col min="1541" max="1541" width="18.140625" style="11" customWidth="1"/>
    <col min="1542" max="1793" width="9.140625" style="11"/>
    <col min="1794" max="1794" width="29.7109375" style="11" customWidth="1"/>
    <col min="1795" max="1795" width="11.140625" style="11" customWidth="1"/>
    <col min="1796" max="1796" width="16.42578125" style="11" customWidth="1"/>
    <col min="1797" max="1797" width="18.140625" style="11" customWidth="1"/>
    <col min="1798" max="2049" width="9.140625" style="11"/>
    <col min="2050" max="2050" width="29.7109375" style="11" customWidth="1"/>
    <col min="2051" max="2051" width="11.140625" style="11" customWidth="1"/>
    <col min="2052" max="2052" width="16.42578125" style="11" customWidth="1"/>
    <col min="2053" max="2053" width="18.140625" style="11" customWidth="1"/>
    <col min="2054" max="2305" width="9.140625" style="11"/>
    <col min="2306" max="2306" width="29.7109375" style="11" customWidth="1"/>
    <col min="2307" max="2307" width="11.140625" style="11" customWidth="1"/>
    <col min="2308" max="2308" width="16.42578125" style="11" customWidth="1"/>
    <col min="2309" max="2309" width="18.140625" style="11" customWidth="1"/>
    <col min="2310" max="2561" width="9.140625" style="11"/>
    <col min="2562" max="2562" width="29.7109375" style="11" customWidth="1"/>
    <col min="2563" max="2563" width="11.140625" style="11" customWidth="1"/>
    <col min="2564" max="2564" width="16.42578125" style="11" customWidth="1"/>
    <col min="2565" max="2565" width="18.140625" style="11" customWidth="1"/>
    <col min="2566" max="2817" width="9.140625" style="11"/>
    <col min="2818" max="2818" width="29.7109375" style="11" customWidth="1"/>
    <col min="2819" max="2819" width="11.140625" style="11" customWidth="1"/>
    <col min="2820" max="2820" width="16.42578125" style="11" customWidth="1"/>
    <col min="2821" max="2821" width="18.140625" style="11" customWidth="1"/>
    <col min="2822" max="3073" width="9.140625" style="11"/>
    <col min="3074" max="3074" width="29.7109375" style="11" customWidth="1"/>
    <col min="3075" max="3075" width="11.140625" style="11" customWidth="1"/>
    <col min="3076" max="3076" width="16.42578125" style="11" customWidth="1"/>
    <col min="3077" max="3077" width="18.140625" style="11" customWidth="1"/>
    <col min="3078" max="3329" width="9.140625" style="11"/>
    <col min="3330" max="3330" width="29.7109375" style="11" customWidth="1"/>
    <col min="3331" max="3331" width="11.140625" style="11" customWidth="1"/>
    <col min="3332" max="3332" width="16.42578125" style="11" customWidth="1"/>
    <col min="3333" max="3333" width="18.140625" style="11" customWidth="1"/>
    <col min="3334" max="3585" width="9.140625" style="11"/>
    <col min="3586" max="3586" width="29.7109375" style="11" customWidth="1"/>
    <col min="3587" max="3587" width="11.140625" style="11" customWidth="1"/>
    <col min="3588" max="3588" width="16.42578125" style="11" customWidth="1"/>
    <col min="3589" max="3589" width="18.140625" style="11" customWidth="1"/>
    <col min="3590" max="3841" width="9.140625" style="11"/>
    <col min="3842" max="3842" width="29.7109375" style="11" customWidth="1"/>
    <col min="3843" max="3843" width="11.140625" style="11" customWidth="1"/>
    <col min="3844" max="3844" width="16.42578125" style="11" customWidth="1"/>
    <col min="3845" max="3845" width="18.140625" style="11" customWidth="1"/>
    <col min="3846" max="4097" width="9.140625" style="11"/>
    <col min="4098" max="4098" width="29.7109375" style="11" customWidth="1"/>
    <col min="4099" max="4099" width="11.140625" style="11" customWidth="1"/>
    <col min="4100" max="4100" width="16.42578125" style="11" customWidth="1"/>
    <col min="4101" max="4101" width="18.140625" style="11" customWidth="1"/>
    <col min="4102" max="4353" width="9.140625" style="11"/>
    <col min="4354" max="4354" width="29.7109375" style="11" customWidth="1"/>
    <col min="4355" max="4355" width="11.140625" style="11" customWidth="1"/>
    <col min="4356" max="4356" width="16.42578125" style="11" customWidth="1"/>
    <col min="4357" max="4357" width="18.140625" style="11" customWidth="1"/>
    <col min="4358" max="4609" width="9.140625" style="11"/>
    <col min="4610" max="4610" width="29.7109375" style="11" customWidth="1"/>
    <col min="4611" max="4611" width="11.140625" style="11" customWidth="1"/>
    <col min="4612" max="4612" width="16.42578125" style="11" customWidth="1"/>
    <col min="4613" max="4613" width="18.140625" style="11" customWidth="1"/>
    <col min="4614" max="4865" width="9.140625" style="11"/>
    <col min="4866" max="4866" width="29.7109375" style="11" customWidth="1"/>
    <col min="4867" max="4867" width="11.140625" style="11" customWidth="1"/>
    <col min="4868" max="4868" width="16.42578125" style="11" customWidth="1"/>
    <col min="4869" max="4869" width="18.140625" style="11" customWidth="1"/>
    <col min="4870" max="5121" width="9.140625" style="11"/>
    <col min="5122" max="5122" width="29.7109375" style="11" customWidth="1"/>
    <col min="5123" max="5123" width="11.140625" style="11" customWidth="1"/>
    <col min="5124" max="5124" width="16.42578125" style="11" customWidth="1"/>
    <col min="5125" max="5125" width="18.140625" style="11" customWidth="1"/>
    <col min="5126" max="5377" width="9.140625" style="11"/>
    <col min="5378" max="5378" width="29.7109375" style="11" customWidth="1"/>
    <col min="5379" max="5379" width="11.140625" style="11" customWidth="1"/>
    <col min="5380" max="5380" width="16.42578125" style="11" customWidth="1"/>
    <col min="5381" max="5381" width="18.140625" style="11" customWidth="1"/>
    <col min="5382" max="5633" width="9.140625" style="11"/>
    <col min="5634" max="5634" width="29.7109375" style="11" customWidth="1"/>
    <col min="5635" max="5635" width="11.140625" style="11" customWidth="1"/>
    <col min="5636" max="5636" width="16.42578125" style="11" customWidth="1"/>
    <col min="5637" max="5637" width="18.140625" style="11" customWidth="1"/>
    <col min="5638" max="5889" width="9.140625" style="11"/>
    <col min="5890" max="5890" width="29.7109375" style="11" customWidth="1"/>
    <col min="5891" max="5891" width="11.140625" style="11" customWidth="1"/>
    <col min="5892" max="5892" width="16.42578125" style="11" customWidth="1"/>
    <col min="5893" max="5893" width="18.140625" style="11" customWidth="1"/>
    <col min="5894" max="6145" width="9.140625" style="11"/>
    <col min="6146" max="6146" width="29.7109375" style="11" customWidth="1"/>
    <col min="6147" max="6147" width="11.140625" style="11" customWidth="1"/>
    <col min="6148" max="6148" width="16.42578125" style="11" customWidth="1"/>
    <col min="6149" max="6149" width="18.140625" style="11" customWidth="1"/>
    <col min="6150" max="6401" width="9.140625" style="11"/>
    <col min="6402" max="6402" width="29.7109375" style="11" customWidth="1"/>
    <col min="6403" max="6403" width="11.140625" style="11" customWidth="1"/>
    <col min="6404" max="6404" width="16.42578125" style="11" customWidth="1"/>
    <col min="6405" max="6405" width="18.140625" style="11" customWidth="1"/>
    <col min="6406" max="6657" width="9.140625" style="11"/>
    <col min="6658" max="6658" width="29.7109375" style="11" customWidth="1"/>
    <col min="6659" max="6659" width="11.140625" style="11" customWidth="1"/>
    <col min="6660" max="6660" width="16.42578125" style="11" customWidth="1"/>
    <col min="6661" max="6661" width="18.140625" style="11" customWidth="1"/>
    <col min="6662" max="6913" width="9.140625" style="11"/>
    <col min="6914" max="6914" width="29.7109375" style="11" customWidth="1"/>
    <col min="6915" max="6915" width="11.140625" style="11" customWidth="1"/>
    <col min="6916" max="6916" width="16.42578125" style="11" customWidth="1"/>
    <col min="6917" max="6917" width="18.140625" style="11" customWidth="1"/>
    <col min="6918" max="7169" width="9.140625" style="11"/>
    <col min="7170" max="7170" width="29.7109375" style="11" customWidth="1"/>
    <col min="7171" max="7171" width="11.140625" style="11" customWidth="1"/>
    <col min="7172" max="7172" width="16.42578125" style="11" customWidth="1"/>
    <col min="7173" max="7173" width="18.140625" style="11" customWidth="1"/>
    <col min="7174" max="7425" width="9.140625" style="11"/>
    <col min="7426" max="7426" width="29.7109375" style="11" customWidth="1"/>
    <col min="7427" max="7427" width="11.140625" style="11" customWidth="1"/>
    <col min="7428" max="7428" width="16.42578125" style="11" customWidth="1"/>
    <col min="7429" max="7429" width="18.140625" style="11" customWidth="1"/>
    <col min="7430" max="7681" width="9.140625" style="11"/>
    <col min="7682" max="7682" width="29.7109375" style="11" customWidth="1"/>
    <col min="7683" max="7683" width="11.140625" style="11" customWidth="1"/>
    <col min="7684" max="7684" width="16.42578125" style="11" customWidth="1"/>
    <col min="7685" max="7685" width="18.140625" style="11" customWidth="1"/>
    <col min="7686" max="7937" width="9.140625" style="11"/>
    <col min="7938" max="7938" width="29.7109375" style="11" customWidth="1"/>
    <col min="7939" max="7939" width="11.140625" style="11" customWidth="1"/>
    <col min="7940" max="7940" width="16.42578125" style="11" customWidth="1"/>
    <col min="7941" max="7941" width="18.140625" style="11" customWidth="1"/>
    <col min="7942" max="8193" width="9.140625" style="11"/>
    <col min="8194" max="8194" width="29.7109375" style="11" customWidth="1"/>
    <col min="8195" max="8195" width="11.140625" style="11" customWidth="1"/>
    <col min="8196" max="8196" width="16.42578125" style="11" customWidth="1"/>
    <col min="8197" max="8197" width="18.140625" style="11" customWidth="1"/>
    <col min="8198" max="8449" width="9.140625" style="11"/>
    <col min="8450" max="8450" width="29.7109375" style="11" customWidth="1"/>
    <col min="8451" max="8451" width="11.140625" style="11" customWidth="1"/>
    <col min="8452" max="8452" width="16.42578125" style="11" customWidth="1"/>
    <col min="8453" max="8453" width="18.140625" style="11" customWidth="1"/>
    <col min="8454" max="8705" width="9.140625" style="11"/>
    <col min="8706" max="8706" width="29.7109375" style="11" customWidth="1"/>
    <col min="8707" max="8707" width="11.140625" style="11" customWidth="1"/>
    <col min="8708" max="8708" width="16.42578125" style="11" customWidth="1"/>
    <col min="8709" max="8709" width="18.140625" style="11" customWidth="1"/>
    <col min="8710" max="8961" width="9.140625" style="11"/>
    <col min="8962" max="8962" width="29.7109375" style="11" customWidth="1"/>
    <col min="8963" max="8963" width="11.140625" style="11" customWidth="1"/>
    <col min="8964" max="8964" width="16.42578125" style="11" customWidth="1"/>
    <col min="8965" max="8965" width="18.140625" style="11" customWidth="1"/>
    <col min="8966" max="9217" width="9.140625" style="11"/>
    <col min="9218" max="9218" width="29.7109375" style="11" customWidth="1"/>
    <col min="9219" max="9219" width="11.140625" style="11" customWidth="1"/>
    <col min="9220" max="9220" width="16.42578125" style="11" customWidth="1"/>
    <col min="9221" max="9221" width="18.140625" style="11" customWidth="1"/>
    <col min="9222" max="9473" width="9.140625" style="11"/>
    <col min="9474" max="9474" width="29.7109375" style="11" customWidth="1"/>
    <col min="9475" max="9475" width="11.140625" style="11" customWidth="1"/>
    <col min="9476" max="9476" width="16.42578125" style="11" customWidth="1"/>
    <col min="9477" max="9477" width="18.140625" style="11" customWidth="1"/>
    <col min="9478" max="9729" width="9.140625" style="11"/>
    <col min="9730" max="9730" width="29.7109375" style="11" customWidth="1"/>
    <col min="9731" max="9731" width="11.140625" style="11" customWidth="1"/>
    <col min="9732" max="9732" width="16.42578125" style="11" customWidth="1"/>
    <col min="9733" max="9733" width="18.140625" style="11" customWidth="1"/>
    <col min="9734" max="9985" width="9.140625" style="11"/>
    <col min="9986" max="9986" width="29.7109375" style="11" customWidth="1"/>
    <col min="9987" max="9987" width="11.140625" style="11" customWidth="1"/>
    <col min="9988" max="9988" width="16.42578125" style="11" customWidth="1"/>
    <col min="9989" max="9989" width="18.140625" style="11" customWidth="1"/>
    <col min="9990" max="10241" width="9.140625" style="11"/>
    <col min="10242" max="10242" width="29.7109375" style="11" customWidth="1"/>
    <col min="10243" max="10243" width="11.140625" style="11" customWidth="1"/>
    <col min="10244" max="10244" width="16.42578125" style="11" customWidth="1"/>
    <col min="10245" max="10245" width="18.140625" style="11" customWidth="1"/>
    <col min="10246" max="10497" width="9.140625" style="11"/>
    <col min="10498" max="10498" width="29.7109375" style="11" customWidth="1"/>
    <col min="10499" max="10499" width="11.140625" style="11" customWidth="1"/>
    <col min="10500" max="10500" width="16.42578125" style="11" customWidth="1"/>
    <col min="10501" max="10501" width="18.140625" style="11" customWidth="1"/>
    <col min="10502" max="10753" width="9.140625" style="11"/>
    <col min="10754" max="10754" width="29.7109375" style="11" customWidth="1"/>
    <col min="10755" max="10755" width="11.140625" style="11" customWidth="1"/>
    <col min="10756" max="10756" width="16.42578125" style="11" customWidth="1"/>
    <col min="10757" max="10757" width="18.140625" style="11" customWidth="1"/>
    <col min="10758" max="11009" width="9.140625" style="11"/>
    <col min="11010" max="11010" width="29.7109375" style="11" customWidth="1"/>
    <col min="11011" max="11011" width="11.140625" style="11" customWidth="1"/>
    <col min="11012" max="11012" width="16.42578125" style="11" customWidth="1"/>
    <col min="11013" max="11013" width="18.140625" style="11" customWidth="1"/>
    <col min="11014" max="11265" width="9.140625" style="11"/>
    <col min="11266" max="11266" width="29.7109375" style="11" customWidth="1"/>
    <col min="11267" max="11267" width="11.140625" style="11" customWidth="1"/>
    <col min="11268" max="11268" width="16.42578125" style="11" customWidth="1"/>
    <col min="11269" max="11269" width="18.140625" style="11" customWidth="1"/>
    <col min="11270" max="11521" width="9.140625" style="11"/>
    <col min="11522" max="11522" width="29.7109375" style="11" customWidth="1"/>
    <col min="11523" max="11523" width="11.140625" style="11" customWidth="1"/>
    <col min="11524" max="11524" width="16.42578125" style="11" customWidth="1"/>
    <col min="11525" max="11525" width="18.140625" style="11" customWidth="1"/>
    <col min="11526" max="11777" width="9.140625" style="11"/>
    <col min="11778" max="11778" width="29.7109375" style="11" customWidth="1"/>
    <col min="11779" max="11779" width="11.140625" style="11" customWidth="1"/>
    <col min="11780" max="11780" width="16.42578125" style="11" customWidth="1"/>
    <col min="11781" max="11781" width="18.140625" style="11" customWidth="1"/>
    <col min="11782" max="12033" width="9.140625" style="11"/>
    <col min="12034" max="12034" width="29.7109375" style="11" customWidth="1"/>
    <col min="12035" max="12035" width="11.140625" style="11" customWidth="1"/>
    <col min="12036" max="12036" width="16.42578125" style="11" customWidth="1"/>
    <col min="12037" max="12037" width="18.140625" style="11" customWidth="1"/>
    <col min="12038" max="12289" width="9.140625" style="11"/>
    <col min="12290" max="12290" width="29.7109375" style="11" customWidth="1"/>
    <col min="12291" max="12291" width="11.140625" style="11" customWidth="1"/>
    <col min="12292" max="12292" width="16.42578125" style="11" customWidth="1"/>
    <col min="12293" max="12293" width="18.140625" style="11" customWidth="1"/>
    <col min="12294" max="12545" width="9.140625" style="11"/>
    <col min="12546" max="12546" width="29.7109375" style="11" customWidth="1"/>
    <col min="12547" max="12547" width="11.140625" style="11" customWidth="1"/>
    <col min="12548" max="12548" width="16.42578125" style="11" customWidth="1"/>
    <col min="12549" max="12549" width="18.140625" style="11" customWidth="1"/>
    <col min="12550" max="12801" width="9.140625" style="11"/>
    <col min="12802" max="12802" width="29.7109375" style="11" customWidth="1"/>
    <col min="12803" max="12803" width="11.140625" style="11" customWidth="1"/>
    <col min="12804" max="12804" width="16.42578125" style="11" customWidth="1"/>
    <col min="12805" max="12805" width="18.140625" style="11" customWidth="1"/>
    <col min="12806" max="13057" width="9.140625" style="11"/>
    <col min="13058" max="13058" width="29.7109375" style="11" customWidth="1"/>
    <col min="13059" max="13059" width="11.140625" style="11" customWidth="1"/>
    <col min="13060" max="13060" width="16.42578125" style="11" customWidth="1"/>
    <col min="13061" max="13061" width="18.140625" style="11" customWidth="1"/>
    <col min="13062" max="13313" width="9.140625" style="11"/>
    <col min="13314" max="13314" width="29.7109375" style="11" customWidth="1"/>
    <col min="13315" max="13315" width="11.140625" style="11" customWidth="1"/>
    <col min="13316" max="13316" width="16.42578125" style="11" customWidth="1"/>
    <col min="13317" max="13317" width="18.140625" style="11" customWidth="1"/>
    <col min="13318" max="13569" width="9.140625" style="11"/>
    <col min="13570" max="13570" width="29.7109375" style="11" customWidth="1"/>
    <col min="13571" max="13571" width="11.140625" style="11" customWidth="1"/>
    <col min="13572" max="13572" width="16.42578125" style="11" customWidth="1"/>
    <col min="13573" max="13573" width="18.140625" style="11" customWidth="1"/>
    <col min="13574" max="13825" width="9.140625" style="11"/>
    <col min="13826" max="13826" width="29.7109375" style="11" customWidth="1"/>
    <col min="13827" max="13827" width="11.140625" style="11" customWidth="1"/>
    <col min="13828" max="13828" width="16.42578125" style="11" customWidth="1"/>
    <col min="13829" max="13829" width="18.140625" style="11" customWidth="1"/>
    <col min="13830" max="14081" width="9.140625" style="11"/>
    <col min="14082" max="14082" width="29.7109375" style="11" customWidth="1"/>
    <col min="14083" max="14083" width="11.140625" style="11" customWidth="1"/>
    <col min="14084" max="14084" width="16.42578125" style="11" customWidth="1"/>
    <col min="14085" max="14085" width="18.140625" style="11" customWidth="1"/>
    <col min="14086" max="14337" width="9.140625" style="11"/>
    <col min="14338" max="14338" width="29.7109375" style="11" customWidth="1"/>
    <col min="14339" max="14339" width="11.140625" style="11" customWidth="1"/>
    <col min="14340" max="14340" width="16.42578125" style="11" customWidth="1"/>
    <col min="14341" max="14341" width="18.140625" style="11" customWidth="1"/>
    <col min="14342" max="14593" width="9.140625" style="11"/>
    <col min="14594" max="14594" width="29.7109375" style="11" customWidth="1"/>
    <col min="14595" max="14595" width="11.140625" style="11" customWidth="1"/>
    <col min="14596" max="14596" width="16.42578125" style="11" customWidth="1"/>
    <col min="14597" max="14597" width="18.140625" style="11" customWidth="1"/>
    <col min="14598" max="14849" width="9.140625" style="11"/>
    <col min="14850" max="14850" width="29.7109375" style="11" customWidth="1"/>
    <col min="14851" max="14851" width="11.140625" style="11" customWidth="1"/>
    <col min="14852" max="14852" width="16.42578125" style="11" customWidth="1"/>
    <col min="14853" max="14853" width="18.140625" style="11" customWidth="1"/>
    <col min="14854" max="15105" width="9.140625" style="11"/>
    <col min="15106" max="15106" width="29.7109375" style="11" customWidth="1"/>
    <col min="15107" max="15107" width="11.140625" style="11" customWidth="1"/>
    <col min="15108" max="15108" width="16.42578125" style="11" customWidth="1"/>
    <col min="15109" max="15109" width="18.140625" style="11" customWidth="1"/>
    <col min="15110" max="15361" width="9.140625" style="11"/>
    <col min="15362" max="15362" width="29.7109375" style="11" customWidth="1"/>
    <col min="15363" max="15363" width="11.140625" style="11" customWidth="1"/>
    <col min="15364" max="15364" width="16.42578125" style="11" customWidth="1"/>
    <col min="15365" max="15365" width="18.140625" style="11" customWidth="1"/>
    <col min="15366" max="15617" width="9.140625" style="11"/>
    <col min="15618" max="15618" width="29.7109375" style="11" customWidth="1"/>
    <col min="15619" max="15619" width="11.140625" style="11" customWidth="1"/>
    <col min="15620" max="15620" width="16.42578125" style="11" customWidth="1"/>
    <col min="15621" max="15621" width="18.140625" style="11" customWidth="1"/>
    <col min="15622" max="15873" width="9.140625" style="11"/>
    <col min="15874" max="15874" width="29.7109375" style="11" customWidth="1"/>
    <col min="15875" max="15875" width="11.140625" style="11" customWidth="1"/>
    <col min="15876" max="15876" width="16.42578125" style="11" customWidth="1"/>
    <col min="15877" max="15877" width="18.140625" style="11" customWidth="1"/>
    <col min="15878" max="16129" width="9.140625" style="11"/>
    <col min="16130" max="16130" width="29.7109375" style="11" customWidth="1"/>
    <col min="16131" max="16131" width="11.140625" style="11" customWidth="1"/>
    <col min="16132" max="16132" width="16.42578125" style="11" customWidth="1"/>
    <col min="16133" max="16133" width="18.140625" style="11" customWidth="1"/>
    <col min="16134" max="16384" width="9.140625" style="11"/>
  </cols>
  <sheetData>
    <row r="1" spans="2:15" ht="143.25" customHeight="1" x14ac:dyDescent="0.2">
      <c r="G1" s="121" t="s">
        <v>94</v>
      </c>
      <c r="H1" s="121"/>
      <c r="I1" s="121"/>
      <c r="J1" s="121"/>
      <c r="K1" s="121"/>
      <c r="L1" s="121"/>
      <c r="M1" s="121"/>
      <c r="N1" s="121"/>
      <c r="O1" s="121"/>
    </row>
    <row r="3" spans="2:15" ht="18" customHeight="1" x14ac:dyDescent="0.25">
      <c r="B3" s="123" t="s">
        <v>55</v>
      </c>
      <c r="C3" s="123"/>
      <c r="D3" s="123"/>
      <c r="E3" s="123"/>
    </row>
    <row r="4" spans="2:15" ht="13.5" customHeight="1" x14ac:dyDescent="0.2">
      <c r="C4" s="13"/>
    </row>
    <row r="5" spans="2:15" s="16" customFormat="1" ht="25.5" x14ac:dyDescent="0.2">
      <c r="B5" s="14"/>
      <c r="C5" s="15" t="s">
        <v>9</v>
      </c>
      <c r="D5" s="15" t="s">
        <v>10</v>
      </c>
      <c r="E5" s="15" t="s">
        <v>11</v>
      </c>
    </row>
    <row r="6" spans="2:15" s="16" customFormat="1" x14ac:dyDescent="0.2">
      <c r="B6" s="17" t="s">
        <v>12</v>
      </c>
      <c r="C6" s="18">
        <v>1</v>
      </c>
      <c r="D6" s="19">
        <v>28000</v>
      </c>
      <c r="E6" s="20">
        <f t="shared" ref="E6:E11" si="0">(D6*C6)*2</f>
        <v>56000</v>
      </c>
    </row>
    <row r="7" spans="2:15" s="16" customFormat="1" x14ac:dyDescent="0.2">
      <c r="B7" s="17" t="s">
        <v>12</v>
      </c>
      <c r="C7" s="18">
        <v>1</v>
      </c>
      <c r="D7" s="19">
        <v>25000</v>
      </c>
      <c r="E7" s="20">
        <f t="shared" si="0"/>
        <v>50000</v>
      </c>
    </row>
    <row r="8" spans="2:15" x14ac:dyDescent="0.2">
      <c r="B8" s="21" t="s">
        <v>12</v>
      </c>
      <c r="C8" s="22">
        <v>1</v>
      </c>
      <c r="D8" s="23">
        <v>36000</v>
      </c>
      <c r="E8" s="20">
        <f t="shared" si="0"/>
        <v>72000</v>
      </c>
    </row>
    <row r="9" spans="2:15" ht="51" x14ac:dyDescent="0.2">
      <c r="B9" s="21" t="s">
        <v>13</v>
      </c>
      <c r="C9" s="24">
        <v>3</v>
      </c>
      <c r="D9" s="20">
        <v>12000</v>
      </c>
      <c r="E9" s="20">
        <f t="shared" si="0"/>
        <v>72000</v>
      </c>
    </row>
    <row r="10" spans="2:15" ht="76.5" x14ac:dyDescent="0.2">
      <c r="B10" s="21" t="s">
        <v>14</v>
      </c>
      <c r="C10" s="24">
        <v>3</v>
      </c>
      <c r="D10" s="20">
        <v>10000</v>
      </c>
      <c r="E10" s="20">
        <f t="shared" si="0"/>
        <v>60000</v>
      </c>
    </row>
    <row r="11" spans="2:15" ht="51" x14ac:dyDescent="0.2">
      <c r="B11" s="21" t="s">
        <v>15</v>
      </c>
      <c r="C11" s="24">
        <v>3</v>
      </c>
      <c r="D11" s="20">
        <v>2220</v>
      </c>
      <c r="E11" s="20">
        <f t="shared" si="0"/>
        <v>13320</v>
      </c>
    </row>
    <row r="12" spans="2:15" x14ac:dyDescent="0.2">
      <c r="B12" s="124" t="s">
        <v>6</v>
      </c>
      <c r="C12" s="124"/>
      <c r="D12" s="124"/>
      <c r="E12" s="25">
        <f>SUM(E6:E11)</f>
        <v>323320</v>
      </c>
    </row>
    <row r="13" spans="2:15" x14ac:dyDescent="0.2">
      <c r="B13" s="26"/>
    </row>
    <row r="14" spans="2:15" ht="15.75" x14ac:dyDescent="0.2">
      <c r="B14" s="125" t="s">
        <v>56</v>
      </c>
      <c r="C14" s="125"/>
      <c r="D14" s="125"/>
      <c r="E14" s="125"/>
    </row>
    <row r="15" spans="2:15" ht="15.75" x14ac:dyDescent="0.2">
      <c r="B15" s="27"/>
      <c r="C15" s="27"/>
      <c r="D15" s="27"/>
      <c r="E15" s="27"/>
    </row>
    <row r="16" spans="2:15" ht="38.25" x14ac:dyDescent="0.2">
      <c r="B16" s="28" t="s">
        <v>16</v>
      </c>
      <c r="C16" s="28" t="s">
        <v>17</v>
      </c>
      <c r="D16" s="28" t="s">
        <v>18</v>
      </c>
      <c r="E16" s="28" t="s">
        <v>19</v>
      </c>
    </row>
    <row r="17" spans="2:11" ht="23.45" customHeight="1" x14ac:dyDescent="0.2">
      <c r="B17" s="29" t="s">
        <v>20</v>
      </c>
      <c r="C17" s="30">
        <v>12</v>
      </c>
      <c r="D17" s="31">
        <v>3750</v>
      </c>
      <c r="E17" s="31">
        <f>(D17*C17)*2</f>
        <v>90000</v>
      </c>
    </row>
    <row r="18" spans="2:11" ht="51" x14ac:dyDescent="0.2">
      <c r="B18" s="32" t="s">
        <v>21</v>
      </c>
      <c r="C18" s="33">
        <v>10</v>
      </c>
      <c r="D18" s="31">
        <v>1500</v>
      </c>
      <c r="E18" s="31">
        <f>(D18*C18)*2</f>
        <v>30000</v>
      </c>
      <c r="K18" s="34"/>
    </row>
    <row r="19" spans="2:11" ht="51" x14ac:dyDescent="0.2">
      <c r="B19" s="32" t="s">
        <v>22</v>
      </c>
      <c r="C19" s="33">
        <v>8</v>
      </c>
      <c r="D19" s="31" t="s">
        <v>23</v>
      </c>
      <c r="E19" s="31">
        <v>32000</v>
      </c>
    </row>
    <row r="20" spans="2:11" x14ac:dyDescent="0.2">
      <c r="B20" s="32" t="s">
        <v>24</v>
      </c>
      <c r="C20" s="30">
        <v>12</v>
      </c>
      <c r="D20" s="31">
        <v>4000</v>
      </c>
      <c r="E20" s="31">
        <f>(D20*C20)*2</f>
        <v>96000</v>
      </c>
    </row>
    <row r="21" spans="2:11" x14ac:dyDescent="0.2">
      <c r="B21" s="32" t="s">
        <v>25</v>
      </c>
      <c r="C21" s="30">
        <v>12</v>
      </c>
      <c r="D21" s="31">
        <v>300</v>
      </c>
      <c r="E21" s="31">
        <f>(D21*C21)*2</f>
        <v>7200</v>
      </c>
    </row>
    <row r="22" spans="2:11" ht="51" x14ac:dyDescent="0.2">
      <c r="B22" s="32" t="s">
        <v>26</v>
      </c>
      <c r="C22" s="30">
        <v>12</v>
      </c>
      <c r="D22" s="31">
        <v>287</v>
      </c>
      <c r="E22" s="31">
        <f>(D22*C22)*2</f>
        <v>6888</v>
      </c>
    </row>
    <row r="23" spans="2:11" x14ac:dyDescent="0.2">
      <c r="B23" s="126" t="s">
        <v>27</v>
      </c>
      <c r="C23" s="127"/>
      <c r="D23" s="128"/>
      <c r="E23" s="35">
        <f>SUM(E17:E22)</f>
        <v>262088</v>
      </c>
    </row>
    <row r="24" spans="2:11" x14ac:dyDescent="0.2">
      <c r="B24" s="36"/>
      <c r="C24" s="37"/>
      <c r="D24" s="37"/>
      <c r="E24" s="37"/>
    </row>
    <row r="25" spans="2:11" x14ac:dyDescent="0.2">
      <c r="B25" s="36"/>
      <c r="C25" s="37"/>
      <c r="D25" s="37"/>
      <c r="E25" s="37"/>
    </row>
    <row r="26" spans="2:11" ht="31.5" customHeight="1" x14ac:dyDescent="0.2">
      <c r="B26" s="129" t="s">
        <v>57</v>
      </c>
      <c r="C26" s="129"/>
      <c r="D26" s="129"/>
      <c r="E26" s="129"/>
    </row>
    <row r="27" spans="2:11" ht="24.95" customHeight="1" x14ac:dyDescent="0.2">
      <c r="B27" s="38"/>
      <c r="C27" s="38"/>
      <c r="D27" s="38"/>
      <c r="E27" s="38"/>
    </row>
    <row r="28" spans="2:11" ht="38.25" x14ac:dyDescent="0.2">
      <c r="B28" s="39" t="s">
        <v>16</v>
      </c>
      <c r="C28" s="39" t="s">
        <v>28</v>
      </c>
      <c r="D28" s="39" t="s">
        <v>18</v>
      </c>
      <c r="E28" s="39" t="s">
        <v>29</v>
      </c>
    </row>
    <row r="29" spans="2:11" ht="51" x14ac:dyDescent="0.2">
      <c r="B29" s="32" t="s">
        <v>21</v>
      </c>
      <c r="C29" s="33">
        <v>8</v>
      </c>
      <c r="D29" s="31">
        <v>1000</v>
      </c>
      <c r="E29" s="31">
        <v>20000</v>
      </c>
    </row>
    <row r="30" spans="2:11" ht="63.75" x14ac:dyDescent="0.2">
      <c r="B30" s="32" t="s">
        <v>30</v>
      </c>
      <c r="C30" s="33">
        <v>8</v>
      </c>
      <c r="D30" s="31">
        <v>7000</v>
      </c>
      <c r="E30" s="31">
        <f>(D30*C30)*2.5</f>
        <v>140000</v>
      </c>
    </row>
    <row r="31" spans="2:11" ht="51" x14ac:dyDescent="0.2">
      <c r="B31" s="32" t="s">
        <v>31</v>
      </c>
      <c r="C31" s="33">
        <v>8</v>
      </c>
      <c r="D31" s="31">
        <v>229.6</v>
      </c>
      <c r="E31" s="31">
        <f>(D31*C31)*2.5</f>
        <v>4592</v>
      </c>
    </row>
    <row r="32" spans="2:11" x14ac:dyDescent="0.2">
      <c r="B32" s="40" t="s">
        <v>32</v>
      </c>
      <c r="C32" s="40"/>
      <c r="D32" s="40"/>
      <c r="E32" s="41">
        <f>SUM(E29:E31)</f>
        <v>164592</v>
      </c>
      <c r="I32" s="61" t="s">
        <v>60</v>
      </c>
      <c r="J32" s="61" t="s">
        <v>61</v>
      </c>
    </row>
    <row r="33" spans="2:10" x14ac:dyDescent="0.2">
      <c r="I33" s="60"/>
      <c r="J33" s="60"/>
    </row>
    <row r="34" spans="2:10" x14ac:dyDescent="0.2">
      <c r="D34" s="13" t="s">
        <v>33</v>
      </c>
      <c r="E34" s="42">
        <f>E12+E23+E32</f>
        <v>750000</v>
      </c>
      <c r="G34" s="11">
        <f>E34/3</f>
        <v>250000</v>
      </c>
      <c r="I34" s="62">
        <f>G34*2</f>
        <v>500000</v>
      </c>
      <c r="J34" s="62">
        <f>G34*1</f>
        <v>250000</v>
      </c>
    </row>
    <row r="37" spans="2:10" ht="30" customHeight="1" x14ac:dyDescent="0.2">
      <c r="B37" s="122" t="s">
        <v>58</v>
      </c>
      <c r="C37" s="122"/>
      <c r="D37" s="122"/>
      <c r="E37" s="122"/>
    </row>
    <row r="41" spans="2:10" x14ac:dyDescent="0.2">
      <c r="H41" s="55"/>
    </row>
  </sheetData>
  <mergeCells count="7">
    <mergeCell ref="G1:O1"/>
    <mergeCell ref="B37:E37"/>
    <mergeCell ref="B3:E3"/>
    <mergeCell ref="B12:D12"/>
    <mergeCell ref="B14:E14"/>
    <mergeCell ref="B23:D23"/>
    <mergeCell ref="B26:E2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506CF-CBC2-48ED-B0D4-E6B0B7688A7E}">
  <dimension ref="B1:G10"/>
  <sheetViews>
    <sheetView workbookViewId="0">
      <selection activeCell="D2" sqref="D2"/>
    </sheetView>
  </sheetViews>
  <sheetFormatPr defaultRowHeight="15" x14ac:dyDescent="0.25"/>
  <cols>
    <col min="2" max="2" width="28.5703125" customWidth="1"/>
    <col min="3" max="3" width="48.42578125" customWidth="1"/>
    <col min="7" max="7" width="45.85546875" customWidth="1"/>
  </cols>
  <sheetData>
    <row r="1" spans="2:7" ht="222" customHeight="1" x14ac:dyDescent="0.25">
      <c r="C1" s="10"/>
      <c r="D1" s="120" t="s">
        <v>34</v>
      </c>
      <c r="E1" s="120"/>
      <c r="F1" s="120"/>
      <c r="G1" s="120"/>
    </row>
    <row r="3" spans="2:7" ht="15.75" thickBot="1" x14ac:dyDescent="0.3"/>
    <row r="4" spans="2:7" ht="26.25" thickBot="1" x14ac:dyDescent="0.3">
      <c r="B4" s="44" t="s">
        <v>35</v>
      </c>
      <c r="C4" s="45" t="s">
        <v>36</v>
      </c>
      <c r="D4" s="45" t="s">
        <v>37</v>
      </c>
      <c r="E4" s="45" t="s">
        <v>27</v>
      </c>
    </row>
    <row r="5" spans="2:7" ht="15.75" thickBot="1" x14ac:dyDescent="0.3">
      <c r="B5" s="46" t="s">
        <v>38</v>
      </c>
      <c r="C5" s="47">
        <v>150</v>
      </c>
      <c r="D5" s="47">
        <v>70</v>
      </c>
      <c r="E5" s="48">
        <v>10500</v>
      </c>
    </row>
    <row r="6" spans="2:7" ht="26.25" thickBot="1" x14ac:dyDescent="0.3">
      <c r="B6" s="46" t="s">
        <v>39</v>
      </c>
      <c r="C6" s="47">
        <v>250</v>
      </c>
      <c r="D6" s="47">
        <v>70</v>
      </c>
      <c r="E6" s="48">
        <v>17500</v>
      </c>
    </row>
    <row r="7" spans="2:7" ht="15.75" thickBot="1" x14ac:dyDescent="0.3">
      <c r="B7" s="46" t="s">
        <v>40</v>
      </c>
      <c r="C7" s="47">
        <v>200</v>
      </c>
      <c r="D7" s="47">
        <v>70</v>
      </c>
      <c r="E7" s="48">
        <v>14000</v>
      </c>
    </row>
    <row r="8" spans="2:7" ht="26.25" thickBot="1" x14ac:dyDescent="0.3">
      <c r="B8" s="46" t="s">
        <v>41</v>
      </c>
      <c r="C8" s="47">
        <v>70</v>
      </c>
      <c r="D8" s="47">
        <v>70</v>
      </c>
      <c r="E8" s="48">
        <v>4900</v>
      </c>
    </row>
    <row r="9" spans="2:7" ht="39" thickBot="1" x14ac:dyDescent="0.3">
      <c r="B9" s="46" t="s">
        <v>42</v>
      </c>
      <c r="C9" s="47" t="s">
        <v>43</v>
      </c>
      <c r="D9" s="47">
        <v>70</v>
      </c>
      <c r="E9" s="47" t="s">
        <v>44</v>
      </c>
    </row>
    <row r="10" spans="2:7" ht="15.75" thickBot="1" x14ac:dyDescent="0.3">
      <c r="B10" s="49" t="s">
        <v>45</v>
      </c>
      <c r="C10" s="50"/>
      <c r="D10" s="50"/>
      <c r="E10" s="51" t="s">
        <v>46</v>
      </c>
    </row>
  </sheetData>
  <mergeCells count="1">
    <mergeCell ref="D1:G1"/>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1EE62-6766-451D-B8CB-82F25672ADAD}">
  <dimension ref="B1:G9"/>
  <sheetViews>
    <sheetView workbookViewId="0">
      <selection activeCell="D2" sqref="D2"/>
    </sheetView>
  </sheetViews>
  <sheetFormatPr defaultRowHeight="15" x14ac:dyDescent="0.25"/>
  <cols>
    <col min="2" max="2" width="28.5703125" customWidth="1"/>
    <col min="3" max="3" width="48.42578125" customWidth="1"/>
    <col min="5" max="5" width="11.140625" customWidth="1"/>
    <col min="6" max="6" width="10.5703125" customWidth="1"/>
    <col min="7" max="7" width="45.85546875" customWidth="1"/>
  </cols>
  <sheetData>
    <row r="1" spans="2:7" ht="222" customHeight="1" x14ac:dyDescent="0.25">
      <c r="C1" s="10"/>
      <c r="D1" s="120" t="s">
        <v>95</v>
      </c>
      <c r="E1" s="120"/>
      <c r="F1" s="120"/>
      <c r="G1" s="120"/>
    </row>
    <row r="3" spans="2:7" ht="15.75" thickBot="1" x14ac:dyDescent="0.3"/>
    <row r="4" spans="2:7" ht="51.75" thickBot="1" x14ac:dyDescent="0.3">
      <c r="B4" s="52" t="s">
        <v>47</v>
      </c>
      <c r="C4" s="53" t="s">
        <v>48</v>
      </c>
      <c r="D4" s="53" t="s">
        <v>49</v>
      </c>
      <c r="E4" s="53" t="s">
        <v>50</v>
      </c>
      <c r="F4" s="53" t="s">
        <v>51</v>
      </c>
    </row>
    <row r="5" spans="2:7" x14ac:dyDescent="0.25">
      <c r="B5" s="54" t="s">
        <v>52</v>
      </c>
      <c r="C5" s="130">
        <v>355.16</v>
      </c>
      <c r="D5" s="130">
        <f>96+800</f>
        <v>896</v>
      </c>
      <c r="E5" s="132">
        <f>D5*C5</f>
        <v>318223.36000000004</v>
      </c>
      <c r="F5" s="132">
        <f>E5*1.12</f>
        <v>356410.16320000007</v>
      </c>
    </row>
    <row r="6" spans="2:7" ht="15.75" thickBot="1" x14ac:dyDescent="0.3">
      <c r="B6" s="43" t="s">
        <v>53</v>
      </c>
      <c r="C6" s="131"/>
      <c r="D6" s="131"/>
      <c r="E6" s="133"/>
      <c r="F6" s="133"/>
    </row>
    <row r="7" spans="2:7" x14ac:dyDescent="0.25">
      <c r="B7" s="54" t="s">
        <v>52</v>
      </c>
      <c r="C7" s="130">
        <v>144.80000000000001</v>
      </c>
      <c r="D7" s="130">
        <v>144</v>
      </c>
      <c r="E7" s="132">
        <v>20851</v>
      </c>
      <c r="F7" s="132">
        <v>23353</v>
      </c>
    </row>
    <row r="8" spans="2:7" ht="15.75" thickBot="1" x14ac:dyDescent="0.3">
      <c r="B8" s="43" t="s">
        <v>54</v>
      </c>
      <c r="C8" s="131"/>
      <c r="D8" s="131"/>
      <c r="E8" s="133"/>
      <c r="F8" s="133"/>
    </row>
    <row r="9" spans="2:7" ht="15.75" thickBot="1" x14ac:dyDescent="0.3">
      <c r="B9" s="56" t="s">
        <v>45</v>
      </c>
      <c r="C9" s="57"/>
      <c r="D9" s="58"/>
      <c r="E9" s="57"/>
      <c r="F9" s="59">
        <f>F5+F7</f>
        <v>379763.16320000007</v>
      </c>
    </row>
  </sheetData>
  <mergeCells count="9">
    <mergeCell ref="C7:C8"/>
    <mergeCell ref="D7:D8"/>
    <mergeCell ref="E7:E8"/>
    <mergeCell ref="F7:F8"/>
    <mergeCell ref="D1:G1"/>
    <mergeCell ref="C5:C6"/>
    <mergeCell ref="D5:D6"/>
    <mergeCell ref="E5:E6"/>
    <mergeCell ref="F5:F6"/>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Kopsavilkums</vt:lpstr>
      <vt:lpstr>Vakc_centri</vt:lpstr>
      <vt:lpstr>Pagaidu_centr</vt:lpstr>
      <vt:lpstr>komunkācijas_pasāk</vt:lpstr>
      <vt:lpstr>Medikaments</vt:lpstr>
      <vt:lpstr>Vakc_centri!_ftn1</vt:lpstr>
      <vt:lpstr>Vakc_centri!_ftnref1</vt:lpstr>
      <vt:lpstr>Vakc_centri!_Hlk81314748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Igors Belovs</dc:creator>
  <cp:lastModifiedBy>Igors Belovs</cp:lastModifiedBy>
  <dcterms:created xsi:type="dcterms:W3CDTF">2021-10-21T09:05:01Z</dcterms:created>
  <dcterms:modified xsi:type="dcterms:W3CDTF">2021-11-15T12:28:34Z</dcterms:modified>
</cp:coreProperties>
</file>