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PATERETAJU_TIESIBU_LIKUMS\Dianas_preciz_fails\"/>
    </mc:Choice>
  </mc:AlternateContent>
  <xr:revisionPtr revIDLastSave="0" documentId="13_ncr:1_{DDDC5F11-5C55-4332-9DA8-16584D146D9A}" xr6:coauthVersionLast="47" xr6:coauthVersionMax="47" xr10:uidLastSave="{00000000-0000-0000-0000-000000000000}"/>
  <bookViews>
    <workbookView xWindow="1170" yWindow="0" windowWidth="23505" windowHeight="15600" xr2:uid="{579CAF76-3FB9-4174-A0BD-B45C43A3835C}"/>
  </bookViews>
  <sheets>
    <sheet name="1.pielikums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5" i="3" l="1"/>
  <c r="B46" i="3" s="1"/>
  <c r="B26" i="3" s="1"/>
  <c r="D19" i="3" s="1"/>
  <c r="B31" i="3"/>
  <c r="C31" i="3" s="1"/>
  <c r="B25" i="3" s="1"/>
  <c r="D20" i="3" s="1"/>
  <c r="AC12" i="3" l="1"/>
  <c r="J12" i="3"/>
  <c r="V12" i="3" s="1"/>
  <c r="AC11" i="3" l="1"/>
  <c r="J11" i="3"/>
  <c r="V11" i="3" s="1"/>
  <c r="D11" i="3"/>
  <c r="H5" i="3"/>
  <c r="H12" i="3" s="1"/>
  <c r="G5" i="3"/>
  <c r="G12" i="3" s="1"/>
  <c r="F5" i="3"/>
  <c r="F12" i="3" l="1"/>
  <c r="F11" i="3"/>
  <c r="N12" i="3"/>
  <c r="X12" i="3" s="1"/>
  <c r="P12" i="3"/>
  <c r="Z12" i="3" s="1"/>
  <c r="T12" i="3"/>
  <c r="O12" i="3"/>
  <c r="Y12" i="3" s="1"/>
  <c r="I12" i="3"/>
  <c r="U12" i="3" s="1"/>
  <c r="G11" i="3"/>
  <c r="H11" i="3"/>
  <c r="AB12" i="3" l="1"/>
  <c r="AD12" i="3" s="1"/>
  <c r="Q12" i="3"/>
  <c r="S12" i="3" s="1"/>
  <c r="C20" i="3" s="1"/>
  <c r="E20" i="3" s="1"/>
  <c r="P11" i="3"/>
  <c r="Z11" i="3" s="1"/>
  <c r="I11" i="3"/>
  <c r="U11" i="3" s="1"/>
  <c r="T11" i="3"/>
  <c r="N11" i="3"/>
  <c r="X11" i="3" s="1"/>
  <c r="O11" i="3"/>
  <c r="Y11" i="3" s="1"/>
  <c r="AB11" i="3" l="1"/>
  <c r="AD11" i="3" s="1"/>
  <c r="Q11" i="3"/>
  <c r="S11" i="3" s="1"/>
  <c r="S14" i="3" l="1"/>
  <c r="C19" i="3"/>
  <c r="E19" i="3" s="1"/>
  <c r="E21" i="3" s="1"/>
</calcChain>
</file>

<file path=xl/sharedStrings.xml><?xml version="1.0" encoding="utf-8"?>
<sst xmlns="http://schemas.openxmlformats.org/spreadsheetml/2006/main" count="83" uniqueCount="74">
  <si>
    <t>Ārsts</t>
  </si>
  <si>
    <t>Māsa</t>
  </si>
  <si>
    <t>Palīgpersonāls</t>
  </si>
  <si>
    <t>Soc.nodoklis </t>
  </si>
  <si>
    <t xml:space="preserve">Pieskaitāmās un netiešās ražošanas izmaksas </t>
  </si>
  <si>
    <t xml:space="preserve">Administratīvās izmaksas </t>
  </si>
  <si>
    <t xml:space="preserve">Pārējo pamatlīdzekļu amortizācija </t>
  </si>
  <si>
    <t>Mēneša darba samaksa</t>
  </si>
  <si>
    <t>1 minūtes vērtība darba samaksai</t>
  </si>
  <si>
    <t>Koeficienti</t>
  </si>
  <si>
    <t>Manipulācijas kods</t>
  </si>
  <si>
    <t>Manipulācijas nosaukums</t>
  </si>
  <si>
    <t>Mainīgās izmaksas</t>
  </si>
  <si>
    <t>Kopējās izmaksas, euro</t>
  </si>
  <si>
    <t>Pacienta līdzmaksājums, euro</t>
  </si>
  <si>
    <t>Tarifs, euro</t>
  </si>
  <si>
    <t>Darba laiks (minūtes)</t>
  </si>
  <si>
    <t>Darba samaksa D, euro</t>
  </si>
  <si>
    <t>Valsts sociālās adrošināšanas obligātās iemaksas S, euro</t>
  </si>
  <si>
    <t>Ārstniecības līdzekļi M, euro</t>
  </si>
  <si>
    <t>Iekārtu amortizācija N, euro</t>
  </si>
  <si>
    <t>Pieskaitāmās un netiešās ražošanas izmaksas U, euro</t>
  </si>
  <si>
    <t>Administratīvās izmaksas A, euro</t>
  </si>
  <si>
    <t>Pārējo pamatlīdzekļu amortizācija n, euro</t>
  </si>
  <si>
    <t>ārstam</t>
  </si>
  <si>
    <t>māsai</t>
  </si>
  <si>
    <t>jaunākajam personālām</t>
  </si>
  <si>
    <t>jaunākajam personālam</t>
  </si>
  <si>
    <t>ārstam, māsai un jaunākajam personālām kopā</t>
  </si>
  <si>
    <t>M kopā</t>
  </si>
  <si>
    <t>Medikamenti</t>
  </si>
  <si>
    <t>Materiāli</t>
  </si>
  <si>
    <t>D</t>
  </si>
  <si>
    <t>S</t>
  </si>
  <si>
    <t>M</t>
  </si>
  <si>
    <t>E</t>
  </si>
  <si>
    <t>U</t>
  </si>
  <si>
    <t>A</t>
  </si>
  <si>
    <t>N</t>
  </si>
  <si>
    <t>P</t>
  </si>
  <si>
    <t>Kopējās izmaksas</t>
  </si>
  <si>
    <t>Pacienta līdzmaksājums</t>
  </si>
  <si>
    <t>Tarifs</t>
  </si>
  <si>
    <t>10 = 11 + 12</t>
  </si>
  <si>
    <t>JAUNS_1</t>
  </si>
  <si>
    <t>JAUNS_2</t>
  </si>
  <si>
    <t>Konsultācija par rīkojuma sekām, gan attālināti, gan klātienes</t>
  </si>
  <si>
    <t>Finanšu ietekme</t>
  </si>
  <si>
    <t>Pacientu skaits</t>
  </si>
  <si>
    <t>Paliatīvie pacienti*</t>
  </si>
  <si>
    <t>Manipulāciju skaits**</t>
  </si>
  <si>
    <t>*Pilotprojektā secināts, ka paliatīvās aprūpes pakalpojumi nepieciešami 150 pacientiem uz 100 tk. iedzīvotājiem Latvijā</t>
  </si>
  <si>
    <t>**Tiek pieņemts, ka ārsta palīdzība rīkojuma sagatvošanā būs nepieciešama tikai paliatīviem pacientiem, parējie varēs paši aizpildīt šo rīkojumu e-veselībā</t>
  </si>
  <si>
    <t xml:space="preserve">E-veselībā atzīmi par orgānu donorēšanu izdarījušo pieaugušo skaits </t>
  </si>
  <si>
    <t>0-9</t>
  </si>
  <si>
    <t>90-99</t>
  </si>
  <si>
    <t>30-39</t>
  </si>
  <si>
    <t>60-69</t>
  </si>
  <si>
    <t>70-79</t>
  </si>
  <si>
    <t>10-19</t>
  </si>
  <si>
    <t>100+</t>
  </si>
  <si>
    <t>40-49</t>
  </si>
  <si>
    <t>50-59</t>
  </si>
  <si>
    <t>20-29</t>
  </si>
  <si>
    <t>80-89</t>
  </si>
  <si>
    <t>Kopā</t>
  </si>
  <si>
    <t>Sadalījums pa vecumu grupām atzīmei E-veselībā par donorēšanu</t>
  </si>
  <si>
    <t>KOPĀ, euro</t>
  </si>
  <si>
    <t>Ārsta atbalsts pacienta rīkojuma dzīves nogalei sagatavošanā</t>
  </si>
  <si>
    <t>2024. gadā</t>
  </si>
  <si>
    <t>Latvijā iedzīvotāji</t>
  </si>
  <si>
    <t>1.pielikums MK likumprojekta "Grozījumi Pacientu tiesību likumā" anotācijai</t>
  </si>
  <si>
    <t>Valsts apmaksāta konsultācija pie ģimenes ārsta vai pie ārstējošā ārsta par pacienta rīkojumā izteiktās gribas sekām, kas var rasties atsakoties no atdzīvināšanas ārstniecības metodēm vai atsakoties no dzīvību uzturošās ārstniecības</t>
  </si>
  <si>
    <t>Nepieciešamais finansējums 2027.gadā un turpmāk ik gadu,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</si>
</sst>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0.000"/>
  </numFmts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horizontal="right"/>
    </xf>
    <xf numFmtId="0" fontId="3" fillId="4" borderId="1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vertical="center" wrapText="1"/>
    </xf>
    <xf numFmtId="2" fontId="5" fillId="0" borderId="1" xfId="2" applyNumberFormat="1" applyFont="1" applyBorder="1" applyAlignment="1" applyProtection="1">
      <alignment horizontal="center" wrapText="1"/>
      <protection locked="0"/>
    </xf>
    <xf numFmtId="166" fontId="3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2" fontId="3" fillId="2" borderId="0" xfId="1" applyNumberFormat="1" applyFont="1" applyFill="1"/>
    <xf numFmtId="2" fontId="3" fillId="2" borderId="0" xfId="1" applyNumberFormat="1" applyFont="1" applyFill="1" applyAlignment="1">
      <alignment horizontal="right"/>
    </xf>
    <xf numFmtId="0" fontId="3" fillId="4" borderId="1" xfId="3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left" vertical="center" wrapText="1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 wrapText="1"/>
      <protection locked="0"/>
    </xf>
    <xf numFmtId="2" fontId="3" fillId="0" borderId="1" xfId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7" fillId="2" borderId="0" xfId="1" applyFont="1" applyFill="1" applyAlignment="1">
      <alignment vertical="center"/>
    </xf>
    <xf numFmtId="2" fontId="3" fillId="0" borderId="2" xfId="1" applyNumberFormat="1" applyFont="1" applyBorder="1"/>
    <xf numFmtId="0" fontId="4" fillId="2" borderId="0" xfId="1" applyFont="1" applyFill="1"/>
    <xf numFmtId="0" fontId="3" fillId="2" borderId="0" xfId="1" applyFont="1" applyFill="1" applyAlignment="1">
      <alignment horizontal="center"/>
    </xf>
    <xf numFmtId="2" fontId="3" fillId="2" borderId="1" xfId="1" applyNumberFormat="1" applyFont="1" applyFill="1" applyBorder="1"/>
    <xf numFmtId="165" fontId="3" fillId="2" borderId="1" xfId="1" applyNumberFormat="1" applyFont="1" applyFill="1" applyBorder="1"/>
    <xf numFmtId="43" fontId="3" fillId="2" borderId="1" xfId="4" applyFont="1" applyFill="1" applyBorder="1" applyAlignment="1"/>
    <xf numFmtId="0" fontId="3" fillId="4" borderId="1" xfId="1" applyFont="1" applyFill="1" applyBorder="1"/>
    <xf numFmtId="0" fontId="3" fillId="2" borderId="1" xfId="1" applyFont="1" applyFill="1" applyBorder="1"/>
    <xf numFmtId="0" fontId="3" fillId="2" borderId="1" xfId="1" applyFont="1" applyFill="1" applyBorder="1" applyAlignment="1">
      <alignment wrapText="1"/>
    </xf>
    <xf numFmtId="0" fontId="3" fillId="0" borderId="1" xfId="0" applyFont="1" applyBorder="1"/>
    <xf numFmtId="43" fontId="3" fillId="0" borderId="1" xfId="4" applyFont="1" applyBorder="1"/>
    <xf numFmtId="164" fontId="3" fillId="0" borderId="1" xfId="0" applyNumberFormat="1" applyFont="1" applyBorder="1"/>
    <xf numFmtId="165" fontId="3" fillId="0" borderId="1" xfId="0" applyNumberFormat="1" applyFont="1" applyBorder="1"/>
    <xf numFmtId="49" fontId="3" fillId="0" borderId="1" xfId="0" applyNumberFormat="1" applyFont="1" applyBorder="1"/>
    <xf numFmtId="0" fontId="3" fillId="2" borderId="1" xfId="0" applyFont="1" applyFill="1" applyBorder="1"/>
    <xf numFmtId="2" fontId="3" fillId="0" borderId="1" xfId="0" applyNumberFormat="1" applyFont="1" applyBorder="1"/>
    <xf numFmtId="2" fontId="4" fillId="4" borderId="1" xfId="0" applyNumberFormat="1" applyFont="1" applyFill="1" applyBorder="1"/>
    <xf numFmtId="0" fontId="3" fillId="2" borderId="0" xfId="1" applyFont="1" applyFill="1" applyAlignment="1">
      <alignment horizontal="left" vertical="top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vertical="top" wrapText="1"/>
    </xf>
    <xf numFmtId="0" fontId="3" fillId="2" borderId="1" xfId="1" applyFont="1" applyFill="1" applyBorder="1" applyAlignment="1">
      <alignment horizontal="right"/>
    </xf>
    <xf numFmtId="0" fontId="3" fillId="4" borderId="1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>
      <alignment horizontal="left" vertical="center" wrapText="1"/>
    </xf>
    <xf numFmtId="0" fontId="3" fillId="4" borderId="1" xfId="1" applyFont="1" applyFill="1" applyBorder="1" applyAlignment="1">
      <alignment horizontal="center" vertical="center"/>
    </xf>
    <xf numFmtId="49" fontId="6" fillId="4" borderId="1" xfId="2" applyNumberFormat="1" applyFont="1" applyFill="1" applyBorder="1" applyAlignment="1">
      <alignment horizontal="center" vertical="center" wrapText="1"/>
    </xf>
    <xf numFmtId="43" fontId="4" fillId="3" borderId="1" xfId="4" applyFont="1" applyFill="1" applyBorder="1" applyAlignment="1">
      <alignment horizontal="center" vertical="center" wrapText="1"/>
    </xf>
  </cellXfs>
  <cellStyles count="5">
    <cellStyle name="Comma" xfId="4" builtinId="3"/>
    <cellStyle name="Normal" xfId="0" builtinId="0"/>
    <cellStyle name="Normal 10 2 2" xfId="2" xr:uid="{81530D9D-D102-4C3E-80B9-C5A3E256F421}"/>
    <cellStyle name="Normal 3" xfId="1" xr:uid="{314A65BB-B13F-41AB-8BA7-13C61C05F21B}"/>
    <cellStyle name="Normal 3 3" xfId="3" xr:uid="{30D14663-7EF0-4F88-98BA-6988460A36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nda%20Racika-Rezgale\Desktop\2_DESKTOP_J&#362;NIJS\TUK&#352;A%20TARIFA%20VEIDLAPA_ZE_jaun&#257;k&#257;.xlsx" TargetMode="External"/><Relationship Id="rId1" Type="http://schemas.openxmlformats.org/officeDocument/2006/relationships/externalLinkPath" Target="https://outlook.office.com/Users/Linda%20Racika-Rezgale/Desktop/2_DESKTOP_J&#362;NIJS/TUK&#352;A%20TARIFA%20VEIDLAPA_ZE_jaun&#257;k&#2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_tarifs"/>
      <sheetName val="Ārstn.pers."/>
      <sheetName val="Ārstn.līdz."/>
      <sheetName val="Nolietojums"/>
      <sheetName val="FInanšu ietekmes kopsavilkums"/>
    </sheetNames>
    <sheetDataSet>
      <sheetData sheetId="0"/>
      <sheetData sheetId="1">
        <row r="4">
          <cell r="F4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655B-2543-4DAB-9D63-F31A48C68317}">
  <sheetPr>
    <tabColor theme="9" tint="0.79998168889431442"/>
    <pageSetUpPr fitToPage="1"/>
  </sheetPr>
  <dimension ref="A1:AD46"/>
  <sheetViews>
    <sheetView tabSelected="1" zoomScale="80" zoomScaleNormal="80" workbookViewId="0">
      <pane ySplit="9" topLeftCell="A10" activePane="bottomLeft" state="frozen"/>
      <selection pane="bottomLeft" activeCell="J33" sqref="J33"/>
    </sheetView>
  </sheetViews>
  <sheetFormatPr defaultColWidth="9.140625" defaultRowHeight="12" x14ac:dyDescent="0.2"/>
  <cols>
    <col min="1" max="1" width="18.42578125" style="1" customWidth="1"/>
    <col min="2" max="2" width="32" style="1" customWidth="1"/>
    <col min="3" max="3" width="13.7109375" style="1" bestFit="1" customWidth="1"/>
    <col min="4" max="4" width="18.5703125" style="1" customWidth="1"/>
    <col min="5" max="5" width="20.140625" style="1" customWidth="1"/>
    <col min="6" max="7" width="11.140625" style="1" customWidth="1"/>
    <col min="8" max="8" width="15.28515625" style="1" customWidth="1"/>
    <col min="9" max="9" width="25.7109375" style="1" customWidth="1"/>
    <col min="10" max="10" width="11.5703125" style="1" customWidth="1"/>
    <col min="11" max="11" width="13.140625" style="1" customWidth="1"/>
    <col min="12" max="12" width="9" style="1" bestFit="1" customWidth="1"/>
    <col min="13" max="13" width="11.42578125" style="1" customWidth="1"/>
    <col min="14" max="14" width="17" style="1" customWidth="1"/>
    <col min="15" max="15" width="14.85546875" style="1" bestFit="1" customWidth="1"/>
    <col min="16" max="16" width="15" style="1" customWidth="1"/>
    <col min="17" max="19" width="10.5703125" style="1" customWidth="1"/>
    <col min="20" max="20" width="10.140625" style="1" bestFit="1" customWidth="1"/>
    <col min="21" max="16384" width="9.140625" style="1"/>
  </cols>
  <sheetData>
    <row r="1" spans="1:30" ht="26.25" customHeight="1" x14ac:dyDescent="0.2">
      <c r="N1" s="42" t="s">
        <v>71</v>
      </c>
      <c r="O1" s="42"/>
      <c r="P1" s="42"/>
      <c r="Q1" s="42"/>
    </row>
    <row r="2" spans="1:30" ht="17.25" customHeight="1" x14ac:dyDescent="0.2">
      <c r="A2" s="46" t="s">
        <v>72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38"/>
      <c r="O2" s="38"/>
      <c r="P2" s="38"/>
      <c r="Q2" s="38"/>
    </row>
    <row r="3" spans="1:30" ht="39" customHeight="1" x14ac:dyDescent="0.2">
      <c r="F3" s="3" t="s">
        <v>0</v>
      </c>
      <c r="G3" s="3" t="s">
        <v>1</v>
      </c>
      <c r="H3" s="3" t="s">
        <v>2</v>
      </c>
      <c r="I3" s="3" t="s">
        <v>3</v>
      </c>
      <c r="J3" s="4"/>
      <c r="N3" s="44" t="s">
        <v>4</v>
      </c>
      <c r="O3" s="44" t="s">
        <v>5</v>
      </c>
      <c r="P3" s="44" t="s">
        <v>6</v>
      </c>
    </row>
    <row r="4" spans="1:30" x14ac:dyDescent="0.2">
      <c r="E4" s="2" t="s">
        <v>7</v>
      </c>
      <c r="F4" s="5">
        <v>2304</v>
      </c>
      <c r="G4" s="5">
        <v>1388</v>
      </c>
      <c r="H4" s="5">
        <v>925</v>
      </c>
      <c r="I4" s="6"/>
      <c r="N4" s="47"/>
      <c r="O4" s="47"/>
      <c r="P4" s="47"/>
    </row>
    <row r="5" spans="1:30" ht="21" customHeight="1" x14ac:dyDescent="0.2">
      <c r="E5" s="2" t="s">
        <v>8</v>
      </c>
      <c r="F5" s="7">
        <f>ROUND(F4/9600,4)</f>
        <v>0.24</v>
      </c>
      <c r="G5" s="7">
        <f t="shared" ref="G5:H5" si="0">ROUND(G4/9600,4)</f>
        <v>0.14460000000000001</v>
      </c>
      <c r="H5" s="7">
        <f t="shared" si="0"/>
        <v>9.64E-2</v>
      </c>
      <c r="I5" s="7">
        <v>0.2359</v>
      </c>
      <c r="J5" s="8"/>
      <c r="K5" s="8"/>
      <c r="L5" s="8"/>
      <c r="M5" s="9" t="s">
        <v>9</v>
      </c>
      <c r="N5" s="7">
        <v>0.28570000000000001</v>
      </c>
      <c r="O5" s="7">
        <v>2.0199999999999999E-2</v>
      </c>
      <c r="P5" s="7">
        <v>3.2199999999999999E-2</v>
      </c>
    </row>
    <row r="7" spans="1:30" ht="15" customHeight="1" x14ac:dyDescent="0.2">
      <c r="A7" s="44" t="s">
        <v>10</v>
      </c>
      <c r="B7" s="44" t="s">
        <v>11</v>
      </c>
      <c r="C7" s="44" t="s">
        <v>12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 t="s">
        <v>13</v>
      </c>
      <c r="R7" s="44" t="s">
        <v>14</v>
      </c>
      <c r="S7" s="44" t="s">
        <v>15</v>
      </c>
      <c r="T7" s="39" t="s">
        <v>32</v>
      </c>
      <c r="U7" s="39" t="s">
        <v>33</v>
      </c>
      <c r="V7" s="39" t="s">
        <v>34</v>
      </c>
      <c r="W7" s="39" t="s">
        <v>35</v>
      </c>
      <c r="X7" s="39" t="s">
        <v>36</v>
      </c>
      <c r="Y7" s="39" t="s">
        <v>37</v>
      </c>
      <c r="Z7" s="39" t="s">
        <v>38</v>
      </c>
      <c r="AA7" s="39" t="s">
        <v>39</v>
      </c>
      <c r="AB7" s="44" t="s">
        <v>40</v>
      </c>
      <c r="AC7" s="44" t="s">
        <v>41</v>
      </c>
      <c r="AD7" s="44" t="s">
        <v>42</v>
      </c>
    </row>
    <row r="8" spans="1:30" ht="26.25" customHeight="1" x14ac:dyDescent="0.2">
      <c r="A8" s="44"/>
      <c r="B8" s="44"/>
      <c r="C8" s="44" t="s">
        <v>16</v>
      </c>
      <c r="D8" s="44"/>
      <c r="E8" s="44"/>
      <c r="F8" s="44" t="s">
        <v>17</v>
      </c>
      <c r="G8" s="44"/>
      <c r="H8" s="44"/>
      <c r="I8" s="3" t="s">
        <v>18</v>
      </c>
      <c r="J8" s="44" t="s">
        <v>19</v>
      </c>
      <c r="K8" s="44"/>
      <c r="L8" s="44"/>
      <c r="M8" s="44" t="s">
        <v>20</v>
      </c>
      <c r="N8" s="44" t="s">
        <v>21</v>
      </c>
      <c r="O8" s="44" t="s">
        <v>22</v>
      </c>
      <c r="P8" s="44" t="s">
        <v>23</v>
      </c>
      <c r="Q8" s="44"/>
      <c r="R8" s="44"/>
      <c r="S8" s="44"/>
      <c r="T8" s="40"/>
      <c r="U8" s="40"/>
      <c r="V8" s="40"/>
      <c r="W8" s="40"/>
      <c r="X8" s="40"/>
      <c r="Y8" s="40"/>
      <c r="Z8" s="40"/>
      <c r="AA8" s="40"/>
      <c r="AB8" s="44"/>
      <c r="AC8" s="44"/>
      <c r="AD8" s="44"/>
    </row>
    <row r="9" spans="1:30" ht="35.25" customHeight="1" x14ac:dyDescent="0.2">
      <c r="A9" s="44"/>
      <c r="B9" s="44"/>
      <c r="C9" s="3" t="s">
        <v>24</v>
      </c>
      <c r="D9" s="3" t="s">
        <v>25</v>
      </c>
      <c r="E9" s="3" t="s">
        <v>26</v>
      </c>
      <c r="F9" s="3" t="s">
        <v>24</v>
      </c>
      <c r="G9" s="3" t="s">
        <v>25</v>
      </c>
      <c r="H9" s="3" t="s">
        <v>27</v>
      </c>
      <c r="I9" s="3" t="s">
        <v>28</v>
      </c>
      <c r="J9" s="3" t="s">
        <v>29</v>
      </c>
      <c r="K9" s="10" t="s">
        <v>30</v>
      </c>
      <c r="L9" s="3" t="s">
        <v>31</v>
      </c>
      <c r="M9" s="44"/>
      <c r="N9" s="44"/>
      <c r="O9" s="44"/>
      <c r="P9" s="44"/>
      <c r="Q9" s="44"/>
      <c r="R9" s="44"/>
      <c r="S9" s="44"/>
      <c r="T9" s="41"/>
      <c r="U9" s="41"/>
      <c r="V9" s="41"/>
      <c r="W9" s="41"/>
      <c r="X9" s="41"/>
      <c r="Y9" s="41"/>
      <c r="Z9" s="41"/>
      <c r="AA9" s="41"/>
      <c r="AB9" s="44"/>
      <c r="AC9" s="44"/>
      <c r="AD9" s="44"/>
    </row>
    <row r="10" spans="1:30" x14ac:dyDescent="0.2">
      <c r="A10" s="11">
        <v>1</v>
      </c>
      <c r="B10" s="11">
        <v>2</v>
      </c>
      <c r="C10" s="11">
        <v>3</v>
      </c>
      <c r="D10" s="11">
        <v>4</v>
      </c>
      <c r="E10" s="11">
        <v>5</v>
      </c>
      <c r="F10" s="12">
        <v>6</v>
      </c>
      <c r="G10" s="12">
        <v>7</v>
      </c>
      <c r="H10" s="12">
        <v>8</v>
      </c>
      <c r="I10" s="11">
        <v>9</v>
      </c>
      <c r="J10" s="11" t="s">
        <v>43</v>
      </c>
      <c r="K10" s="11">
        <v>11</v>
      </c>
      <c r="L10" s="11">
        <v>12</v>
      </c>
      <c r="M10" s="11">
        <v>13</v>
      </c>
      <c r="N10" s="11">
        <v>14</v>
      </c>
      <c r="O10" s="11">
        <v>15</v>
      </c>
      <c r="P10" s="11">
        <v>16</v>
      </c>
      <c r="Q10" s="12">
        <v>17</v>
      </c>
      <c r="R10" s="12">
        <v>18</v>
      </c>
      <c r="S10" s="12">
        <v>19</v>
      </c>
      <c r="T10" s="12">
        <v>20</v>
      </c>
      <c r="U10" s="12">
        <v>21</v>
      </c>
      <c r="V10" s="12">
        <v>22</v>
      </c>
      <c r="W10" s="12">
        <v>23</v>
      </c>
      <c r="X10" s="12">
        <v>24</v>
      </c>
      <c r="Y10" s="12">
        <v>25</v>
      </c>
      <c r="Z10" s="12">
        <v>26</v>
      </c>
      <c r="AA10" s="12">
        <v>27</v>
      </c>
      <c r="AB10" s="12">
        <v>28</v>
      </c>
      <c r="AC10" s="12">
        <v>29</v>
      </c>
      <c r="AD10" s="12">
        <v>30</v>
      </c>
    </row>
    <row r="11" spans="1:30" s="19" customFormat="1" x14ac:dyDescent="0.2">
      <c r="A11" s="13" t="s">
        <v>44</v>
      </c>
      <c r="B11" s="14" t="s">
        <v>46</v>
      </c>
      <c r="C11" s="15">
        <v>20</v>
      </c>
      <c r="D11" s="15">
        <f>'[1]Ārstn.pers.'!F4</f>
        <v>0</v>
      </c>
      <c r="E11" s="15">
        <v>0</v>
      </c>
      <c r="F11" s="16">
        <f>ROUND((C11*$F$5),2)</f>
        <v>4.8</v>
      </c>
      <c r="G11" s="15">
        <f>ROUND((D11*$G$5),2)</f>
        <v>0</v>
      </c>
      <c r="H11" s="15">
        <f>ROUND((E11*$H$5),2)</f>
        <v>0</v>
      </c>
      <c r="I11" s="16">
        <f>ROUND(((F11+G11+H11)*$I$5),2)</f>
        <v>1.1299999999999999</v>
      </c>
      <c r="J11" s="17">
        <f>K11+L11</f>
        <v>0</v>
      </c>
      <c r="K11" s="17">
        <v>0</v>
      </c>
      <c r="L11" s="17">
        <v>0</v>
      </c>
      <c r="M11" s="16">
        <v>0</v>
      </c>
      <c r="N11" s="16">
        <f>ROUND((F11+G11+H11)*$N$5,2)</f>
        <v>1.37</v>
      </c>
      <c r="O11" s="16">
        <f>ROUND((F11+G11+H11)*$O$5,2)</f>
        <v>0.1</v>
      </c>
      <c r="P11" s="16">
        <f>ROUND((F11+G11+H11)*$P$5,2)</f>
        <v>0.15</v>
      </c>
      <c r="Q11" s="18">
        <f>ROUND((F11+G11+H11+I11+J11+M11+N11+O11+P11),2)</f>
        <v>7.55</v>
      </c>
      <c r="R11" s="18">
        <v>0</v>
      </c>
      <c r="S11" s="18">
        <f>Q11-R11</f>
        <v>7.55</v>
      </c>
      <c r="T11" s="17">
        <f>F11+G11+H11</f>
        <v>4.8</v>
      </c>
      <c r="U11" s="17">
        <f t="shared" ref="U11:V12" si="1">I11</f>
        <v>1.1299999999999999</v>
      </c>
      <c r="V11" s="17">
        <f t="shared" si="1"/>
        <v>0</v>
      </c>
      <c r="W11" s="12"/>
      <c r="X11" s="17">
        <f t="shared" ref="X11:Y12" si="2">N11</f>
        <v>1.37</v>
      </c>
      <c r="Y11" s="17">
        <f t="shared" si="2"/>
        <v>0.1</v>
      </c>
      <c r="Z11" s="17">
        <f>M11+P11</f>
        <v>0.15</v>
      </c>
      <c r="AA11" s="12"/>
      <c r="AB11" s="17">
        <f>SUM(T11:AA11)</f>
        <v>7.55</v>
      </c>
      <c r="AC11" s="17">
        <f>R11</f>
        <v>0</v>
      </c>
      <c r="AD11" s="17">
        <f>AB11-AC11</f>
        <v>7.55</v>
      </c>
    </row>
    <row r="12" spans="1:30" s="19" customFormat="1" ht="24" x14ac:dyDescent="0.2">
      <c r="A12" s="13" t="s">
        <v>45</v>
      </c>
      <c r="B12" s="14" t="s">
        <v>68</v>
      </c>
      <c r="C12" s="15">
        <v>20</v>
      </c>
      <c r="D12" s="15">
        <v>0</v>
      </c>
      <c r="E12" s="15">
        <v>0</v>
      </c>
      <c r="F12" s="16">
        <f>ROUND((C12*$F$5),2)</f>
        <v>4.8</v>
      </c>
      <c r="G12" s="15">
        <f>ROUND((D12*$G$5),2)</f>
        <v>0</v>
      </c>
      <c r="H12" s="15">
        <f>ROUND((E12*$H$5),2)</f>
        <v>0</v>
      </c>
      <c r="I12" s="16">
        <f>ROUND(((F12+G12+H12)*$I$5),2)</f>
        <v>1.1299999999999999</v>
      </c>
      <c r="J12" s="17">
        <f>K12+L12</f>
        <v>0</v>
      </c>
      <c r="K12" s="17">
        <v>0</v>
      </c>
      <c r="L12" s="17">
        <v>0</v>
      </c>
      <c r="M12" s="16">
        <v>0</v>
      </c>
      <c r="N12" s="16">
        <f>ROUND((F12+G12+H12)*$N$5,2)</f>
        <v>1.37</v>
      </c>
      <c r="O12" s="16">
        <f>ROUND((F12+G12+H12)*$O$5,2)</f>
        <v>0.1</v>
      </c>
      <c r="P12" s="16">
        <f>ROUND((F12+G12+H12)*$P$5,2)</f>
        <v>0.15</v>
      </c>
      <c r="Q12" s="18">
        <f>ROUND((F12+G12+H12+I12+J12+M12+N12+O12+P12),2)</f>
        <v>7.55</v>
      </c>
      <c r="R12" s="18">
        <v>0</v>
      </c>
      <c r="S12" s="18">
        <f>Q12-R12</f>
        <v>7.55</v>
      </c>
      <c r="T12" s="17">
        <f>F12+G12+H12</f>
        <v>4.8</v>
      </c>
      <c r="U12" s="17">
        <f t="shared" si="1"/>
        <v>1.1299999999999999</v>
      </c>
      <c r="V12" s="17">
        <f t="shared" si="1"/>
        <v>0</v>
      </c>
      <c r="W12" s="12"/>
      <c r="X12" s="17">
        <f t="shared" si="2"/>
        <v>1.37</v>
      </c>
      <c r="Y12" s="17">
        <f t="shared" si="2"/>
        <v>0.1</v>
      </c>
      <c r="Z12" s="17">
        <f>M12+P12</f>
        <v>0.15</v>
      </c>
      <c r="AA12" s="12"/>
      <c r="AB12" s="17">
        <f>SUM(T12:AA12)</f>
        <v>7.55</v>
      </c>
      <c r="AC12" s="17">
        <f>R12</f>
        <v>0</v>
      </c>
      <c r="AD12" s="17">
        <f>AB12-AC12</f>
        <v>7.55</v>
      </c>
    </row>
    <row r="13" spans="1:30" ht="12.75" thickBot="1" x14ac:dyDescent="0.25">
      <c r="A13" s="20"/>
    </row>
    <row r="14" spans="1:30" ht="5.25" customHeight="1" thickBot="1" x14ac:dyDescent="0.25">
      <c r="S14" s="21">
        <f>SUM(S11:S12)</f>
        <v>15.1</v>
      </c>
    </row>
    <row r="16" spans="1:30" x14ac:dyDescent="0.2">
      <c r="A16" s="45" t="s">
        <v>47</v>
      </c>
      <c r="B16" s="45"/>
      <c r="S16" s="22"/>
    </row>
    <row r="18" spans="1:8" ht="36" x14ac:dyDescent="0.2">
      <c r="A18" s="48" t="s">
        <v>10</v>
      </c>
      <c r="B18" s="48" t="s">
        <v>11</v>
      </c>
      <c r="C18" s="48" t="s">
        <v>15</v>
      </c>
      <c r="D18" s="48" t="s">
        <v>50</v>
      </c>
      <c r="E18" s="48" t="s">
        <v>73</v>
      </c>
      <c r="H18" s="23"/>
    </row>
    <row r="19" spans="1:8" ht="24" x14ac:dyDescent="0.2">
      <c r="A19" s="13" t="s">
        <v>44</v>
      </c>
      <c r="B19" s="14" t="s">
        <v>46</v>
      </c>
      <c r="C19" s="24">
        <f>S11</f>
        <v>7.55</v>
      </c>
      <c r="D19" s="25">
        <f>B26</f>
        <v>18295</v>
      </c>
      <c r="E19" s="26">
        <f>C19*D19</f>
        <v>138127.25</v>
      </c>
    </row>
    <row r="20" spans="1:8" ht="24" x14ac:dyDescent="0.2">
      <c r="A20" s="13" t="s">
        <v>45</v>
      </c>
      <c r="B20" s="14" t="s">
        <v>68</v>
      </c>
      <c r="C20" s="24">
        <f>S12</f>
        <v>7.55</v>
      </c>
      <c r="D20" s="25">
        <f>B25</f>
        <v>2807.8230000000003</v>
      </c>
      <c r="E20" s="26">
        <f>C20*D20</f>
        <v>21199.063650000004</v>
      </c>
    </row>
    <row r="21" spans="1:8" x14ac:dyDescent="0.2">
      <c r="A21" s="43" t="s">
        <v>67</v>
      </c>
      <c r="B21" s="43"/>
      <c r="C21" s="43"/>
      <c r="D21" s="43"/>
      <c r="E21" s="49">
        <f>ROUND(SUM(E19:E20),0)</f>
        <v>159326</v>
      </c>
    </row>
    <row r="22" spans="1:8" x14ac:dyDescent="0.2">
      <c r="A22" s="1" t="s">
        <v>52</v>
      </c>
    </row>
    <row r="24" spans="1:8" x14ac:dyDescent="0.2">
      <c r="A24" s="27"/>
      <c r="B24" s="27" t="s">
        <v>48</v>
      </c>
    </row>
    <row r="25" spans="1:8" x14ac:dyDescent="0.2">
      <c r="A25" s="28" t="s">
        <v>49</v>
      </c>
      <c r="B25" s="25">
        <f>C31</f>
        <v>2807.8230000000003</v>
      </c>
    </row>
    <row r="26" spans="1:8" ht="50.25" customHeight="1" x14ac:dyDescent="0.2">
      <c r="A26" s="29" t="s">
        <v>53</v>
      </c>
      <c r="B26" s="25">
        <f>B46</f>
        <v>18295</v>
      </c>
    </row>
    <row r="27" spans="1:8" x14ac:dyDescent="0.2">
      <c r="A27" s="1" t="s">
        <v>51</v>
      </c>
    </row>
    <row r="29" spans="1:8" x14ac:dyDescent="0.2">
      <c r="A29" s="30" t="s">
        <v>69</v>
      </c>
      <c r="B29" s="30"/>
      <c r="C29" s="30"/>
    </row>
    <row r="30" spans="1:8" x14ac:dyDescent="0.2">
      <c r="A30" s="30" t="s">
        <v>70</v>
      </c>
      <c r="B30" s="30"/>
      <c r="C30" s="30"/>
    </row>
    <row r="31" spans="1:8" x14ac:dyDescent="0.2">
      <c r="A31" s="31">
        <v>1871882</v>
      </c>
      <c r="B31" s="32">
        <f>A31/100000</f>
        <v>18.718820000000001</v>
      </c>
      <c r="C31" s="33">
        <f>B31*150</f>
        <v>2807.8230000000003</v>
      </c>
    </row>
    <row r="33" spans="1:2" x14ac:dyDescent="0.2">
      <c r="A33" s="1" t="s">
        <v>66</v>
      </c>
    </row>
    <row r="34" spans="1:2" x14ac:dyDescent="0.2">
      <c r="A34" s="34" t="s">
        <v>54</v>
      </c>
      <c r="B34" s="35">
        <v>314</v>
      </c>
    </row>
    <row r="35" spans="1:2" x14ac:dyDescent="0.2">
      <c r="A35" s="34" t="s">
        <v>55</v>
      </c>
      <c r="B35" s="35">
        <v>17</v>
      </c>
    </row>
    <row r="36" spans="1:2" x14ac:dyDescent="0.2">
      <c r="A36" s="34" t="s">
        <v>56</v>
      </c>
      <c r="B36" s="35">
        <v>6753</v>
      </c>
    </row>
    <row r="37" spans="1:2" x14ac:dyDescent="0.2">
      <c r="A37" s="34" t="s">
        <v>57</v>
      </c>
      <c r="B37" s="35">
        <v>958</v>
      </c>
    </row>
    <row r="38" spans="1:2" x14ac:dyDescent="0.2">
      <c r="A38" s="34" t="s">
        <v>58</v>
      </c>
      <c r="B38" s="35">
        <v>451</v>
      </c>
    </row>
    <row r="39" spans="1:2" x14ac:dyDescent="0.2">
      <c r="A39" s="34" t="s">
        <v>59</v>
      </c>
      <c r="B39" s="35">
        <v>517</v>
      </c>
    </row>
    <row r="40" spans="1:2" x14ac:dyDescent="0.2">
      <c r="A40" s="34" t="s">
        <v>60</v>
      </c>
      <c r="B40" s="30">
        <v>1</v>
      </c>
    </row>
    <row r="41" spans="1:2" x14ac:dyDescent="0.2">
      <c r="A41" s="34" t="s">
        <v>61</v>
      </c>
      <c r="B41" s="30">
        <v>4336</v>
      </c>
    </row>
    <row r="42" spans="1:2" x14ac:dyDescent="0.2">
      <c r="A42" s="34" t="s">
        <v>62</v>
      </c>
      <c r="B42" s="30">
        <v>2109</v>
      </c>
    </row>
    <row r="43" spans="1:2" x14ac:dyDescent="0.2">
      <c r="A43" s="34" t="s">
        <v>63</v>
      </c>
      <c r="B43" s="30">
        <v>3464</v>
      </c>
    </row>
    <row r="44" spans="1:2" x14ac:dyDescent="0.2">
      <c r="A44" s="34" t="s">
        <v>64</v>
      </c>
      <c r="B44" s="30">
        <v>206</v>
      </c>
    </row>
    <row r="45" spans="1:2" x14ac:dyDescent="0.2">
      <c r="A45" s="34" t="s">
        <v>65</v>
      </c>
      <c r="B45" s="36">
        <f>SUM(B34:B44)</f>
        <v>19126</v>
      </c>
    </row>
    <row r="46" spans="1:2" x14ac:dyDescent="0.2">
      <c r="A46" s="34"/>
      <c r="B46" s="37">
        <f>B45-B34-B39</f>
        <v>18295</v>
      </c>
    </row>
  </sheetData>
  <mergeCells count="32">
    <mergeCell ref="A2:M2"/>
    <mergeCell ref="M8:M9"/>
    <mergeCell ref="X7:X9"/>
    <mergeCell ref="Y7:Y9"/>
    <mergeCell ref="AD7:AD9"/>
    <mergeCell ref="AB7:AB9"/>
    <mergeCell ref="AC7:AC9"/>
    <mergeCell ref="A21:D21"/>
    <mergeCell ref="N8:N9"/>
    <mergeCell ref="O8:O9"/>
    <mergeCell ref="P8:P9"/>
    <mergeCell ref="A16:B16"/>
    <mergeCell ref="N3:N4"/>
    <mergeCell ref="O3:O4"/>
    <mergeCell ref="P3:P4"/>
    <mergeCell ref="A7:A9"/>
    <mergeCell ref="B7:B9"/>
    <mergeCell ref="C7:L7"/>
    <mergeCell ref="M7:P7"/>
    <mergeCell ref="C8:E8"/>
    <mergeCell ref="F8:H8"/>
    <mergeCell ref="J8:L8"/>
    <mergeCell ref="Z7:Z9"/>
    <mergeCell ref="AA7:AA9"/>
    <mergeCell ref="N1:Q1"/>
    <mergeCell ref="T7:T9"/>
    <mergeCell ref="U7:U9"/>
    <mergeCell ref="V7:V9"/>
    <mergeCell ref="W7:W9"/>
    <mergeCell ref="Q7:Q9"/>
    <mergeCell ref="R7:R9"/>
    <mergeCell ref="S7:S9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Račika-Rezgale</dc:creator>
  <cp:lastModifiedBy>Ivita Lazdiņa</cp:lastModifiedBy>
  <dcterms:created xsi:type="dcterms:W3CDTF">2023-06-14T09:53:49Z</dcterms:created>
  <dcterms:modified xsi:type="dcterms:W3CDTF">2024-06-13T07:24:37Z</dcterms:modified>
</cp:coreProperties>
</file>