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0"/>
  <workbookPr filterPrivacy="1"/>
  <xr:revisionPtr revIDLastSave="0" documentId="13_ncr:1_{58E7A50E-D3C0-4C81-9F5F-07671E1BE877}" xr6:coauthVersionLast="36" xr6:coauthVersionMax="36" xr10:uidLastSave="{00000000-0000-0000-0000-000000000000}"/>
  <bookViews>
    <workbookView xWindow="0" yWindow="0" windowWidth="17256" windowHeight="1668" xr2:uid="{00000000-000D-0000-FFFF-FFFF00000000}"/>
  </bookViews>
  <sheets>
    <sheet name="Pielikums_anotācijai"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3" i="1" l="1"/>
  <c r="S8" i="1" l="1"/>
  <c r="S7" i="1"/>
  <c r="G20" i="1"/>
  <c r="N20" i="1"/>
  <c r="M8" i="1"/>
  <c r="N24" i="1" l="1"/>
  <c r="S5" i="1"/>
  <c r="S19" i="1"/>
  <c r="S20" i="1"/>
  <c r="S21" i="1"/>
  <c r="S18" i="1"/>
  <c r="L11" i="1" l="1"/>
  <c r="E11" i="1"/>
  <c r="M12" i="1"/>
  <c r="L12" i="1"/>
  <c r="L10" i="1"/>
  <c r="N9" i="1"/>
  <c r="E12" i="1"/>
  <c r="F8" i="1"/>
  <c r="F11" i="1" s="1"/>
  <c r="M11" i="1" l="1"/>
  <c r="N11" i="1" s="1"/>
  <c r="N12" i="1"/>
  <c r="L13" i="1"/>
  <c r="L14" i="1" s="1"/>
  <c r="N8" i="1"/>
  <c r="M10" i="1"/>
  <c r="N10" i="1" s="1"/>
  <c r="L15" i="1" l="1"/>
  <c r="L19" i="1" s="1"/>
  <c r="L20" i="1" s="1"/>
  <c r="M13" i="1"/>
  <c r="M14" i="1" s="1"/>
  <c r="N14" i="1" s="1"/>
  <c r="G9" i="1"/>
  <c r="G8" i="1"/>
  <c r="F12" i="1"/>
  <c r="F10" i="1"/>
  <c r="E10" i="1"/>
  <c r="N13" i="1" l="1"/>
  <c r="M15" i="1"/>
  <c r="M19" i="1" s="1"/>
  <c r="M20" i="1" s="1"/>
  <c r="G11" i="1"/>
  <c r="G12" i="1"/>
  <c r="E14" i="1"/>
  <c r="G10" i="1"/>
  <c r="F13" i="1"/>
  <c r="N15" i="1" l="1"/>
  <c r="N19" i="1"/>
  <c r="E15" i="1"/>
  <c r="E19" i="1" s="1"/>
  <c r="E20" i="1" s="1"/>
  <c r="F14" i="1"/>
  <c r="G13" i="1"/>
  <c r="N25" i="1" l="1"/>
  <c r="G14" i="1"/>
  <c r="F15" i="1"/>
  <c r="F19" i="1" l="1"/>
  <c r="G15" i="1"/>
  <c r="G19" i="1" l="1"/>
  <c r="G24" i="1" s="1"/>
  <c r="F20" i="1"/>
  <c r="G25" i="1" l="1"/>
  <c r="I28" i="1"/>
  <c r="I29"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E11" authorId="0" shapeId="0" xr:uid="{53DB6F92-C4B4-4B6E-84C2-27F2E0C63F44}">
      <text>
        <r>
          <rPr>
            <b/>
            <sz val="9"/>
            <color indexed="81"/>
            <rFont val="Tahoma"/>
            <family val="2"/>
            <charset val="186"/>
          </rPr>
          <t>Author:</t>
        </r>
        <r>
          <rPr>
            <sz val="9"/>
            <color indexed="81"/>
            <rFont val="Tahoma"/>
            <family val="2"/>
            <charset val="186"/>
          </rPr>
          <t xml:space="preserve">
8h x 30 naktis : 4.56 slodzes x h likme x 50%</t>
        </r>
      </text>
    </comment>
    <comment ref="F11" authorId="0" shapeId="0" xr:uid="{F80FF6F7-7F27-4E9D-A77F-A85627564958}">
      <text>
        <r>
          <rPr>
            <b/>
            <sz val="9"/>
            <color indexed="81"/>
            <rFont val="Tahoma"/>
            <family val="2"/>
            <charset val="186"/>
          </rPr>
          <t>Author:</t>
        </r>
        <r>
          <rPr>
            <sz val="9"/>
            <color indexed="81"/>
            <rFont val="Tahoma"/>
            <family val="2"/>
            <charset val="186"/>
          </rPr>
          <t xml:space="preserve">
8h x 30 naktis : 4.56 slodzes x h likme x 50%</t>
        </r>
      </text>
    </comment>
    <comment ref="L11" authorId="0" shapeId="0" xr:uid="{07CF24DA-4D59-4BD1-88BE-92ADBDC6184A}">
      <text>
        <r>
          <rPr>
            <b/>
            <sz val="9"/>
            <color indexed="81"/>
            <rFont val="Tahoma"/>
            <family val="2"/>
            <charset val="186"/>
          </rPr>
          <t>Author:</t>
        </r>
        <r>
          <rPr>
            <sz val="9"/>
            <color indexed="81"/>
            <rFont val="Tahoma"/>
            <family val="2"/>
            <charset val="186"/>
          </rPr>
          <t xml:space="preserve">
8h x 30 naktis : 5.21 slodzes x h likme x 50%</t>
        </r>
      </text>
    </comment>
    <comment ref="M11" authorId="0" shapeId="0" xr:uid="{7A7BBDD6-6953-4C49-A3DA-B25C97EFD191}">
      <text>
        <r>
          <rPr>
            <b/>
            <sz val="9"/>
            <color indexed="81"/>
            <rFont val="Tahoma"/>
            <family val="2"/>
            <charset val="186"/>
          </rPr>
          <t>Author:</t>
        </r>
        <r>
          <rPr>
            <sz val="9"/>
            <color indexed="81"/>
            <rFont val="Tahoma"/>
            <family val="2"/>
            <charset val="186"/>
          </rPr>
          <t xml:space="preserve">
8h x 30 naktis : 5.21 slodzes x h likme x 50%</t>
        </r>
      </text>
    </comment>
    <comment ref="E12" authorId="0" shapeId="0" xr:uid="{70F0651E-EFF8-4F85-9EB4-4CFEE14BA8EC}">
      <text>
        <r>
          <rPr>
            <b/>
            <sz val="9"/>
            <color indexed="81"/>
            <rFont val="Tahoma"/>
            <family val="2"/>
            <charset val="186"/>
          </rPr>
          <t>Author:</t>
        </r>
        <r>
          <rPr>
            <sz val="9"/>
            <color indexed="81"/>
            <rFont val="Tahoma"/>
            <family val="2"/>
            <charset val="186"/>
          </rPr>
          <t xml:space="preserve">
vidēji samaksa par 24h, t.i. mēnešalga:30 dienām un reizināta ar vidējo svētku dienu skaitu mēnesī (gadā vidēji 15 svētku dienas :12 mēn)</t>
        </r>
      </text>
    </comment>
    <comment ref="F12" authorId="0" shapeId="0" xr:uid="{A95E4EC1-6E01-4022-90B2-28431AB89795}">
      <text>
        <r>
          <rPr>
            <b/>
            <sz val="9"/>
            <color indexed="81"/>
            <rFont val="Tahoma"/>
            <family val="2"/>
            <charset val="186"/>
          </rPr>
          <t>Author:</t>
        </r>
        <r>
          <rPr>
            <sz val="9"/>
            <color indexed="81"/>
            <rFont val="Tahoma"/>
            <family val="2"/>
            <charset val="186"/>
          </rPr>
          <t xml:space="preserve">
vidēji samaksa par 24h, t.i. mēnešalga:30 dienām un reizināta ar vidējo svētku dienu skaitu mēnesī (gadā vidēji 15 svētku dienas :12 mēn)</t>
        </r>
      </text>
    </comment>
    <comment ref="L12" authorId="0" shapeId="0" xr:uid="{A898FEA4-C3B4-4CBF-98F4-0C380C15E44F}">
      <text>
        <r>
          <rPr>
            <b/>
            <sz val="9"/>
            <color indexed="81"/>
            <rFont val="Tahoma"/>
            <family val="2"/>
            <charset val="186"/>
          </rPr>
          <t>Author:</t>
        </r>
        <r>
          <rPr>
            <sz val="9"/>
            <color indexed="81"/>
            <rFont val="Tahoma"/>
            <family val="2"/>
            <charset val="186"/>
          </rPr>
          <t xml:space="preserve">
vidēji samaksa par 24h, t.i. mēnešalga:30 dienām un reizināta ar vidējo svētku dienu skaitu mēnesī (gadā vidēji 15 svētku dienas :12 mēn)</t>
        </r>
      </text>
    </comment>
    <comment ref="M12" authorId="0" shapeId="0" xr:uid="{BBB4E28F-5CA0-4481-B7FE-BC3DFD16EB80}">
      <text>
        <r>
          <rPr>
            <b/>
            <sz val="9"/>
            <color indexed="81"/>
            <rFont val="Tahoma"/>
            <family val="2"/>
            <charset val="186"/>
          </rPr>
          <t>Author:</t>
        </r>
        <r>
          <rPr>
            <sz val="9"/>
            <color indexed="81"/>
            <rFont val="Tahoma"/>
            <family val="2"/>
            <charset val="186"/>
          </rPr>
          <t xml:space="preserve">
vidēji samaksa par 24h, t.i. mēnešalga:30 dienām un reizināta ar vidējo svētku dienu skaitu mēnesī (gadā vidēji 15 svētku dienas :12 mēn)</t>
        </r>
      </text>
    </comment>
    <comment ref="E18" authorId="0" shapeId="0" xr:uid="{E91DA233-E914-4898-A2AD-2FB3D279207B}">
      <text>
        <r>
          <rPr>
            <b/>
            <sz val="9"/>
            <color indexed="81"/>
            <rFont val="Tahoma"/>
            <family val="2"/>
            <charset val="186"/>
          </rPr>
          <t>Author:</t>
        </r>
        <r>
          <rPr>
            <sz val="9"/>
            <color indexed="81"/>
            <rFont val="Tahoma"/>
            <family val="2"/>
            <charset val="186"/>
          </rPr>
          <t xml:space="preserve">
40h nedēļā</t>
        </r>
      </text>
    </comment>
    <comment ref="F18" authorId="0" shapeId="0" xr:uid="{C7D93027-0CF8-4DFF-BDCF-2044F2A67DC1}">
      <text>
        <r>
          <rPr>
            <b/>
            <sz val="9"/>
            <color indexed="81"/>
            <rFont val="Tahoma"/>
            <family val="2"/>
            <charset val="186"/>
          </rPr>
          <t>Author:</t>
        </r>
        <r>
          <rPr>
            <sz val="9"/>
            <color indexed="81"/>
            <rFont val="Tahoma"/>
            <family val="2"/>
            <charset val="186"/>
          </rPr>
          <t xml:space="preserve">
40h nedēļā</t>
        </r>
      </text>
    </comment>
    <comment ref="L18" authorId="0" shapeId="0" xr:uid="{948777D4-28A0-4E64-B50B-AFF860BEE13E}">
      <text>
        <r>
          <rPr>
            <b/>
            <sz val="9"/>
            <color indexed="81"/>
            <rFont val="Tahoma"/>
            <family val="2"/>
            <charset val="186"/>
          </rPr>
          <t>Author:</t>
        </r>
        <r>
          <rPr>
            <sz val="9"/>
            <color indexed="81"/>
            <rFont val="Tahoma"/>
            <family val="2"/>
            <charset val="186"/>
          </rPr>
          <t xml:space="preserve">
35 h nedēļā</t>
        </r>
      </text>
    </comment>
    <comment ref="M18" authorId="0" shapeId="0" xr:uid="{4062B4D9-05B0-4142-A691-5F5D4695693E}">
      <text>
        <r>
          <rPr>
            <b/>
            <sz val="9"/>
            <color indexed="81"/>
            <rFont val="Tahoma"/>
            <family val="2"/>
            <charset val="186"/>
          </rPr>
          <t>Author:</t>
        </r>
        <r>
          <rPr>
            <sz val="9"/>
            <color indexed="81"/>
            <rFont val="Tahoma"/>
            <family val="2"/>
            <charset val="186"/>
          </rPr>
          <t xml:space="preserve">
35h nedēļā</t>
        </r>
      </text>
    </comment>
  </commentList>
</comments>
</file>

<file path=xl/sharedStrings.xml><?xml version="1.0" encoding="utf-8"?>
<sst xmlns="http://schemas.openxmlformats.org/spreadsheetml/2006/main" count="118" uniqueCount="66">
  <si>
    <t>mēnešalga</t>
  </si>
  <si>
    <t>%</t>
  </si>
  <si>
    <t>euro</t>
  </si>
  <si>
    <t>samaksa par nakts darbu</t>
  </si>
  <si>
    <t>samaksa par darbu svētku dienās</t>
  </si>
  <si>
    <t>vidēji mēnesī</t>
  </si>
  <si>
    <t>Atlīdzība KOPĀ</t>
  </si>
  <si>
    <t>Atalgojums KOPĀ</t>
  </si>
  <si>
    <t>mēr- vienība</t>
  </si>
  <si>
    <t>izdevumi</t>
  </si>
  <si>
    <t>Starpība</t>
  </si>
  <si>
    <t>slodzes</t>
  </si>
  <si>
    <t>Aprūpētāju atlīdzība vidēji uz 1 klientu mēnesī</t>
  </si>
  <si>
    <t>Aprūpētāju slodžu skaits vidēji uz 1 klientu grupu mēnesī</t>
  </si>
  <si>
    <t>Aprūpētāju atlīdzība vidēji uz 1 klientu grupu mēnesī</t>
  </si>
  <si>
    <t>A</t>
  </si>
  <si>
    <t>B</t>
  </si>
  <si>
    <t>C</t>
  </si>
  <si>
    <t>D</t>
  </si>
  <si>
    <t>F=E-D</t>
  </si>
  <si>
    <t>Nr.p.k.</t>
  </si>
  <si>
    <t>10=8x9</t>
  </si>
  <si>
    <t>x</t>
  </si>
  <si>
    <t>EKK  7000/Pašvaldības</t>
  </si>
  <si>
    <t>Izdevumi kopā:</t>
  </si>
  <si>
    <t>2022.gadā mērķdotācija 100% apmērā</t>
  </si>
  <si>
    <t>2023.gadā mērķdotācija 50% apmērā</t>
  </si>
  <si>
    <t>Euro</t>
  </si>
  <si>
    <t>Sandra.Strele@lm.gov.lv</t>
  </si>
  <si>
    <t>Pielikums</t>
  </si>
  <si>
    <t>Valsts mērķdotācijas apmērs uz 1 klientu mēnesī, euro</t>
  </si>
  <si>
    <t>E*</t>
  </si>
  <si>
    <t>Atlīdzība līdz 31.12.2021.</t>
  </si>
  <si>
    <t>Atlīdzība no 01.01.2022.</t>
  </si>
  <si>
    <t>piemaksa par darbu īpašos apstākļos**</t>
  </si>
  <si>
    <t>2.līmenis</t>
  </si>
  <si>
    <t>3.līmenis</t>
  </si>
  <si>
    <t>4.līmenis</t>
  </si>
  <si>
    <t>**Aprēķinā pieņemts vidēji 4.56 slodzes uz 18 klientiem.</t>
  </si>
  <si>
    <t>**Aprēķinā pieņemts vidēji 5.21 slodzes uz 14 klientiem.</t>
  </si>
  <si>
    <t>*dati uz 01.11.2021.</t>
  </si>
  <si>
    <t>pašvaldību klientu skaits*</t>
  </si>
  <si>
    <t>indikatīvi:</t>
  </si>
  <si>
    <t>1. un 2. aprūpes līmenis</t>
  </si>
  <si>
    <t>3. un 4. aprūpes līmenis</t>
  </si>
  <si>
    <t>1.līmenis</t>
  </si>
  <si>
    <t>Aprūpes līmenis</t>
  </si>
  <si>
    <t>vidēji klientu sk. grupā                                                                                                       no/līdz/vidēji*</t>
  </si>
  <si>
    <t>* MK 02.04.2019 noteikumi Nr. 138 "Noteikumi par sociālo pakalpojumu saņemšanu". Aprēķinos pieņemts, ka vidēji SAC ir klienti, kuriem noteikts 2. un 3. aprūpes līmeņa nepieciešamība.</t>
  </si>
  <si>
    <t>*vidēji mēnešalga aprēķināta: (3.876 slodzes x 608 euro + 0.684 slodzes 705 euro)/4.56 slodze. Lai nodrošinātu vienas klientu grupas aprūpi 24/7 nepieciešamas 4.56 slodzes aprūpētāji, no kuriem aprēķinā pieņemts, ka 15% ir vecākais aprūpētājs, t.i. 15% no 4.56 slodzēm ir 0.684 ar mēnešalgu 705 euro, attiecīgi 3.876 slodzes ar mēnešalgu 608 euro.</t>
  </si>
  <si>
    <t>*vidēji mēnešalga aprēķināta: (4.428 slodzes x 608 euro + 0.782 slodzes 705 euro)/5.21 slodze. Lai nodrošinātu vienas klientu grupas aprūpi 24/7 nepieciešamas 5.21 slodzes aprūpētāji, no kuriem aprēķinā pieņemts, ka 15% ir vecākais aprūpētājs, t.i. 15% no 5.21 slodzes ir 0.782 ar mēnešalgu 705 euro, attiecīgi 4.428 slodzes ar mēnešalgu 608 euro. Piemaksa par darbu īpašos apstākļos  25% no mēnešalgas.</t>
  </si>
  <si>
    <t>darba devēja VSAOI</t>
  </si>
  <si>
    <t>Sandra Strēle</t>
  </si>
  <si>
    <t>vecākā eksperte</t>
  </si>
  <si>
    <t>Labklājības ministrija</t>
  </si>
  <si>
    <t>Skolas iela 28, Rīga, LV-1331</t>
  </si>
  <si>
    <t>www.lm.gov.lv</t>
  </si>
  <si>
    <t xml:space="preserve">Tālr. 64331831 </t>
  </si>
  <si>
    <t xml:space="preserve">LM Sociālo pakalpojumu departamenta </t>
  </si>
  <si>
    <t>11=10/ 18 klienti**</t>
  </si>
  <si>
    <t>11=10/ 14 klienti**</t>
  </si>
  <si>
    <r>
      <t xml:space="preserve">2022.gadā </t>
    </r>
    <r>
      <rPr>
        <sz val="10"/>
        <rFont val="Times New Roman"/>
        <family val="1"/>
        <charset val="186"/>
      </rPr>
      <t>mērķdotācija 100% apmērā</t>
    </r>
  </si>
  <si>
    <r>
      <t xml:space="preserve">2023.gadā </t>
    </r>
    <r>
      <rPr>
        <sz val="10"/>
        <rFont val="Times New Roman"/>
        <family val="1"/>
        <charset val="186"/>
      </rPr>
      <t>mērķdotācija 50% apmērā</t>
    </r>
  </si>
  <si>
    <t>Aprēķins valsts atbalsta apmēram pašvaldībām 2022. un 2023. gadā</t>
  </si>
  <si>
    <t>Ministru kabineta noteikumu projekta „Noteikumi par valsts atbalstu pašvaldībām atlīdzības palielināšanai aprūpētājiem ilgstošas  sociālās aprūpes un sociālās rehabilitācijas institūcijās ” sākotnējās ietekmes novērtējuma ziņojumam (anotācija)</t>
  </si>
  <si>
    <t>**Darba likumā pateikts: darbiniekiem, kuru darbs ir saistīts ar īpašu risku, normālais darba laiks nedrīkst pārsniegt septiņas stundas dienā un 35 stundas nedēļā, ja viņi šajā darbā ir nodarbināti ne mazāk kā 50 procentus no normālā dienas vai nedēļas darba laika.
Darba devējam saskaņā ar darba aizsardzību regulējošo normatīvo aktu prasībām jāizvērtē darba vides riski savā uzņēmumā. Pamatojoties uz riska novērtēšanas rezultātiem, darba devējs ir tiesīgs noteikt ar īpašu risku saistītus amatus savā uzņēmumā.
Darba aizsardzības likumā un Darba likumā ir ietverts definējums darbam, kas saistīts ar īpašu risku: tas ir darbs, kas saskaņā ar darba vides risku novērtējumu saistīts ar paaugstinātu psiholoģisko vai fizisko slodzi vai paaugstinātu risku darbinieka drošībai un veselībai, ko nevar novērst vai samazināt līdz pieļaujamam līmenim ar citiem darba aizsardzības pasākumiem.
To, vai darbinieks ir pakļauts īpašam riskam, nosaka darba aizsardzības speciālists darba vides risku novērtēšanas laikā.
Darba vides riskus ir iespējams novērst ar dažādiem tehniskiem vai organizatoriskiem pasākumiem (piemēram, nodrošinot kolektīvus vai individuālus aizsardzības līdzekļus, ievērojot atpūtas pauzes u.c.).
Ja uzņēmumā ir veikts darba vides risku novērtējums un tiek konstatēts, ka atsevišķās darba vietās darbs saistīts ar paaugstinātu psiholoģisko vai fizisko slodzi vai paaugstinātu risku darbinieka drošībai un veselībai, ko nevar novērst vai samazināt līdz pieļaujamam līmenim ar citiem darba aizsardzības pasākumiem, darba devējam ir šādi pienākumi:
•	jānosaka piemaksa par darbu, kas saistīts ar īpašu risku (Darba likuma 66.panta pirmā daļa),
•	jānosaka normāli saīsinātais darba laiks (Darba likuma 131.panta trešā daļa) - ne vairāk kā septiņas stundas dienā un 35 stundas nedēļā, ja darbinieks šajā darbā ir nodarbināts ne mazāk kā 50% no normālā dienas vai nedēļas darba laika;
•	jāpiešķir apmaksātais papildatvaļinājums ne mazāk kā trīs darba dienas (Darba likuma 151.panta pirmā daļa).
Ja tiek atzīts, ka darbs ir saistīts ar īpašu risku, ir jāpiemēro visas šīs garantijas. Par to, vai uzņēmumā ir veikts šāds novērtējums, jājautā darba aizsardzības speciālistam savā uzņēmumā.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</si>
</sst>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23" x14ac:knownFonts="1">
    <font>
      <sz val="11"/>
      <color theme="1"/>
      <name val="Calibri"/>
      <family val="2"/>
      <scheme val="minor"/>
    </font>
    <font>
      <sz val="9"/>
      <color indexed="81"/>
      <name val="Tahoma"/>
      <family val="2"/>
      <charset val="186"/>
    </font>
    <font>
      <b/>
      <sz val="9"/>
      <color indexed="81"/>
      <name val="Tahoma"/>
      <family val="2"/>
      <charset val="186"/>
    </font>
    <font>
      <b/>
      <sz val="12"/>
      <name val="Times New Roman"/>
      <family val="1"/>
      <charset val="186"/>
    </font>
    <font>
      <sz val="10"/>
      <name val="Times New Roman"/>
      <family val="1"/>
      <charset val="186"/>
    </font>
    <font>
      <sz val="11"/>
      <name val="Times New Roman"/>
      <family val="1"/>
      <charset val="186"/>
    </font>
    <font>
      <sz val="8"/>
      <name val="Times New Roman"/>
      <family val="1"/>
      <charset val="186"/>
    </font>
    <font>
      <u/>
      <sz val="11"/>
      <color theme="10"/>
      <name val="Calibri"/>
      <family val="2"/>
      <scheme val="minor"/>
    </font>
    <font>
      <i/>
      <sz val="8"/>
      <name val="Times New Roman"/>
      <family val="1"/>
      <charset val="186"/>
    </font>
    <font>
      <i/>
      <sz val="10"/>
      <name val="Times New Roman"/>
      <family val="1"/>
      <charset val="186"/>
    </font>
    <font>
      <b/>
      <sz val="11"/>
      <name val="Times New Roman"/>
      <family val="1"/>
      <charset val="186"/>
    </font>
    <font>
      <sz val="7"/>
      <name val="Times New Roman"/>
      <family val="1"/>
      <charset val="186"/>
    </font>
    <font>
      <i/>
      <sz val="11"/>
      <name val="Times New Roman"/>
      <family val="1"/>
      <charset val="186"/>
    </font>
    <font>
      <b/>
      <sz val="16"/>
      <name val="Times New Roman"/>
      <family val="1"/>
      <charset val="186"/>
    </font>
    <font>
      <sz val="9"/>
      <name val="Times New Roman"/>
      <family val="1"/>
      <charset val="186"/>
    </font>
    <font>
      <b/>
      <sz val="8"/>
      <name val="Times New Roman"/>
      <family val="1"/>
      <charset val="186"/>
    </font>
    <font>
      <b/>
      <sz val="10"/>
      <name val="Times New Roman"/>
      <family val="1"/>
      <charset val="186"/>
    </font>
    <font>
      <b/>
      <i/>
      <sz val="10"/>
      <name val="Times New Roman"/>
      <family val="1"/>
      <charset val="186"/>
    </font>
    <font>
      <b/>
      <sz val="10"/>
      <name val="Verdana"/>
      <family val="2"/>
      <charset val="186"/>
    </font>
    <font>
      <sz val="10"/>
      <name val="Arial"/>
      <family val="2"/>
      <charset val="186"/>
    </font>
    <font>
      <u/>
      <sz val="11"/>
      <name val="Calibri"/>
      <family val="2"/>
      <scheme val="minor"/>
    </font>
    <font>
      <sz val="10"/>
      <name val="Verdana"/>
      <family val="2"/>
      <charset val="186"/>
    </font>
    <font>
      <b/>
      <sz val="15"/>
      <color rgb="FFFF0000"/>
      <name val="Times New Roman"/>
      <family val="1"/>
      <charset val="186"/>
    </font>
  </fonts>
  <fills count="7">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2"/>
        <bgColor indexed="64"/>
      </patternFill>
    </fill>
    <fill>
      <patternFill patternType="solid">
        <fgColor theme="0" tint="-0.14999847407452621"/>
        <bgColor indexed="64"/>
      </patternFill>
    </fill>
    <fill>
      <patternFill patternType="solid">
        <fgColor theme="0" tint="-4.9989318521683403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2">
    <xf numFmtId="0" fontId="0" fillId="0" borderId="0"/>
    <xf numFmtId="0" fontId="7" fillId="0" borderId="0" applyNumberFormat="0" applyFill="0" applyBorder="0" applyAlignment="0" applyProtection="0"/>
  </cellStyleXfs>
  <cellXfs count="116">
    <xf numFmtId="0" fontId="0" fillId="0" borderId="0" xfId="0"/>
    <xf numFmtId="0" fontId="5" fillId="0" borderId="0" xfId="0" applyFont="1"/>
    <xf numFmtId="0" fontId="6" fillId="0" borderId="3" xfId="0" applyFont="1" applyFill="1" applyBorder="1" applyAlignment="1">
      <alignment horizontal="right" vertical="center"/>
    </xf>
    <xf numFmtId="2" fontId="5" fillId="0" borderId="3" xfId="0" applyNumberFormat="1" applyFont="1" applyFill="1" applyBorder="1" applyAlignment="1">
      <alignment horizontal="right" vertical="center"/>
    </xf>
    <xf numFmtId="0" fontId="6" fillId="0" borderId="3" xfId="0" applyFont="1" applyBorder="1" applyAlignment="1">
      <alignment horizontal="right" vertical="center"/>
    </xf>
    <xf numFmtId="0" fontId="8" fillId="0" borderId="0" xfId="0" applyFont="1" applyAlignment="1">
      <alignment vertical="top"/>
    </xf>
    <xf numFmtId="3" fontId="4" fillId="5" borderId="1" xfId="0" applyNumberFormat="1" applyFont="1" applyFill="1" applyBorder="1" applyAlignment="1">
      <alignment vertical="center"/>
    </xf>
    <xf numFmtId="3" fontId="9" fillId="0" borderId="1" xfId="0" applyNumberFormat="1" applyFont="1" applyFill="1" applyBorder="1" applyAlignment="1">
      <alignment vertical="center"/>
    </xf>
    <xf numFmtId="0" fontId="5" fillId="0" borderId="1" xfId="0" applyFont="1" applyFill="1" applyBorder="1" applyAlignment="1">
      <alignment horizontal="right" vertical="center"/>
    </xf>
    <xf numFmtId="0" fontId="5" fillId="0" borderId="1" xfId="0" applyFont="1" applyFill="1" applyBorder="1" applyAlignment="1">
      <alignment horizontal="center" vertical="center"/>
    </xf>
    <xf numFmtId="3" fontId="5" fillId="0" borderId="1" xfId="0" applyNumberFormat="1" applyFont="1" applyFill="1" applyBorder="1" applyAlignment="1">
      <alignment horizontal="center" vertical="center"/>
    </xf>
    <xf numFmtId="0" fontId="10" fillId="6" borderId="1" xfId="0" applyFont="1" applyFill="1" applyBorder="1" applyAlignment="1">
      <alignment horizontal="right" vertical="center"/>
    </xf>
    <xf numFmtId="0" fontId="10" fillId="6"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4" fillId="0" borderId="0" xfId="0" applyFont="1" applyAlignment="1">
      <alignment vertical="center"/>
    </xf>
    <xf numFmtId="0" fontId="5" fillId="0" borderId="0" xfId="0" applyFont="1" applyAlignment="1"/>
    <xf numFmtId="0" fontId="12" fillId="0" borderId="0" xfId="0" applyFont="1" applyAlignment="1">
      <alignment vertical="top" wrapText="1"/>
    </xf>
    <xf numFmtId="3" fontId="5" fillId="0" borderId="0" xfId="0" applyNumberFormat="1" applyFont="1"/>
    <xf numFmtId="0" fontId="5" fillId="0" borderId="0" xfId="0" applyFont="1" applyAlignment="1">
      <alignment wrapText="1"/>
    </xf>
    <xf numFmtId="0" fontId="6" fillId="4" borderId="1" xfId="0" applyFont="1" applyFill="1" applyBorder="1" applyAlignment="1">
      <alignment horizontal="center" vertical="center" wrapText="1"/>
    </xf>
    <xf numFmtId="3" fontId="5" fillId="0" borderId="0" xfId="0" applyNumberFormat="1" applyFont="1" applyAlignment="1">
      <alignment wrapText="1"/>
    </xf>
    <xf numFmtId="0" fontId="12" fillId="0" borderId="0" xfId="0" applyFont="1" applyAlignment="1">
      <alignment horizontal="left" wrapText="1"/>
    </xf>
    <xf numFmtId="0" fontId="12" fillId="0" borderId="0" xfId="0" applyFont="1" applyAlignment="1">
      <alignment vertical="center"/>
    </xf>
    <xf numFmtId="0" fontId="5" fillId="0" borderId="0" xfId="0" applyFont="1" applyAlignment="1">
      <alignment horizontal="center"/>
    </xf>
    <xf numFmtId="0" fontId="11" fillId="0" borderId="1" xfId="0" applyFont="1" applyBorder="1" applyAlignment="1">
      <alignment horizontal="center" vertical="center"/>
    </xf>
    <xf numFmtId="0" fontId="11" fillId="0" borderId="0" xfId="0" applyFont="1" applyAlignment="1">
      <alignment horizontal="center"/>
    </xf>
    <xf numFmtId="0" fontId="6" fillId="0" borderId="1" xfId="0" applyFont="1" applyFill="1" applyBorder="1" applyAlignment="1">
      <alignment horizontal="left" vertical="center" wrapText="1"/>
    </xf>
    <xf numFmtId="0" fontId="6" fillId="0" borderId="1" xfId="0" applyFont="1" applyFill="1" applyBorder="1" applyAlignment="1">
      <alignment horizontal="right" vertical="center"/>
    </xf>
    <xf numFmtId="2" fontId="5" fillId="0" borderId="1" xfId="0" applyNumberFormat="1" applyFont="1" applyFill="1" applyBorder="1" applyAlignment="1">
      <alignment horizontal="right" vertical="center"/>
    </xf>
    <xf numFmtId="0" fontId="6" fillId="0" borderId="1" xfId="0" applyFont="1" applyBorder="1" applyAlignment="1">
      <alignment horizontal="left" vertical="center" wrapText="1"/>
    </xf>
    <xf numFmtId="0" fontId="6" fillId="0" borderId="1" xfId="0" applyFont="1" applyBorder="1" applyAlignment="1">
      <alignment horizontal="right" vertical="center"/>
    </xf>
    <xf numFmtId="0" fontId="6" fillId="0" borderId="2" xfId="0" applyFont="1" applyFill="1" applyBorder="1" applyAlignment="1">
      <alignment horizontal="right" vertical="center"/>
    </xf>
    <xf numFmtId="1" fontId="14" fillId="0" borderId="2" xfId="0" applyNumberFormat="1" applyFont="1" applyFill="1" applyBorder="1" applyAlignment="1">
      <alignment horizontal="center" vertical="center"/>
    </xf>
    <xf numFmtId="0" fontId="6" fillId="0" borderId="2" xfId="0" applyFont="1" applyBorder="1" applyAlignment="1">
      <alignment horizontal="right" vertical="center"/>
    </xf>
    <xf numFmtId="0" fontId="5" fillId="0" borderId="0" xfId="0" applyFont="1" applyAlignment="1">
      <alignment vertical="center"/>
    </xf>
    <xf numFmtId="0" fontId="10" fillId="0" borderId="0" xfId="0" applyFont="1" applyBorder="1" applyAlignment="1">
      <alignment horizontal="justify" wrapText="1"/>
    </xf>
    <xf numFmtId="3" fontId="10" fillId="0" borderId="0" xfId="0" applyNumberFormat="1" applyFont="1" applyBorder="1"/>
    <xf numFmtId="0" fontId="5" fillId="0" borderId="0" xfId="0" applyFont="1" applyBorder="1" applyAlignment="1">
      <alignment wrapText="1"/>
    </xf>
    <xf numFmtId="0" fontId="5" fillId="0" borderId="0" xfId="0" applyFont="1" applyBorder="1" applyAlignment="1">
      <alignment horizontal="justify" wrapText="1"/>
    </xf>
    <xf numFmtId="3" fontId="5" fillId="0" borderId="0" xfId="0" applyNumberFormat="1" applyFont="1" applyBorder="1"/>
    <xf numFmtId="0" fontId="10" fillId="0" borderId="0" xfId="0" applyFont="1"/>
    <xf numFmtId="0" fontId="15" fillId="0" borderId="1" xfId="0" applyFont="1" applyFill="1" applyBorder="1" applyAlignment="1">
      <alignment horizontal="left" vertical="center" wrapText="1"/>
    </xf>
    <xf numFmtId="0" fontId="15" fillId="0" borderId="1" xfId="0" applyFont="1" applyFill="1" applyBorder="1" applyAlignment="1">
      <alignment horizontal="right" vertical="center"/>
    </xf>
    <xf numFmtId="0" fontId="15" fillId="0" borderId="1" xfId="0" applyFont="1" applyBorder="1" applyAlignment="1">
      <alignment horizontal="left" vertical="center" wrapText="1"/>
    </xf>
    <xf numFmtId="0" fontId="15" fillId="0" borderId="1" xfId="0" applyFont="1" applyBorder="1" applyAlignment="1">
      <alignment horizontal="right" vertical="center"/>
    </xf>
    <xf numFmtId="0" fontId="5" fillId="0" borderId="0" xfId="0" applyFont="1" applyBorder="1" applyAlignment="1">
      <alignment horizontal="center"/>
    </xf>
    <xf numFmtId="0" fontId="5" fillId="0" borderId="0" xfId="0" applyFont="1" applyFill="1" applyBorder="1" applyAlignment="1">
      <alignment horizontal="justify" wrapText="1"/>
    </xf>
    <xf numFmtId="3" fontId="5" fillId="0" borderId="0" xfId="0" applyNumberFormat="1" applyFont="1" applyFill="1" applyBorder="1"/>
    <xf numFmtId="0" fontId="5" fillId="0" borderId="0" xfId="0" applyFont="1" applyFill="1" applyBorder="1"/>
    <xf numFmtId="0" fontId="14" fillId="0" borderId="0" xfId="0" applyFont="1" applyFill="1" applyBorder="1" applyAlignment="1">
      <alignment horizontal="right" wrapText="1"/>
    </xf>
    <xf numFmtId="164" fontId="5" fillId="0" borderId="1" xfId="0" applyNumberFormat="1" applyFont="1" applyBorder="1" applyAlignment="1">
      <alignment horizontal="center" vertical="center"/>
    </xf>
    <xf numFmtId="0" fontId="5" fillId="0" borderId="1" xfId="0" applyFont="1" applyBorder="1" applyAlignment="1">
      <alignment horizontal="center" vertical="center"/>
    </xf>
    <xf numFmtId="0" fontId="5" fillId="0" borderId="0" xfId="0" applyFont="1" applyFill="1" applyBorder="1" applyAlignment="1">
      <alignment vertical="center"/>
    </xf>
    <xf numFmtId="4" fontId="5" fillId="0" borderId="1" xfId="0" applyNumberFormat="1" applyFont="1" applyBorder="1" applyAlignment="1">
      <alignment horizontal="right" vertical="center"/>
    </xf>
    <xf numFmtId="2" fontId="5" fillId="0" borderId="1" xfId="0" applyNumberFormat="1" applyFont="1" applyBorder="1" applyAlignment="1">
      <alignment horizontal="right" vertical="center"/>
    </xf>
    <xf numFmtId="0" fontId="9" fillId="0" borderId="1" xfId="0" applyFont="1" applyBorder="1" applyAlignment="1">
      <alignment horizontal="center" vertical="center"/>
    </xf>
    <xf numFmtId="0" fontId="5" fillId="0" borderId="0" xfId="0" applyFont="1" applyFill="1" applyBorder="1" applyAlignment="1">
      <alignment vertical="center" wrapText="1"/>
    </xf>
    <xf numFmtId="3" fontId="4" fillId="0" borderId="1" xfId="0" applyNumberFormat="1" applyFont="1" applyBorder="1" applyAlignment="1">
      <alignment horizontal="right" vertical="center" wrapText="1"/>
    </xf>
    <xf numFmtId="0" fontId="8" fillId="0" borderId="0" xfId="0" applyFont="1" applyFill="1" applyBorder="1" applyAlignment="1">
      <alignment vertical="center"/>
    </xf>
    <xf numFmtId="0" fontId="5" fillId="3" borderId="0" xfId="0" applyFont="1" applyFill="1" applyAlignment="1">
      <alignment vertical="center"/>
    </xf>
    <xf numFmtId="0" fontId="5" fillId="0" borderId="0" xfId="0" applyFont="1" applyAlignment="1">
      <alignment horizontal="center" vertical="center"/>
    </xf>
    <xf numFmtId="0" fontId="10" fillId="0" borderId="0" xfId="0" applyFont="1" applyAlignment="1">
      <alignment vertical="center"/>
    </xf>
    <xf numFmtId="0" fontId="5" fillId="3" borderId="0" xfId="0" applyFont="1" applyFill="1"/>
    <xf numFmtId="0" fontId="6" fillId="0" borderId="0" xfId="0" applyFont="1" applyAlignment="1">
      <alignment horizontal="right" vertical="center" wrapText="1"/>
    </xf>
    <xf numFmtId="0" fontId="6" fillId="0" borderId="0" xfId="0" applyFont="1" applyAlignment="1">
      <alignment horizontal="left" vertical="center" wrapText="1"/>
    </xf>
    <xf numFmtId="0" fontId="6" fillId="0" borderId="0" xfId="0" applyFont="1" applyAlignment="1">
      <alignment horizontal="right" vertical="center"/>
    </xf>
    <xf numFmtId="0" fontId="17" fillId="5" borderId="1" xfId="0" applyFont="1" applyFill="1" applyBorder="1" applyAlignment="1">
      <alignment horizontal="center" vertical="center"/>
    </xf>
    <xf numFmtId="0" fontId="17" fillId="0" borderId="0" xfId="0" applyFont="1" applyBorder="1" applyAlignment="1"/>
    <xf numFmtId="3" fontId="16" fillId="5" borderId="1" xfId="0" applyNumberFormat="1" applyFont="1" applyFill="1" applyBorder="1" applyAlignment="1">
      <alignment vertical="center" wrapText="1"/>
    </xf>
    <xf numFmtId="3" fontId="16" fillId="0" borderId="0" xfId="0" applyNumberFormat="1" applyFont="1" applyBorder="1" applyAlignment="1">
      <alignment wrapText="1"/>
    </xf>
    <xf numFmtId="0" fontId="6" fillId="0" borderId="0" xfId="0" applyFont="1"/>
    <xf numFmtId="0" fontId="6" fillId="0" borderId="0" xfId="0" applyFont="1" applyAlignment="1">
      <alignment horizontal="center" vertical="center"/>
    </xf>
    <xf numFmtId="0" fontId="18" fillId="0" borderId="0" xfId="0" applyFont="1" applyAlignment="1">
      <alignment vertical="center"/>
    </xf>
    <xf numFmtId="0" fontId="19" fillId="0" borderId="0" xfId="0" applyFont="1" applyAlignment="1">
      <alignment vertical="center"/>
    </xf>
    <xf numFmtId="0" fontId="20" fillId="0" borderId="0" xfId="1" applyFont="1" applyAlignment="1">
      <alignment vertical="center"/>
    </xf>
    <xf numFmtId="0" fontId="21" fillId="0" borderId="0" xfId="0" applyFont="1" applyAlignment="1">
      <alignment vertical="center"/>
    </xf>
    <xf numFmtId="3" fontId="22" fillId="0" borderId="0" xfId="0" applyNumberFormat="1" applyFont="1" applyAlignment="1">
      <alignment horizontal="left" vertical="center"/>
    </xf>
    <xf numFmtId="165" fontId="5" fillId="0" borderId="1" xfId="0" applyNumberFormat="1" applyFont="1" applyFill="1" applyBorder="1" applyAlignment="1">
      <alignment horizontal="right" vertical="center"/>
    </xf>
    <xf numFmtId="165" fontId="10" fillId="0" borderId="1" xfId="0" applyNumberFormat="1" applyFont="1" applyFill="1" applyBorder="1" applyAlignment="1">
      <alignment horizontal="right" vertical="center"/>
    </xf>
    <xf numFmtId="165" fontId="14" fillId="0" borderId="2" xfId="0" applyNumberFormat="1" applyFont="1" applyFill="1" applyBorder="1" applyAlignment="1">
      <alignment horizontal="center" vertical="center"/>
    </xf>
    <xf numFmtId="165" fontId="5" fillId="0" borderId="3" xfId="0" applyNumberFormat="1" applyFont="1" applyFill="1" applyBorder="1" applyAlignment="1">
      <alignment horizontal="right" vertical="center"/>
    </xf>
    <xf numFmtId="165" fontId="10" fillId="0" borderId="4" xfId="0" applyNumberFormat="1" applyFont="1" applyFill="1" applyBorder="1" applyAlignment="1">
      <alignment horizontal="right" vertical="center"/>
    </xf>
    <xf numFmtId="165" fontId="5" fillId="0" borderId="2" xfId="0" applyNumberFormat="1" applyFont="1" applyFill="1" applyBorder="1" applyAlignment="1">
      <alignment horizontal="right" vertical="center"/>
    </xf>
    <xf numFmtId="2" fontId="5" fillId="0" borderId="1" xfId="0" applyNumberFormat="1" applyFont="1" applyBorder="1" applyAlignment="1">
      <alignment horizontal="center" vertical="center"/>
    </xf>
    <xf numFmtId="0" fontId="16" fillId="5" borderId="1" xfId="0" applyFont="1" applyFill="1" applyBorder="1" applyAlignment="1">
      <alignment horizontal="right" vertical="center" wrapText="1"/>
    </xf>
    <xf numFmtId="0" fontId="4" fillId="0" borderId="4" xfId="0" applyFont="1" applyBorder="1" applyAlignment="1">
      <alignment horizontal="lef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6" fillId="0" borderId="1" xfId="0" applyFont="1" applyBorder="1" applyAlignment="1">
      <alignment horizontal="left" vertical="center" wrapText="1"/>
    </xf>
    <xf numFmtId="0" fontId="6" fillId="0" borderId="8" xfId="0" applyFont="1" applyBorder="1" applyAlignment="1">
      <alignment horizontal="left" vertical="top" wrapText="1"/>
    </xf>
    <xf numFmtId="2"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wrapText="1"/>
    </xf>
    <xf numFmtId="0" fontId="6" fillId="0" borderId="6" xfId="0" applyFont="1" applyBorder="1" applyAlignment="1">
      <alignment horizontal="left" vertical="center" wrapText="1"/>
    </xf>
    <xf numFmtId="0" fontId="6" fillId="0" borderId="0" xfId="0" applyFont="1" applyBorder="1" applyAlignment="1">
      <alignment horizontal="left" vertical="top" wrapText="1"/>
    </xf>
    <xf numFmtId="0" fontId="11" fillId="4" borderId="2"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6" fillId="0" borderId="5" xfId="0" applyFont="1" applyBorder="1" applyAlignment="1">
      <alignment horizontal="left" vertical="center" wrapText="1"/>
    </xf>
    <xf numFmtId="0" fontId="6" fillId="4" borderId="2"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5" fillId="0" borderId="0" xfId="0" applyFont="1" applyAlignment="1">
      <alignment horizontal="right"/>
    </xf>
    <xf numFmtId="0" fontId="12" fillId="0" borderId="0" xfId="0" applyFont="1" applyAlignment="1">
      <alignment horizontal="right" vertical="top" wrapText="1"/>
    </xf>
    <xf numFmtId="0" fontId="8" fillId="0" borderId="8" xfId="0" applyFont="1" applyFill="1" applyBorder="1" applyAlignment="1">
      <alignment horizontal="left" vertical="top" wrapText="1"/>
    </xf>
    <xf numFmtId="0" fontId="8" fillId="0" borderId="0" xfId="0" applyFont="1" applyFill="1" applyBorder="1" applyAlignment="1">
      <alignment horizontal="left" vertical="top" wrapText="1"/>
    </xf>
    <xf numFmtId="0" fontId="16" fillId="5" borderId="1" xfId="0" applyFont="1" applyFill="1" applyBorder="1" applyAlignment="1">
      <alignment horizontal="center" vertical="center" wrapText="1"/>
    </xf>
    <xf numFmtId="3" fontId="14" fillId="0" borderId="5" xfId="0" applyNumberFormat="1" applyFont="1" applyFill="1" applyBorder="1" applyAlignment="1">
      <alignment horizontal="center" wrapText="1"/>
    </xf>
    <xf numFmtId="0" fontId="4" fillId="5" borderId="1" xfId="0" applyFont="1" applyFill="1" applyBorder="1" applyAlignment="1">
      <alignment horizontal="right" vertical="center"/>
    </xf>
    <xf numFmtId="0" fontId="9" fillId="0" borderId="1" xfId="0" applyFont="1" applyFill="1" applyBorder="1" applyAlignment="1">
      <alignment horizontal="right" vertical="center"/>
    </xf>
    <xf numFmtId="0" fontId="13" fillId="0" borderId="0" xfId="0" applyFont="1" applyAlignment="1">
      <alignment horizontal="center" vertical="center" wrapText="1"/>
    </xf>
    <xf numFmtId="0" fontId="3" fillId="2" borderId="1" xfId="0" applyFont="1" applyFill="1" applyBorder="1" applyAlignment="1">
      <alignment horizontal="right" vertical="center" wrapText="1"/>
    </xf>
    <xf numFmtId="0" fontId="6" fillId="0" borderId="1" xfId="0"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lm.gov.lv/" TargetMode="External"/><Relationship Id="rId1" Type="http://schemas.openxmlformats.org/officeDocument/2006/relationships/hyperlink" Target="mailto:Sandra.Strele@lm.gov.lv"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41"/>
  <sheetViews>
    <sheetView tabSelected="1" zoomScale="70" zoomScaleNormal="70" workbookViewId="0">
      <selection activeCell="V9" sqref="V9"/>
    </sheetView>
  </sheetViews>
  <sheetFormatPr defaultColWidth="8.88671875" defaultRowHeight="13.8" x14ac:dyDescent="0.25"/>
  <cols>
    <col min="1" max="1" width="1.21875" style="1" customWidth="1"/>
    <col min="2" max="2" width="38.77734375" style="69" customWidth="1"/>
    <col min="3" max="3" width="6.88671875" style="70" customWidth="1"/>
    <col min="4" max="4" width="7.33203125" style="68" customWidth="1"/>
    <col min="5" max="5" width="9" style="65" customWidth="1"/>
    <col min="6" max="7" width="9" style="1" customWidth="1"/>
    <col min="8" max="8" width="3.33203125" style="1" customWidth="1"/>
    <col min="9" max="9" width="38.77734375" style="1" customWidth="1"/>
    <col min="10" max="10" width="6.33203125" style="1" customWidth="1"/>
    <col min="11" max="11" width="7.33203125" style="1" customWidth="1"/>
    <col min="12" max="14" width="9.109375" style="1" customWidth="1"/>
    <col min="15" max="15" width="3.33203125" style="1" customWidth="1"/>
    <col min="16" max="16" width="22.21875" style="1" customWidth="1"/>
    <col min="17" max="19" width="7.88671875" style="1" customWidth="1"/>
    <col min="20" max="20" width="10.88671875" style="1" bestFit="1" customWidth="1"/>
    <col min="21" max="21" width="8.88671875" style="1"/>
    <col min="22" max="22" width="12.88671875" style="1" customWidth="1"/>
    <col min="23" max="23" width="10.5546875" style="1" customWidth="1"/>
    <col min="24" max="24" width="10.109375" style="1" bestFit="1" customWidth="1"/>
    <col min="25" max="16384" width="8.88671875" style="1"/>
  </cols>
  <sheetData>
    <row r="1" spans="1:24" ht="14.4" customHeight="1" x14ac:dyDescent="0.25">
      <c r="A1" s="105" t="s">
        <v>29</v>
      </c>
      <c r="B1" s="105"/>
      <c r="C1" s="105"/>
      <c r="D1" s="105"/>
      <c r="E1" s="105"/>
      <c r="F1" s="105"/>
      <c r="G1" s="105"/>
      <c r="H1" s="105"/>
      <c r="I1" s="105"/>
      <c r="J1" s="105"/>
      <c r="K1" s="105"/>
      <c r="L1" s="105"/>
      <c r="M1" s="105"/>
      <c r="N1" s="105"/>
      <c r="O1" s="105"/>
      <c r="P1" s="105"/>
      <c r="Q1" s="105"/>
      <c r="R1" s="105"/>
      <c r="S1" s="105"/>
      <c r="T1" s="20"/>
      <c r="U1" s="20"/>
      <c r="V1" s="20"/>
      <c r="W1" s="20"/>
      <c r="X1" s="20"/>
    </row>
    <row r="2" spans="1:24" ht="31.2" customHeight="1" x14ac:dyDescent="0.25">
      <c r="A2" s="106" t="s">
        <v>64</v>
      </c>
      <c r="B2" s="106"/>
      <c r="C2" s="106"/>
      <c r="D2" s="106"/>
      <c r="E2" s="106"/>
      <c r="F2" s="106"/>
      <c r="G2" s="106"/>
      <c r="H2" s="106"/>
      <c r="I2" s="106"/>
      <c r="J2" s="106"/>
      <c r="K2" s="106"/>
      <c r="L2" s="106"/>
      <c r="M2" s="106"/>
      <c r="N2" s="106"/>
      <c r="O2" s="106"/>
      <c r="P2" s="106"/>
      <c r="Q2" s="106"/>
      <c r="R2" s="106"/>
      <c r="S2" s="106"/>
      <c r="T2" s="21"/>
      <c r="U2" s="21"/>
      <c r="V2" s="21"/>
      <c r="W2" s="21"/>
      <c r="X2" s="21"/>
    </row>
    <row r="3" spans="1:24" ht="32.4" customHeight="1" x14ac:dyDescent="0.25">
      <c r="B3" s="113" t="s">
        <v>63</v>
      </c>
      <c r="C3" s="113"/>
      <c r="D3" s="113"/>
      <c r="E3" s="113"/>
      <c r="F3" s="113"/>
      <c r="G3" s="113"/>
      <c r="H3" s="113"/>
      <c r="I3" s="113"/>
      <c r="J3" s="113"/>
      <c r="K3" s="113"/>
      <c r="L3" s="113"/>
      <c r="M3" s="113"/>
      <c r="N3" s="113"/>
      <c r="O3" s="113"/>
      <c r="P3" s="113"/>
      <c r="Q3" s="113"/>
      <c r="T3" s="22"/>
      <c r="V3" s="22"/>
    </row>
    <row r="4" spans="1:24" ht="17.25" customHeight="1" x14ac:dyDescent="0.25">
      <c r="B4" s="101" t="s">
        <v>23</v>
      </c>
      <c r="C4" s="101"/>
      <c r="D4" s="101"/>
      <c r="E4" s="101"/>
      <c r="F4" s="101"/>
      <c r="G4" s="101"/>
      <c r="I4" s="101" t="s">
        <v>23</v>
      </c>
      <c r="J4" s="101"/>
      <c r="K4" s="101"/>
      <c r="L4" s="101"/>
      <c r="M4" s="101"/>
      <c r="N4" s="101"/>
    </row>
    <row r="5" spans="1:24" s="23" customFormat="1" ht="35.4" customHeight="1" x14ac:dyDescent="0.25">
      <c r="B5" s="102" t="s">
        <v>9</v>
      </c>
      <c r="C5" s="102" t="s">
        <v>8</v>
      </c>
      <c r="D5" s="99" t="s">
        <v>20</v>
      </c>
      <c r="E5" s="24" t="s">
        <v>32</v>
      </c>
      <c r="F5" s="24" t="s">
        <v>33</v>
      </c>
      <c r="G5" s="24" t="s">
        <v>10</v>
      </c>
      <c r="I5" s="102" t="s">
        <v>9</v>
      </c>
      <c r="J5" s="102" t="s">
        <v>8</v>
      </c>
      <c r="K5" s="99" t="s">
        <v>20</v>
      </c>
      <c r="L5" s="24" t="s">
        <v>32</v>
      </c>
      <c r="M5" s="24" t="s">
        <v>33</v>
      </c>
      <c r="N5" s="24" t="s">
        <v>10</v>
      </c>
      <c r="P5" s="111" t="s">
        <v>41</v>
      </c>
      <c r="Q5" s="111"/>
      <c r="R5" s="111"/>
      <c r="S5" s="6">
        <f>S7+S8</f>
        <v>8861.0750000000007</v>
      </c>
      <c r="V5" s="25"/>
    </row>
    <row r="6" spans="1:24" s="23" customFormat="1" ht="17.399999999999999" customHeight="1" x14ac:dyDescent="0.25">
      <c r="B6" s="103"/>
      <c r="C6" s="103"/>
      <c r="D6" s="100"/>
      <c r="E6" s="104" t="s">
        <v>5</v>
      </c>
      <c r="F6" s="104"/>
      <c r="G6" s="104"/>
      <c r="I6" s="103"/>
      <c r="J6" s="103"/>
      <c r="K6" s="100"/>
      <c r="L6" s="104" t="s">
        <v>5</v>
      </c>
      <c r="M6" s="104"/>
      <c r="N6" s="104"/>
      <c r="P6" s="26" t="s">
        <v>42</v>
      </c>
      <c r="S6" s="27"/>
      <c r="V6" s="25"/>
    </row>
    <row r="7" spans="1:24" s="28" customFormat="1" ht="17.399999999999999" customHeight="1" x14ac:dyDescent="0.25">
      <c r="B7" s="16" t="s">
        <v>15</v>
      </c>
      <c r="C7" s="29" t="s">
        <v>16</v>
      </c>
      <c r="D7" s="16" t="s">
        <v>17</v>
      </c>
      <c r="E7" s="16" t="s">
        <v>18</v>
      </c>
      <c r="F7" s="16" t="s">
        <v>31</v>
      </c>
      <c r="G7" s="16" t="s">
        <v>19</v>
      </c>
      <c r="H7" s="30"/>
      <c r="I7" s="16" t="s">
        <v>15</v>
      </c>
      <c r="J7" s="29" t="s">
        <v>16</v>
      </c>
      <c r="K7" s="16" t="s">
        <v>17</v>
      </c>
      <c r="L7" s="16" t="s">
        <v>18</v>
      </c>
      <c r="M7" s="16" t="s">
        <v>31</v>
      </c>
      <c r="N7" s="16" t="s">
        <v>19</v>
      </c>
      <c r="P7" s="112" t="s">
        <v>43</v>
      </c>
      <c r="Q7" s="112"/>
      <c r="R7" s="112"/>
      <c r="S7" s="7">
        <f>7112</f>
        <v>7112</v>
      </c>
    </row>
    <row r="8" spans="1:24" ht="17.399999999999999" customHeight="1" x14ac:dyDescent="0.25">
      <c r="B8" s="31" t="s">
        <v>0</v>
      </c>
      <c r="C8" s="32" t="s">
        <v>2</v>
      </c>
      <c r="D8" s="13">
        <v>1</v>
      </c>
      <c r="E8" s="33">
        <v>500</v>
      </c>
      <c r="F8" s="82">
        <f>(608*3.876+705*0.684)/F18</f>
        <v>622.54999999999995</v>
      </c>
      <c r="G8" s="82">
        <f>F8-E8</f>
        <v>122.54999999999995</v>
      </c>
      <c r="I8" s="34" t="s">
        <v>0</v>
      </c>
      <c r="J8" s="35" t="s">
        <v>2</v>
      </c>
      <c r="K8" s="16">
        <v>1</v>
      </c>
      <c r="L8" s="82">
        <v>500</v>
      </c>
      <c r="M8" s="82">
        <f>(608*M18*0.85+705*M18*0.15)/M18</f>
        <v>622.54999999999995</v>
      </c>
      <c r="N8" s="82">
        <f>M8-L8</f>
        <v>122.54999999999995</v>
      </c>
      <c r="P8" s="112" t="s">
        <v>44</v>
      </c>
      <c r="Q8" s="112"/>
      <c r="R8" s="112"/>
      <c r="S8" s="7">
        <f>1749+0.075</f>
        <v>1749.075</v>
      </c>
    </row>
    <row r="9" spans="1:24" ht="12" customHeight="1" x14ac:dyDescent="0.25">
      <c r="B9" s="115" t="s">
        <v>34</v>
      </c>
      <c r="C9" s="36" t="s">
        <v>1</v>
      </c>
      <c r="D9" s="14">
        <v>2</v>
      </c>
      <c r="E9" s="37">
        <v>0</v>
      </c>
      <c r="F9" s="84">
        <v>0</v>
      </c>
      <c r="G9" s="84">
        <f t="shared" ref="G9:G15" si="0">F9-E9</f>
        <v>0</v>
      </c>
      <c r="I9" s="93" t="s">
        <v>34</v>
      </c>
      <c r="J9" s="38" t="s">
        <v>1</v>
      </c>
      <c r="K9" s="17">
        <v>2</v>
      </c>
      <c r="L9" s="84">
        <v>3</v>
      </c>
      <c r="M9" s="84">
        <v>25</v>
      </c>
      <c r="N9" s="84">
        <f t="shared" ref="N9:N15" si="1">M9-L9</f>
        <v>22</v>
      </c>
      <c r="P9" s="5" t="s">
        <v>40</v>
      </c>
    </row>
    <row r="10" spans="1:24" ht="17.399999999999999" customHeight="1" x14ac:dyDescent="0.25">
      <c r="B10" s="115"/>
      <c r="C10" s="2" t="s">
        <v>2</v>
      </c>
      <c r="D10" s="15">
        <v>3</v>
      </c>
      <c r="E10" s="3">
        <f>E8*E9/100</f>
        <v>0</v>
      </c>
      <c r="F10" s="85">
        <f>F8*F9/100</f>
        <v>0</v>
      </c>
      <c r="G10" s="85">
        <f t="shared" si="0"/>
        <v>0</v>
      </c>
      <c r="I10" s="93"/>
      <c r="J10" s="4" t="s">
        <v>2</v>
      </c>
      <c r="K10" s="18">
        <v>3</v>
      </c>
      <c r="L10" s="85">
        <f>L8*L9/100</f>
        <v>15</v>
      </c>
      <c r="M10" s="85">
        <f>M8*M9/100</f>
        <v>155.63749999999999</v>
      </c>
      <c r="N10" s="85">
        <f t="shared" si="1"/>
        <v>140.63749999999999</v>
      </c>
    </row>
    <row r="11" spans="1:24" ht="17.399999999999999" customHeight="1" x14ac:dyDescent="0.25">
      <c r="B11" s="31" t="s">
        <v>3</v>
      </c>
      <c r="C11" s="32" t="s">
        <v>2</v>
      </c>
      <c r="D11" s="13">
        <v>4</v>
      </c>
      <c r="E11" s="82">
        <f>(((8*30)/E18)*(E8/167.42))*0.5</f>
        <v>78.592131984482776</v>
      </c>
      <c r="F11" s="82">
        <f>(((8*30)/F18)*(F8/167.42))*0.5</f>
        <v>97.855063533879502</v>
      </c>
      <c r="G11" s="82">
        <f t="shared" si="0"/>
        <v>19.262931549396725</v>
      </c>
      <c r="I11" s="31" t="s">
        <v>3</v>
      </c>
      <c r="J11" s="32" t="s">
        <v>2</v>
      </c>
      <c r="K11" s="13">
        <v>4</v>
      </c>
      <c r="L11" s="82">
        <f>(((8*30)/L18)*(L8/146.417))*0.5</f>
        <v>78.654218972323108</v>
      </c>
      <c r="M11" s="82">
        <f>(((8*30)/M18)*(M8/146.417))*0.5</f>
        <v>97.932368042439492</v>
      </c>
      <c r="N11" s="82">
        <f t="shared" si="1"/>
        <v>19.278149070116385</v>
      </c>
      <c r="O11" s="39"/>
    </row>
    <row r="12" spans="1:24" ht="17.399999999999999" customHeight="1" x14ac:dyDescent="0.25">
      <c r="B12" s="31" t="s">
        <v>4</v>
      </c>
      <c r="C12" s="32" t="s">
        <v>2</v>
      </c>
      <c r="D12" s="13">
        <v>5</v>
      </c>
      <c r="E12" s="82">
        <f>(E8/30)*(15/12)</f>
        <v>20.833333333333336</v>
      </c>
      <c r="F12" s="82">
        <f>(F8/30)*(15/12)</f>
        <v>25.939583333333331</v>
      </c>
      <c r="G12" s="82">
        <f t="shared" si="0"/>
        <v>5.1062499999999957</v>
      </c>
      <c r="I12" s="34" t="s">
        <v>4</v>
      </c>
      <c r="J12" s="35" t="s">
        <v>2</v>
      </c>
      <c r="K12" s="16">
        <v>5</v>
      </c>
      <c r="L12" s="82">
        <f>(L8/30)*(15/12)</f>
        <v>20.833333333333336</v>
      </c>
      <c r="M12" s="82">
        <f>(M8/30)*(15/12)</f>
        <v>25.939583333333331</v>
      </c>
      <c r="N12" s="82">
        <f t="shared" si="1"/>
        <v>5.1062499999999957</v>
      </c>
    </row>
    <row r="13" spans="1:24" ht="17.399999999999999" customHeight="1" x14ac:dyDescent="0.25">
      <c r="B13" s="31" t="s">
        <v>7</v>
      </c>
      <c r="C13" s="32" t="s">
        <v>2</v>
      </c>
      <c r="D13" s="13">
        <v>6</v>
      </c>
      <c r="E13" s="82">
        <f>E8+E10+E11+E12</f>
        <v>599.42546531781613</v>
      </c>
      <c r="F13" s="82">
        <f>F8+F10+F11+F12</f>
        <v>746.34464686721276</v>
      </c>
      <c r="G13" s="82">
        <f t="shared" si="0"/>
        <v>146.91918154939663</v>
      </c>
      <c r="I13" s="34" t="s">
        <v>7</v>
      </c>
      <c r="J13" s="35" t="s">
        <v>2</v>
      </c>
      <c r="K13" s="16">
        <v>6</v>
      </c>
      <c r="L13" s="82">
        <f>L8+L10+L11+L12</f>
        <v>614.48755230565644</v>
      </c>
      <c r="M13" s="82">
        <f>M8+M10+M11+M12</f>
        <v>902.05945137577282</v>
      </c>
      <c r="N13" s="82">
        <f t="shared" si="1"/>
        <v>287.57189907011639</v>
      </c>
      <c r="P13" s="40"/>
      <c r="Q13" s="41"/>
      <c r="R13" s="41"/>
      <c r="S13" s="42"/>
      <c r="T13" s="23"/>
    </row>
    <row r="14" spans="1:24" ht="17.399999999999999" customHeight="1" x14ac:dyDescent="0.25">
      <c r="B14" s="31" t="s">
        <v>51</v>
      </c>
      <c r="C14" s="32" t="s">
        <v>2</v>
      </c>
      <c r="D14" s="13">
        <v>7</v>
      </c>
      <c r="E14" s="82">
        <f>E13*0.2359</f>
        <v>141.40446726847281</v>
      </c>
      <c r="F14" s="82">
        <f>F13*0.2359</f>
        <v>176.06270219597548</v>
      </c>
      <c r="G14" s="87">
        <f t="shared" si="0"/>
        <v>34.658234927502662</v>
      </c>
      <c r="I14" s="34" t="s">
        <v>51</v>
      </c>
      <c r="J14" s="35" t="s">
        <v>2</v>
      </c>
      <c r="K14" s="16">
        <v>7</v>
      </c>
      <c r="L14" s="82">
        <f>L13*0.2359</f>
        <v>144.95761358890437</v>
      </c>
      <c r="M14" s="82">
        <f>M13*0.2359</f>
        <v>212.79582457954481</v>
      </c>
      <c r="N14" s="87">
        <f t="shared" si="1"/>
        <v>67.838210990640448</v>
      </c>
      <c r="P14" s="43"/>
      <c r="Q14" s="44"/>
      <c r="R14" s="44"/>
      <c r="S14" s="42"/>
      <c r="T14" s="23"/>
    </row>
    <row r="15" spans="1:24" s="45" customFormat="1" ht="17.399999999999999" customHeight="1" x14ac:dyDescent="0.25">
      <c r="B15" s="46" t="s">
        <v>6</v>
      </c>
      <c r="C15" s="47" t="s">
        <v>2</v>
      </c>
      <c r="D15" s="13">
        <v>8</v>
      </c>
      <c r="E15" s="83">
        <f>E13+E14</f>
        <v>740.82993258628892</v>
      </c>
      <c r="F15" s="86">
        <f>F13+F14</f>
        <v>922.40734906318824</v>
      </c>
      <c r="G15" s="83">
        <f t="shared" si="0"/>
        <v>181.57741647689932</v>
      </c>
      <c r="I15" s="48" t="s">
        <v>6</v>
      </c>
      <c r="J15" s="49" t="s">
        <v>2</v>
      </c>
      <c r="K15" s="16">
        <v>8</v>
      </c>
      <c r="L15" s="83">
        <f>L13+L14</f>
        <v>759.44516589456077</v>
      </c>
      <c r="M15" s="86">
        <f>M13+M14</f>
        <v>1114.8552759553177</v>
      </c>
      <c r="N15" s="83">
        <f t="shared" si="1"/>
        <v>355.41011006075689</v>
      </c>
      <c r="P15" s="43"/>
      <c r="Q15" s="44"/>
      <c r="R15" s="44"/>
      <c r="S15" s="50"/>
      <c r="T15" s="28"/>
    </row>
    <row r="16" spans="1:24" ht="48" customHeight="1" x14ac:dyDescent="0.25">
      <c r="B16" s="94" t="s">
        <v>49</v>
      </c>
      <c r="C16" s="94"/>
      <c r="D16" s="94"/>
      <c r="E16" s="94"/>
      <c r="F16" s="94"/>
      <c r="G16" s="94"/>
      <c r="I16" s="94" t="s">
        <v>50</v>
      </c>
      <c r="J16" s="94"/>
      <c r="K16" s="94"/>
      <c r="L16" s="94"/>
      <c r="M16" s="94"/>
      <c r="N16" s="94"/>
      <c r="P16" s="51"/>
      <c r="Q16" s="52"/>
      <c r="R16" s="52"/>
      <c r="S16" s="53"/>
      <c r="T16" s="53"/>
    </row>
    <row r="17" spans="1:24" ht="132" customHeight="1" x14ac:dyDescent="0.25">
      <c r="B17" s="98" t="s">
        <v>65</v>
      </c>
      <c r="C17" s="98"/>
      <c r="D17" s="98"/>
      <c r="E17" s="98"/>
      <c r="F17" s="98"/>
      <c r="G17" s="98"/>
      <c r="H17" s="98"/>
      <c r="I17" s="98"/>
      <c r="J17" s="98"/>
      <c r="K17" s="98"/>
      <c r="L17" s="98"/>
      <c r="M17" s="98"/>
      <c r="N17" s="98"/>
      <c r="P17" s="54" t="s">
        <v>46</v>
      </c>
      <c r="Q17" s="110" t="s">
        <v>47</v>
      </c>
      <c r="R17" s="110"/>
      <c r="S17" s="110"/>
      <c r="T17" s="53"/>
    </row>
    <row r="18" spans="1:24" s="39" customFormat="1" ht="21.6" customHeight="1" x14ac:dyDescent="0.3">
      <c r="B18" s="34" t="s">
        <v>13</v>
      </c>
      <c r="C18" s="35" t="s">
        <v>11</v>
      </c>
      <c r="D18" s="16">
        <v>9</v>
      </c>
      <c r="E18" s="55">
        <v>4.5599999999999996</v>
      </c>
      <c r="F18" s="55">
        <v>4.5599999999999996</v>
      </c>
      <c r="G18" s="56" t="s">
        <v>22</v>
      </c>
      <c r="I18" s="34" t="s">
        <v>13</v>
      </c>
      <c r="J18" s="35" t="s">
        <v>11</v>
      </c>
      <c r="K18" s="16">
        <v>9</v>
      </c>
      <c r="L18" s="55">
        <v>5.21</v>
      </c>
      <c r="M18" s="88">
        <v>5.21</v>
      </c>
      <c r="N18" s="56" t="s">
        <v>22</v>
      </c>
      <c r="P18" s="8" t="s">
        <v>45</v>
      </c>
      <c r="Q18" s="9">
        <v>20</v>
      </c>
      <c r="R18" s="9">
        <v>24</v>
      </c>
      <c r="S18" s="9">
        <f>(Q18+R18)/2</f>
        <v>22</v>
      </c>
      <c r="T18" s="57"/>
    </row>
    <row r="19" spans="1:24" s="39" customFormat="1" ht="21.6" customHeight="1" x14ac:dyDescent="0.3">
      <c r="B19" s="34" t="s">
        <v>14</v>
      </c>
      <c r="C19" s="35" t="s">
        <v>2</v>
      </c>
      <c r="D19" s="16" t="s">
        <v>21</v>
      </c>
      <c r="E19" s="58">
        <f>E15*E18</f>
        <v>3378.184492593477</v>
      </c>
      <c r="F19" s="58">
        <f>F15*F18</f>
        <v>4206.1775117281377</v>
      </c>
      <c r="G19" s="58">
        <f>F19-E19</f>
        <v>827.9930191346607</v>
      </c>
      <c r="I19" s="34" t="s">
        <v>14</v>
      </c>
      <c r="J19" s="35" t="s">
        <v>2</v>
      </c>
      <c r="K19" s="16" t="s">
        <v>21</v>
      </c>
      <c r="L19" s="58">
        <f>L15*L18</f>
        <v>3956.7093143106617</v>
      </c>
      <c r="M19" s="58">
        <f>M15*M18</f>
        <v>5808.3959877272046</v>
      </c>
      <c r="N19" s="58">
        <f>M19-L19</f>
        <v>1851.6866734165428</v>
      </c>
      <c r="P19" s="11" t="s">
        <v>35</v>
      </c>
      <c r="Q19" s="10">
        <v>16</v>
      </c>
      <c r="R19" s="10">
        <v>20</v>
      </c>
      <c r="S19" s="12">
        <f t="shared" ref="S19:S21" si="2">(Q19+R19)/2</f>
        <v>18</v>
      </c>
      <c r="T19" s="57"/>
    </row>
    <row r="20" spans="1:24" s="39" customFormat="1" ht="21.6" customHeight="1" x14ac:dyDescent="0.3">
      <c r="B20" s="34" t="s">
        <v>12</v>
      </c>
      <c r="C20" s="35" t="s">
        <v>2</v>
      </c>
      <c r="D20" s="16" t="s">
        <v>59</v>
      </c>
      <c r="E20" s="59">
        <f>E19/S19</f>
        <v>187.67691625519316</v>
      </c>
      <c r="F20" s="59">
        <f>F19/S19</f>
        <v>233.67652842934098</v>
      </c>
      <c r="G20" s="95">
        <f>ROUND(G19/S19,2)</f>
        <v>46</v>
      </c>
      <c r="I20" s="34" t="s">
        <v>12</v>
      </c>
      <c r="J20" s="35" t="s">
        <v>2</v>
      </c>
      <c r="K20" s="16" t="s">
        <v>60</v>
      </c>
      <c r="L20" s="59">
        <f>L19/S20</f>
        <v>282.62209387933297</v>
      </c>
      <c r="M20" s="59">
        <f>M19/S20</f>
        <v>414.88542769480034</v>
      </c>
      <c r="N20" s="95">
        <f>ROUND(N19/S20,2)</f>
        <v>132.26</v>
      </c>
      <c r="P20" s="11" t="s">
        <v>36</v>
      </c>
      <c r="Q20" s="10">
        <v>12</v>
      </c>
      <c r="R20" s="10">
        <v>16</v>
      </c>
      <c r="S20" s="12">
        <f t="shared" si="2"/>
        <v>14</v>
      </c>
      <c r="T20" s="57"/>
    </row>
    <row r="21" spans="1:24" s="39" customFormat="1" ht="21.6" customHeight="1" x14ac:dyDescent="0.3">
      <c r="B21" s="114" t="s">
        <v>30</v>
      </c>
      <c r="C21" s="114"/>
      <c r="D21" s="114"/>
      <c r="E21" s="114"/>
      <c r="F21" s="114"/>
      <c r="G21" s="95"/>
      <c r="I21" s="96" t="s">
        <v>30</v>
      </c>
      <c r="J21" s="96"/>
      <c r="K21" s="96"/>
      <c r="L21" s="96"/>
      <c r="M21" s="96"/>
      <c r="N21" s="95"/>
      <c r="P21" s="8" t="s">
        <v>37</v>
      </c>
      <c r="Q21" s="10">
        <v>8</v>
      </c>
      <c r="R21" s="10">
        <v>12</v>
      </c>
      <c r="S21" s="9">
        <f t="shared" si="2"/>
        <v>10</v>
      </c>
      <c r="T21" s="57"/>
    </row>
    <row r="22" spans="1:24" s="39" customFormat="1" ht="21.6" customHeight="1" x14ac:dyDescent="0.3">
      <c r="B22" s="97" t="s">
        <v>38</v>
      </c>
      <c r="C22" s="97"/>
      <c r="D22" s="97"/>
      <c r="E22" s="97"/>
      <c r="F22" s="97"/>
      <c r="G22" s="97"/>
      <c r="I22" s="97" t="s">
        <v>39</v>
      </c>
      <c r="J22" s="97"/>
      <c r="K22" s="97"/>
      <c r="L22" s="97"/>
      <c r="M22" s="97"/>
      <c r="N22" s="97"/>
      <c r="P22" s="107" t="s">
        <v>48</v>
      </c>
      <c r="Q22" s="107"/>
      <c r="R22" s="107"/>
      <c r="S22" s="107"/>
      <c r="T22" s="57"/>
    </row>
    <row r="23" spans="1:24" s="39" customFormat="1" ht="21.6" customHeight="1" x14ac:dyDescent="0.3">
      <c r="B23" s="90" t="s">
        <v>24</v>
      </c>
      <c r="C23" s="91"/>
      <c r="D23" s="91"/>
      <c r="E23" s="91"/>
      <c r="F23" s="92"/>
      <c r="G23" s="60" t="s">
        <v>27</v>
      </c>
      <c r="H23" s="19"/>
      <c r="I23" s="90" t="s">
        <v>24</v>
      </c>
      <c r="J23" s="91"/>
      <c r="K23" s="91"/>
      <c r="L23" s="91"/>
      <c r="M23" s="92"/>
      <c r="N23" s="60" t="s">
        <v>27</v>
      </c>
      <c r="O23" s="19"/>
      <c r="P23" s="108"/>
      <c r="Q23" s="108"/>
      <c r="R23" s="108"/>
      <c r="S23" s="108"/>
      <c r="T23" s="61"/>
    </row>
    <row r="24" spans="1:24" s="39" customFormat="1" ht="21.6" customHeight="1" x14ac:dyDescent="0.3">
      <c r="B24" s="90" t="s">
        <v>25</v>
      </c>
      <c r="C24" s="91"/>
      <c r="D24" s="91"/>
      <c r="E24" s="91"/>
      <c r="F24" s="92"/>
      <c r="G24" s="62">
        <f>G20*S7*12</f>
        <v>3925824</v>
      </c>
      <c r="H24" s="19"/>
      <c r="I24" s="90" t="s">
        <v>25</v>
      </c>
      <c r="J24" s="91"/>
      <c r="K24" s="91"/>
      <c r="L24" s="91"/>
      <c r="M24" s="92"/>
      <c r="N24" s="62">
        <f>N20*S8*12</f>
        <v>2775991.9139999999</v>
      </c>
      <c r="O24" s="19"/>
      <c r="P24" s="63"/>
      <c r="Q24" s="57"/>
      <c r="R24" s="57"/>
      <c r="S24" s="61"/>
      <c r="T24" s="61"/>
    </row>
    <row r="25" spans="1:24" s="39" customFormat="1" ht="21.6" customHeight="1" x14ac:dyDescent="0.3">
      <c r="A25" s="64"/>
      <c r="B25" s="90" t="s">
        <v>26</v>
      </c>
      <c r="C25" s="91"/>
      <c r="D25" s="91"/>
      <c r="E25" s="91"/>
      <c r="F25" s="92"/>
      <c r="G25" s="62">
        <f>G24*0.5</f>
        <v>1962912</v>
      </c>
      <c r="H25" s="19"/>
      <c r="I25" s="90" t="s">
        <v>26</v>
      </c>
      <c r="J25" s="91"/>
      <c r="K25" s="91"/>
      <c r="L25" s="91"/>
      <c r="M25" s="92"/>
      <c r="N25" s="62">
        <f>N24*0.5</f>
        <v>1387995.9569999999</v>
      </c>
      <c r="O25" s="19"/>
      <c r="P25" s="65"/>
      <c r="Q25" s="65"/>
      <c r="R25" s="65"/>
      <c r="S25" s="65"/>
      <c r="T25" s="65"/>
      <c r="V25" s="66"/>
      <c r="W25" s="66"/>
      <c r="X25" s="66"/>
    </row>
    <row r="26" spans="1:24" ht="21.6" customHeight="1" x14ac:dyDescent="0.25">
      <c r="A26" s="67"/>
      <c r="B26" s="68"/>
      <c r="C26" s="68"/>
    </row>
    <row r="27" spans="1:24" ht="21.6" customHeight="1" x14ac:dyDescent="0.3">
      <c r="D27" s="109" t="s">
        <v>24</v>
      </c>
      <c r="E27" s="109"/>
      <c r="F27" s="109"/>
      <c r="G27" s="109"/>
      <c r="H27" s="109"/>
      <c r="I27" s="71" t="s">
        <v>27</v>
      </c>
      <c r="K27" s="72"/>
    </row>
    <row r="28" spans="1:24" ht="21.6" customHeight="1" x14ac:dyDescent="0.25">
      <c r="D28" s="89" t="s">
        <v>61</v>
      </c>
      <c r="E28" s="89"/>
      <c r="F28" s="89"/>
      <c r="G28" s="89"/>
      <c r="H28" s="89"/>
      <c r="I28" s="73">
        <f>G24+N24</f>
        <v>6701815.9139999999</v>
      </c>
      <c r="J28" s="81"/>
      <c r="K28" s="74"/>
    </row>
    <row r="29" spans="1:24" ht="21.6" customHeight="1" x14ac:dyDescent="0.25">
      <c r="D29" s="89" t="s">
        <v>62</v>
      </c>
      <c r="E29" s="89"/>
      <c r="F29" s="89"/>
      <c r="G29" s="89"/>
      <c r="H29" s="89"/>
      <c r="I29" s="73">
        <f>I28*0.5</f>
        <v>3350907.9569999999</v>
      </c>
      <c r="J29" s="81"/>
      <c r="K29" s="74"/>
    </row>
    <row r="30" spans="1:24" s="75" customFormat="1" ht="17.399999999999999" customHeight="1" x14ac:dyDescent="0.2">
      <c r="B30" s="69"/>
      <c r="C30" s="70"/>
      <c r="D30" s="68"/>
      <c r="E30" s="76"/>
    </row>
    <row r="31" spans="1:24" ht="17.399999999999999" customHeight="1" x14ac:dyDescent="0.25">
      <c r="B31" s="77" t="s">
        <v>52</v>
      </c>
    </row>
    <row r="32" spans="1:24" ht="17.399999999999999" customHeight="1" x14ac:dyDescent="0.25">
      <c r="B32" s="78" t="s">
        <v>58</v>
      </c>
    </row>
    <row r="33" spans="2:2" ht="17.399999999999999" customHeight="1" x14ac:dyDescent="0.25">
      <c r="B33" s="78" t="s">
        <v>53</v>
      </c>
    </row>
    <row r="34" spans="2:2" ht="17.399999999999999" customHeight="1" x14ac:dyDescent="0.25">
      <c r="B34" s="78" t="s">
        <v>57</v>
      </c>
    </row>
    <row r="35" spans="2:2" ht="17.399999999999999" customHeight="1" x14ac:dyDescent="0.25">
      <c r="B35" s="79" t="s">
        <v>28</v>
      </c>
    </row>
    <row r="36" spans="2:2" ht="7.2" customHeight="1" x14ac:dyDescent="0.25">
      <c r="B36" s="80"/>
    </row>
    <row r="37" spans="2:2" ht="17.399999999999999" customHeight="1" x14ac:dyDescent="0.25">
      <c r="B37" s="77" t="s">
        <v>54</v>
      </c>
    </row>
    <row r="38" spans="2:2" ht="17.399999999999999" customHeight="1" x14ac:dyDescent="0.25">
      <c r="B38" s="80" t="s">
        <v>55</v>
      </c>
    </row>
    <row r="39" spans="2:2" ht="17.399999999999999" customHeight="1" x14ac:dyDescent="0.25">
      <c r="B39" s="79" t="s">
        <v>56</v>
      </c>
    </row>
    <row r="40" spans="2:2" ht="17.399999999999999" customHeight="1" x14ac:dyDescent="0.25"/>
    <row r="41" spans="2:2" ht="17.399999999999999" customHeight="1" x14ac:dyDescent="0.25"/>
  </sheetData>
  <mergeCells count="38">
    <mergeCell ref="A1:S1"/>
    <mergeCell ref="A2:S2"/>
    <mergeCell ref="P22:S23"/>
    <mergeCell ref="D27:H27"/>
    <mergeCell ref="Q17:S17"/>
    <mergeCell ref="P5:R5"/>
    <mergeCell ref="P7:R7"/>
    <mergeCell ref="P8:R8"/>
    <mergeCell ref="B3:Q3"/>
    <mergeCell ref="B4:G4"/>
    <mergeCell ref="B21:F21"/>
    <mergeCell ref="G20:G21"/>
    <mergeCell ref="B9:B10"/>
    <mergeCell ref="E6:G6"/>
    <mergeCell ref="B5:B6"/>
    <mergeCell ref="C5:C6"/>
    <mergeCell ref="D5:D6"/>
    <mergeCell ref="I4:N4"/>
    <mergeCell ref="I5:I6"/>
    <mergeCell ref="J5:J6"/>
    <mergeCell ref="K5:K6"/>
    <mergeCell ref="L6:N6"/>
    <mergeCell ref="I9:I10"/>
    <mergeCell ref="I16:N16"/>
    <mergeCell ref="N20:N21"/>
    <mergeCell ref="I21:M21"/>
    <mergeCell ref="I22:N22"/>
    <mergeCell ref="B17:N17"/>
    <mergeCell ref="B16:G16"/>
    <mergeCell ref="B22:G22"/>
    <mergeCell ref="D28:H28"/>
    <mergeCell ref="D29:H29"/>
    <mergeCell ref="I23:M23"/>
    <mergeCell ref="I24:M24"/>
    <mergeCell ref="I25:M25"/>
    <mergeCell ref="B23:F23"/>
    <mergeCell ref="B24:F24"/>
    <mergeCell ref="B25:F25"/>
  </mergeCells>
  <hyperlinks>
    <hyperlink ref="B35" r:id="rId1" display="mailto:Sandra.Strele@lm.gov.lv" xr:uid="{E22DB062-8706-4748-B345-B1C9AD73F660}"/>
    <hyperlink ref="B39" r:id="rId2" display="http://www.lm.gov.lv/" xr:uid="{980AECB5-9B98-4925-83CE-B14F9B2D6D0A}"/>
  </hyperlinks>
  <pageMargins left="0.39370078740157483" right="0.39370078740157483" top="0.98425196850393704" bottom="0.39370078740157483" header="0.31496062992125984" footer="0.31496062992125984"/>
  <pageSetup scale="60" orientation="landscape"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Pielikums_anotācijai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2021-12-02T12:42:23Z</dcterms:modified>
</cp:coreProperties>
</file>