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defaultThemeVersion="166925"/>
  <mc:AlternateContent xmlns:mc="http://schemas.openxmlformats.org/markup-compatibility/2006">
    <mc:Choice Requires="x15">
      <x15ac:absPath xmlns:x15ac="http://schemas.microsoft.com/office/spreadsheetml/2010/11/ac" url="\\file-itd-01.lm.local\LRLMSharedFolders$\FAD\FVD\Apropriacija\2022_gads\Uz MK Apro oktobris Energo\"/>
    </mc:Choice>
  </mc:AlternateContent>
  <xr:revisionPtr revIDLastSave="0" documentId="13_ncr:1_{791E918E-0356-4858-B836-08B7CCD68EB9}" xr6:coauthVersionLast="36" xr6:coauthVersionMax="47" xr10:uidLastSave="{00000000-0000-0000-0000-000000000000}"/>
  <bookViews>
    <workbookView xWindow="0" yWindow="0" windowWidth="23040" windowHeight="9060" xr2:uid="{8C6838BE-8FE5-4A54-9058-EA6FB25C1C74}"/>
  </bookViews>
  <sheets>
    <sheet name="BUDZ" sheetId="2" r:id="rId1"/>
  </sheets>
  <definedNames>
    <definedName name="_xlnm.Print_Area" localSheetId="0">BUDZ!$A$5:$H$20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1" i="2" l="1"/>
  <c r="F26" i="2" l="1"/>
  <c r="F25" i="2"/>
  <c r="F9" i="2" l="1"/>
  <c r="F13" i="2"/>
  <c r="G11" i="2"/>
  <c r="F10" i="2"/>
  <c r="F8" i="2"/>
  <c r="F7" i="2"/>
  <c r="E6" i="2"/>
  <c r="F6" i="2" l="1"/>
  <c r="E9" i="2"/>
  <c r="G6" i="2" l="1"/>
  <c r="F16" i="2"/>
  <c r="C20" i="2" l="1"/>
  <c r="C22" i="2" s="1"/>
  <c r="G8" i="2" l="1"/>
  <c r="F17" i="2" l="1"/>
  <c r="F15" i="2" l="1"/>
  <c r="G26" i="2"/>
  <c r="D27" i="2"/>
  <c r="G13" i="2" l="1"/>
  <c r="F27" i="2"/>
  <c r="G17" i="2" l="1"/>
  <c r="G12" i="2"/>
  <c r="H12" i="2" s="1"/>
  <c r="C27" i="2" l="1"/>
  <c r="C28" i="2" s="1"/>
  <c r="C29" i="2" s="1"/>
  <c r="D28" i="2"/>
  <c r="D21" i="2" s="1"/>
  <c r="E26" i="2"/>
  <c r="G25" i="2"/>
  <c r="E25" i="2"/>
  <c r="H25" i="2" l="1"/>
  <c r="G27" i="2"/>
  <c r="F28" i="2"/>
  <c r="E28" i="2"/>
  <c r="E17" i="2"/>
  <c r="E14" i="2"/>
  <c r="E12" i="2"/>
  <c r="H26" i="2" l="1"/>
  <c r="G28" i="2"/>
  <c r="G14" i="2"/>
  <c r="H14" i="2" s="1"/>
  <c r="C34" i="2"/>
  <c r="E7" i="2"/>
  <c r="E8" i="2"/>
  <c r="G9" i="2"/>
  <c r="E10" i="2"/>
  <c r="G10" i="2"/>
  <c r="H10" i="2" s="1"/>
  <c r="E11" i="2"/>
  <c r="E13" i="2"/>
  <c r="H9" i="2" l="1"/>
  <c r="E16" i="2"/>
  <c r="H27" i="2"/>
  <c r="H28" i="2" s="1"/>
  <c r="H11" i="2"/>
  <c r="H8" i="2"/>
  <c r="G7" i="2"/>
  <c r="H7" i="2" l="1"/>
  <c r="G16" i="2"/>
  <c r="G18" i="2" s="1"/>
  <c r="D20" i="2"/>
  <c r="D22" i="2" s="1"/>
  <c r="H6" i="2"/>
  <c r="E18" i="2"/>
  <c r="F18" i="2"/>
  <c r="F20" i="2" s="1"/>
  <c r="H17" i="2"/>
  <c r="H13" i="2"/>
  <c r="H16" i="2" l="1"/>
  <c r="H18" i="2" s="1"/>
  <c r="H20" i="2" s="1"/>
  <c r="G20" i="2"/>
  <c r="E20" i="2"/>
  <c r="E27" i="2"/>
  <c r="H21" i="2" l="1"/>
  <c r="H31" i="2" s="1"/>
</calcChain>
</file>

<file path=xl/sharedStrings.xml><?xml version="1.0" encoding="utf-8"?>
<sst xmlns="http://schemas.openxmlformats.org/spreadsheetml/2006/main" count="52" uniqueCount="45">
  <si>
    <t>budžetā</t>
  </si>
  <si>
    <t>PP</t>
  </si>
  <si>
    <t>iestrādāts atlikums no 2021.gada</t>
  </si>
  <si>
    <t>Pakalpojums</t>
  </si>
  <si>
    <t>Piezīmes</t>
  </si>
  <si>
    <t xml:space="preserve">Izdevumi AC atbalstu (sociālā darbinieka, psihologa konsultācijas u.c. atbalstu) saņēmušajām audžuģimenēm un specializētajām audžuģimenēm  </t>
  </si>
  <si>
    <t>AC nodrošinātas atbalsta grupas audžuģimenēm (papildu 1. punktā minētajam atbalstam), specializētajām audžuģimenēm (papildu 1. punktā minētajam atbalstam), adoptētājiem, aizbildņiem, viesģimenēm</t>
  </si>
  <si>
    <t>AC nodrošinātas mācības statusa iegūšanai (statusa audžuģimene, specializēta audžuģimene, adoptētājs iegūšanai)</t>
  </si>
  <si>
    <t>AC nodrošinātas psihologa atzinumi adoptētājiem, aizbildņiem, viesģimenēm (iesniegšanai BT, pēc pieprasījuma)</t>
  </si>
  <si>
    <t xml:space="preserve">AC izmaksāto mājokļa iekārtošanas kompensācijas  specializētajām audžuģimenēm </t>
  </si>
  <si>
    <t>Atlīdzība specializētajām audžuģimenēm</t>
  </si>
  <si>
    <t>Ārpusģimenes aprūpes atbalsta centri, kuriem piešķirta vienreizēja izveides un iekārtošanas izdevumu kompensācija</t>
  </si>
  <si>
    <t xml:space="preserve">Kopējās pakalpojuma AC administrēšanas izmaksas </t>
  </si>
  <si>
    <t>x</t>
  </si>
  <si>
    <t xml:space="preserve">IZMAKSAS KOPĀ </t>
  </si>
  <si>
    <t>Plānotā izpilde 2022. gadā</t>
  </si>
  <si>
    <t>Plānotā izpilde augusts - decembris</t>
  </si>
  <si>
    <t>Koeficienta 1.25 atbalsta centriem izmaksājamiem atbalsta maksājumiem par sniegtajiem ikmēneša atbalsta pasākumiem audžuģimenēm un specializētajām audžuģimenēm atbilstoši pakalpojumu groziem, kas nodrošina pakalpojumus/izvietojušies ārpus lielajām pilsētām/novadiem nodrošināšanai (PP)</t>
  </si>
  <si>
    <t>Plāns 2022. gadam</t>
  </si>
  <si>
    <t>Izdevumi operatoram pieejamības nodrošināšanai ārpus AC  darba laika (tikai AC, kuros ir aktīvās specializētās audžuģimenes)</t>
  </si>
  <si>
    <t>Kopā plāns 2022.</t>
  </si>
  <si>
    <t>Prognozētais atlikums</t>
  </si>
  <si>
    <t xml:space="preserve">Pakalpojuma nodrošināšanas administrēšanas izmaksas 10% </t>
  </si>
  <si>
    <t>Atlīdzība specializētajām audžuģimenēm administrēšanas izmaksas3%</t>
  </si>
  <si>
    <t>Prioritārie pasākumi</t>
  </si>
  <si>
    <t>Atbalsta centru sniegtās sociālā darbinieka konsultācijas adoptētājiem un aizbildņiem, tai skaitā ārkārtas aizbildņiem 15 konsultācijas (PP)</t>
  </si>
  <si>
    <t>AC nodrošinātas psihologa konsultācijas adoptētājiem, aizbildņiem un viesģimenēm, tai skaitā 16 konsultācijas ārkārtasaizbildņiem</t>
  </si>
  <si>
    <t>Faktsikā izpilde 2022. gada 8 mēn.</t>
  </si>
  <si>
    <t>Izpilde (%) uz 01.08.2022.</t>
  </si>
  <si>
    <t>Saskaņā ar "Grozījumi Ministru kabineta 2018. gada 26. jūnija noteikumos Nr. 355 "Ārpusģimenes aprūpes atbalsta centra noteikumi""projektu, finansējums telpu īres, apsaimniekošanas un komunālo pakalpojumu izdevumu kompensācijai atbalsta centriem, kas radušies energoresursu  cenu pieauguma rezultātā no 2022. gada 1. septembra līdz 2022. gada 31. decembrim</t>
  </si>
  <si>
    <t>Plānotie izdevumi 2022. gadā tiks segti budžeta apakšprogrammas 22.03.00 “Valsts atbalsts ārpusģimenes aprūpei” ietvaros, jo, saistībā ar Covid 19 izplatību 2022. gada sākumā, pulcēšanās ierobežojumu dēļ, bija mazāks atbalsta grupu skaits, kā arī tās tika organizētas attālināti, kas prasa mazākus finanšu resursus.</t>
  </si>
  <si>
    <t>Sociālo darbinieku konsultācijas adoptētājiem pārsniedz plānoto - plānotais konsultāciju skaits adoptētājiem 171, faktiskais konsultāciju skaits 6 mēnešos 210. 
Sociālo darbinieku konsultāciju aizbildņiem skaits netiks sasniegts, tā kā šis ir jauns pakalpojums. Aizbildņi sākotnēji tika informēti par iespējām saņemt pakalpojumu un pakāpeniski sāk izrādīt interesi par iespēju saņemt sociālā darbinieka konsultācijas. Salīdzinājumā ar janvāra mēnesi konsultāciju skaits būtiski palielinājās, taču maijā, jūnijā tas atkal samazinājās. Prognozēts, ka no rudens konsultāciju skaits palielināsies.</t>
  </si>
  <si>
    <t xml:space="preserve"> KOPĀ </t>
  </si>
  <si>
    <t>izpilde 8 mēn</t>
  </si>
  <si>
    <t>Faktsikā izpilde uz 01.09.2022.</t>
  </si>
  <si>
    <t>Izpilde (%) 2022.gada 8 mēnešos (pie vienmērīga izlietojuma 66.6%)</t>
  </si>
  <si>
    <t>Vienreizējās izveides un iekārtošanas izdevumu kompensācija izmaksāta 4 atbalsta centriem un 1 atbalsta centrs izteicis vēlmi iesniegt dokumentus kompensācijas saņemšanai.</t>
  </si>
  <si>
    <t>Plānotā izpilde septembris - decembris</t>
  </si>
  <si>
    <t>Plānotais psihologa konsultāciju skaits gadā 3 200, izpilde 7 mēnešos 3 161, vidēji mēnesī konsultāciju skaits pret plānoto  pieaudzis par 184.9 konsultācijām (184.9x23.40 euro x 4 mēneši = 17 306.64 euro)</t>
  </si>
  <si>
    <t>K.Berga 67021694</t>
  </si>
  <si>
    <t>Budžeta apakšprogrammā 22.03.00 "Atbalsts ārpusģimenes aprūpes atbalsta centru darbībai" plānotais finansējums</t>
  </si>
  <si>
    <t xml:space="preserve">Saistībā ar Covid 19 izplatību 2022. gada sākumā, pulcēšanās ierobežojumu dēļ, bija mazāks atbalsta grupu skaits, kā arī tās tika organizētas attālināti, kas prasa mazākus finanšu resursus. </t>
  </si>
  <si>
    <t>Atlikums kopā</t>
  </si>
  <si>
    <t>Pielikuma Nr.1</t>
  </si>
  <si>
    <t>Tiesību akta projekta "Par apropriācijas pārdali energoresursu sadārdzinājuma segšanai labklājības nozarē" sākotnējās ietekmes (ex-ante) novērtējuma ziņojums (anotācija)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</si>
</sst>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0"/>
      <name val="Arial"/>
      <family val="2"/>
      <charset val="186"/>
    </font>
    <font>
      <sz val="8"/>
      <name val="Times New Roman"/>
      <family val="1"/>
      <charset val="186"/>
    </font>
    <font>
      <i/>
      <sz val="8"/>
      <name val="Times New Roman"/>
      <family val="1"/>
      <charset val="186"/>
    </font>
    <font>
      <u/>
      <sz val="8"/>
      <name val="Times New Roman"/>
      <family val="1"/>
      <charset val="186"/>
    </font>
    <font>
      <b/>
      <u/>
      <sz val="8"/>
      <name val="Times New Roman"/>
      <family val="1"/>
      <charset val="186"/>
    </font>
    <font>
      <b/>
      <i/>
      <u/>
      <sz val="8"/>
      <name val="Times New Roman"/>
      <family val="1"/>
      <charset val="186"/>
    </font>
    <font>
      <sz val="8"/>
      <color rgb="FFFF0000"/>
      <name val="Times New Roman"/>
      <family val="1"/>
      <charset val="186"/>
    </font>
    <font>
      <sz val="10"/>
      <name val="Times New Roman"/>
      <family val="1"/>
      <charset val="186"/>
    </font>
    <font>
      <b/>
      <sz val="10"/>
      <name val="Times New Roman"/>
      <family val="1"/>
      <charset val="186"/>
    </font>
  </fonts>
  <fills count="9">
    <fill>
      <patternFill patternType="none"/>
    </fill>
    <fill>
      <patternFill patternType="gray125"/>
    </fill>
    <fill>
      <patternFill patternType="solid">
        <fgColor theme="5" tint="0.79998168889431442"/>
        <bgColor indexed="64"/>
      </patternFill>
    </fill>
    <fill>
      <patternFill patternType="solid">
        <fgColor rgb="FFD9D9D9"/>
        <bgColor indexed="64"/>
      </patternFill>
    </fill>
    <fill>
      <patternFill patternType="solid">
        <fgColor rgb="FFEDEDED"/>
        <bgColor indexed="64"/>
      </patternFill>
    </fill>
    <fill>
      <patternFill patternType="solid">
        <fgColor rgb="FFE7E6E6"/>
        <bgColor indexed="64"/>
      </patternFill>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6">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vertical="center" wrapText="1"/>
    </xf>
    <xf numFmtId="3"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4" fillId="0" borderId="1" xfId="0" applyFont="1" applyBorder="1" applyAlignment="1">
      <alignment horizontal="right" vertical="center"/>
    </xf>
    <xf numFmtId="0" fontId="5" fillId="0" borderId="1" xfId="0" applyFont="1" applyBorder="1" applyAlignment="1">
      <alignment horizontal="right" vertical="center" wrapText="1"/>
    </xf>
    <xf numFmtId="3" fontId="5" fillId="0" borderId="1" xfId="0" applyNumberFormat="1" applyFont="1" applyBorder="1" applyAlignment="1">
      <alignment horizontal="center" vertical="center" wrapText="1"/>
    </xf>
    <xf numFmtId="3" fontId="6" fillId="3" borderId="1" xfId="0" applyNumberFormat="1" applyFont="1" applyFill="1" applyBorder="1" applyAlignment="1">
      <alignment horizontal="center" vertical="center" wrapText="1"/>
    </xf>
    <xf numFmtId="0" fontId="4" fillId="0" borderId="0" xfId="0" applyFont="1" applyBorder="1" applyAlignment="1">
      <alignment horizontal="right" vertical="center"/>
    </xf>
    <xf numFmtId="0" fontId="5" fillId="0" borderId="0" xfId="0" applyFont="1" applyBorder="1" applyAlignment="1">
      <alignment horizontal="right" vertical="center" wrapText="1"/>
    </xf>
    <xf numFmtId="3" fontId="5" fillId="0" borderId="0" xfId="0" applyNumberFormat="1" applyFont="1" applyBorder="1" applyAlignment="1">
      <alignment horizontal="center" vertical="center" wrapText="1"/>
    </xf>
    <xf numFmtId="0" fontId="7" fillId="0" borderId="0" xfId="0" applyFont="1"/>
    <xf numFmtId="3" fontId="7" fillId="0" borderId="0" xfId="0" applyNumberFormat="1" applyFont="1"/>
    <xf numFmtId="0" fontId="2" fillId="2" borderId="1" xfId="0" applyFont="1" applyFill="1" applyBorder="1" applyAlignment="1">
      <alignment horizontal="right"/>
    </xf>
    <xf numFmtId="3" fontId="1" fillId="2" borderId="1" xfId="0" applyNumberFormat="1" applyFont="1" applyFill="1" applyBorder="1"/>
    <xf numFmtId="4" fontId="1" fillId="0" borderId="0" xfId="0" applyNumberFormat="1" applyFont="1"/>
    <xf numFmtId="0" fontId="2" fillId="2" borderId="1" xfId="0" applyFont="1" applyFill="1" applyBorder="1" applyAlignment="1">
      <alignment horizontal="right" wrapText="1"/>
    </xf>
    <xf numFmtId="0" fontId="1" fillId="2" borderId="1" xfId="0" applyFont="1" applyFill="1" applyBorder="1" applyAlignment="1">
      <alignment horizontal="right"/>
    </xf>
    <xf numFmtId="164" fontId="7" fillId="0" borderId="0" xfId="0" applyNumberFormat="1" applyFont="1"/>
    <xf numFmtId="4" fontId="7" fillId="0" borderId="0" xfId="0" applyNumberFormat="1" applyFont="1"/>
    <xf numFmtId="2" fontId="5" fillId="7" borderId="1" xfId="0" applyNumberFormat="1" applyFont="1" applyFill="1" applyBorder="1" applyAlignment="1">
      <alignment horizontal="center" vertical="center" wrapText="1"/>
    </xf>
    <xf numFmtId="0" fontId="2" fillId="5" borderId="1" xfId="0" applyFont="1" applyFill="1" applyBorder="1" applyAlignment="1">
      <alignment horizontal="left" vertical="center" wrapText="1"/>
    </xf>
    <xf numFmtId="3" fontId="2" fillId="4" borderId="1" xfId="0" applyNumberFormat="1" applyFont="1" applyFill="1" applyBorder="1" applyAlignment="1">
      <alignment horizontal="center" vertical="center" wrapText="1"/>
    </xf>
    <xf numFmtId="2" fontId="2" fillId="4" borderId="1" xfId="0" applyNumberFormat="1" applyFont="1" applyFill="1" applyBorder="1" applyAlignment="1">
      <alignment horizontal="center" vertical="center" wrapText="1"/>
    </xf>
    <xf numFmtId="2" fontId="2" fillId="6" borderId="1" xfId="0" applyNumberFormat="1" applyFont="1" applyFill="1" applyBorder="1" applyAlignment="1">
      <alignment horizontal="center" vertical="center" wrapText="1"/>
    </xf>
    <xf numFmtId="2" fontId="2" fillId="8" borderId="1" xfId="0" applyNumberFormat="1" applyFont="1" applyFill="1" applyBorder="1" applyAlignment="1">
      <alignment horizontal="center" vertical="center" wrapText="1"/>
    </xf>
    <xf numFmtId="2" fontId="7" fillId="0" borderId="0" xfId="0" applyNumberFormat="1" applyFont="1"/>
    <xf numFmtId="3" fontId="8" fillId="8" borderId="2" xfId="0" applyNumberFormat="1" applyFont="1" applyFill="1" applyBorder="1"/>
    <xf numFmtId="0" fontId="7" fillId="0" borderId="0" xfId="0" applyFont="1" applyAlignment="1">
      <alignment horizontal="right" wrapText="1"/>
    </xf>
    <xf numFmtId="0" fontId="7" fillId="0" borderId="0" xfId="0" applyFont="1" applyAlignment="1">
      <alignment horizontal="right"/>
    </xf>
    <xf numFmtId="0" fontId="7"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D6DE1-8812-492E-A44E-28CFBC58D23E}">
  <sheetPr>
    <pageSetUpPr fitToPage="1"/>
  </sheetPr>
  <dimension ref="A1:N38"/>
  <sheetViews>
    <sheetView tabSelected="1" zoomScale="110" zoomScaleNormal="110" workbookViewId="0">
      <selection activeCell="A2" sqref="A2:I2"/>
    </sheetView>
  </sheetViews>
  <sheetFormatPr defaultColWidth="9.109375" defaultRowHeight="13.2" x14ac:dyDescent="0.25"/>
  <cols>
    <col min="1" max="1" width="9.109375" style="16"/>
    <col min="2" max="2" width="38.33203125" style="16" customWidth="1"/>
    <col min="3" max="3" width="9.109375" style="16"/>
    <col min="4" max="4" width="11.44140625" style="16" customWidth="1"/>
    <col min="5" max="5" width="13" style="16" customWidth="1"/>
    <col min="6" max="6" width="13.5546875" style="16" customWidth="1"/>
    <col min="7" max="7" width="11" style="16" bestFit="1" customWidth="1"/>
    <col min="8" max="8" width="10.88671875" style="16" customWidth="1"/>
    <col min="9" max="9" width="56.5546875" style="16" customWidth="1"/>
    <col min="10" max="16384" width="9.109375" style="16"/>
  </cols>
  <sheetData>
    <row r="1" spans="1:14" x14ac:dyDescent="0.25">
      <c r="I1" s="34" t="s">
        <v>43</v>
      </c>
    </row>
    <row r="2" spans="1:14" x14ac:dyDescent="0.25">
      <c r="A2" s="35" t="s">
        <v>44</v>
      </c>
      <c r="B2" s="35"/>
      <c r="C2" s="35"/>
      <c r="D2" s="35"/>
      <c r="E2" s="35"/>
      <c r="F2" s="35"/>
      <c r="G2" s="35"/>
      <c r="H2" s="35"/>
      <c r="I2" s="35"/>
    </row>
    <row r="3" spans="1:14" x14ac:dyDescent="0.25">
      <c r="A3" s="16" t="s">
        <v>40</v>
      </c>
    </row>
    <row r="5" spans="1:14" ht="51" x14ac:dyDescent="0.25">
      <c r="A5" s="1"/>
      <c r="B5" s="2" t="s">
        <v>3</v>
      </c>
      <c r="C5" s="3" t="s">
        <v>18</v>
      </c>
      <c r="D5" s="1" t="s">
        <v>27</v>
      </c>
      <c r="E5" s="1" t="s">
        <v>35</v>
      </c>
      <c r="F5" s="1" t="s">
        <v>37</v>
      </c>
      <c r="G5" s="1" t="s">
        <v>15</v>
      </c>
      <c r="H5" s="1" t="s">
        <v>21</v>
      </c>
      <c r="I5" s="1" t="s">
        <v>4</v>
      </c>
    </row>
    <row r="6" spans="1:14" ht="75.75" customHeight="1" x14ac:dyDescent="0.25">
      <c r="A6" s="4">
        <v>1</v>
      </c>
      <c r="B6" s="5" t="s">
        <v>5</v>
      </c>
      <c r="C6" s="6">
        <v>770181</v>
      </c>
      <c r="D6" s="27">
        <v>513454</v>
      </c>
      <c r="E6" s="28">
        <f>D6/C6*100</f>
        <v>66.666666666666657</v>
      </c>
      <c r="F6" s="27">
        <f>D6/8*4</f>
        <v>256727</v>
      </c>
      <c r="G6" s="27">
        <f>D6+F6</f>
        <v>770181</v>
      </c>
      <c r="H6" s="27">
        <f t="shared" ref="H6:H14" si="0">C6-G6</f>
        <v>0</v>
      </c>
      <c r="I6" s="26"/>
    </row>
    <row r="7" spans="1:14" ht="52.5" customHeight="1" x14ac:dyDescent="0.25">
      <c r="A7" s="4">
        <v>2</v>
      </c>
      <c r="B7" s="5" t="s">
        <v>6</v>
      </c>
      <c r="C7" s="6">
        <v>73945</v>
      </c>
      <c r="D7" s="27">
        <v>41496.83</v>
      </c>
      <c r="E7" s="28">
        <f t="shared" ref="E7:E14" si="1">D7/C7*100</f>
        <v>56.118506998444794</v>
      </c>
      <c r="F7" s="27">
        <f t="shared" ref="F7:F13" si="2">D7/8*4</f>
        <v>20748.415000000001</v>
      </c>
      <c r="G7" s="27">
        <f>D7+F7</f>
        <v>62245.245000000003</v>
      </c>
      <c r="H7" s="27">
        <f t="shared" si="0"/>
        <v>11699.754999999997</v>
      </c>
      <c r="I7" s="26" t="s">
        <v>41</v>
      </c>
      <c r="K7" s="17"/>
      <c r="L7" s="17"/>
    </row>
    <row r="8" spans="1:14" ht="20.399999999999999" x14ac:dyDescent="0.25">
      <c r="A8" s="4">
        <v>3</v>
      </c>
      <c r="B8" s="5" t="s">
        <v>7</v>
      </c>
      <c r="C8" s="6">
        <v>35052</v>
      </c>
      <c r="D8" s="27">
        <v>26384.82</v>
      </c>
      <c r="E8" s="28">
        <f t="shared" si="1"/>
        <v>75.273365285861004</v>
      </c>
      <c r="F8" s="27">
        <f t="shared" si="2"/>
        <v>13192.41</v>
      </c>
      <c r="G8" s="27">
        <f>D8+F8-4525</f>
        <v>35052.229999999996</v>
      </c>
      <c r="H8" s="27">
        <f t="shared" si="0"/>
        <v>-0.22999999999592546</v>
      </c>
      <c r="I8" s="26"/>
      <c r="K8" s="31"/>
      <c r="L8" s="31"/>
      <c r="M8" s="31"/>
      <c r="N8" s="31"/>
    </row>
    <row r="9" spans="1:14" ht="36.75" customHeight="1" x14ac:dyDescent="0.25">
      <c r="A9" s="4">
        <v>4</v>
      </c>
      <c r="B9" s="5" t="s">
        <v>26</v>
      </c>
      <c r="C9" s="6">
        <v>99257.8</v>
      </c>
      <c r="D9" s="27">
        <v>77711</v>
      </c>
      <c r="E9" s="28">
        <f t="shared" si="1"/>
        <v>78.292083846307293</v>
      </c>
      <c r="F9" s="27">
        <f t="shared" si="2"/>
        <v>38855.5</v>
      </c>
      <c r="G9" s="27">
        <f t="shared" ref="G9:G14" si="3">D9+F9</f>
        <v>116566.5</v>
      </c>
      <c r="H9" s="27">
        <f t="shared" si="0"/>
        <v>-17308.699999999997</v>
      </c>
      <c r="I9" s="26" t="s">
        <v>38</v>
      </c>
      <c r="L9" s="17"/>
    </row>
    <row r="10" spans="1:14" ht="20.399999999999999" x14ac:dyDescent="0.25">
      <c r="A10" s="4">
        <v>5</v>
      </c>
      <c r="B10" s="5" t="s">
        <v>8</v>
      </c>
      <c r="C10" s="6">
        <v>2567</v>
      </c>
      <c r="D10" s="27">
        <v>1711.6</v>
      </c>
      <c r="E10" s="28">
        <f t="shared" si="1"/>
        <v>66.677054927931437</v>
      </c>
      <c r="F10" s="27">
        <f t="shared" si="2"/>
        <v>855.8</v>
      </c>
      <c r="G10" s="27">
        <f t="shared" si="3"/>
        <v>2567.3999999999996</v>
      </c>
      <c r="H10" s="27">
        <f t="shared" si="0"/>
        <v>-0.3999999999996362</v>
      </c>
      <c r="I10" s="26"/>
    </row>
    <row r="11" spans="1:14" ht="20.399999999999999" x14ac:dyDescent="0.25">
      <c r="A11" s="4">
        <v>6</v>
      </c>
      <c r="B11" s="5" t="s">
        <v>9</v>
      </c>
      <c r="C11" s="6">
        <v>7000</v>
      </c>
      <c r="D11" s="27">
        <v>5498.42</v>
      </c>
      <c r="E11" s="28">
        <f t="shared" si="1"/>
        <v>78.548857142857145</v>
      </c>
      <c r="F11" s="27">
        <v>1500</v>
      </c>
      <c r="G11" s="27">
        <f t="shared" si="3"/>
        <v>6998.42</v>
      </c>
      <c r="H11" s="27">
        <f t="shared" si="0"/>
        <v>1.5799999999999272</v>
      </c>
      <c r="I11" s="26"/>
      <c r="K11" s="17"/>
      <c r="L11" s="17"/>
    </row>
    <row r="12" spans="1:14" ht="30.6" x14ac:dyDescent="0.25">
      <c r="A12" s="4"/>
      <c r="B12" s="5" t="s">
        <v>19</v>
      </c>
      <c r="C12" s="6">
        <v>21500</v>
      </c>
      <c r="D12" s="27">
        <v>12500</v>
      </c>
      <c r="E12" s="28">
        <f t="shared" si="1"/>
        <v>58.139534883720934</v>
      </c>
      <c r="F12" s="27">
        <v>9000</v>
      </c>
      <c r="G12" s="27">
        <f t="shared" si="3"/>
        <v>21500</v>
      </c>
      <c r="H12" s="27">
        <f>C12-G12</f>
        <v>0</v>
      </c>
      <c r="I12" s="26"/>
    </row>
    <row r="13" spans="1:14" x14ac:dyDescent="0.25">
      <c r="A13" s="4">
        <v>7</v>
      </c>
      <c r="B13" s="5" t="s">
        <v>10</v>
      </c>
      <c r="C13" s="6">
        <v>662513.5</v>
      </c>
      <c r="D13" s="27">
        <v>441675.5</v>
      </c>
      <c r="E13" s="28">
        <f t="shared" si="1"/>
        <v>66.666641509946587</v>
      </c>
      <c r="F13" s="27">
        <f t="shared" si="2"/>
        <v>220837.75</v>
      </c>
      <c r="G13" s="27">
        <f t="shared" si="3"/>
        <v>662513.25</v>
      </c>
      <c r="H13" s="27">
        <f t="shared" si="0"/>
        <v>0.25</v>
      </c>
      <c r="I13" s="26"/>
    </row>
    <row r="14" spans="1:14" ht="30.6" x14ac:dyDescent="0.25">
      <c r="A14" s="4">
        <v>8</v>
      </c>
      <c r="B14" s="5" t="s">
        <v>11</v>
      </c>
      <c r="C14" s="6">
        <v>20000</v>
      </c>
      <c r="D14" s="27">
        <v>40000</v>
      </c>
      <c r="E14" s="28">
        <f t="shared" si="1"/>
        <v>200</v>
      </c>
      <c r="F14" s="27">
        <v>10000</v>
      </c>
      <c r="G14" s="27">
        <f t="shared" si="3"/>
        <v>50000</v>
      </c>
      <c r="H14" s="27">
        <f t="shared" si="0"/>
        <v>-30000</v>
      </c>
      <c r="I14" s="26" t="s">
        <v>36</v>
      </c>
    </row>
    <row r="15" spans="1:14" hidden="1" x14ac:dyDescent="0.25">
      <c r="A15" s="4"/>
      <c r="B15" s="5"/>
      <c r="C15" s="6"/>
      <c r="D15" s="27"/>
      <c r="E15" s="28"/>
      <c r="F15" s="27">
        <f t="shared" ref="F15" si="4">D15/7*4</f>
        <v>0</v>
      </c>
      <c r="G15" s="27"/>
      <c r="H15" s="27"/>
      <c r="I15" s="26"/>
    </row>
    <row r="16" spans="1:14" x14ac:dyDescent="0.25">
      <c r="A16" s="4">
        <v>9</v>
      </c>
      <c r="B16" s="5" t="s">
        <v>22</v>
      </c>
      <c r="C16" s="6">
        <v>100950.28000000001</v>
      </c>
      <c r="D16" s="27">
        <v>67875.667000000001</v>
      </c>
      <c r="E16" s="28">
        <f>D16/C16*100</f>
        <v>67.236729804018367</v>
      </c>
      <c r="F16" s="27">
        <f>(F6+F7+F8+F9+F10+F11+F12+F19)*0.1</f>
        <v>34087.912499999999</v>
      </c>
      <c r="G16" s="27">
        <f>(G6+G7+G8+G9+G10+G11+G12+G19)*0.1</f>
        <v>102681.07950000001</v>
      </c>
      <c r="H16" s="27">
        <f>(H6+H7+H8+H9+H10+H11+H12+H19)*0.1</f>
        <v>-1730.7994999999996</v>
      </c>
      <c r="I16" s="26"/>
    </row>
    <row r="17" spans="1:12" ht="20.399999999999999" x14ac:dyDescent="0.25">
      <c r="A17" s="4">
        <v>10</v>
      </c>
      <c r="B17" s="5" t="s">
        <v>23</v>
      </c>
      <c r="C17" s="6">
        <v>19875.404999999999</v>
      </c>
      <c r="D17" s="27">
        <v>13250.264999999999</v>
      </c>
      <c r="E17" s="28">
        <f>D17/C17*100</f>
        <v>66.666641509946587</v>
      </c>
      <c r="F17" s="27">
        <f>F13*0.03</f>
        <v>6625.1324999999997</v>
      </c>
      <c r="G17" s="27">
        <f>G13*0.03</f>
        <v>19875.397499999999</v>
      </c>
      <c r="H17" s="27">
        <f>C17-G17</f>
        <v>7.4999999997089617E-3</v>
      </c>
      <c r="I17" s="26"/>
    </row>
    <row r="18" spans="1:12" x14ac:dyDescent="0.25">
      <c r="A18" s="4">
        <v>11</v>
      </c>
      <c r="B18" s="5" t="s">
        <v>12</v>
      </c>
      <c r="C18" s="6">
        <v>120825.68500000001</v>
      </c>
      <c r="D18" s="6">
        <v>81125.932000000001</v>
      </c>
      <c r="E18" s="29">
        <f>D18/C18*100</f>
        <v>67.142952262178355</v>
      </c>
      <c r="F18" s="6">
        <f>F16+F17</f>
        <v>40713.044999999998</v>
      </c>
      <c r="G18" s="6">
        <f>G16+G17</f>
        <v>122556.47700000001</v>
      </c>
      <c r="H18" s="6">
        <f>H16+H17</f>
        <v>-1730.7919999999999</v>
      </c>
      <c r="I18" s="26"/>
    </row>
    <row r="19" spans="1:12" ht="71.400000000000006" x14ac:dyDescent="0.25">
      <c r="A19" s="4">
        <v>12</v>
      </c>
      <c r="B19" s="5" t="s">
        <v>29</v>
      </c>
      <c r="C19" s="12"/>
      <c r="D19" s="6"/>
      <c r="E19" s="29"/>
      <c r="F19" s="6"/>
      <c r="G19" s="6">
        <v>11700</v>
      </c>
      <c r="H19" s="6">
        <v>-11700</v>
      </c>
      <c r="I19" s="26" t="s">
        <v>30</v>
      </c>
    </row>
    <row r="20" spans="1:12" x14ac:dyDescent="0.25">
      <c r="A20" s="9" t="s">
        <v>13</v>
      </c>
      <c r="B20" s="10" t="s">
        <v>32</v>
      </c>
      <c r="C20" s="11">
        <f>C6+C7+C8+C9+C10+C11+C12+C13+C14+C18+C19</f>
        <v>1812841.9850000001</v>
      </c>
      <c r="D20" s="11">
        <f>D6+D7+D8+D9+D10+D11+D12+D13+D14+D18+D19</f>
        <v>1241558.102</v>
      </c>
      <c r="E20" s="25">
        <f>D20/C20*100</f>
        <v>68.486835161201327</v>
      </c>
      <c r="F20" s="11">
        <f>F6+F7+F8+F9+F10+F11+F12+F13+F14+F18+F19</f>
        <v>612429.92000000004</v>
      </c>
      <c r="G20" s="11">
        <f>G6+G7+G8+G9+G10+G11+G12+G13+G14+G18+G19</f>
        <v>1861880.5219999999</v>
      </c>
      <c r="H20" s="11">
        <f>H6+H7+H8+H9+H10+H11+H12+H13+H14+H18+H19</f>
        <v>-49038.536999999997</v>
      </c>
      <c r="I20" s="7"/>
    </row>
    <row r="21" spans="1:12" x14ac:dyDescent="0.25">
      <c r="A21" s="13"/>
      <c r="B21" s="14"/>
      <c r="C21" s="15">
        <f>C31+C32</f>
        <v>1812842</v>
      </c>
      <c r="D21" s="15">
        <f>C35-D28</f>
        <v>1241558.5900000001</v>
      </c>
      <c r="H21" s="17">
        <f>C20-G20</f>
        <v>-49038.536999999778</v>
      </c>
      <c r="J21" s="17"/>
      <c r="L21" s="17"/>
    </row>
    <row r="22" spans="1:12" x14ac:dyDescent="0.25">
      <c r="A22" s="13"/>
      <c r="B22" s="14"/>
      <c r="C22" s="15">
        <f>C20-C21</f>
        <v>-1.4999999897554517E-2</v>
      </c>
      <c r="D22" s="15">
        <f>D20-D21</f>
        <v>-0.48800000012852252</v>
      </c>
      <c r="F22" s="17"/>
      <c r="G22" s="17"/>
      <c r="J22" s="17"/>
    </row>
    <row r="23" spans="1:12" x14ac:dyDescent="0.25">
      <c r="A23" s="16" t="s">
        <v>24</v>
      </c>
      <c r="C23" s="17"/>
    </row>
    <row r="24" spans="1:12" ht="63" customHeight="1" x14ac:dyDescent="0.25">
      <c r="A24" s="1"/>
      <c r="B24" s="2" t="s">
        <v>3</v>
      </c>
      <c r="C24" s="3" t="s">
        <v>18</v>
      </c>
      <c r="D24" s="1" t="s">
        <v>34</v>
      </c>
      <c r="E24" s="1" t="s">
        <v>28</v>
      </c>
      <c r="F24" s="1" t="s">
        <v>16</v>
      </c>
      <c r="G24" s="1" t="s">
        <v>15</v>
      </c>
      <c r="H24" s="1" t="s">
        <v>21</v>
      </c>
      <c r="I24" s="1" t="s">
        <v>4</v>
      </c>
    </row>
    <row r="25" spans="1:12" ht="72.75" customHeight="1" x14ac:dyDescent="0.25">
      <c r="A25" s="4">
        <v>1</v>
      </c>
      <c r="B25" s="5" t="s">
        <v>17</v>
      </c>
      <c r="C25" s="6">
        <v>172581.56999999998</v>
      </c>
      <c r="D25" s="27">
        <v>65141.009999999995</v>
      </c>
      <c r="E25" s="28">
        <f>D25/C25*100</f>
        <v>37.745055859672618</v>
      </c>
      <c r="F25" s="27">
        <f>(D25/6*5)*1.9</f>
        <v>103139.93249999998</v>
      </c>
      <c r="G25" s="27">
        <f>D25+F25</f>
        <v>168280.94249999998</v>
      </c>
      <c r="H25" s="27">
        <f>C25-G25</f>
        <v>4300.6275000000023</v>
      </c>
      <c r="I25" s="8"/>
    </row>
    <row r="26" spans="1:12" ht="89.25" customHeight="1" x14ac:dyDescent="0.25">
      <c r="A26" s="4">
        <v>2</v>
      </c>
      <c r="B26" s="5" t="s">
        <v>25</v>
      </c>
      <c r="C26" s="6">
        <v>818767</v>
      </c>
      <c r="D26" s="27">
        <v>18444.400000000001</v>
      </c>
      <c r="E26" s="28">
        <f>D26/C26*100</f>
        <v>2.252704371329084</v>
      </c>
      <c r="F26" s="27">
        <f>(D26/6*5)*1.9</f>
        <v>29203.633333333335</v>
      </c>
      <c r="G26" s="27">
        <f>(D26+F26)</f>
        <v>47648.03333333334</v>
      </c>
      <c r="H26" s="27">
        <f>C26-G26</f>
        <v>771118.96666666667</v>
      </c>
      <c r="I26" s="26" t="s">
        <v>31</v>
      </c>
      <c r="K26" s="17"/>
    </row>
    <row r="27" spans="1:12" x14ac:dyDescent="0.25">
      <c r="A27" s="4">
        <v>3</v>
      </c>
      <c r="B27" s="5" t="s">
        <v>22</v>
      </c>
      <c r="C27" s="6">
        <f>(C25+C26)*0.1</f>
        <v>99134.857000000004</v>
      </c>
      <c r="D27" s="6">
        <f>(D25+D26)*0.1</f>
        <v>8358.5410000000011</v>
      </c>
      <c r="E27" s="30">
        <f>D27/C27*100</f>
        <v>8.4314854057841639</v>
      </c>
      <c r="F27" s="6">
        <f>(F25+F26)*0.1</f>
        <v>13234.356583333334</v>
      </c>
      <c r="G27" s="6">
        <f>(G25+G26)*0.1</f>
        <v>21592.897583333335</v>
      </c>
      <c r="H27" s="6">
        <f>(H25+H26)*0.1</f>
        <v>77541.959416666679</v>
      </c>
      <c r="I27" s="8"/>
    </row>
    <row r="28" spans="1:12" x14ac:dyDescent="0.25">
      <c r="A28" s="9" t="s">
        <v>13</v>
      </c>
      <c r="B28" s="10" t="s">
        <v>14</v>
      </c>
      <c r="C28" s="11">
        <f>SUM(C25:C27)</f>
        <v>1090483.4269999999</v>
      </c>
      <c r="D28" s="11">
        <f>SUM(D25:D26)</f>
        <v>83585.41</v>
      </c>
      <c r="E28" s="25">
        <f>D28/C28*100</f>
        <v>7.6649867325310579</v>
      </c>
      <c r="F28" s="11">
        <f>SUM(F25:F27)</f>
        <v>145577.92241666667</v>
      </c>
      <c r="G28" s="11">
        <f>SUM(G25:G27)</f>
        <v>237521.87341666667</v>
      </c>
      <c r="H28" s="11">
        <f>SUM(H25:H27)</f>
        <v>852961.55358333339</v>
      </c>
      <c r="I28" s="7"/>
    </row>
    <row r="29" spans="1:12" x14ac:dyDescent="0.25">
      <c r="C29" s="17">
        <f>C28-C33</f>
        <v>0.42699999990873039</v>
      </c>
    </row>
    <row r="30" spans="1:12" ht="13.8" thickBot="1" x14ac:dyDescent="0.3">
      <c r="C30" s="17"/>
      <c r="D30" s="17"/>
      <c r="E30" s="17"/>
      <c r="F30" s="17"/>
      <c r="H30" s="17"/>
    </row>
    <row r="31" spans="1:12" ht="27" thickBot="1" x14ac:dyDescent="0.3">
      <c r="B31" s="18" t="s">
        <v>0</v>
      </c>
      <c r="C31" s="19">
        <v>1788208</v>
      </c>
      <c r="D31" s="20"/>
      <c r="E31" s="20"/>
      <c r="G31" s="33" t="s">
        <v>42</v>
      </c>
      <c r="H31" s="32">
        <f>H28+H21</f>
        <v>803923.01658333361</v>
      </c>
    </row>
    <row r="32" spans="1:12" x14ac:dyDescent="0.25">
      <c r="B32" s="21" t="s">
        <v>2</v>
      </c>
      <c r="C32" s="19">
        <v>24634</v>
      </c>
      <c r="D32" s="20"/>
      <c r="E32" s="20"/>
      <c r="H32" s="17"/>
      <c r="I32" s="17"/>
      <c r="J32" s="17"/>
      <c r="K32" s="17"/>
    </row>
    <row r="33" spans="2:10" x14ac:dyDescent="0.25">
      <c r="B33" s="18" t="s">
        <v>1</v>
      </c>
      <c r="C33" s="19">
        <v>1090483</v>
      </c>
      <c r="D33" s="20"/>
      <c r="E33" s="20"/>
      <c r="G33" s="20"/>
    </row>
    <row r="34" spans="2:10" x14ac:dyDescent="0.25">
      <c r="B34" s="22" t="s">
        <v>20</v>
      </c>
      <c r="C34" s="19">
        <f>SUM(C31:C33)</f>
        <v>2903325</v>
      </c>
      <c r="D34" s="20"/>
      <c r="E34" s="20"/>
      <c r="H34" s="17"/>
      <c r="J34" s="24"/>
    </row>
    <row r="35" spans="2:10" x14ac:dyDescent="0.25">
      <c r="B35" s="22" t="s">
        <v>33</v>
      </c>
      <c r="C35" s="19">
        <v>1325144</v>
      </c>
      <c r="D35" s="20"/>
      <c r="E35" s="20"/>
    </row>
    <row r="37" spans="2:10" x14ac:dyDescent="0.25">
      <c r="B37" s="16" t="s">
        <v>39</v>
      </c>
      <c r="C37" s="17"/>
      <c r="D37" s="23"/>
      <c r="E37" s="24"/>
    </row>
    <row r="38" spans="2:10" x14ac:dyDescent="0.25">
      <c r="C38" s="17"/>
    </row>
  </sheetData>
  <mergeCells count="1">
    <mergeCell ref="A2:I2"/>
  </mergeCells>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BUDZ</vt:lpstr>
      <vt:lpstr>BUDZ!Print_Area</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Kaija Berga</dc:creator>
  <cp:lastModifiedBy>Sandra Strele</cp:lastModifiedBy>
  <cp:lastPrinted>2022-08-24T13:47:12Z</cp:lastPrinted>
  <dcterms:created xsi:type="dcterms:W3CDTF">2022-08-22T11:34:58Z</dcterms:created>
  <dcterms:modified xsi:type="dcterms:W3CDTF">2022-10-07T12:47:17Z</dcterms:modified>
</cp:coreProperties>
</file>