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202300"/>
  <mc:AlternateContent xmlns:mc="http://schemas.openxmlformats.org/markup-compatibility/2006">
    <mc:Choice Requires="x15">
      <x15ac:absPath xmlns:x15ac="http://schemas.microsoft.com/office/spreadsheetml/2010/11/ac" url="https://kultura-my.sharepoint.com/personal/evija_smiltniece_kultura_lv/Documents/Darbvirsma/TAPS/Atzinumi/"/>
    </mc:Choice>
  </mc:AlternateContent>
  <xr:revisionPtr revIDLastSave="0" documentId="8_{D80307F9-8731-477B-AD3B-4865F28765A2}" xr6:coauthVersionLast="47" xr6:coauthVersionMax="47" xr10:uidLastSave="{00000000-0000-0000-0000-000000000000}"/>
  <bookViews>
    <workbookView xWindow="-110" yWindow="-110" windowWidth="19420" windowHeight="10300" xr2:uid="{728C3ED4-0569-42ED-86A1-7DC44FE9C82A}"/>
  </bookViews>
  <sheets>
    <sheet name="1.pielikums" sheetId="3" r:id="rId1"/>
    <sheet name="2.pielikums" sheetId="4" state="hidden" r:id="rId2"/>
  </sheets>
  <definedNames>
    <definedName name="_xlnm._FilterDatabase" localSheetId="1" hidden="1">'2.pielikums'!$A$11:$G$245</definedName>
    <definedName name="_xlnm.Print_Area" localSheetId="0">'1.pielikums'!$A$10:$L$131</definedName>
    <definedName name="_xlnm.Print_Area" localSheetId="1">'2.pielikums'!$A$9:$G$245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3" i="3" l="1"/>
  <c r="J117" i="3"/>
  <c r="J118" i="3"/>
  <c r="J115" i="3"/>
  <c r="J116" i="3"/>
  <c r="J113" i="3"/>
  <c r="J114" i="3"/>
  <c r="J112" i="3"/>
  <c r="J110" i="3"/>
  <c r="J109" i="3"/>
  <c r="J106" i="3"/>
  <c r="J107" i="3"/>
  <c r="J105" i="3"/>
  <c r="J103" i="3"/>
  <c r="J102" i="3"/>
  <c r="J98" i="3"/>
  <c r="J99" i="3"/>
  <c r="J100" i="3"/>
  <c r="J97" i="3"/>
  <c r="J94" i="3"/>
  <c r="J93" i="3"/>
  <c r="J92" i="3"/>
  <c r="J85" i="3"/>
  <c r="J86" i="3"/>
  <c r="J84" i="3"/>
  <c r="J82" i="3"/>
  <c r="J79" i="3"/>
  <c r="J78" i="3"/>
  <c r="J72" i="3"/>
  <c r="J73" i="3"/>
  <c r="J74" i="3"/>
  <c r="J71" i="3"/>
  <c r="J68" i="3"/>
  <c r="J69" i="3"/>
  <c r="J67" i="3"/>
  <c r="J64" i="3"/>
  <c r="J63" i="3"/>
  <c r="J61" i="3"/>
  <c r="J60" i="3"/>
  <c r="J57" i="3"/>
  <c r="J55" i="3"/>
  <c r="J56" i="3"/>
  <c r="J53" i="3"/>
  <c r="J54" i="3"/>
  <c r="J52" i="3"/>
  <c r="J46" i="3"/>
  <c r="J47" i="3"/>
  <c r="J48" i="3"/>
  <c r="J49" i="3"/>
  <c r="J45" i="3"/>
  <c r="J35" i="3"/>
  <c r="J36" i="3"/>
  <c r="J37" i="3"/>
  <c r="J38" i="3"/>
  <c r="J39" i="3"/>
  <c r="J40" i="3"/>
  <c r="J41" i="3"/>
  <c r="J42" i="3"/>
  <c r="J43" i="3"/>
  <c r="J34" i="3"/>
  <c r="J24" i="3"/>
  <c r="J25" i="3"/>
  <c r="J26" i="3"/>
  <c r="J27" i="3"/>
  <c r="J28" i="3"/>
  <c r="J29" i="3"/>
  <c r="J30" i="3"/>
  <c r="J31" i="3"/>
  <c r="J32" i="3"/>
  <c r="J21" i="3"/>
  <c r="J13" i="3"/>
  <c r="J14" i="3"/>
  <c r="J15" i="3"/>
  <c r="J16" i="3"/>
  <c r="J17" i="3"/>
  <c r="J18" i="3"/>
  <c r="J19" i="3"/>
  <c r="J20" i="3"/>
  <c r="J12" i="3"/>
  <c r="G245" i="4"/>
  <c r="G244" i="4"/>
  <c r="G243" i="4"/>
  <c r="G213" i="4"/>
  <c r="G211" i="4"/>
  <c r="G209" i="4"/>
  <c r="G204" i="4"/>
  <c r="G201" i="4"/>
  <c r="G190" i="4"/>
  <c r="G173" i="4"/>
  <c r="E166" i="4"/>
  <c r="G166" i="4" s="1"/>
  <c r="E165" i="4"/>
  <c r="G165" i="4" s="1"/>
  <c r="E167" i="4"/>
  <c r="G167" i="4" s="1"/>
  <c r="G157" i="4"/>
  <c r="G146" i="4"/>
  <c r="G147" i="4"/>
  <c r="G148" i="4"/>
  <c r="G142" i="4"/>
  <c r="G140" i="4"/>
  <c r="G139" i="4"/>
  <c r="G138" i="4"/>
  <c r="G136" i="4"/>
  <c r="G121" i="4"/>
  <c r="E119" i="4"/>
  <c r="G119" i="4" s="1"/>
  <c r="E117" i="4"/>
  <c r="G117" i="4" s="1"/>
  <c r="E118" i="4"/>
  <c r="G118" i="4" s="1"/>
  <c r="E115" i="4"/>
  <c r="G115" i="4" s="1"/>
  <c r="E114" i="4"/>
  <c r="G114" i="4" s="1"/>
  <c r="E113" i="4"/>
  <c r="G113" i="4" s="1"/>
  <c r="E110" i="4"/>
  <c r="G110" i="4" s="1"/>
  <c r="E109" i="4"/>
  <c r="G109" i="4" s="1"/>
  <c r="E111" i="4"/>
  <c r="G111" i="4" s="1"/>
  <c r="E105" i="4"/>
  <c r="G105" i="4" s="1"/>
  <c r="E102" i="4"/>
  <c r="G102" i="4" s="1"/>
  <c r="E101" i="4"/>
  <c r="G101" i="4" s="1"/>
  <c r="E98" i="4"/>
  <c r="G98" i="4" s="1"/>
  <c r="E99" i="4"/>
  <c r="G99" i="4" s="1"/>
  <c r="E93" i="4"/>
  <c r="G93" i="4" s="1"/>
  <c r="E92" i="4"/>
  <c r="G92" i="4" s="1"/>
  <c r="E84" i="4"/>
  <c r="G84" i="4" s="1"/>
  <c r="E83" i="4"/>
  <c r="G83" i="4" s="1"/>
  <c r="E77" i="4"/>
  <c r="G77" i="4" s="1"/>
  <c r="E78" i="4"/>
  <c r="G78" i="4" s="1"/>
  <c r="E96" i="4"/>
  <c r="G96" i="4" s="1"/>
  <c r="E95" i="4"/>
  <c r="G95" i="4" s="1"/>
  <c r="E90" i="4"/>
  <c r="G90" i="4" s="1"/>
  <c r="E89" i="4"/>
  <c r="G89" i="4" s="1"/>
  <c r="E87" i="4"/>
  <c r="G87" i="4" s="1"/>
  <c r="E86" i="4"/>
  <c r="G86" i="4" s="1"/>
  <c r="E81" i="4"/>
  <c r="G81" i="4" s="1"/>
  <c r="E80" i="4"/>
  <c r="G80" i="4" s="1"/>
  <c r="E75" i="4"/>
  <c r="G75" i="4" s="1"/>
  <c r="E74" i="4"/>
  <c r="G74" i="4" s="1"/>
  <c r="E71" i="4"/>
  <c r="G71" i="4" s="1"/>
  <c r="E70" i="4"/>
  <c r="G70" i="4" s="1"/>
  <c r="E68" i="4"/>
  <c r="G68" i="4" s="1"/>
  <c r="E67" i="4"/>
  <c r="G67" i="4" s="1"/>
  <c r="E65" i="4"/>
  <c r="G65" i="4" s="1"/>
  <c r="E64" i="4"/>
  <c r="G64" i="4" s="1"/>
  <c r="E62" i="4"/>
  <c r="G62" i="4" s="1"/>
  <c r="E61" i="4"/>
  <c r="G61" i="4" s="1"/>
  <c r="E52" i="4"/>
  <c r="G52" i="4" s="1"/>
  <c r="E53" i="4"/>
  <c r="G53" i="4" s="1"/>
  <c r="E59" i="4"/>
  <c r="G59" i="4" s="1"/>
  <c r="E58" i="4"/>
  <c r="G58" i="4" s="1"/>
  <c r="E56" i="4"/>
  <c r="G56" i="4" s="1"/>
  <c r="E55" i="4"/>
  <c r="G55" i="4" s="1"/>
  <c r="E49" i="4"/>
  <c r="G49" i="4" s="1"/>
  <c r="E50" i="4"/>
  <c r="G50" i="4" s="1"/>
  <c r="E46" i="4"/>
  <c r="G46" i="4" s="1"/>
  <c r="E47" i="4"/>
  <c r="G47" i="4" s="1"/>
  <c r="E44" i="4"/>
  <c r="G44" i="4" s="1"/>
  <c r="E43" i="4"/>
  <c r="G43" i="4" s="1"/>
  <c r="G242" i="4"/>
  <c r="G241" i="4"/>
  <c r="G240" i="4"/>
  <c r="G239" i="4"/>
  <c r="G237" i="4"/>
  <c r="G236" i="4"/>
  <c r="G234" i="4"/>
  <c r="G233" i="4"/>
  <c r="G232" i="4"/>
  <c r="G230" i="4"/>
  <c r="G229" i="4"/>
  <c r="G227" i="4"/>
  <c r="G226" i="4"/>
  <c r="G225" i="4"/>
  <c r="G224" i="4"/>
  <c r="G221" i="4"/>
  <c r="G220" i="4"/>
  <c r="G219" i="4"/>
  <c r="G212" i="4"/>
  <c r="G205" i="4"/>
  <c r="G202" i="4"/>
  <c r="G198" i="4"/>
  <c r="G197" i="4"/>
  <c r="G196" i="4"/>
  <c r="G194" i="4"/>
  <c r="G193" i="4"/>
  <c r="G192" i="4"/>
  <c r="G189" i="4"/>
  <c r="G188" i="4"/>
  <c r="G186" i="4"/>
  <c r="G185" i="4"/>
  <c r="G184" i="4"/>
  <c r="G181" i="4"/>
  <c r="G180" i="4"/>
  <c r="G179" i="4"/>
  <c r="G177" i="4"/>
  <c r="G176" i="4"/>
  <c r="G175" i="4"/>
  <c r="G172" i="4"/>
  <c r="G171" i="4"/>
  <c r="G163" i="4"/>
  <c r="G162" i="4"/>
  <c r="G161" i="4"/>
  <c r="G158" i="4"/>
  <c r="G156" i="4"/>
  <c r="G154" i="4"/>
  <c r="G153" i="4"/>
  <c r="G152" i="4"/>
  <c r="G144" i="4"/>
  <c r="G143" i="4"/>
  <c r="G135" i="4"/>
  <c r="G134" i="4"/>
  <c r="G132" i="4"/>
  <c r="G131" i="4"/>
  <c r="G130" i="4"/>
  <c r="G128" i="4"/>
  <c r="G127" i="4"/>
  <c r="G126" i="4"/>
  <c r="G122" i="4"/>
  <c r="G107" i="4"/>
  <c r="G106" i="4"/>
  <c r="G40" i="4"/>
  <c r="G39" i="4"/>
  <c r="G37" i="4"/>
  <c r="G36" i="4"/>
  <c r="G34" i="4"/>
  <c r="G33" i="4"/>
  <c r="G31" i="4"/>
  <c r="G30" i="4"/>
  <c r="G28" i="4"/>
  <c r="G27" i="4"/>
  <c r="G25" i="4"/>
  <c r="G24" i="4"/>
  <c r="G22" i="4"/>
  <c r="G21" i="4"/>
  <c r="G19" i="4"/>
  <c r="G18" i="4"/>
  <c r="G16" i="4"/>
  <c r="G15" i="4"/>
  <c r="G13" i="4"/>
  <c r="G12" i="4"/>
  <c r="G149" i="4" l="1"/>
  <c r="G120" i="4"/>
  <c r="G116" i="4"/>
  <c r="G38" i="4"/>
  <c r="G32" i="4"/>
  <c r="G14" i="4"/>
  <c r="G57" i="4"/>
  <c r="G94" i="4"/>
  <c r="G82" i="4"/>
  <c r="G63" i="4"/>
  <c r="G88" i="4"/>
  <c r="G51" i="4"/>
  <c r="G45" i="4"/>
  <c r="G26" i="4"/>
  <c r="G174" i="4"/>
  <c r="G23" i="4"/>
  <c r="G41" i="4"/>
  <c r="G60" i="4"/>
  <c r="G164" i="4"/>
  <c r="G199" i="4"/>
  <c r="G206" i="4"/>
  <c r="G182" i="4"/>
  <c r="G133" i="4"/>
  <c r="G100" i="4"/>
  <c r="G108" i="4"/>
  <c r="G17" i="4"/>
  <c r="G54" i="4"/>
  <c r="G72" i="4"/>
  <c r="G129" i="4"/>
  <c r="G187" i="4"/>
  <c r="G29" i="4"/>
  <c r="G66" i="4"/>
  <c r="G85" i="4"/>
  <c r="G103" i="4"/>
  <c r="G203" i="4"/>
  <c r="G141" i="4"/>
  <c r="G112" i="4"/>
  <c r="G79" i="4"/>
  <c r="G48" i="4"/>
  <c r="G35" i="4"/>
  <c r="G69" i="4"/>
  <c r="G145" i="4"/>
  <c r="G195" i="4"/>
  <c r="G178" i="4"/>
  <c r="G91" i="4"/>
  <c r="G168" i="4"/>
  <c r="G137" i="4"/>
  <c r="G155" i="4"/>
  <c r="G97" i="4"/>
  <c r="G159" i="4"/>
  <c r="G20" i="4"/>
  <c r="G123" i="4"/>
  <c r="G191" i="4"/>
  <c r="G76" i="4"/>
</calcChain>
</file>

<file path=xl/sharedStrings.xml><?xml version="1.0" encoding="utf-8"?>
<sst xmlns="http://schemas.openxmlformats.org/spreadsheetml/2006/main" count="875" uniqueCount="333">
  <si>
    <t>Nr.p.k.</t>
  </si>
  <si>
    <t>Publiskais pakalpojums</t>
  </si>
  <si>
    <r>
      <t>Muzeja ekspozīciju un izstāžu apmeklējums</t>
    </r>
    <r>
      <rPr>
        <b/>
        <vertAlign val="superscript"/>
        <sz val="10"/>
        <color theme="1"/>
        <rFont val="Arial"/>
        <family val="2"/>
        <charset val="186"/>
      </rPr>
      <t xml:space="preserve"> </t>
    </r>
  </si>
  <si>
    <t>1.1.</t>
  </si>
  <si>
    <t>1.1.1.</t>
  </si>
  <si>
    <t>Ojāra Vācieša memoriālais muzejs</t>
  </si>
  <si>
    <t>1 apmeklējums</t>
  </si>
  <si>
    <t>1.1.2.</t>
  </si>
  <si>
    <t>Andreja Upīša memoriālais muzejs</t>
  </si>
  <si>
    <t>1.1.3.</t>
  </si>
  <si>
    <t>Jāņa Akuratera muzejs</t>
  </si>
  <si>
    <t>1.1.4.</t>
  </si>
  <si>
    <t>Krišjāņa Barona muzejs</t>
  </si>
  <si>
    <t>1.1.5.</t>
  </si>
  <si>
    <t>Jaņa Rozentāla un Rūdolfa Blaumaņa muzejs</t>
  </si>
  <si>
    <t>1.1.6.</t>
  </si>
  <si>
    <t>Raiņa un Aspazijas māja</t>
  </si>
  <si>
    <t>1.1.7.</t>
  </si>
  <si>
    <t>Raiņa un Aspazijas vasarnīca</t>
  </si>
  <si>
    <t>1.1.8.</t>
  </si>
  <si>
    <t>Raiņa muzejs "Jasmuiža"</t>
  </si>
  <si>
    <t>1.1.9.</t>
  </si>
  <si>
    <t>Raiņa muzejs "Tadenava"</t>
  </si>
  <si>
    <t>1.1.10.</t>
  </si>
  <si>
    <t>1 apmeklējums 1 personai</t>
  </si>
  <si>
    <t>1.2.</t>
  </si>
  <si>
    <t>Muzeja ekspozīcijas un izstādes apmeklējums pārējiem apmeklētājiem</t>
  </si>
  <si>
    <t>1.2.1.</t>
  </si>
  <si>
    <t>1.2.2.</t>
  </si>
  <si>
    <t xml:space="preserve">Andreja Upīša memoriālais muzejs </t>
  </si>
  <si>
    <t>1.2.3.</t>
  </si>
  <si>
    <t>1.2.4.</t>
  </si>
  <si>
    <t>1.2.5.</t>
  </si>
  <si>
    <t>1.2.6.</t>
  </si>
  <si>
    <t>1.2.7.</t>
  </si>
  <si>
    <t>1.2.8.</t>
  </si>
  <si>
    <t>1.2.9.</t>
  </si>
  <si>
    <t>1.2.10.</t>
  </si>
  <si>
    <t>1.3.</t>
  </si>
  <si>
    <t>1.3.1.</t>
  </si>
  <si>
    <t>1 apmeklējums ģimenei</t>
  </si>
  <si>
    <t>1.3.2.</t>
  </si>
  <si>
    <t>1.3.3.</t>
  </si>
  <si>
    <t>1.3.4.</t>
  </si>
  <si>
    <t>1.3.5.</t>
  </si>
  <si>
    <t>1.3.6.</t>
  </si>
  <si>
    <t>1.3.7.</t>
  </si>
  <si>
    <t>1.3.8.</t>
  </si>
  <si>
    <t>1.3.9.</t>
  </si>
  <si>
    <t>1.3.10.</t>
  </si>
  <si>
    <t xml:space="preserve">Gida pakalpojumi muzeja ekspozīcijās un izstādēs, ekskursijas ilgums 45-60 min. </t>
  </si>
  <si>
    <t>2.1.</t>
  </si>
  <si>
    <t>1 ekskursija</t>
  </si>
  <si>
    <t>2.2.</t>
  </si>
  <si>
    <t>2.3.</t>
  </si>
  <si>
    <t>2.4.</t>
  </si>
  <si>
    <t>2.5.</t>
  </si>
  <si>
    <t>Audiogida izmantošana</t>
  </si>
  <si>
    <t>1 izmantošanas reize</t>
  </si>
  <si>
    <t>3.1.</t>
  </si>
  <si>
    <t>3.1.1.</t>
  </si>
  <si>
    <t>programmas apmeklējums 1 personai</t>
  </si>
  <si>
    <t>3.1.2.</t>
  </si>
  <si>
    <t>Muzeja izglītojošās programmas apmeklējums skolēniem (vispārējās izglītības, profesionālās pamatizglītības, arodizglītības, profesionālās vidējās izglītības programmās), studentiem, pensionāriem, programmas ilgums 45-60 minūtes (grupā 5-30 apmeklētāji)</t>
  </si>
  <si>
    <t>3.1.3.</t>
  </si>
  <si>
    <t>3.1.4.</t>
  </si>
  <si>
    <t>Muzeja izglītojošās programmas apmeklējums jaunlaulātajiem un viņu viesiem; programmas ilgums 30-45 minūtes (grupā ne vairāk par 25 apmeklētājiem)</t>
  </si>
  <si>
    <t>programmas apmeklējums grupai</t>
  </si>
  <si>
    <t>3.1.5.</t>
  </si>
  <si>
    <t>Muzeja izglītojošās programmas apmeklējums jaunlaulātajiem un viņu viesiem; programmas ilgums 30-45 minūtes (grupā 26-50 apmeklētāji)</t>
  </si>
  <si>
    <t>3.1.6.</t>
  </si>
  <si>
    <t>Muzeja izglītojošās programmas apmeklējums jaunlaulātajiem un viņu viesiem; programmas ilgums 30-45 minūtes (grupā vairāk par 50 apmeklētājiem)</t>
  </si>
  <si>
    <t>3.2.</t>
  </si>
  <si>
    <t>3.2.1.</t>
  </si>
  <si>
    <t>3.2.1.1.</t>
  </si>
  <si>
    <t>lekcijas apmeklējums 1 personai</t>
  </si>
  <si>
    <t>3.2.1.2.</t>
  </si>
  <si>
    <t>Lekcijas apmeklējums pārējiem apmeklētājiem</t>
  </si>
  <si>
    <t>3.2.2.</t>
  </si>
  <si>
    <t>3.2.2.1.</t>
  </si>
  <si>
    <t>3.2.2.2.</t>
  </si>
  <si>
    <t>3.3.</t>
  </si>
  <si>
    <t>3.3.1.</t>
  </si>
  <si>
    <t>Tematiska pasākuma apmeklējums; pasākuma ilgums 45-60 minūtes</t>
  </si>
  <si>
    <t>3.3.1.1.</t>
  </si>
  <si>
    <t>Tematiska pasākuma apmeklējums pirmsskolas vecuma bērniem</t>
  </si>
  <si>
    <t>pasākuma apmeklējums 1 personai</t>
  </si>
  <si>
    <t>3.3.1.2.</t>
  </si>
  <si>
    <t>3.3.1.3.</t>
  </si>
  <si>
    <t>Tematiska pasākuma apmeklējums pārējiem apmeklētājiem</t>
  </si>
  <si>
    <t>3.3.2.</t>
  </si>
  <si>
    <t>Tematiska pasākuma apmeklējums; pasākuma ilgums 90-120 minūtes</t>
  </si>
  <si>
    <t>3.3.2.1.</t>
  </si>
  <si>
    <t>3.3.2.2.</t>
  </si>
  <si>
    <t>3.3.2.3.</t>
  </si>
  <si>
    <t>Tematiska pasākuma  apmeklējums pārējiem apmeklētājiem</t>
  </si>
  <si>
    <t>3.3.2.4.</t>
  </si>
  <si>
    <t>3.4.</t>
  </si>
  <si>
    <t>3.4.1.</t>
  </si>
  <si>
    <t>tāme</t>
  </si>
  <si>
    <t>Konsultāciju pakalpojumi</t>
  </si>
  <si>
    <t>4.1.</t>
  </si>
  <si>
    <t>Mutiska konsultācija par tēmu, kas atbilst muzeja struktūrvienības  profilam</t>
  </si>
  <si>
    <t>1 konsultācija</t>
  </si>
  <si>
    <t>4.2.</t>
  </si>
  <si>
    <t>Rakstiska konsultācija par tēmu, kas atbilst muzeja struktūrvienības profilam</t>
  </si>
  <si>
    <t>1 konsultācija apjomā līdz 1800 rakstu zīmēm</t>
  </si>
  <si>
    <t>5.1.</t>
  </si>
  <si>
    <t>Muzeja krājuma priekšmetu atlase</t>
  </si>
  <si>
    <t>5.1.1.</t>
  </si>
  <si>
    <t>Muzeja krājuma priekšmetu tematiskā atlase</t>
  </si>
  <si>
    <t>1 priekšmets</t>
  </si>
  <si>
    <t>5.2.</t>
  </si>
  <si>
    <t>Muzeja krājuma priekšmetu izmantošana publicēšanai</t>
  </si>
  <si>
    <t>5.2.1.</t>
  </si>
  <si>
    <t>Muzeja krājuma priekšmeta izmantošana publicēšanai mācību un pētnieciskos izdevumos, t.sk. TV un kino, izņemot muzeju popularizējošas publikācijas un raidījumus</t>
  </si>
  <si>
    <t>5.2.2.</t>
  </si>
  <si>
    <t>Muzeja krājuma priekšmeta izmantošana publicēšanai dažādos, ar literatūras vai kultūras vēsturi nesaistītos, izdevumos, t.sk. TV un kino</t>
  </si>
  <si>
    <t>5.2.3.</t>
  </si>
  <si>
    <t>Muzeja krājuma priekšmeta izmantošana publicēšanai reklāmas u.c. ar muzeja pamatdarbību nesaistītos komerciālos nolūkos</t>
  </si>
  <si>
    <t>5.3.</t>
  </si>
  <si>
    <t>Muzeja krājuma priekšmetu deponēšana</t>
  </si>
  <si>
    <t>5.3.1.</t>
  </si>
  <si>
    <t>Muzeja krājuma priekšmeta deponēšana ārpus muzeja sabiedrībai pieejamu izstāžu vajadzībām neakreditētiem muzejiem uz līgumā noteiktu laiku</t>
  </si>
  <si>
    <t>2% no muzeja priekšmeta vērtības gadā</t>
  </si>
  <si>
    <t>5.3.2.</t>
  </si>
  <si>
    <t>Muzeja krājuma priekšmeta deponēšana ārpus muzeja sabiedrībai pieejamu izstāžu vajadzībām citām institūcijām (izņemot muzejus) uz līgumā noteiktu laiku</t>
  </si>
  <si>
    <t>5% no muzeja priekšmeta vērtības gadā</t>
  </si>
  <si>
    <t>5.3.3.</t>
  </si>
  <si>
    <t>Muzeja krājuma priekšmeta deponēšana ārpus muzeja citām institūcijām uz līgumā noteiktu laiku</t>
  </si>
  <si>
    <t>10% no muzeja priekšmeta vērtības gadā</t>
  </si>
  <si>
    <t>5.4.</t>
  </si>
  <si>
    <t>Muzeja krājuma priekšmetu fotografēšana, skenēšana, kopēšana</t>
  </si>
  <si>
    <t>5.4.1.</t>
  </si>
  <si>
    <t>Muzeja krājuma priekšmeta fotografēšana uz vietas muzejā, ko veic pasūtītājs, bez tiesībām publicēt</t>
  </si>
  <si>
    <t>1 fotouzņēmums</t>
  </si>
  <si>
    <t>5.4.2.</t>
  </si>
  <si>
    <t>1 digitālais attēls</t>
  </si>
  <si>
    <t>5.4.3.</t>
  </si>
  <si>
    <t>Muzeja krājuma priekšmeta digitālā attēla izdrukāšana, ko veic muzeja speciālists muzeja telpās</t>
  </si>
  <si>
    <t>1 A4 lappuse, melnbalta izdruka</t>
  </si>
  <si>
    <t>6.1.</t>
  </si>
  <si>
    <t>Telpu noma muzejā ar muzeja pamatdarbību nesaistītiem pasākumiem</t>
  </si>
  <si>
    <t>6.1.1.</t>
  </si>
  <si>
    <t>Ojāra Vācieša memoriālais muzejs (Robinsona zāle)</t>
  </si>
  <si>
    <t>1 stunda</t>
  </si>
  <si>
    <t>6.1.2.</t>
  </si>
  <si>
    <t>Andreja Upīša memoriālais muzejs (izstāžu un sarīkojumu telpa)</t>
  </si>
  <si>
    <t>6.1.3.</t>
  </si>
  <si>
    <t>Jāņa Akuratera muzejs (Kamīnzāle)</t>
  </si>
  <si>
    <t>6.1.4.</t>
  </si>
  <si>
    <t>Krišjāņa Barona muzejs (izstāžu telpa)</t>
  </si>
  <si>
    <t>6.1.5.</t>
  </si>
  <si>
    <t xml:space="preserve">Jaņa Rozentāla un Rūdolfa Blaumaņa muzejs: </t>
  </si>
  <si>
    <t>6.1.5.1.</t>
  </si>
  <si>
    <t>viesistaba</t>
  </si>
  <si>
    <t>6.1.5.2.</t>
  </si>
  <si>
    <t>izstāžu telpa</t>
  </si>
  <si>
    <t>6.1.6.</t>
  </si>
  <si>
    <t>Raiņa un Aspazijas māja:</t>
  </si>
  <si>
    <t>6.1.6.1.</t>
  </si>
  <si>
    <t>multifunkcionāla zāle</t>
  </si>
  <si>
    <t>6.1.6.2.</t>
  </si>
  <si>
    <t>izglītojošo nodarbību telpa</t>
  </si>
  <si>
    <t>6.1.7.</t>
  </si>
  <si>
    <t>Raiņa un Aspazijas vasarnīca (multifunkcionālā zāle)</t>
  </si>
  <si>
    <t>6.1.8.</t>
  </si>
  <si>
    <t>Raiņa muzejs "Jasmuiža":</t>
  </si>
  <si>
    <t>6.1.8.1.</t>
  </si>
  <si>
    <t>6.1.8.2.</t>
  </si>
  <si>
    <t>kamīntelpa</t>
  </si>
  <si>
    <t>6.1.9.</t>
  </si>
  <si>
    <t>Raiņa muzejs "Tadenava":</t>
  </si>
  <si>
    <t>6.1.9.1.</t>
  </si>
  <si>
    <t>6.1.9.2.</t>
  </si>
  <si>
    <t>šķūnis</t>
  </si>
  <si>
    <t>6.1.9.3.</t>
  </si>
  <si>
    <t xml:space="preserve">lauku pirts </t>
  </si>
  <si>
    <t>6.2.</t>
  </si>
  <si>
    <t>6.3.</t>
  </si>
  <si>
    <t>6.4.</t>
  </si>
  <si>
    <t>6.5.</t>
  </si>
  <si>
    <t>1 fotografēšanās reize</t>
  </si>
  <si>
    <t>2.pielikums</t>
  </si>
  <si>
    <t>Ministru kabineta</t>
  </si>
  <si>
    <t>2023.gada __.______________</t>
  </si>
  <si>
    <t>noteikumiem Nr.________</t>
  </si>
  <si>
    <t>projekta anotācijai</t>
  </si>
  <si>
    <t>Memoriālo muzeju apvienības publisko maksas pakalpojumu sniegšanā iesaistīto darbinieku izlietotais darba laiks un atalgojums</t>
  </si>
  <si>
    <t>mērvienība</t>
  </si>
  <si>
    <t>Publiskā pakalpojuma sniegšanā iesaistītie darbinieki</t>
  </si>
  <si>
    <t>Darbinieku izlietotais darba laiks (stundas)</t>
  </si>
  <si>
    <t>Darba samaksa (stundu likme)</t>
  </si>
  <si>
    <t>1.</t>
  </si>
  <si>
    <t>eksponātu uzraugs</t>
  </si>
  <si>
    <t>muzeja izstāžu un ekspozīciju zāļu uzraugs</t>
  </si>
  <si>
    <t>kopā</t>
  </si>
  <si>
    <t>vecākais speciālists</t>
  </si>
  <si>
    <t>izglītības programmu kurators</t>
  </si>
  <si>
    <t>Kompleksā 24 stundu biļete 2 muzeju apmeklējumam3</t>
  </si>
  <si>
    <t>Ģimenes biļete muzeja ekspozīcijas un izstādes apmeklējumam (1 vai 2 pieaugušie ar 1-4 skolas vecuma bērniem vai viena daudzbērnu ģimene)</t>
  </si>
  <si>
    <t>Kompleksā 24 stundu biļete 2 muzeju apmeklējumam2</t>
  </si>
  <si>
    <t>2.</t>
  </si>
  <si>
    <t>3.</t>
  </si>
  <si>
    <t xml:space="preserve">Muzeja izglītojošās programmas, lekcijas un tematiski pasākumi </t>
  </si>
  <si>
    <t>Muzeja izglītojošās programmas apmeklējums</t>
  </si>
  <si>
    <t>Muzeja speciālista sagatavotu lekciju apmeklējums4</t>
  </si>
  <si>
    <t>Muzeja speciālista lekcijas apmeklējums; ilgums 45-60 minūtes (grupā 5-30 apmeklētāji)</t>
  </si>
  <si>
    <t>Muzeja speciālista sagatavotas lekcijas apmeklējums; ilgums 60-120 minūtes (grupā 5-30 apmeklētāji)</t>
  </si>
  <si>
    <t>Tematiska pasākuma apmeklējums - pasākums ietver muzeja personības dzīves un daiļrades, kā arī laikmeta un kultūrvēsturisku notikumu izklāstu un interpretāciju</t>
  </si>
  <si>
    <t>4.</t>
  </si>
  <si>
    <t>5.</t>
  </si>
  <si>
    <t>Muzeja krājuma izmantošana Andreja Upīša memoriālajā muzejā un Ojāra Vācieša memoriālajā muzejā</t>
  </si>
  <si>
    <t>muzeja krājuma glabātājs</t>
  </si>
  <si>
    <t>Tiek aprēķināts</t>
  </si>
  <si>
    <t>Muzeja krājuma priekšmeta, kura izmērs nepārsniedz A4 formātu, skenēšana bez digitālās apstrādes, ko veic muzeja speciālists muzeja telpās6</t>
  </si>
  <si>
    <t>6.</t>
  </si>
  <si>
    <t>Muzeja telpu izmantošana</t>
  </si>
  <si>
    <t>Muzeja izglītojošās programmas apmeklējums pārējiem apmeklētājiem; programmas ilgums 45-90 minūtes (grupā 5-30 apmeklētāji)</t>
  </si>
  <si>
    <t>Muzeja telpu izmantošana filmēšanai ar muzeja tiešo darbību nesaistītu populārzinātnisku un izglītojošu televīzijas un kino raidījumu filmēšanai10</t>
  </si>
  <si>
    <t>Muzeja telpu izmantošana filmēšanai ar muzeja tiešo darbību nesaistītiem reklāmas u.c. komerciāliem mērķiem10</t>
  </si>
  <si>
    <t>Fotografēšanās muzeja telpās, izmantojot neprofesionālo foto tehniku muzeja darba laikā10</t>
  </si>
  <si>
    <r>
      <t>1100 atalgojums (</t>
    </r>
    <r>
      <rPr>
        <i/>
        <sz val="10"/>
        <color theme="1"/>
        <rFont val="Arial"/>
        <family val="2"/>
        <charset val="186"/>
      </rPr>
      <t>euro</t>
    </r>
    <r>
      <rPr>
        <sz val="10"/>
        <color theme="1"/>
        <rFont val="Arial"/>
        <family val="2"/>
        <charset val="186"/>
      </rPr>
      <t>)</t>
    </r>
  </si>
  <si>
    <t>Muzeja ekspozīcijas un izstādes apmeklējums izglītojamiem (vispārējās izglītības, profesionālās pamatizglītības, arodizglītības, profesionālās vidējās izglītības programmās), studentiem, pensionāriem</t>
  </si>
  <si>
    <t>Gida pakalpojums grupām (līdz 5 apmeklētāji) muzeja ekspozīcijās un izstādēs valsts valodā</t>
  </si>
  <si>
    <t>Gida pakalpojums grupām (no 6 līdz 15 apmeklētāji) muzeja ekspozīcijās un izstādēs valsts valodā</t>
  </si>
  <si>
    <t>Gida pakalpojums grupām (līdz 5 apmeklētāji) muzeja ekspozīcijās un izstādēs svešvalodā (krievu, angļu)</t>
  </si>
  <si>
    <t>Gida pakalpojums grupām (no 6 līdz 15 apmeklētāji) muzeja ekspozīcijās un izstādēs svešvalodā (krievu, angļu)</t>
  </si>
  <si>
    <t>Lekcijas apmeklējums izglītojamiem (vispārējās izglītības, profesionālās pamatizglītības, arodizglītības, profesionālās vidējās izglītības programmās), studentiem, pensionāriem</t>
  </si>
  <si>
    <t>Tematiska pasākuma apmeklējums izglītojamiem (vispārējās izglītības, profesionālās pamatizglītības, arodizglītības, profesionālās vidējās izglītības programmās), studentiem, pensionāriem</t>
  </si>
  <si>
    <r>
      <t>Ģimenes biļete</t>
    </r>
    <r>
      <rPr>
        <vertAlign val="superscript"/>
        <sz val="10"/>
        <rFont val="Arial"/>
        <family val="2"/>
        <charset val="186"/>
      </rPr>
      <t>3</t>
    </r>
    <r>
      <rPr>
        <sz val="10"/>
        <rFont val="Arial"/>
        <family val="2"/>
        <charset val="186"/>
      </rPr>
      <t xml:space="preserve"> uz pirmsskolas un sākumskolas vecumam domātiem pasākumiem</t>
    </r>
  </si>
  <si>
    <r>
      <t>Fotografēšanās muzeja telpās, izmantojot profesionālo foto tehniku muzeja darba laikā</t>
    </r>
    <r>
      <rPr>
        <vertAlign val="superscript"/>
        <sz val="10"/>
        <rFont val="Arial"/>
        <family val="2"/>
        <charset val="186"/>
      </rPr>
      <t>10</t>
    </r>
    <r>
      <rPr>
        <sz val="10"/>
        <rFont val="Arial"/>
        <family val="2"/>
        <charset val="186"/>
      </rPr>
      <t xml:space="preserve">, </t>
    </r>
    <r>
      <rPr>
        <vertAlign val="superscript"/>
        <sz val="10"/>
        <rFont val="Arial"/>
        <family val="2"/>
        <charset val="186"/>
      </rPr>
      <t>11</t>
    </r>
  </si>
  <si>
    <t>Muzeja izglītojošās programmas apmeklējums pirmsskolas vecuma bērniem, programmas ilgums 45–60 minūtes (grupā 5-30 apmeklētāji)</t>
  </si>
  <si>
    <t>gida pakalpojums grupām (grupā līdz 5 personām) muzeja ekspozīcijās un izstādēs valsts valodā</t>
  </si>
  <si>
    <t>gida pakalpojums grupām (grupā no 6 līdz 15 personām) muzeja ekspozīcijās un izstādēs valsts valodā</t>
  </si>
  <si>
    <t>gida pakalpojums grupām (grupā līdz 5 personām) muzeja ekspozīcijās un izstādēs svešvalodā (krievu, angļu)</t>
  </si>
  <si>
    <t>gida pakalpojums grupām (grupā no 6 līdz 15 personām) muzeja ekspozīcijās un izstādēs svešvalodā (krievu, angļu)</t>
  </si>
  <si>
    <t>audiogida izmantošana</t>
  </si>
  <si>
    <t>lekcijas apmeklējums izglītojamiem (vispārējās izglītības, profesionālās pamatizglītības, arodizglītības, profesionālās vidējās izglītības programmās), studentiem, pensionāriem</t>
  </si>
  <si>
    <t>lekcijas apmeklējums pārējiem apmeklētājiem</t>
  </si>
  <si>
    <t>tematiska pasākuma apmeklējums pirmsskolas vecuma bērniem</t>
  </si>
  <si>
    <t>tematiska pasākuma apmeklējums izglītojamiem (vispārējās izglītības, profesionālās pamatizglītības, arodizglītības, profesionālās vidējās izglītības programmās), studentiem, pensionāriem</t>
  </si>
  <si>
    <t>tematiska pasākuma apmeklējums pārējiem apmeklētājiem</t>
  </si>
  <si>
    <t>tematiska pasākuma  apmeklējums pārējiem apmeklētājiem</t>
  </si>
  <si>
    <t>speciāla pasākuma  apmeklējums muzejā</t>
  </si>
  <si>
    <t>mutiska konsultācija par tēmu, kas atbilst muzeja struktūrvienības  profilam</t>
  </si>
  <si>
    <t>rakstiska konsultācija par tēmu, kas atbilst muzeja struktūrvienības profilam</t>
  </si>
  <si>
    <t>muzeja krājuma priekšmetu tematiskā atlase</t>
  </si>
  <si>
    <t>muzeja krājuma priekšmeta fotografēšana uz vietas muzejā, ko veic pasūtītājs, bez tiesībām publicēt</t>
  </si>
  <si>
    <t>muzeja krājuma priekšmeta digitālā attēla izdrukāšana, ko veic muzeja speciālists muzeja telpās</t>
  </si>
  <si>
    <t>muzeja telpu izmantošana filmēšanai nekomerciāliem ar muzeja tiešo darbību nesaistīiem mērķiem populārzinātnisku un izglītojošu televīzijas un kino raidījumu filmēšanai</t>
  </si>
  <si>
    <t>muzeja telpu izmantošana filmēšanai komerciāliem ar muzeja tiešo darbību nesaistītiem reklāmas mērķiem un citiem komerciāliem mērķiem</t>
  </si>
  <si>
    <t>fotografēšanās muzeja telpās, izmantojot neprofesionālo foto tehniku muzeja darba laikā</t>
  </si>
  <si>
    <t>muzeja izglītojošās programmas apmeklējums jaunlaulātajiem un viņu viesiem (grupā no 26 līdz 50 personām)</t>
  </si>
  <si>
    <t>muzeja izglītojošās programmas apmeklējums jaunlaulātajiem un viņu viesiem (grupā vairāk kā 50 personas)</t>
  </si>
  <si>
    <t>multifunkcionālā zāle</t>
  </si>
  <si>
    <t>muzeja krājuma priekšmetu izmantošana publicēšanai</t>
  </si>
  <si>
    <t>muzeja krājuma priekšmetu deponēšana</t>
  </si>
  <si>
    <t>telpu noma muzejā ar muzeja pamatdarbību nesaistītiem pasākumiem</t>
  </si>
  <si>
    <t>muzeja ekspozīcijas un izstādes apmeklējums pārējiem apmeklētājiem¹</t>
  </si>
  <si>
    <t xml:space="preserve">tematiska pasākuma apmeklējums – pasākums ietver muzeja personības dzīves un daiļrades, kā arī laikmeta un kultūrvēsturisku notikumu izklāstu un interpretāciju  </t>
  </si>
  <si>
    <t>Kultūras ministre</t>
  </si>
  <si>
    <t>A.Lāce</t>
  </si>
  <si>
    <r>
      <t>Muzeja izglītojošās programmas, lekcijas, tematiski un speciāli pasākumi</t>
    </r>
    <r>
      <rPr>
        <b/>
        <vertAlign val="superscript"/>
        <sz val="12"/>
        <rFont val="Times New Roman"/>
        <family val="1"/>
        <charset val="186"/>
      </rPr>
      <t>1</t>
    </r>
  </si>
  <si>
    <r>
      <t>Konsultāciju pakalpojumi</t>
    </r>
    <r>
      <rPr>
        <b/>
        <vertAlign val="superscript"/>
        <sz val="12"/>
        <rFont val="Times New Roman"/>
        <family val="1"/>
        <charset val="186"/>
      </rPr>
      <t>1</t>
    </r>
  </si>
  <si>
    <r>
      <t>Muzeja telpu izmantošana</t>
    </r>
    <r>
      <rPr>
        <b/>
        <vertAlign val="superscript"/>
        <sz val="12"/>
        <rFont val="Times New Roman"/>
        <family val="1"/>
        <charset val="186"/>
      </rPr>
      <t>7, 9, 10</t>
    </r>
  </si>
  <si>
    <t>muzeja krājuma priekšmeta izmantošana komerciālos nolūkos publicēšanai dažādos, ar literatūras vai kultūras vēsturi nesaistītos, izdevumos, tai skaitā televīzijā un kino</t>
  </si>
  <si>
    <t>Piezīmes</t>
  </si>
  <si>
    <r>
      <rPr>
        <vertAlign val="superscript"/>
        <sz val="12"/>
        <rFont val="Times New Roman"/>
        <family val="1"/>
        <charset val="186"/>
      </rPr>
      <t>3</t>
    </r>
    <r>
      <rPr>
        <sz val="12"/>
        <rFont val="Times New Roman"/>
        <family val="1"/>
        <charset val="186"/>
      </rPr>
      <t xml:space="preserve"> Ģimenes biļeti var izmantot ģimene, kurā ir 1–2 pieaugušie un 1 un vairāk bērnu līdz 18 gadu vecumam (uzrādot apliecinošus dokumentus), vai viena daudzbērnu ģimene, kuras aprūpē ir trīs vai vairāk bērnu līdz 18 gadu vecumam (tai skaitā audžuģimenē ievietoti un aizbildnībā esoši bērni) vai līdz 24 gadu vecumam, ja bērns iegūst vispārējo, profesionālo vai augstāko izglītību (uzrādot dokumentus, kas noteikti normatīvajos aktos par Latvijas Goda ģimenes apliecības programmas  īstenošanas kārtību, un dokumentus, kas apliecina daudzbērnu ģimenes statusu vai bērnu skaitu), vai ģimene, kuras aprūpē ir bērns ar invaliditāti vai pilngadīga persona, kura nav sasniegusi 24 gadu vecumu un kurai ir noteikta I vai II invaliditātes grupa (uzrādot Latvijas Goda ģimenes apliecību vai dokumentu, kas apliecina personas invaliditāti, un dokumentus, kas noteikti normatīvajos aktos par Latvijas Goda ģimenes apliecības programmas īstenošanas kārtību).</t>
    </r>
  </si>
  <si>
    <r>
      <rPr>
        <vertAlign val="superscript"/>
        <sz val="12"/>
        <rFont val="Times New Roman"/>
        <family val="1"/>
        <charset val="186"/>
      </rPr>
      <t>4</t>
    </r>
    <r>
      <rPr>
        <sz val="12"/>
        <rFont val="Times New Roman"/>
        <family val="1"/>
        <charset val="186"/>
      </rPr>
      <t xml:space="preserve"> Pakalpojums pieejams arī tiešsaistē un ārpus muzeja. Pakalpojuma cenā neietilpst ceļa, transporta un citi neparedzēti izdevumi, kas saistīti ar pakalpojuma sniegšanu ārpus muzeja. Minētos izdevumus pakalpojuma saņēmējs apmaksā to faktiskajā apmērā, pamatojoties uz muzeja izrakstītu rēķinu.</t>
    </r>
  </si>
  <si>
    <r>
      <rPr>
        <vertAlign val="superscript"/>
        <sz val="12"/>
        <rFont val="Times New Roman"/>
        <family val="1"/>
        <charset val="186"/>
      </rPr>
      <t>5</t>
    </r>
    <r>
      <rPr>
        <sz val="12"/>
        <rFont val="Times New Roman"/>
        <family val="1"/>
        <charset val="186"/>
      </rPr>
      <t xml:space="preserve"> Speciālā izglītojošā programma/ lekcija/ tematiskais pasākums muzejā vai ārpus tā – muzeja speciālistu organizēts komplekss piedāvājums ar paaugstinātu finansiālo un materiālo ietilpību, tai skaitā ar paaugstinātu aprīkojuma un materiālu izmantošanas intensitāti, pieaicinātiem muzeja izglītības programmu vai nodarbību vadītājiem, lektoriem vai pasākumu izpildītājmāksliniekiem.</t>
    </r>
  </si>
  <si>
    <r>
      <rPr>
        <vertAlign val="superscript"/>
        <sz val="12"/>
        <rFont val="Times New Roman"/>
        <family val="1"/>
        <charset val="186"/>
      </rPr>
      <t>6</t>
    </r>
    <r>
      <rPr>
        <sz val="12"/>
        <rFont val="Times New Roman"/>
        <family val="1"/>
        <charset val="186"/>
      </rPr>
      <t xml:space="preserve"> Pakalpojumi tiek sniegti, izvērtējot pamatotu klienta pieteikumu. Muzejam ir tiesības atteikt pakalpojuma sniegšanu, ja tas apdraud muzeja priekšmeta saglabātību vai neatbilst muzeja darbības mērķiem un uzdevumiem.</t>
    </r>
  </si>
  <si>
    <r>
      <rPr>
        <vertAlign val="superscript"/>
        <sz val="12"/>
        <rFont val="Times New Roman"/>
        <family val="1"/>
        <charset val="186"/>
      </rPr>
      <t>8</t>
    </r>
    <r>
      <rPr>
        <sz val="12"/>
        <rFont val="Times New Roman"/>
        <family val="1"/>
        <charset val="186"/>
      </rPr>
      <t xml:space="preserve"> Skenēšanu veic muzeja speciālists uz vietas muzejā. Skenētais attēls tiek ierakstīts klienta datu nesējā. Datu nesēja cena neietilpst pakalpojuma cenā. Muzejs neveic attēla digitālo apstrādi.</t>
    </r>
  </si>
  <si>
    <r>
      <rPr>
        <vertAlign val="superscript"/>
        <sz val="12"/>
        <rFont val="Times New Roman"/>
        <family val="1"/>
        <charset val="186"/>
      </rPr>
      <t>10</t>
    </r>
    <r>
      <rPr>
        <sz val="12"/>
        <rFont val="Times New Roman"/>
        <family val="1"/>
        <charset val="186"/>
      </rPr>
      <t xml:space="preserve"> Muzeja telpu izmantošanas un nomas pakalpojumiem ārpus muzeja darba laika piemēro koeficientu 1,5.</t>
    </r>
  </si>
  <si>
    <r>
      <rPr>
        <vertAlign val="superscript"/>
        <sz val="12"/>
        <rFont val="Times New Roman"/>
        <family val="1"/>
        <charset val="186"/>
      </rPr>
      <t>11</t>
    </r>
    <r>
      <rPr>
        <sz val="12"/>
        <rFont val="Times New Roman"/>
        <family val="1"/>
        <charset val="186"/>
      </rPr>
      <t xml:space="preserve"> Profesionālās foto tehnikas izmantošana – fotografēšana ar zibspuldzi vai uzstādot prožektorus, izmantojot fotokameru uz statīva. Pakalpojums neparedz iespēju, ka apmeklētājus fotografē muzeja darbinieks. Pakalpojuma norises ilgums jāsaskaņo ar muzeju.</t>
    </r>
  </si>
  <si>
    <r>
      <t>kompleksā 24 stundu biļete divu muzeju apmeklējumam</t>
    </r>
    <r>
      <rPr>
        <vertAlign val="superscript"/>
        <sz val="11"/>
        <rFont val="Times New Roman"/>
        <family val="1"/>
        <charset val="186"/>
      </rPr>
      <t>2</t>
    </r>
  </si>
  <si>
    <r>
      <t>muzeja izglītojošās programmas apmeklējums</t>
    </r>
    <r>
      <rPr>
        <vertAlign val="superscript"/>
        <sz val="11"/>
        <rFont val="Times New Roman"/>
        <family val="1"/>
        <charset val="186"/>
      </rPr>
      <t>4</t>
    </r>
  </si>
  <si>
    <r>
      <t>muzeja speciālista sagatavotu lekciju apmeklējums</t>
    </r>
    <r>
      <rPr>
        <vertAlign val="superscript"/>
        <sz val="11"/>
        <rFont val="Times New Roman"/>
        <family val="1"/>
        <charset val="186"/>
      </rPr>
      <t>4</t>
    </r>
  </si>
  <si>
    <r>
      <t>ģimenes biļete</t>
    </r>
    <r>
      <rPr>
        <vertAlign val="superscript"/>
        <sz val="11"/>
        <rFont val="Times New Roman"/>
        <family val="1"/>
        <charset val="186"/>
      </rPr>
      <t>3</t>
    </r>
    <r>
      <rPr>
        <sz val="11"/>
        <rFont val="Times New Roman"/>
        <family val="1"/>
        <charset val="186"/>
      </rPr>
      <t xml:space="preserve"> uz pirmsskolas un sākumskolas vecumam domātiem pasākumiem</t>
    </r>
  </si>
  <si>
    <r>
      <t>speciāla pasākuma  apmeklējums</t>
    </r>
    <r>
      <rPr>
        <vertAlign val="superscript"/>
        <sz val="11"/>
        <rFont val="Times New Roman"/>
        <family val="1"/>
        <charset val="186"/>
      </rPr>
      <t>5</t>
    </r>
  </si>
  <si>
    <r>
      <t>muzeja krājuma priekšmetu atlase</t>
    </r>
    <r>
      <rPr>
        <vertAlign val="superscript"/>
        <sz val="11"/>
        <rFont val="Times New Roman"/>
        <family val="1"/>
        <charset val="186"/>
      </rPr>
      <t>1</t>
    </r>
  </si>
  <si>
    <r>
      <t>muzeja krājuma priekšmetu fotografēšana, skenēšana un kopēšana</t>
    </r>
    <r>
      <rPr>
        <vertAlign val="superscript"/>
        <sz val="11"/>
        <rFont val="Times New Roman"/>
        <family val="1"/>
        <charset val="186"/>
      </rPr>
      <t>1</t>
    </r>
  </si>
  <si>
    <r>
      <t>muzeja krājuma priekšmeta, kura izmērs nepārsniedz A4 formātu, skenēšana bez digitālās apstrādes, ko veic muzeja speciālists muzeja telpās</t>
    </r>
    <r>
      <rPr>
        <vertAlign val="superscript"/>
        <sz val="11"/>
        <rFont val="Times New Roman"/>
        <family val="1"/>
        <charset val="186"/>
      </rPr>
      <t>8</t>
    </r>
  </si>
  <si>
    <r>
      <t>ģimenes biļete</t>
    </r>
    <r>
      <rPr>
        <vertAlign val="superscript"/>
        <sz val="11"/>
        <rFont val="Times New Roman"/>
        <family val="1"/>
        <charset val="186"/>
      </rPr>
      <t>3</t>
    </r>
    <r>
      <rPr>
        <sz val="11"/>
        <rFont val="Times New Roman"/>
        <family val="1"/>
        <charset val="186"/>
      </rPr>
      <t xml:space="preserve"> muzeja ekspozīcijas un izstādes apmeklējumam (1 vai 2 pieaugušie ar 1 un vairāk bērniem vai viena daudzbērnu ģimene)</t>
    </r>
    <r>
      <rPr>
        <vertAlign val="superscript"/>
        <sz val="11"/>
        <rFont val="Times New Roman"/>
        <family val="1"/>
        <charset val="186"/>
      </rPr>
      <t>1</t>
    </r>
  </si>
  <si>
    <t>Memoriālo muzeju apvienības publisko maksas pakalpojumu cenu kalkulācija</t>
  </si>
  <si>
    <t>Pielikums</t>
  </si>
  <si>
    <t xml:space="preserve"> 2025.gada ___.______________</t>
  </si>
  <si>
    <t>Mērvienība</t>
  </si>
  <si>
    <t>Administratīvās izmaksas (euro) (EKK 2000)</t>
  </si>
  <si>
    <t>Cena bez PVN (euro)</t>
  </si>
  <si>
    <t xml:space="preserve">PVN (euro) </t>
  </si>
  <si>
    <r>
      <t>fotografēšanās muzeja telpās, izmantojot profesionālo foto tehniku muzeja darba laikā</t>
    </r>
    <r>
      <rPr>
        <vertAlign val="superscript"/>
        <sz val="11"/>
        <rFont val="Times New Roman"/>
        <family val="1"/>
        <charset val="186"/>
      </rPr>
      <t>11</t>
    </r>
  </si>
  <si>
    <r>
      <t>0,00</t>
    </r>
    <r>
      <rPr>
        <vertAlign val="superscript"/>
        <sz val="11"/>
        <rFont val="Times New Roman"/>
        <family val="1"/>
        <charset val="186"/>
      </rPr>
      <t>1</t>
    </r>
  </si>
  <si>
    <r>
      <t>0,00</t>
    </r>
    <r>
      <rPr>
        <vertAlign val="superscript"/>
        <sz val="11"/>
        <rFont val="Times New Roman"/>
        <family val="1"/>
        <charset val="186"/>
      </rPr>
      <t>7</t>
    </r>
  </si>
  <si>
    <t>noteikumu Nr. 790</t>
  </si>
  <si>
    <t>muzeja krājuma priekšmeta izmantošana nekomerciālos nolūkos publicēšanai mācību un pētnieciskos izdevumos, tai skaitā televīzijā un kino, izņemot muzeju popularizējošas publikācijas un raidījumus</t>
  </si>
  <si>
    <t>muzeja krājuma priekšmeta deponēšana ārpus muzeja sabiedrībai pieejamu izstāžu vajadzībām neakreditētiem muzejiem uz līgumā noteiktu laiku</t>
  </si>
  <si>
    <t>muzeja krājuma priekšmeta izmantošana publicēšanai reklāmas un citā ar muzeja pamatdarbību nesaistītā komerciālā nolūkā</t>
  </si>
  <si>
    <t>muzeja krājuma priekšmeta deponēšana ārpus muzeja sabiedrībai pieejamu izstāžu vajadzībām citām institūcijām (izņemot muzejus) uz līgumā noteiktu laiku</t>
  </si>
  <si>
    <t>muzeja krājuma priekšmeta deponēšana ārpus muzeja citām institūcijām uz līgumā noteiktu laiku</t>
  </si>
  <si>
    <t>programmas apmeklējums grupai programmas ilgums 30–45 minūtes</t>
  </si>
  <si>
    <t xml:space="preserve">programmas apmeklējums grupai programmas ilgums 30–45 minūtes </t>
  </si>
  <si>
    <t>programmas apmeklējums grupai;–  programmas ilgums 30–45 minūtes</t>
  </si>
  <si>
    <t>programmas apmeklējums 1 personai programmas ilgums 45–90 minūtes</t>
  </si>
  <si>
    <t>programmas apmeklējums 1 personai programmas ilgums 45–60 minūtes</t>
  </si>
  <si>
    <t>programmas apmeklējums 1 personai programmas ilgums         45–60 minūtes</t>
  </si>
  <si>
    <r>
      <t>Cena ar PVN (</t>
    </r>
    <r>
      <rPr>
        <i/>
        <sz val="11"/>
        <color theme="1"/>
        <rFont val="Times New Roman"/>
        <family val="1"/>
        <charset val="186"/>
      </rPr>
      <t>euro</t>
    </r>
    <r>
      <rPr>
        <sz val="11"/>
        <color theme="1"/>
        <rFont val="Times New Roman"/>
        <family val="1"/>
        <charset val="186"/>
      </rPr>
      <t>)</t>
    </r>
  </si>
  <si>
    <t>Muzeja ekspozīciju un izstāžu apmeklējums¹</t>
  </si>
  <si>
    <t>muzeja ekspozīcijas un izstādes apmeklējums izglītojamiem (vispārējās izglītības, profesionālās pamatizglītības, arodizglītības, profesionālās vidējās izglītības programmās), studentiem, pensionāriem</t>
  </si>
  <si>
    <r>
      <t>Atalgojums (</t>
    </r>
    <r>
      <rPr>
        <i/>
        <sz val="11"/>
        <color theme="1"/>
        <rFont val="Times New Roman"/>
        <family val="1"/>
        <charset val="186"/>
      </rPr>
      <t>euro</t>
    </r>
    <r>
      <rPr>
        <sz val="11"/>
        <color theme="1"/>
        <rFont val="Times New Roman"/>
        <family val="1"/>
        <charset val="186"/>
      </rPr>
      <t>) (EKK 1100)</t>
    </r>
  </si>
  <si>
    <r>
      <t>Valsts sociālās apdrošināšanas obligātās iemaksas (</t>
    </r>
    <r>
      <rPr>
        <i/>
        <sz val="11"/>
        <color theme="1"/>
        <rFont val="Times New Roman"/>
        <family val="1"/>
        <charset val="186"/>
      </rPr>
      <t>euro</t>
    </r>
    <r>
      <rPr>
        <sz val="11"/>
        <color theme="1"/>
        <rFont val="Times New Roman"/>
        <family val="1"/>
        <charset val="186"/>
      </rPr>
      <t>) (EKK 1200)</t>
    </r>
  </si>
  <si>
    <r>
      <t>Pakalpojumu samaksa (</t>
    </r>
    <r>
      <rPr>
        <i/>
        <sz val="11"/>
        <color theme="1"/>
        <rFont val="Times New Roman"/>
        <family val="1"/>
        <charset val="186"/>
      </rPr>
      <t>euro</t>
    </r>
    <r>
      <rPr>
        <sz val="11"/>
        <color theme="1"/>
        <rFont val="Times New Roman"/>
        <family val="1"/>
        <charset val="186"/>
      </rPr>
      <t>)</t>
    </r>
  </si>
  <si>
    <r>
      <t>Materiālu un pakalpojumu izmaksas (</t>
    </r>
    <r>
      <rPr>
        <i/>
        <sz val="11"/>
        <color theme="1"/>
        <rFont val="Times New Roman"/>
        <family val="1"/>
        <charset val="186"/>
      </rPr>
      <t>euro</t>
    </r>
    <r>
      <rPr>
        <sz val="11"/>
        <color theme="1"/>
        <rFont val="Times New Roman"/>
        <family val="1"/>
        <charset val="186"/>
      </rPr>
      <t>) (EKK 2000)</t>
    </r>
  </si>
  <si>
    <r>
      <t>Pamatlīdzekļu nolietojums (</t>
    </r>
    <r>
      <rPr>
        <i/>
        <sz val="11"/>
        <color theme="1"/>
        <rFont val="Times New Roman"/>
        <family val="1"/>
        <charset val="186"/>
      </rPr>
      <t>euro</t>
    </r>
    <r>
      <rPr>
        <sz val="11"/>
        <color theme="1"/>
        <rFont val="Times New Roman"/>
        <family val="1"/>
        <charset val="186"/>
      </rPr>
      <t>) (EKK 5000)</t>
    </r>
  </si>
  <si>
    <t>Ojāra Vācieša  muzejs</t>
  </si>
  <si>
    <t>Ojāra Vācieša muzejs</t>
  </si>
  <si>
    <r>
      <t>Muzeja krājuma izmantošana Andreja Upīša memoriālajā muzejā un Ojāra Vācieša muzejā</t>
    </r>
    <r>
      <rPr>
        <b/>
        <vertAlign val="superscript"/>
        <sz val="12"/>
        <rFont val="Times New Roman"/>
        <family val="1"/>
        <charset val="186"/>
      </rPr>
      <t>6</t>
    </r>
  </si>
  <si>
    <t>Ojāra Vācieša muzejs (Robinsona zāle)</t>
  </si>
  <si>
    <r>
      <rPr>
        <vertAlign val="superscript"/>
        <sz val="12"/>
        <rFont val="Times New Roman"/>
        <family val="1"/>
        <charset val="186"/>
      </rPr>
      <t>9</t>
    </r>
    <r>
      <rPr>
        <sz val="12"/>
        <rFont val="Times New Roman"/>
        <family val="1"/>
        <charset val="186"/>
      </rPr>
      <t xml:space="preserve"> Cena noteikta muzeja pakalpojumiem, kas ir saistīti ar muzeja publiskas pieejamībs telpu – ekspozīciju, izstāžu un sarīkojumu telpu – izmantošanu. Pakalpojumi tiek sniegti, izvērtējot pamatotu klienta pieteikumu. Muzejam ir tiesības atteikt pakalpojuma sniegšanu vai noteikt ierobežojumus klientu piekļuvei specifiskām muzeja telpām, ja tas jebkādā veidā apdraud muzeja darbību, ēku, krājuma vai eksponāto priekšmetu drošību, vai neatbilst muzeja darbības mērķiem un uzdevumiem.</t>
    </r>
  </si>
  <si>
    <r>
      <t>Gida pakalpojumi muzeja ekspozīcijās un izstādēs, ekskursijas ilgums 45–60 minūtes</t>
    </r>
    <r>
      <rPr>
        <b/>
        <vertAlign val="superscript"/>
        <sz val="12"/>
        <rFont val="Times New Roman"/>
        <family val="1"/>
        <charset val="186"/>
      </rPr>
      <t>1</t>
    </r>
  </si>
  <si>
    <t>tematiska pasākuma apmeklējums, pasākuma ilgums 45–60 minūtes</t>
  </si>
  <si>
    <t>tematiska pasākuma apmeklējums, pasākuma ilgums 90–120 minūtes</t>
  </si>
  <si>
    <t>muzeja speciālista sagatavotas lekcijas apmeklējums, ilgums 60–120 minūtes (grupā no 5 līdz 30 personām)</t>
  </si>
  <si>
    <r>
      <rPr>
        <vertAlign val="superscript"/>
        <sz val="12"/>
        <rFont val="Times New Roman"/>
        <family val="1"/>
        <charset val="186"/>
      </rPr>
      <t>2</t>
    </r>
    <r>
      <rPr>
        <sz val="12"/>
        <rFont val="Times New Roman"/>
        <family val="1"/>
        <charset val="186"/>
      </rPr>
      <t xml:space="preserve"> Kompleksā 24 stundu biļete dod iespēju apmeklēt divu cenrāža 1.1.1., 1.1.2., 1.1.3., 1.1.4., 1.1.5., 1.1.6., 1.1.7., 1.1.8., 1.1.9., 1.2.1., 1.2.2., 1.2.3., 1.2.4., 1.2.5., 1.2.6., 1.2.7., 1.2.8., 1.2.9., 1.3.1., 1.3.2., 1.3.3., 1.3.4., 1.3.5., 1.3.6., 1.3.7., 1.3.8. un 1.3.9. apakšpunktā  minēto muzeju pastāvīgās ekspozīcijas un izstādes pēc apmeklētāja izvēles.</t>
    </r>
  </si>
  <si>
    <t>muzeja izglītojošās programmas apmeklējums jaunlaulātajiem un viņu viesiem (grupā ne vairāk kā 25 personas)</t>
  </si>
  <si>
    <t xml:space="preserve"> </t>
  </si>
  <si>
    <r>
      <rPr>
        <vertAlign val="superscript"/>
        <sz val="12"/>
        <rFont val="Times New Roman"/>
        <family val="1"/>
        <charset val="186"/>
      </rPr>
      <t>1</t>
    </r>
    <r>
      <rPr>
        <sz val="12"/>
        <rFont val="Times New Roman"/>
        <family val="1"/>
        <charset val="186"/>
      </rPr>
      <t xml:space="preserve"> Pakalpojumiem pievienotās vērtības nodoklis netiek piemērots saskaņā ar Pievienotās vērtības nodokļa likuma 52. panta pirmās daļas 17. punkta "d" apakšpunktu.</t>
    </r>
  </si>
  <si>
    <r>
      <rPr>
        <vertAlign val="superscript"/>
        <sz val="12"/>
        <rFont val="Times New Roman"/>
        <family val="1"/>
        <charset val="186"/>
      </rPr>
      <t>7</t>
    </r>
    <r>
      <rPr>
        <sz val="12"/>
        <rFont val="Times New Roman"/>
        <family val="1"/>
        <charset val="186"/>
      </rPr>
      <t xml:space="preserve"> Pakalpojumiem pievienotās vērtības nodoklis netiek piemērots saskaņā ar Pievienotās vērtības nodokļa likuma 59. panta pirmo daļu.</t>
    </r>
  </si>
  <si>
    <t>muzeja izglītojošās programmas apmeklējums pirmsskolas vecuma bērniem (grupā no 5 līdz 35 personām)</t>
  </si>
  <si>
    <t>muzeja izglītojošās programmas apmeklējums izglītojamiem (vispārējās izglītības, profesionālās pamatizglītības, arodizglītības, profesionālās vidējās izglītības programmās), studentiem, pensionāriem (grupā no 5 līdz 35 personām)</t>
  </si>
  <si>
    <t>muzeja izglītojošās programmas apmeklējums pārējiem apmeklētājiem (grupā no 5 līdz 35 personām)</t>
  </si>
  <si>
    <t>muzeja speciālista sagatavotas lekcijas apmeklējums, ilgums 45–60 minūtes (grupā no 5 līdz 35 personām)</t>
  </si>
  <si>
    <t>līdz 35 personām)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</si>
</sst>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21" x14ac:knownFonts="1">
    <font>
      <sz val="11"/>
      <color theme="1"/>
      <name val="Aptos Narrow"/>
      <family val="2"/>
      <charset val="186"/>
      <scheme val="minor"/>
    </font>
    <font>
      <sz val="10"/>
      <color theme="1"/>
      <name val="Arial"/>
      <family val="2"/>
      <charset val="186"/>
    </font>
    <font>
      <b/>
      <sz val="10"/>
      <color theme="1"/>
      <name val="Arial"/>
      <family val="2"/>
      <charset val="186"/>
    </font>
    <font>
      <b/>
      <vertAlign val="superscript"/>
      <sz val="10"/>
      <color theme="1"/>
      <name val="Arial"/>
      <family val="2"/>
      <charset val="186"/>
    </font>
    <font>
      <sz val="11"/>
      <color theme="1"/>
      <name val="Aptos Narrow"/>
      <family val="2"/>
      <charset val="186"/>
      <scheme val="minor"/>
    </font>
    <font>
      <sz val="11"/>
      <color theme="1"/>
      <name val="Times New Roman"/>
      <family val="1"/>
      <charset val="186"/>
    </font>
    <font>
      <sz val="10"/>
      <name val="Arial"/>
      <family val="2"/>
      <charset val="186"/>
    </font>
    <font>
      <i/>
      <sz val="10"/>
      <color theme="1"/>
      <name val="Arial"/>
      <family val="2"/>
      <charset val="186"/>
    </font>
    <font>
      <b/>
      <sz val="10"/>
      <color indexed="63"/>
      <name val="Arial"/>
      <family val="2"/>
      <charset val="186"/>
    </font>
    <font>
      <sz val="10"/>
      <color indexed="63"/>
      <name val="Arial"/>
      <family val="2"/>
      <charset val="186"/>
    </font>
    <font>
      <b/>
      <sz val="10"/>
      <name val="Arial"/>
      <family val="2"/>
      <charset val="186"/>
    </font>
    <font>
      <vertAlign val="superscript"/>
      <sz val="10"/>
      <name val="Arial"/>
      <family val="2"/>
      <charset val="186"/>
    </font>
    <font>
      <sz val="12"/>
      <color theme="1"/>
      <name val="Times New Roman"/>
      <family val="1"/>
      <charset val="186"/>
    </font>
    <font>
      <sz val="12"/>
      <name val="Times New Roman"/>
      <family val="1"/>
      <charset val="186"/>
    </font>
    <font>
      <b/>
      <sz val="12"/>
      <color theme="1"/>
      <name val="Times New Roman"/>
      <family val="1"/>
      <charset val="186"/>
    </font>
    <font>
      <b/>
      <sz val="12"/>
      <name val="Times New Roman"/>
      <family val="1"/>
      <charset val="186"/>
    </font>
    <font>
      <b/>
      <vertAlign val="superscript"/>
      <sz val="12"/>
      <name val="Times New Roman"/>
      <family val="1"/>
      <charset val="186"/>
    </font>
    <font>
      <vertAlign val="superscript"/>
      <sz val="12"/>
      <name val="Times New Roman"/>
      <family val="1"/>
      <charset val="186"/>
    </font>
    <font>
      <sz val="11"/>
      <name val="Times New Roman"/>
      <family val="1"/>
      <charset val="186"/>
    </font>
    <font>
      <vertAlign val="superscript"/>
      <sz val="11"/>
      <name val="Times New Roman"/>
      <family val="1"/>
      <charset val="186"/>
    </font>
    <font>
      <i/>
      <sz val="11"/>
      <color theme="1"/>
      <name val="Times New Roman"/>
      <family val="1"/>
      <charset val="186"/>
    </font>
  </fonts>
  <fills count="5">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theme="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bottom/>
      <diagonal/>
    </border>
  </borders>
  <cellStyleXfs count="3">
    <xf numFmtId="0" fontId="0" fillId="0" borderId="0"/>
    <xf numFmtId="0" fontId="4" fillId="0" borderId="0"/>
    <xf numFmtId="43" fontId="4" fillId="0" borderId="0" applyFont="0" applyFill="0" applyBorder="0" applyAlignment="0" applyProtection="0"/>
  </cellStyleXfs>
  <cellXfs count="167">
    <xf numFmtId="0" fontId="0" fillId="0" borderId="0" xfId="0"/>
    <xf numFmtId="0" fontId="2" fillId="3" borderId="1" xfId="0" applyFont="1" applyFill="1" applyBorder="1" applyAlignment="1">
      <alignment vertical="center"/>
    </xf>
    <xf numFmtId="0" fontId="1" fillId="2" borderId="1" xfId="0" applyFont="1" applyFill="1" applyBorder="1" applyAlignment="1">
      <alignment vertical="center"/>
    </xf>
    <xf numFmtId="0" fontId="1" fillId="0" borderId="1" xfId="0" applyFont="1" applyBorder="1" applyAlignment="1">
      <alignment horizontal="center" vertical="center" wrapText="1"/>
    </xf>
    <xf numFmtId="0" fontId="1" fillId="0" borderId="0" xfId="0" applyFont="1"/>
    <xf numFmtId="0" fontId="1" fillId="0" borderId="0" xfId="0" applyFont="1" applyAlignment="1">
      <alignment horizontal="left" vertical="center"/>
    </xf>
    <xf numFmtId="0" fontId="1" fillId="0" borderId="0" xfId="0" applyFont="1" applyAlignment="1">
      <alignment horizontal="center" vertical="center"/>
    </xf>
    <xf numFmtId="0" fontId="1" fillId="0" borderId="1" xfId="0" applyFont="1" applyBorder="1" applyAlignment="1">
      <alignment horizontal="center" vertical="center"/>
    </xf>
    <xf numFmtId="0" fontId="6" fillId="0" borderId="1" xfId="0" applyFont="1" applyBorder="1" applyAlignment="1">
      <alignment horizontal="center" vertical="center"/>
    </xf>
    <xf numFmtId="0" fontId="8" fillId="3" borderId="1" xfId="0" applyFont="1" applyFill="1" applyBorder="1" applyAlignment="1">
      <alignment horizontal="left" vertical="center" wrapText="1"/>
    </xf>
    <xf numFmtId="0" fontId="9" fillId="3" borderId="3" xfId="0" applyFont="1" applyFill="1" applyBorder="1" applyAlignment="1">
      <alignment horizontal="left" vertical="center"/>
    </xf>
    <xf numFmtId="49" fontId="9" fillId="0" borderId="5" xfId="0" applyNumberFormat="1" applyFont="1" applyBorder="1" applyAlignment="1">
      <alignment horizontal="left" vertical="center" wrapText="1"/>
    </xf>
    <xf numFmtId="0" fontId="9" fillId="0" borderId="5" xfId="0" applyFont="1" applyBorder="1" applyAlignment="1">
      <alignment horizontal="left" vertical="center" wrapText="1"/>
    </xf>
    <xf numFmtId="0" fontId="6" fillId="0" borderId="5" xfId="0" applyFont="1" applyBorder="1" applyAlignment="1">
      <alignment horizontal="center" vertical="distributed"/>
    </xf>
    <xf numFmtId="0" fontId="1" fillId="0" borderId="1" xfId="0" applyFont="1" applyBorder="1" applyAlignment="1">
      <alignment horizontal="left" vertical="center" wrapText="1"/>
    </xf>
    <xf numFmtId="49" fontId="9" fillId="0" borderId="6" xfId="0" applyNumberFormat="1" applyFont="1" applyBorder="1" applyAlignment="1">
      <alignment horizontal="left" vertical="center" wrapText="1"/>
    </xf>
    <xf numFmtId="0" fontId="9" fillId="0" borderId="6" xfId="0" applyFont="1" applyBorder="1" applyAlignment="1">
      <alignment horizontal="left" vertical="center" wrapText="1"/>
    </xf>
    <xf numFmtId="0" fontId="6" fillId="0" borderId="6" xfId="0" applyFont="1" applyBorder="1" applyAlignment="1">
      <alignment horizontal="center" vertical="distributed"/>
    </xf>
    <xf numFmtId="49" fontId="9" fillId="0" borderId="7" xfId="0" applyNumberFormat="1" applyFont="1" applyBorder="1" applyAlignment="1">
      <alignment horizontal="left" vertical="center" wrapText="1"/>
    </xf>
    <xf numFmtId="0" fontId="9" fillId="0" borderId="7" xfId="0" applyFont="1" applyBorder="1" applyAlignment="1">
      <alignment horizontal="left" vertical="center" wrapText="1"/>
    </xf>
    <xf numFmtId="0" fontId="6" fillId="0" borderId="7" xfId="0" applyFont="1" applyBorder="1" applyAlignment="1">
      <alignment horizontal="center" vertical="distributed"/>
    </xf>
    <xf numFmtId="4" fontId="1" fillId="0" borderId="0" xfId="0" applyNumberFormat="1" applyFont="1"/>
    <xf numFmtId="0" fontId="6" fillId="0" borderId="5" xfId="1" applyFont="1" applyBorder="1" applyAlignment="1">
      <alignment wrapText="1"/>
    </xf>
    <xf numFmtId="0" fontId="6" fillId="0" borderId="6" xfId="1" applyFont="1" applyBorder="1" applyAlignment="1">
      <alignment wrapText="1"/>
    </xf>
    <xf numFmtId="9" fontId="1" fillId="0" borderId="0" xfId="0" applyNumberFormat="1" applyFont="1"/>
    <xf numFmtId="0" fontId="6" fillId="0" borderId="7" xfId="1" applyFont="1" applyBorder="1" applyAlignment="1">
      <alignment wrapText="1"/>
    </xf>
    <xf numFmtId="10" fontId="1" fillId="0" borderId="0" xfId="0" applyNumberFormat="1" applyFont="1"/>
    <xf numFmtId="49" fontId="9" fillId="2" borderId="1" xfId="0" applyNumberFormat="1" applyFont="1" applyFill="1" applyBorder="1" applyAlignment="1">
      <alignment horizontal="left" vertical="center" wrapText="1"/>
    </xf>
    <xf numFmtId="0" fontId="6" fillId="2" borderId="2" xfId="1" applyFont="1" applyFill="1" applyBorder="1"/>
    <xf numFmtId="0" fontId="6" fillId="2" borderId="3" xfId="1" applyFont="1" applyFill="1" applyBorder="1"/>
    <xf numFmtId="0" fontId="6" fillId="2" borderId="3" xfId="1" applyFont="1" applyFill="1" applyBorder="1" applyAlignment="1">
      <alignment wrapText="1"/>
    </xf>
    <xf numFmtId="0" fontId="10" fillId="3" borderId="2" xfId="0" applyFont="1" applyFill="1" applyBorder="1" applyAlignment="1">
      <alignment vertical="center"/>
    </xf>
    <xf numFmtId="0" fontId="10" fillId="3" borderId="3" xfId="0" applyFont="1" applyFill="1" applyBorder="1" applyAlignment="1">
      <alignment vertical="center"/>
    </xf>
    <xf numFmtId="0" fontId="6" fillId="0" borderId="6" xfId="0" applyFont="1" applyBorder="1" applyAlignment="1">
      <alignment horizontal="left" vertical="center" wrapText="1"/>
    </xf>
    <xf numFmtId="0" fontId="6" fillId="0" borderId="7" xfId="0" applyFont="1" applyBorder="1" applyAlignment="1">
      <alignment horizontal="left" vertical="center" wrapText="1"/>
    </xf>
    <xf numFmtId="0" fontId="6" fillId="0" borderId="5" xfId="0" applyFont="1" applyBorder="1" applyAlignment="1">
      <alignment horizontal="left" vertical="center" wrapText="1"/>
    </xf>
    <xf numFmtId="0" fontId="10" fillId="3" borderId="2" xfId="0" applyFont="1" applyFill="1" applyBorder="1" applyAlignment="1">
      <alignment horizontal="left" vertical="center"/>
    </xf>
    <xf numFmtId="0" fontId="6" fillId="2" borderId="2" xfId="0" applyFont="1" applyFill="1" applyBorder="1" applyAlignment="1">
      <alignment vertical="center"/>
    </xf>
    <xf numFmtId="0" fontId="6" fillId="2" borderId="3" xfId="0" applyFont="1" applyFill="1" applyBorder="1" applyAlignment="1">
      <alignment vertical="center"/>
    </xf>
    <xf numFmtId="0" fontId="6" fillId="2" borderId="3" xfId="0" applyFont="1" applyFill="1" applyBorder="1" applyAlignment="1">
      <alignment horizontal="left" vertical="center" wrapText="1"/>
    </xf>
    <xf numFmtId="0" fontId="6" fillId="0" borderId="8" xfId="0" applyFont="1" applyBorder="1" applyAlignment="1">
      <alignment horizontal="left" vertical="center" wrapText="1"/>
    </xf>
    <xf numFmtId="0" fontId="6" fillId="0" borderId="1" xfId="0" applyFont="1" applyBorder="1" applyAlignment="1">
      <alignment horizontal="center" vertical="distributed"/>
    </xf>
    <xf numFmtId="0" fontId="6" fillId="0" borderId="5" xfId="0" applyFont="1" applyBorder="1" applyAlignment="1">
      <alignment vertical="center" wrapText="1"/>
    </xf>
    <xf numFmtId="0" fontId="6" fillId="0" borderId="6" xfId="0" applyFont="1" applyBorder="1" applyAlignment="1">
      <alignment vertical="center" wrapText="1"/>
    </xf>
    <xf numFmtId="0" fontId="6" fillId="0" borderId="7" xfId="0" applyFont="1" applyBorder="1" applyAlignment="1">
      <alignment vertical="center" wrapText="1"/>
    </xf>
    <xf numFmtId="0" fontId="6" fillId="0" borderId="1" xfId="0" applyFont="1" applyBorder="1" applyAlignment="1">
      <alignment horizontal="left" vertical="center" wrapText="1"/>
    </xf>
    <xf numFmtId="49" fontId="6" fillId="0" borderId="1" xfId="0" applyNumberFormat="1" applyFont="1" applyBorder="1" applyAlignment="1">
      <alignment horizontal="left" vertical="center" wrapText="1"/>
    </xf>
    <xf numFmtId="0" fontId="6" fillId="0" borderId="2" xfId="0" applyFont="1" applyBorder="1" applyAlignment="1">
      <alignment horizontal="left" vertical="center" wrapText="1"/>
    </xf>
    <xf numFmtId="0" fontId="6" fillId="0" borderId="1" xfId="0" applyFont="1" applyBorder="1"/>
    <xf numFmtId="2" fontId="1" fillId="0" borderId="0" xfId="0" applyNumberFormat="1" applyFont="1" applyAlignment="1">
      <alignment horizontal="center" vertical="center"/>
    </xf>
    <xf numFmtId="2" fontId="1" fillId="0" borderId="0" xfId="0" applyNumberFormat="1" applyFont="1" applyAlignment="1">
      <alignment horizontal="right" vertical="center"/>
    </xf>
    <xf numFmtId="2" fontId="1" fillId="0" borderId="1" xfId="0" applyNumberFormat="1" applyFont="1" applyBorder="1" applyAlignment="1">
      <alignment horizontal="center" vertical="center" wrapText="1"/>
    </xf>
    <xf numFmtId="2" fontId="9" fillId="3" borderId="3" xfId="0" applyNumberFormat="1" applyFont="1" applyFill="1" applyBorder="1" applyAlignment="1">
      <alignment horizontal="center" vertical="center"/>
    </xf>
    <xf numFmtId="2" fontId="9" fillId="3" borderId="4" xfId="0" applyNumberFormat="1" applyFont="1" applyFill="1" applyBorder="1" applyAlignment="1">
      <alignment horizontal="center" vertical="center"/>
    </xf>
    <xf numFmtId="2" fontId="1" fillId="0" borderId="1" xfId="0" applyNumberFormat="1" applyFont="1" applyBorder="1" applyAlignment="1">
      <alignment horizontal="center" vertical="center"/>
    </xf>
    <xf numFmtId="2" fontId="2" fillId="0" borderId="1" xfId="0" applyNumberFormat="1" applyFont="1" applyBorder="1" applyAlignment="1">
      <alignment horizontal="center" vertical="center"/>
    </xf>
    <xf numFmtId="2" fontId="6" fillId="2" borderId="3" xfId="0" applyNumberFormat="1" applyFont="1" applyFill="1" applyBorder="1" applyAlignment="1">
      <alignment horizontal="center" vertical="center"/>
    </xf>
    <xf numFmtId="2" fontId="6" fillId="2" borderId="4" xfId="0" applyNumberFormat="1" applyFont="1" applyFill="1" applyBorder="1" applyAlignment="1">
      <alignment horizontal="center" vertical="center"/>
    </xf>
    <xf numFmtId="0" fontId="6" fillId="0" borderId="9" xfId="0" applyFont="1" applyBorder="1" applyAlignment="1">
      <alignment horizontal="center" vertical="distributed"/>
    </xf>
    <xf numFmtId="0" fontId="6" fillId="0" borderId="10" xfId="0" applyFont="1" applyBorder="1" applyAlignment="1">
      <alignment horizontal="center" vertical="distributed"/>
    </xf>
    <xf numFmtId="0" fontId="6" fillId="0" borderId="8" xfId="0" applyFont="1" applyBorder="1" applyAlignment="1">
      <alignment horizontal="center" vertical="distributed"/>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8" xfId="0" applyFont="1" applyBorder="1" applyAlignment="1">
      <alignment horizontal="center" vertical="center" wrapText="1"/>
    </xf>
    <xf numFmtId="0" fontId="6" fillId="2" borderId="1" xfId="1" applyFont="1" applyFill="1" applyBorder="1" applyAlignment="1">
      <alignment horizontal="left" vertical="center" wrapText="1"/>
    </xf>
    <xf numFmtId="2" fontId="6" fillId="2" borderId="1" xfId="1" applyNumberFormat="1" applyFont="1" applyFill="1" applyBorder="1" applyAlignment="1">
      <alignment horizontal="center" vertical="center"/>
    </xf>
    <xf numFmtId="2" fontId="6" fillId="2" borderId="1" xfId="1" applyNumberFormat="1" applyFont="1" applyFill="1" applyBorder="1" applyAlignment="1">
      <alignment horizontal="center" vertical="center" wrapText="1"/>
    </xf>
    <xf numFmtId="0" fontId="10" fillId="3" borderId="1" xfId="0" applyFont="1" applyFill="1" applyBorder="1" applyAlignment="1">
      <alignment horizontal="left" vertical="center" wrapText="1"/>
    </xf>
    <xf numFmtId="2" fontId="10" fillId="3" borderId="1" xfId="0" applyNumberFormat="1" applyFont="1" applyFill="1" applyBorder="1" applyAlignment="1">
      <alignment horizontal="center" vertical="center"/>
    </xf>
    <xf numFmtId="0" fontId="6" fillId="2" borderId="1" xfId="0" applyFont="1" applyFill="1" applyBorder="1" applyAlignment="1">
      <alignment horizontal="left" vertical="center" wrapText="1"/>
    </xf>
    <xf numFmtId="2" fontId="6" fillId="2" borderId="1" xfId="0" applyNumberFormat="1" applyFont="1" applyFill="1" applyBorder="1" applyAlignment="1">
      <alignment horizontal="center" vertical="center"/>
    </xf>
    <xf numFmtId="164" fontId="1" fillId="0" borderId="0" xfId="0" applyNumberFormat="1" applyFont="1" applyAlignment="1">
      <alignment horizontal="center" vertical="center"/>
    </xf>
    <xf numFmtId="164" fontId="1" fillId="0" borderId="1" xfId="0" applyNumberFormat="1" applyFont="1" applyBorder="1" applyAlignment="1">
      <alignment horizontal="center" vertical="center" wrapText="1"/>
    </xf>
    <xf numFmtId="164" fontId="9" fillId="3" borderId="3" xfId="0" applyNumberFormat="1" applyFont="1" applyFill="1" applyBorder="1" applyAlignment="1">
      <alignment horizontal="center" vertical="center"/>
    </xf>
    <xf numFmtId="164" fontId="1" fillId="0" borderId="1" xfId="0" applyNumberFormat="1" applyFont="1" applyBorder="1" applyAlignment="1">
      <alignment horizontal="center" vertical="center"/>
    </xf>
    <xf numFmtId="164" fontId="2" fillId="0" borderId="1" xfId="0" applyNumberFormat="1" applyFont="1" applyBorder="1" applyAlignment="1">
      <alignment horizontal="center" vertical="center"/>
    </xf>
    <xf numFmtId="164" fontId="6" fillId="2" borderId="1" xfId="1" applyNumberFormat="1" applyFont="1" applyFill="1" applyBorder="1" applyAlignment="1">
      <alignment horizontal="center" vertical="center"/>
    </xf>
    <xf numFmtId="164" fontId="6" fillId="2" borderId="1" xfId="1" applyNumberFormat="1" applyFont="1" applyFill="1" applyBorder="1" applyAlignment="1">
      <alignment horizontal="center" vertical="center" wrapText="1"/>
    </xf>
    <xf numFmtId="164" fontId="10" fillId="3" borderId="1" xfId="0" applyNumberFormat="1" applyFont="1" applyFill="1" applyBorder="1" applyAlignment="1">
      <alignment horizontal="center" vertical="center"/>
    </xf>
    <xf numFmtId="164" fontId="6" fillId="2" borderId="1" xfId="0" applyNumberFormat="1" applyFont="1" applyFill="1" applyBorder="1" applyAlignment="1">
      <alignment horizontal="center" vertical="center"/>
    </xf>
    <xf numFmtId="164" fontId="6" fillId="2" borderId="3" xfId="0" applyNumberFormat="1" applyFont="1" applyFill="1" applyBorder="1" applyAlignment="1">
      <alignment horizontal="center" vertical="center"/>
    </xf>
    <xf numFmtId="0" fontId="6" fillId="0" borderId="1" xfId="0" applyFont="1" applyBorder="1" applyAlignment="1">
      <alignment vertical="center" wrapText="1"/>
    </xf>
    <xf numFmtId="0" fontId="6" fillId="0" borderId="1" xfId="0" applyFont="1" applyBorder="1" applyAlignment="1">
      <alignment vertical="center"/>
    </xf>
    <xf numFmtId="0" fontId="6" fillId="0" borderId="3" xfId="0" applyFont="1" applyBorder="1" applyAlignment="1">
      <alignment horizontal="left" vertical="center" wrapText="1"/>
    </xf>
    <xf numFmtId="49" fontId="6" fillId="0" borderId="5" xfId="0" applyNumberFormat="1" applyFont="1" applyBorder="1" applyAlignment="1">
      <alignment horizontal="left" vertical="center"/>
    </xf>
    <xf numFmtId="2" fontId="6" fillId="0" borderId="1" xfId="0" applyNumberFormat="1" applyFont="1" applyBorder="1" applyAlignment="1">
      <alignment horizontal="center" vertical="center"/>
    </xf>
    <xf numFmtId="164" fontId="6" fillId="0" borderId="1" xfId="0" applyNumberFormat="1" applyFont="1" applyBorder="1" applyAlignment="1">
      <alignment horizontal="center" vertical="center"/>
    </xf>
    <xf numFmtId="49" fontId="6" fillId="0" borderId="6" xfId="0" applyNumberFormat="1" applyFont="1" applyBorder="1" applyAlignment="1">
      <alignment horizontal="left" vertical="center"/>
    </xf>
    <xf numFmtId="49" fontId="6" fillId="0" borderId="7" xfId="0" applyNumberFormat="1" applyFont="1" applyBorder="1" applyAlignment="1">
      <alignment horizontal="left" vertical="center"/>
    </xf>
    <xf numFmtId="164" fontId="10" fillId="0" borderId="1" xfId="0" applyNumberFormat="1" applyFont="1" applyBorder="1" applyAlignment="1">
      <alignment horizontal="center" vertical="center"/>
    </xf>
    <xf numFmtId="2" fontId="10" fillId="0" borderId="1" xfId="0" applyNumberFormat="1" applyFont="1" applyBorder="1" applyAlignment="1">
      <alignment horizontal="center" vertical="center"/>
    </xf>
    <xf numFmtId="49" fontId="10" fillId="3" borderId="1" xfId="0" applyNumberFormat="1" applyFont="1" applyFill="1" applyBorder="1" applyAlignment="1">
      <alignment horizontal="left" vertical="center" wrapText="1"/>
    </xf>
    <xf numFmtId="49" fontId="6" fillId="2" borderId="1" xfId="0" applyNumberFormat="1" applyFont="1" applyFill="1" applyBorder="1" applyAlignment="1">
      <alignment horizontal="left" vertical="center" wrapText="1"/>
    </xf>
    <xf numFmtId="49" fontId="6" fillId="0" borderId="10" xfId="0" applyNumberFormat="1" applyFont="1" applyBorder="1" applyAlignment="1">
      <alignment horizontal="left" vertical="center"/>
    </xf>
    <xf numFmtId="49" fontId="6" fillId="0" borderId="8" xfId="0" applyNumberFormat="1" applyFont="1" applyBorder="1" applyAlignment="1">
      <alignment horizontal="left" vertical="center"/>
    </xf>
    <xf numFmtId="49" fontId="6" fillId="2" borderId="2" xfId="0" applyNumberFormat="1" applyFont="1" applyFill="1" applyBorder="1" applyAlignment="1">
      <alignment horizontal="left" vertical="center" wrapText="1"/>
    </xf>
    <xf numFmtId="49" fontId="6" fillId="0" borderId="5" xfId="0" applyNumberFormat="1" applyFont="1" applyBorder="1" applyAlignment="1">
      <alignment horizontal="left" vertical="center" wrapText="1"/>
    </xf>
    <xf numFmtId="49" fontId="6" fillId="0" borderId="6" xfId="0" applyNumberFormat="1" applyFont="1" applyBorder="1" applyAlignment="1">
      <alignment horizontal="left" vertical="center" wrapText="1"/>
    </xf>
    <xf numFmtId="49" fontId="6" fillId="0" borderId="7" xfId="0" applyNumberFormat="1" applyFont="1" applyBorder="1" applyAlignment="1">
      <alignment horizontal="left" vertical="center" wrapText="1"/>
    </xf>
    <xf numFmtId="49" fontId="6" fillId="2" borderId="1" xfId="0" applyNumberFormat="1" applyFont="1" applyFill="1" applyBorder="1" applyAlignment="1">
      <alignment horizontal="left" vertical="center"/>
    </xf>
    <xf numFmtId="49" fontId="10" fillId="3" borderId="1" xfId="0" applyNumberFormat="1" applyFont="1" applyFill="1" applyBorder="1" applyAlignment="1">
      <alignment horizontal="left" vertical="center"/>
    </xf>
    <xf numFmtId="49" fontId="10" fillId="3" borderId="2" xfId="0" applyNumberFormat="1" applyFont="1" applyFill="1" applyBorder="1" applyAlignment="1">
      <alignment horizontal="left" vertical="center"/>
    </xf>
    <xf numFmtId="0" fontId="10" fillId="3" borderId="3" xfId="0" applyFont="1" applyFill="1" applyBorder="1" applyAlignment="1">
      <alignment horizontal="left" vertical="center"/>
    </xf>
    <xf numFmtId="0" fontId="10" fillId="3" borderId="3" xfId="0" applyFont="1" applyFill="1" applyBorder="1" applyAlignment="1">
      <alignment horizontal="left" vertical="center" wrapText="1"/>
    </xf>
    <xf numFmtId="49" fontId="6" fillId="0" borderId="1" xfId="0" applyNumberFormat="1" applyFont="1" applyBorder="1" applyAlignment="1">
      <alignment horizontal="left" vertical="center"/>
    </xf>
    <xf numFmtId="49" fontId="6" fillId="4" borderId="1" xfId="0" applyNumberFormat="1" applyFont="1" applyFill="1" applyBorder="1" applyAlignment="1">
      <alignment horizontal="left" vertical="center"/>
    </xf>
    <xf numFmtId="0" fontId="6" fillId="4" borderId="2" xfId="0" applyFont="1" applyFill="1" applyBorder="1" applyAlignment="1">
      <alignment horizontal="left" vertical="center"/>
    </xf>
    <xf numFmtId="0" fontId="6" fillId="4" borderId="3" xfId="0" applyFont="1" applyFill="1" applyBorder="1" applyAlignment="1">
      <alignment horizontal="left" vertical="center"/>
    </xf>
    <xf numFmtId="0" fontId="6" fillId="0" borderId="3" xfId="0" applyFont="1" applyBorder="1" applyAlignment="1">
      <alignment horizontal="center" vertical="distributed"/>
    </xf>
    <xf numFmtId="0" fontId="0" fillId="4" borderId="0" xfId="0" applyFill="1"/>
    <xf numFmtId="2" fontId="0" fillId="4" borderId="0" xfId="0" applyNumberFormat="1" applyFill="1"/>
    <xf numFmtId="0" fontId="0" fillId="4" borderId="0" xfId="0" applyFill="1" applyAlignment="1">
      <alignment horizontal="right"/>
    </xf>
    <xf numFmtId="0" fontId="5" fillId="4" borderId="0" xfId="0" applyFont="1" applyFill="1"/>
    <xf numFmtId="0" fontId="5" fillId="4" borderId="0" xfId="0" applyFont="1" applyFill="1" applyAlignment="1">
      <alignment horizontal="left" vertical="center"/>
    </xf>
    <xf numFmtId="0" fontId="5" fillId="4" borderId="0" xfId="0" applyFont="1" applyFill="1" applyAlignment="1">
      <alignment horizontal="center" vertical="center"/>
    </xf>
    <xf numFmtId="0" fontId="5" fillId="4" borderId="0" xfId="0" applyFont="1" applyFill="1" applyAlignment="1">
      <alignment horizontal="right" vertical="center"/>
    </xf>
    <xf numFmtId="4" fontId="5" fillId="4" borderId="0" xfId="0" applyNumberFormat="1" applyFont="1" applyFill="1" applyAlignment="1">
      <alignment horizontal="center" vertical="center"/>
    </xf>
    <xf numFmtId="0" fontId="14" fillId="4" borderId="1" xfId="0" applyFont="1" applyFill="1" applyBorder="1" applyAlignment="1">
      <alignment vertical="center" wrapText="1"/>
    </xf>
    <xf numFmtId="0" fontId="12" fillId="4" borderId="0" xfId="0" applyFont="1" applyFill="1"/>
    <xf numFmtId="2" fontId="12" fillId="4" borderId="0" xfId="0" applyNumberFormat="1" applyFont="1" applyFill="1"/>
    <xf numFmtId="0" fontId="12" fillId="4" borderId="0" xfId="0" applyFont="1" applyFill="1" applyAlignment="1">
      <alignment horizontal="right"/>
    </xf>
    <xf numFmtId="0" fontId="12" fillId="4" borderId="0" xfId="0" applyFont="1" applyFill="1" applyAlignment="1">
      <alignment vertical="center" wrapText="1"/>
    </xf>
    <xf numFmtId="0" fontId="13" fillId="4" borderId="0" xfId="0" applyFont="1" applyFill="1" applyAlignment="1">
      <alignment vertical="center" wrapText="1"/>
    </xf>
    <xf numFmtId="2" fontId="13" fillId="4" borderId="0" xfId="0" applyNumberFormat="1" applyFont="1" applyFill="1" applyAlignment="1">
      <alignment vertical="center"/>
    </xf>
    <xf numFmtId="49" fontId="13" fillId="4" borderId="0" xfId="0" applyNumberFormat="1" applyFont="1" applyFill="1" applyAlignment="1">
      <alignment horizontal="right" vertical="center"/>
    </xf>
    <xf numFmtId="0" fontId="12" fillId="4" borderId="0" xfId="0" applyFont="1" applyFill="1" applyAlignment="1">
      <alignment vertical="top"/>
    </xf>
    <xf numFmtId="0" fontId="13" fillId="4" borderId="0" xfId="0" applyFont="1" applyFill="1" applyAlignment="1">
      <alignment vertical="top"/>
    </xf>
    <xf numFmtId="2" fontId="13" fillId="4" borderId="0" xfId="0" applyNumberFormat="1" applyFont="1" applyFill="1" applyAlignment="1">
      <alignment vertical="top"/>
    </xf>
    <xf numFmtId="0" fontId="13" fillId="4" borderId="0" xfId="0" applyFont="1" applyFill="1" applyAlignment="1">
      <alignment horizontal="right" vertical="top"/>
    </xf>
    <xf numFmtId="0" fontId="5" fillId="4" borderId="1" xfId="0" applyFont="1" applyFill="1" applyBorder="1" applyAlignment="1">
      <alignment vertical="center" wrapText="1"/>
    </xf>
    <xf numFmtId="0" fontId="18" fillId="4" borderId="1" xfId="0" applyFont="1" applyFill="1" applyBorder="1" applyAlignment="1">
      <alignment vertical="center" wrapText="1"/>
    </xf>
    <xf numFmtId="0" fontId="18" fillId="4" borderId="1" xfId="0" applyFont="1" applyFill="1" applyBorder="1" applyAlignment="1">
      <alignment vertical="center"/>
    </xf>
    <xf numFmtId="2" fontId="18" fillId="4" borderId="1" xfId="0" applyNumberFormat="1" applyFont="1" applyFill="1" applyBorder="1" applyAlignment="1">
      <alignment vertical="center"/>
    </xf>
    <xf numFmtId="2" fontId="18" fillId="4" borderId="1" xfId="2" applyNumberFormat="1" applyFont="1" applyFill="1" applyBorder="1" applyAlignment="1">
      <alignment horizontal="right" vertical="center"/>
    </xf>
    <xf numFmtId="0" fontId="18" fillId="4" borderId="1" xfId="0" applyFont="1" applyFill="1" applyBorder="1" applyAlignment="1">
      <alignment horizontal="right" vertical="center"/>
    </xf>
    <xf numFmtId="2" fontId="18" fillId="4" borderId="1" xfId="0" applyNumberFormat="1" applyFont="1" applyFill="1" applyBorder="1" applyAlignment="1">
      <alignment vertical="center" wrapText="1"/>
    </xf>
    <xf numFmtId="0" fontId="18" fillId="4" borderId="1" xfId="0" applyFont="1" applyFill="1" applyBorder="1" applyAlignment="1">
      <alignment horizontal="right" vertical="center" wrapText="1"/>
    </xf>
    <xf numFmtId="0" fontId="5" fillId="4" borderId="1" xfId="0" applyFont="1" applyFill="1" applyBorder="1" applyAlignment="1">
      <alignment vertical="center"/>
    </xf>
    <xf numFmtId="2" fontId="18" fillId="4" borderId="1" xfId="0" applyNumberFormat="1" applyFont="1" applyFill="1" applyBorder="1" applyAlignment="1">
      <alignment horizontal="right" vertical="center"/>
    </xf>
    <xf numFmtId="0" fontId="5" fillId="4" borderId="1" xfId="0" applyFont="1" applyFill="1" applyBorder="1" applyAlignment="1">
      <alignment horizontal="center" vertical="center" wrapText="1"/>
    </xf>
    <xf numFmtId="4" fontId="5" fillId="4" borderId="1" xfId="0" applyNumberFormat="1" applyFont="1" applyFill="1" applyBorder="1" applyAlignment="1">
      <alignment horizontal="center" vertical="center" wrapText="1"/>
    </xf>
    <xf numFmtId="0" fontId="18" fillId="4" borderId="1" xfId="2" applyNumberFormat="1" applyFont="1" applyFill="1" applyBorder="1" applyAlignment="1">
      <alignment horizontal="right" vertical="center"/>
    </xf>
    <xf numFmtId="0" fontId="18" fillId="4" borderId="1" xfId="2" applyNumberFormat="1" applyFont="1" applyFill="1" applyBorder="1" applyAlignment="1">
      <alignment vertical="center"/>
    </xf>
    <xf numFmtId="0" fontId="18" fillId="4" borderId="1" xfId="2" applyNumberFormat="1" applyFont="1" applyFill="1" applyBorder="1" applyAlignment="1">
      <alignment vertical="center" wrapText="1"/>
    </xf>
    <xf numFmtId="2" fontId="18" fillId="4" borderId="1" xfId="2" applyNumberFormat="1" applyFont="1" applyFill="1" applyBorder="1" applyAlignment="1">
      <alignment vertical="center"/>
    </xf>
    <xf numFmtId="2" fontId="18" fillId="4" borderId="1" xfId="0" applyNumberFormat="1" applyFont="1" applyFill="1" applyBorder="1" applyAlignment="1">
      <alignment horizontal="center" vertical="center"/>
    </xf>
    <xf numFmtId="2" fontId="18" fillId="4" borderId="1" xfId="0" applyNumberFormat="1" applyFont="1" applyFill="1" applyBorder="1" applyAlignment="1">
      <alignment horizontal="center" vertical="center" wrapText="1"/>
    </xf>
    <xf numFmtId="2" fontId="18" fillId="4" borderId="1" xfId="2" applyNumberFormat="1" applyFont="1" applyFill="1" applyBorder="1" applyAlignment="1">
      <alignment vertical="center" wrapText="1"/>
    </xf>
    <xf numFmtId="49" fontId="18" fillId="4" borderId="1" xfId="2" applyNumberFormat="1" applyFont="1" applyFill="1" applyBorder="1" applyAlignment="1">
      <alignment horizontal="right" vertical="center"/>
    </xf>
    <xf numFmtId="0" fontId="18" fillId="4" borderId="2" xfId="0" applyFont="1" applyFill="1" applyBorder="1" applyAlignment="1">
      <alignment horizontal="left" vertical="center"/>
    </xf>
    <xf numFmtId="0" fontId="18" fillId="4" borderId="3" xfId="0" applyFont="1" applyFill="1" applyBorder="1" applyAlignment="1">
      <alignment horizontal="left" vertical="center"/>
    </xf>
    <xf numFmtId="0" fontId="18" fillId="4" borderId="4" xfId="0" applyFont="1" applyFill="1" applyBorder="1" applyAlignment="1">
      <alignment horizontal="left" vertical="center"/>
    </xf>
    <xf numFmtId="0" fontId="18" fillId="4" borderId="2" xfId="0" applyFont="1" applyFill="1" applyBorder="1" applyAlignment="1">
      <alignment horizontal="left" vertical="center" wrapText="1"/>
    </xf>
    <xf numFmtId="0" fontId="18" fillId="4" borderId="3" xfId="0" applyFont="1" applyFill="1" applyBorder="1" applyAlignment="1">
      <alignment horizontal="left" vertical="center" wrapText="1"/>
    </xf>
    <xf numFmtId="0" fontId="18" fillId="4" borderId="4" xfId="0" applyFont="1" applyFill="1" applyBorder="1" applyAlignment="1">
      <alignment horizontal="left" vertical="center" wrapText="1"/>
    </xf>
    <xf numFmtId="0" fontId="15" fillId="4" borderId="2" xfId="0" applyFont="1" applyFill="1" applyBorder="1" applyAlignment="1">
      <alignment horizontal="left" vertical="center"/>
    </xf>
    <xf numFmtId="0" fontId="15" fillId="4" borderId="3" xfId="0" applyFont="1" applyFill="1" applyBorder="1" applyAlignment="1">
      <alignment horizontal="left" vertical="center"/>
    </xf>
    <xf numFmtId="0" fontId="15" fillId="4" borderId="4" xfId="0" applyFont="1" applyFill="1" applyBorder="1" applyAlignment="1">
      <alignment horizontal="left" vertical="center"/>
    </xf>
    <xf numFmtId="0" fontId="13" fillId="4" borderId="0" xfId="0" applyFont="1" applyFill="1" applyAlignment="1">
      <alignment horizontal="left" vertical="center" wrapText="1"/>
    </xf>
    <xf numFmtId="0" fontId="14" fillId="4" borderId="0" xfId="0" applyFont="1" applyFill="1" applyAlignment="1">
      <alignment horizontal="center"/>
    </xf>
    <xf numFmtId="0" fontId="0" fillId="4" borderId="0" xfId="0" applyFill="1" applyAlignment="1">
      <alignment horizontal="center"/>
    </xf>
    <xf numFmtId="0" fontId="15" fillId="4" borderId="1" xfId="0" applyFont="1" applyFill="1" applyBorder="1" applyAlignment="1">
      <alignment horizontal="left" vertical="center"/>
    </xf>
    <xf numFmtId="0" fontId="5" fillId="4" borderId="0" xfId="0" applyFont="1" applyFill="1" applyAlignment="1">
      <alignment horizontal="right" vertical="center"/>
    </xf>
    <xf numFmtId="0" fontId="2" fillId="0" borderId="0" xfId="0" applyFont="1" applyAlignment="1">
      <alignment horizontal="center"/>
    </xf>
    <xf numFmtId="0" fontId="6" fillId="2" borderId="2"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4" xfId="0" applyFont="1" applyFill="1" applyBorder="1" applyAlignment="1">
      <alignment horizontal="left" vertical="center" wrapText="1"/>
    </xf>
  </cellXfs>
  <cellStyles count="3">
    <cellStyle name="Komats" xfId="2" builtinId="3"/>
    <cellStyle name="Normal 13" xfId="1" xr:uid="{39638BEB-7DC8-406C-9C3E-50899F86FB2F}"/>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8397F9-B66F-4E6A-A6E5-597BD2C119AD}">
  <dimension ref="A1:L249"/>
  <sheetViews>
    <sheetView tabSelected="1" topLeftCell="A57" zoomScaleNormal="100" workbookViewId="0">
      <selection activeCell="O63" sqref="O63"/>
    </sheetView>
  </sheetViews>
  <sheetFormatPr defaultColWidth="9.1796875" defaultRowHeight="14.5" x14ac:dyDescent="0.35"/>
  <cols>
    <col min="1" max="1" width="7.1796875" style="109" customWidth="1"/>
    <col min="2" max="2" width="22.81640625" style="109" customWidth="1"/>
    <col min="3" max="3" width="13.1796875" style="109" customWidth="1"/>
    <col min="4" max="4" width="10.54296875" style="109" customWidth="1"/>
    <col min="5" max="5" width="14" style="109" customWidth="1"/>
    <col min="6" max="6" width="11.81640625" style="109" customWidth="1"/>
    <col min="7" max="7" width="11.54296875" style="109" customWidth="1"/>
    <col min="8" max="8" width="12.453125" style="109" customWidth="1"/>
    <col min="9" max="9" width="13.81640625" style="109" customWidth="1"/>
    <col min="10" max="10" width="8" style="110" customWidth="1"/>
    <col min="11" max="11" width="7.54296875" style="111" customWidth="1"/>
    <col min="12" max="12" width="7.54296875" style="110" customWidth="1"/>
    <col min="13" max="16384" width="9.1796875" style="109"/>
  </cols>
  <sheetData>
    <row r="1" spans="1:12" x14ac:dyDescent="0.35">
      <c r="A1" s="162" t="s">
        <v>285</v>
      </c>
      <c r="B1" s="162"/>
      <c r="C1" s="162"/>
      <c r="D1" s="162"/>
      <c r="E1" s="162"/>
      <c r="F1" s="162"/>
      <c r="G1" s="162"/>
      <c r="H1" s="162"/>
      <c r="I1" s="162"/>
      <c r="J1" s="162"/>
      <c r="K1" s="162"/>
      <c r="L1" s="162"/>
    </row>
    <row r="2" spans="1:12" x14ac:dyDescent="0.35">
      <c r="A2" s="162" t="s">
        <v>184</v>
      </c>
      <c r="B2" s="162"/>
      <c r="C2" s="162"/>
      <c r="D2" s="162"/>
      <c r="E2" s="162"/>
      <c r="F2" s="162"/>
      <c r="G2" s="162"/>
      <c r="H2" s="162"/>
      <c r="I2" s="162"/>
      <c r="J2" s="162"/>
      <c r="K2" s="162"/>
      <c r="L2" s="162"/>
    </row>
    <row r="3" spans="1:12" x14ac:dyDescent="0.35">
      <c r="A3" s="162" t="s">
        <v>286</v>
      </c>
      <c r="B3" s="162"/>
      <c r="C3" s="162"/>
      <c r="D3" s="162"/>
      <c r="E3" s="162"/>
      <c r="F3" s="162"/>
      <c r="G3" s="162"/>
      <c r="H3" s="162"/>
      <c r="I3" s="162"/>
      <c r="J3" s="162"/>
      <c r="K3" s="162"/>
      <c r="L3" s="162"/>
    </row>
    <row r="4" spans="1:12" x14ac:dyDescent="0.35">
      <c r="A4" s="162" t="s">
        <v>294</v>
      </c>
      <c r="B4" s="162"/>
      <c r="C4" s="162"/>
      <c r="D4" s="162"/>
      <c r="E4" s="162"/>
      <c r="F4" s="162"/>
      <c r="G4" s="162"/>
      <c r="H4" s="162"/>
      <c r="I4" s="162"/>
      <c r="J4" s="162"/>
      <c r="K4" s="162"/>
      <c r="L4" s="162"/>
    </row>
    <row r="5" spans="1:12" x14ac:dyDescent="0.35">
      <c r="A5" s="162" t="s">
        <v>187</v>
      </c>
      <c r="B5" s="162"/>
      <c r="C5" s="162"/>
      <c r="D5" s="162"/>
      <c r="E5" s="162"/>
      <c r="F5" s="162"/>
      <c r="G5" s="162"/>
      <c r="H5" s="162"/>
      <c r="I5" s="162"/>
      <c r="J5" s="162"/>
      <c r="K5" s="162"/>
      <c r="L5" s="162"/>
    </row>
    <row r="6" spans="1:12" x14ac:dyDescent="0.35">
      <c r="B6" s="112"/>
      <c r="C6" s="112"/>
      <c r="D6" s="112"/>
      <c r="E6" s="113"/>
      <c r="F6" s="114"/>
      <c r="G6" s="114"/>
      <c r="H6" s="115"/>
    </row>
    <row r="7" spans="1:12" ht="15.5" x14ac:dyDescent="0.35">
      <c r="A7" s="159" t="s">
        <v>284</v>
      </c>
      <c r="B7" s="160"/>
      <c r="C7" s="160"/>
      <c r="D7" s="160"/>
      <c r="E7" s="160"/>
      <c r="F7" s="160"/>
      <c r="G7" s="160"/>
      <c r="H7" s="160"/>
      <c r="I7" s="160"/>
      <c r="J7" s="160"/>
      <c r="K7" s="160"/>
      <c r="L7" s="160"/>
    </row>
    <row r="8" spans="1:12" x14ac:dyDescent="0.35">
      <c r="B8" s="112"/>
      <c r="C8" s="112"/>
      <c r="D8" s="112"/>
      <c r="E8" s="113"/>
      <c r="F8" s="114"/>
      <c r="G8" s="114"/>
      <c r="H8" s="116"/>
    </row>
    <row r="9" spans="1:12" ht="84" x14ac:dyDescent="0.35">
      <c r="A9" s="139" t="s">
        <v>0</v>
      </c>
      <c r="B9" s="139" t="s">
        <v>1</v>
      </c>
      <c r="C9" s="139" t="s">
        <v>287</v>
      </c>
      <c r="D9" s="139" t="s">
        <v>309</v>
      </c>
      <c r="E9" s="139" t="s">
        <v>310</v>
      </c>
      <c r="F9" s="139" t="s">
        <v>311</v>
      </c>
      <c r="G9" s="139" t="s">
        <v>312</v>
      </c>
      <c r="H9" s="140" t="s">
        <v>313</v>
      </c>
      <c r="I9" s="140" t="s">
        <v>288</v>
      </c>
      <c r="J9" s="140" t="s">
        <v>289</v>
      </c>
      <c r="K9" s="140" t="s">
        <v>290</v>
      </c>
      <c r="L9" s="140" t="s">
        <v>306</v>
      </c>
    </row>
    <row r="10" spans="1:12" ht="14.5" customHeight="1" x14ac:dyDescent="0.35">
      <c r="A10" s="117" t="s">
        <v>193</v>
      </c>
      <c r="B10" s="161" t="s">
        <v>307</v>
      </c>
      <c r="C10" s="161"/>
      <c r="D10" s="161"/>
      <c r="E10" s="161"/>
      <c r="F10" s="161"/>
      <c r="G10" s="161"/>
      <c r="H10" s="161"/>
      <c r="I10" s="161"/>
      <c r="J10" s="161"/>
      <c r="K10" s="161"/>
      <c r="L10" s="161"/>
    </row>
    <row r="11" spans="1:12" ht="30.65" customHeight="1" x14ac:dyDescent="0.35">
      <c r="A11" s="129" t="s">
        <v>3</v>
      </c>
      <c r="B11" s="152" t="s">
        <v>308</v>
      </c>
      <c r="C11" s="153"/>
      <c r="D11" s="153"/>
      <c r="E11" s="153"/>
      <c r="F11" s="153"/>
      <c r="G11" s="153"/>
      <c r="H11" s="153"/>
      <c r="I11" s="153"/>
      <c r="J11" s="153"/>
      <c r="K11" s="153"/>
      <c r="L11" s="154"/>
    </row>
    <row r="12" spans="1:12" x14ac:dyDescent="0.35">
      <c r="A12" s="129" t="s">
        <v>4</v>
      </c>
      <c r="B12" s="130" t="s">
        <v>314</v>
      </c>
      <c r="C12" s="130" t="s">
        <v>6</v>
      </c>
      <c r="D12" s="141">
        <v>1.08</v>
      </c>
      <c r="E12" s="142">
        <v>0.25</v>
      </c>
      <c r="F12" s="142">
        <v>0.18</v>
      </c>
      <c r="G12" s="144">
        <v>0.2</v>
      </c>
      <c r="H12" s="142">
        <v>0.14000000000000001</v>
      </c>
      <c r="I12" s="142">
        <v>0.15</v>
      </c>
      <c r="J12" s="144">
        <f>SUM(D12:I12)</f>
        <v>2</v>
      </c>
      <c r="K12" s="133">
        <v>0</v>
      </c>
      <c r="L12" s="144">
        <v>2</v>
      </c>
    </row>
    <row r="13" spans="1:12" ht="28" x14ac:dyDescent="0.35">
      <c r="A13" s="129" t="s">
        <v>7</v>
      </c>
      <c r="B13" s="130" t="s">
        <v>8</v>
      </c>
      <c r="C13" s="130" t="s">
        <v>6</v>
      </c>
      <c r="D13" s="142">
        <v>1.08</v>
      </c>
      <c r="E13" s="142">
        <v>0.25</v>
      </c>
      <c r="F13" s="142">
        <v>0.18</v>
      </c>
      <c r="G13" s="144">
        <v>0.2</v>
      </c>
      <c r="H13" s="142">
        <v>0.14000000000000001</v>
      </c>
      <c r="I13" s="142">
        <v>0.15</v>
      </c>
      <c r="J13" s="144">
        <f t="shared" ref="J13:J20" si="0">SUM(D13:I13)</f>
        <v>2</v>
      </c>
      <c r="K13" s="133">
        <v>0</v>
      </c>
      <c r="L13" s="144">
        <v>2</v>
      </c>
    </row>
    <row r="14" spans="1:12" x14ac:dyDescent="0.35">
      <c r="A14" s="129" t="s">
        <v>9</v>
      </c>
      <c r="B14" s="130" t="s">
        <v>10</v>
      </c>
      <c r="C14" s="130" t="s">
        <v>6</v>
      </c>
      <c r="D14" s="142">
        <v>1.08</v>
      </c>
      <c r="E14" s="142">
        <v>0.25</v>
      </c>
      <c r="F14" s="142">
        <v>0.18</v>
      </c>
      <c r="G14" s="144">
        <v>0.2</v>
      </c>
      <c r="H14" s="142">
        <v>0.14000000000000001</v>
      </c>
      <c r="I14" s="142">
        <v>0.15</v>
      </c>
      <c r="J14" s="144">
        <f t="shared" si="0"/>
        <v>2</v>
      </c>
      <c r="K14" s="133">
        <v>0</v>
      </c>
      <c r="L14" s="144">
        <v>2</v>
      </c>
    </row>
    <row r="15" spans="1:12" x14ac:dyDescent="0.35">
      <c r="A15" s="129" t="s">
        <v>11</v>
      </c>
      <c r="B15" s="130" t="s">
        <v>12</v>
      </c>
      <c r="C15" s="130" t="s">
        <v>6</v>
      </c>
      <c r="D15" s="142">
        <v>1.08</v>
      </c>
      <c r="E15" s="142">
        <v>0.25</v>
      </c>
      <c r="F15" s="142">
        <v>0.18</v>
      </c>
      <c r="G15" s="144">
        <v>0.2</v>
      </c>
      <c r="H15" s="142">
        <v>0.14000000000000001</v>
      </c>
      <c r="I15" s="142">
        <v>0.15</v>
      </c>
      <c r="J15" s="144">
        <f t="shared" si="0"/>
        <v>2</v>
      </c>
      <c r="K15" s="133">
        <v>0</v>
      </c>
      <c r="L15" s="144">
        <v>2</v>
      </c>
    </row>
    <row r="16" spans="1:12" ht="28" x14ac:dyDescent="0.35">
      <c r="A16" s="129" t="s">
        <v>13</v>
      </c>
      <c r="B16" s="130" t="s">
        <v>14</v>
      </c>
      <c r="C16" s="130" t="s">
        <v>6</v>
      </c>
      <c r="D16" s="142">
        <v>1.08</v>
      </c>
      <c r="E16" s="142">
        <v>0.25</v>
      </c>
      <c r="F16" s="142">
        <v>0.18</v>
      </c>
      <c r="G16" s="144">
        <v>0.2</v>
      </c>
      <c r="H16" s="142">
        <v>0.14000000000000001</v>
      </c>
      <c r="I16" s="142">
        <v>0.15</v>
      </c>
      <c r="J16" s="144">
        <f t="shared" si="0"/>
        <v>2</v>
      </c>
      <c r="K16" s="133">
        <v>0</v>
      </c>
      <c r="L16" s="144">
        <v>2</v>
      </c>
    </row>
    <row r="17" spans="1:12" x14ac:dyDescent="0.35">
      <c r="A17" s="129" t="s">
        <v>15</v>
      </c>
      <c r="B17" s="130" t="s">
        <v>16</v>
      </c>
      <c r="C17" s="130" t="s">
        <v>6</v>
      </c>
      <c r="D17" s="142">
        <v>1.08</v>
      </c>
      <c r="E17" s="142">
        <v>0.25</v>
      </c>
      <c r="F17" s="142">
        <v>0.18</v>
      </c>
      <c r="G17" s="144">
        <v>0.2</v>
      </c>
      <c r="H17" s="142">
        <v>0.14000000000000001</v>
      </c>
      <c r="I17" s="142">
        <v>0.15</v>
      </c>
      <c r="J17" s="144">
        <f t="shared" si="0"/>
        <v>2</v>
      </c>
      <c r="K17" s="133">
        <v>0</v>
      </c>
      <c r="L17" s="144">
        <v>2</v>
      </c>
    </row>
    <row r="18" spans="1:12" ht="28" x14ac:dyDescent="0.35">
      <c r="A18" s="129" t="s">
        <v>17</v>
      </c>
      <c r="B18" s="130" t="s">
        <v>18</v>
      </c>
      <c r="C18" s="130" t="s">
        <v>6</v>
      </c>
      <c r="D18" s="142">
        <v>1.08</v>
      </c>
      <c r="E18" s="142">
        <v>0.25</v>
      </c>
      <c r="F18" s="142">
        <v>0.18</v>
      </c>
      <c r="G18" s="144">
        <v>0.2</v>
      </c>
      <c r="H18" s="142">
        <v>0.14000000000000001</v>
      </c>
      <c r="I18" s="142">
        <v>0.15</v>
      </c>
      <c r="J18" s="144">
        <f t="shared" si="0"/>
        <v>2</v>
      </c>
      <c r="K18" s="133">
        <v>0</v>
      </c>
      <c r="L18" s="144">
        <v>2</v>
      </c>
    </row>
    <row r="19" spans="1:12" x14ac:dyDescent="0.35">
      <c r="A19" s="129" t="s">
        <v>19</v>
      </c>
      <c r="B19" s="130" t="s">
        <v>20</v>
      </c>
      <c r="C19" s="130" t="s">
        <v>6</v>
      </c>
      <c r="D19" s="143">
        <v>1.08</v>
      </c>
      <c r="E19" s="143">
        <v>0.25</v>
      </c>
      <c r="F19" s="143">
        <v>0.18</v>
      </c>
      <c r="G19" s="147">
        <v>0.2</v>
      </c>
      <c r="H19" s="143">
        <v>0.14000000000000001</v>
      </c>
      <c r="I19" s="143">
        <v>0.15</v>
      </c>
      <c r="J19" s="147">
        <f t="shared" si="0"/>
        <v>2</v>
      </c>
      <c r="K19" s="133">
        <v>0</v>
      </c>
      <c r="L19" s="132">
        <v>2</v>
      </c>
    </row>
    <row r="20" spans="1:12" x14ac:dyDescent="0.35">
      <c r="A20" s="129" t="s">
        <v>21</v>
      </c>
      <c r="B20" s="130" t="s">
        <v>22</v>
      </c>
      <c r="C20" s="130" t="s">
        <v>6</v>
      </c>
      <c r="D20" s="143">
        <v>1.08</v>
      </c>
      <c r="E20" s="143">
        <v>0.25</v>
      </c>
      <c r="F20" s="143">
        <v>0.18</v>
      </c>
      <c r="G20" s="147">
        <v>0.2</v>
      </c>
      <c r="H20" s="143">
        <v>0.14000000000000001</v>
      </c>
      <c r="I20" s="143">
        <v>0.15</v>
      </c>
      <c r="J20" s="147">
        <f t="shared" si="0"/>
        <v>2</v>
      </c>
      <c r="K20" s="133">
        <v>0</v>
      </c>
      <c r="L20" s="132">
        <v>2</v>
      </c>
    </row>
    <row r="21" spans="1:12" ht="50.25" customHeight="1" x14ac:dyDescent="0.35">
      <c r="A21" s="129" t="s">
        <v>23</v>
      </c>
      <c r="B21" s="130" t="s">
        <v>275</v>
      </c>
      <c r="C21" s="130" t="s">
        <v>24</v>
      </c>
      <c r="D21" s="143">
        <v>1.62</v>
      </c>
      <c r="E21" s="143">
        <v>0.37</v>
      </c>
      <c r="F21" s="143">
        <v>0.27</v>
      </c>
      <c r="G21" s="147">
        <v>0.3</v>
      </c>
      <c r="H21" s="143">
        <v>0.21</v>
      </c>
      <c r="I21" s="143">
        <v>0.23</v>
      </c>
      <c r="J21" s="147">
        <f>SUM(D21:I21)</f>
        <v>3</v>
      </c>
      <c r="K21" s="133">
        <v>0</v>
      </c>
      <c r="L21" s="132">
        <v>3</v>
      </c>
    </row>
    <row r="22" spans="1:12" x14ac:dyDescent="0.35">
      <c r="A22" s="129" t="s">
        <v>25</v>
      </c>
      <c r="B22" s="149" t="s">
        <v>259</v>
      </c>
      <c r="C22" s="150"/>
      <c r="D22" s="150"/>
      <c r="E22" s="150"/>
      <c r="F22" s="150"/>
      <c r="G22" s="150"/>
      <c r="H22" s="150"/>
      <c r="I22" s="150"/>
      <c r="J22" s="150"/>
      <c r="K22" s="150"/>
      <c r="L22" s="151"/>
    </row>
    <row r="23" spans="1:12" x14ac:dyDescent="0.35">
      <c r="A23" s="129" t="s">
        <v>27</v>
      </c>
      <c r="B23" s="130" t="s">
        <v>315</v>
      </c>
      <c r="C23" s="130" t="s">
        <v>6</v>
      </c>
      <c r="D23" s="132">
        <v>2.7</v>
      </c>
      <c r="E23" s="132">
        <v>0.62</v>
      </c>
      <c r="F23" s="132">
        <v>0.45</v>
      </c>
      <c r="G23" s="132">
        <v>0.5</v>
      </c>
      <c r="H23" s="132">
        <v>0.35</v>
      </c>
      <c r="I23" s="132">
        <v>0.38</v>
      </c>
      <c r="J23" s="132">
        <f>SUM(D23:I23)</f>
        <v>5</v>
      </c>
      <c r="K23" s="133">
        <v>0</v>
      </c>
      <c r="L23" s="132">
        <v>5</v>
      </c>
    </row>
    <row r="24" spans="1:12" ht="28" x14ac:dyDescent="0.35">
      <c r="A24" s="129" t="s">
        <v>28</v>
      </c>
      <c r="B24" s="130" t="s">
        <v>29</v>
      </c>
      <c r="C24" s="130" t="s">
        <v>6</v>
      </c>
      <c r="D24" s="132">
        <v>2.7</v>
      </c>
      <c r="E24" s="132">
        <v>0.62</v>
      </c>
      <c r="F24" s="132">
        <v>0.45</v>
      </c>
      <c r="G24" s="132">
        <v>0.5</v>
      </c>
      <c r="H24" s="132">
        <v>0.35</v>
      </c>
      <c r="I24" s="132">
        <v>0.38</v>
      </c>
      <c r="J24" s="132">
        <f t="shared" ref="J24:J49" si="1">SUM(D24:I24)</f>
        <v>5</v>
      </c>
      <c r="K24" s="133">
        <v>0</v>
      </c>
      <c r="L24" s="132">
        <v>5</v>
      </c>
    </row>
    <row r="25" spans="1:12" x14ac:dyDescent="0.35">
      <c r="A25" s="129" t="s">
        <v>30</v>
      </c>
      <c r="B25" s="130" t="s">
        <v>10</v>
      </c>
      <c r="C25" s="130" t="s">
        <v>6</v>
      </c>
      <c r="D25" s="132">
        <v>2.7</v>
      </c>
      <c r="E25" s="132">
        <v>0.62</v>
      </c>
      <c r="F25" s="132">
        <v>0.45</v>
      </c>
      <c r="G25" s="132">
        <v>0.5</v>
      </c>
      <c r="H25" s="132">
        <v>0.35</v>
      </c>
      <c r="I25" s="132">
        <v>0.38</v>
      </c>
      <c r="J25" s="132">
        <f t="shared" si="1"/>
        <v>5</v>
      </c>
      <c r="K25" s="133">
        <v>0</v>
      </c>
      <c r="L25" s="132">
        <v>5</v>
      </c>
    </row>
    <row r="26" spans="1:12" x14ac:dyDescent="0.35">
      <c r="A26" s="129" t="s">
        <v>31</v>
      </c>
      <c r="B26" s="130" t="s">
        <v>12</v>
      </c>
      <c r="C26" s="130" t="s">
        <v>6</v>
      </c>
      <c r="D26" s="132">
        <v>2.7</v>
      </c>
      <c r="E26" s="132">
        <v>0.62</v>
      </c>
      <c r="F26" s="132">
        <v>0.45</v>
      </c>
      <c r="G26" s="132">
        <v>0.5</v>
      </c>
      <c r="H26" s="132">
        <v>0.35</v>
      </c>
      <c r="I26" s="132">
        <v>0.38</v>
      </c>
      <c r="J26" s="132">
        <f t="shared" si="1"/>
        <v>5</v>
      </c>
      <c r="K26" s="133">
        <v>0</v>
      </c>
      <c r="L26" s="132">
        <v>5</v>
      </c>
    </row>
    <row r="27" spans="1:12" ht="28" x14ac:dyDescent="0.35">
      <c r="A27" s="129" t="s">
        <v>32</v>
      </c>
      <c r="B27" s="130" t="s">
        <v>14</v>
      </c>
      <c r="C27" s="130" t="s">
        <v>6</v>
      </c>
      <c r="D27" s="132">
        <v>2.7</v>
      </c>
      <c r="E27" s="132">
        <v>0.62</v>
      </c>
      <c r="F27" s="132">
        <v>0.45</v>
      </c>
      <c r="G27" s="132">
        <v>0.5</v>
      </c>
      <c r="H27" s="132">
        <v>0.35</v>
      </c>
      <c r="I27" s="132">
        <v>0.38</v>
      </c>
      <c r="J27" s="132">
        <f t="shared" si="1"/>
        <v>5</v>
      </c>
      <c r="K27" s="133">
        <v>0</v>
      </c>
      <c r="L27" s="132">
        <v>5</v>
      </c>
    </row>
    <row r="28" spans="1:12" x14ac:dyDescent="0.35">
      <c r="A28" s="129" t="s">
        <v>33</v>
      </c>
      <c r="B28" s="130" t="s">
        <v>16</v>
      </c>
      <c r="C28" s="130" t="s">
        <v>6</v>
      </c>
      <c r="D28" s="132">
        <v>2.7</v>
      </c>
      <c r="E28" s="132">
        <v>0.62</v>
      </c>
      <c r="F28" s="132">
        <v>0.45</v>
      </c>
      <c r="G28" s="132">
        <v>0.5</v>
      </c>
      <c r="H28" s="132">
        <v>0.35</v>
      </c>
      <c r="I28" s="132">
        <v>0.38</v>
      </c>
      <c r="J28" s="132">
        <f t="shared" si="1"/>
        <v>5</v>
      </c>
      <c r="K28" s="133">
        <v>0</v>
      </c>
      <c r="L28" s="132">
        <v>5</v>
      </c>
    </row>
    <row r="29" spans="1:12" ht="28" x14ac:dyDescent="0.35">
      <c r="A29" s="129" t="s">
        <v>34</v>
      </c>
      <c r="B29" s="130" t="s">
        <v>18</v>
      </c>
      <c r="C29" s="130" t="s">
        <v>6</v>
      </c>
      <c r="D29" s="132">
        <v>2.7</v>
      </c>
      <c r="E29" s="132">
        <v>0.62</v>
      </c>
      <c r="F29" s="132">
        <v>0.45</v>
      </c>
      <c r="G29" s="132">
        <v>0.5</v>
      </c>
      <c r="H29" s="132">
        <v>0.35</v>
      </c>
      <c r="I29" s="132">
        <v>0.38</v>
      </c>
      <c r="J29" s="132">
        <f t="shared" si="1"/>
        <v>5</v>
      </c>
      <c r="K29" s="133">
        <v>0</v>
      </c>
      <c r="L29" s="132">
        <v>5</v>
      </c>
    </row>
    <row r="30" spans="1:12" x14ac:dyDescent="0.35">
      <c r="A30" s="129" t="s">
        <v>35</v>
      </c>
      <c r="B30" s="130" t="s">
        <v>20</v>
      </c>
      <c r="C30" s="130" t="s">
        <v>6</v>
      </c>
      <c r="D30" s="132">
        <v>2.7</v>
      </c>
      <c r="E30" s="132">
        <v>0.62</v>
      </c>
      <c r="F30" s="132">
        <v>0.45</v>
      </c>
      <c r="G30" s="132">
        <v>0.5</v>
      </c>
      <c r="H30" s="132">
        <v>0.35</v>
      </c>
      <c r="I30" s="132">
        <v>0.38</v>
      </c>
      <c r="J30" s="132">
        <f t="shared" si="1"/>
        <v>5</v>
      </c>
      <c r="K30" s="133">
        <v>0</v>
      </c>
      <c r="L30" s="132">
        <v>5</v>
      </c>
    </row>
    <row r="31" spans="1:12" x14ac:dyDescent="0.35">
      <c r="A31" s="129" t="s">
        <v>36</v>
      </c>
      <c r="B31" s="130" t="s">
        <v>22</v>
      </c>
      <c r="C31" s="130" t="s">
        <v>6</v>
      </c>
      <c r="D31" s="132">
        <v>2.7</v>
      </c>
      <c r="E31" s="132">
        <v>0.62</v>
      </c>
      <c r="F31" s="132">
        <v>0.45</v>
      </c>
      <c r="G31" s="132">
        <v>0.5</v>
      </c>
      <c r="H31" s="132">
        <v>0.35</v>
      </c>
      <c r="I31" s="132">
        <v>0.38</v>
      </c>
      <c r="J31" s="132">
        <f t="shared" si="1"/>
        <v>5</v>
      </c>
      <c r="K31" s="133">
        <v>0</v>
      </c>
      <c r="L31" s="132">
        <v>5</v>
      </c>
    </row>
    <row r="32" spans="1:12" ht="48.75" customHeight="1" x14ac:dyDescent="0.35">
      <c r="A32" s="129" t="s">
        <v>37</v>
      </c>
      <c r="B32" s="130" t="s">
        <v>275</v>
      </c>
      <c r="C32" s="130" t="s">
        <v>24</v>
      </c>
      <c r="D32" s="132">
        <v>3.78</v>
      </c>
      <c r="E32" s="132">
        <v>0.87</v>
      </c>
      <c r="F32" s="132">
        <v>0.63</v>
      </c>
      <c r="G32" s="132">
        <v>0.7</v>
      </c>
      <c r="H32" s="132">
        <v>0.49</v>
      </c>
      <c r="I32" s="132">
        <v>0.53</v>
      </c>
      <c r="J32" s="132">
        <f t="shared" si="1"/>
        <v>7</v>
      </c>
      <c r="K32" s="133">
        <v>0</v>
      </c>
      <c r="L32" s="132">
        <v>7</v>
      </c>
    </row>
    <row r="33" spans="1:12" ht="14.5" customHeight="1" x14ac:dyDescent="0.35">
      <c r="A33" s="129" t="s">
        <v>38</v>
      </c>
      <c r="B33" s="149" t="s">
        <v>283</v>
      </c>
      <c r="C33" s="150"/>
      <c r="D33" s="150"/>
      <c r="E33" s="150"/>
      <c r="F33" s="150"/>
      <c r="G33" s="150"/>
      <c r="H33" s="150"/>
      <c r="I33" s="150"/>
      <c r="J33" s="150"/>
      <c r="K33" s="150"/>
      <c r="L33" s="151"/>
    </row>
    <row r="34" spans="1:12" ht="28" x14ac:dyDescent="0.35">
      <c r="A34" s="129" t="s">
        <v>39</v>
      </c>
      <c r="B34" s="130" t="s">
        <v>315</v>
      </c>
      <c r="C34" s="130" t="s">
        <v>40</v>
      </c>
      <c r="D34" s="132">
        <v>3.78</v>
      </c>
      <c r="E34" s="132">
        <v>0.87</v>
      </c>
      <c r="F34" s="132">
        <v>0.63</v>
      </c>
      <c r="G34" s="132">
        <v>0.7</v>
      </c>
      <c r="H34" s="132">
        <v>0.49</v>
      </c>
      <c r="I34" s="132">
        <v>0.53</v>
      </c>
      <c r="J34" s="132">
        <f t="shared" si="1"/>
        <v>7</v>
      </c>
      <c r="K34" s="133">
        <v>0</v>
      </c>
      <c r="L34" s="132">
        <v>7</v>
      </c>
    </row>
    <row r="35" spans="1:12" ht="28" x14ac:dyDescent="0.35">
      <c r="A35" s="129" t="s">
        <v>41</v>
      </c>
      <c r="B35" s="130" t="s">
        <v>8</v>
      </c>
      <c r="C35" s="130" t="s">
        <v>40</v>
      </c>
      <c r="D35" s="132">
        <v>3.78</v>
      </c>
      <c r="E35" s="132">
        <v>0.87</v>
      </c>
      <c r="F35" s="132">
        <v>0.63</v>
      </c>
      <c r="G35" s="132">
        <v>0.7</v>
      </c>
      <c r="H35" s="132">
        <v>0.49</v>
      </c>
      <c r="I35" s="132">
        <v>0.53</v>
      </c>
      <c r="J35" s="132">
        <f t="shared" si="1"/>
        <v>7</v>
      </c>
      <c r="K35" s="133">
        <v>0</v>
      </c>
      <c r="L35" s="132">
        <v>7</v>
      </c>
    </row>
    <row r="36" spans="1:12" ht="28" x14ac:dyDescent="0.35">
      <c r="A36" s="129" t="s">
        <v>42</v>
      </c>
      <c r="B36" s="130" t="s">
        <v>10</v>
      </c>
      <c r="C36" s="130" t="s">
        <v>40</v>
      </c>
      <c r="D36" s="132">
        <v>3.78</v>
      </c>
      <c r="E36" s="132">
        <v>0.87</v>
      </c>
      <c r="F36" s="132">
        <v>0.63</v>
      </c>
      <c r="G36" s="132">
        <v>0.7</v>
      </c>
      <c r="H36" s="132">
        <v>0.49</v>
      </c>
      <c r="I36" s="132">
        <v>0.53</v>
      </c>
      <c r="J36" s="132">
        <f t="shared" si="1"/>
        <v>7</v>
      </c>
      <c r="K36" s="133">
        <v>0</v>
      </c>
      <c r="L36" s="132">
        <v>7</v>
      </c>
    </row>
    <row r="37" spans="1:12" ht="28" x14ac:dyDescent="0.35">
      <c r="A37" s="129" t="s">
        <v>43</v>
      </c>
      <c r="B37" s="130" t="s">
        <v>12</v>
      </c>
      <c r="C37" s="130" t="s">
        <v>40</v>
      </c>
      <c r="D37" s="132">
        <v>3.78</v>
      </c>
      <c r="E37" s="132">
        <v>0.87</v>
      </c>
      <c r="F37" s="132">
        <v>0.63</v>
      </c>
      <c r="G37" s="132">
        <v>0.7</v>
      </c>
      <c r="H37" s="132">
        <v>0.49</v>
      </c>
      <c r="I37" s="132">
        <v>0.53</v>
      </c>
      <c r="J37" s="132">
        <f t="shared" si="1"/>
        <v>7</v>
      </c>
      <c r="K37" s="133">
        <v>0</v>
      </c>
      <c r="L37" s="132">
        <v>7</v>
      </c>
    </row>
    <row r="38" spans="1:12" ht="28" x14ac:dyDescent="0.35">
      <c r="A38" s="129" t="s">
        <v>44</v>
      </c>
      <c r="B38" s="130" t="s">
        <v>14</v>
      </c>
      <c r="C38" s="130" t="s">
        <v>40</v>
      </c>
      <c r="D38" s="132">
        <v>3.78</v>
      </c>
      <c r="E38" s="132">
        <v>0.87</v>
      </c>
      <c r="F38" s="132">
        <v>0.63</v>
      </c>
      <c r="G38" s="132">
        <v>0.7</v>
      </c>
      <c r="H38" s="132">
        <v>0.49</v>
      </c>
      <c r="I38" s="132">
        <v>0.53</v>
      </c>
      <c r="J38" s="132">
        <f t="shared" si="1"/>
        <v>7</v>
      </c>
      <c r="K38" s="133">
        <v>0</v>
      </c>
      <c r="L38" s="132">
        <v>7</v>
      </c>
    </row>
    <row r="39" spans="1:12" ht="28" x14ac:dyDescent="0.35">
      <c r="A39" s="129" t="s">
        <v>45</v>
      </c>
      <c r="B39" s="130" t="s">
        <v>16</v>
      </c>
      <c r="C39" s="130" t="s">
        <v>40</v>
      </c>
      <c r="D39" s="132">
        <v>3.78</v>
      </c>
      <c r="E39" s="132">
        <v>0.87</v>
      </c>
      <c r="F39" s="132">
        <v>0.63</v>
      </c>
      <c r="G39" s="132">
        <v>0.7</v>
      </c>
      <c r="H39" s="132">
        <v>0.49</v>
      </c>
      <c r="I39" s="132">
        <v>0.53</v>
      </c>
      <c r="J39" s="132">
        <f t="shared" si="1"/>
        <v>7</v>
      </c>
      <c r="K39" s="133">
        <v>0</v>
      </c>
      <c r="L39" s="132">
        <v>7</v>
      </c>
    </row>
    <row r="40" spans="1:12" ht="28" x14ac:dyDescent="0.35">
      <c r="A40" s="129" t="s">
        <v>46</v>
      </c>
      <c r="B40" s="130" t="s">
        <v>18</v>
      </c>
      <c r="C40" s="130" t="s">
        <v>40</v>
      </c>
      <c r="D40" s="132">
        <v>3.78</v>
      </c>
      <c r="E40" s="132">
        <v>0.87</v>
      </c>
      <c r="F40" s="132">
        <v>0.63</v>
      </c>
      <c r="G40" s="132">
        <v>0.7</v>
      </c>
      <c r="H40" s="132">
        <v>0.49</v>
      </c>
      <c r="I40" s="132">
        <v>0.53</v>
      </c>
      <c r="J40" s="132">
        <f t="shared" si="1"/>
        <v>7</v>
      </c>
      <c r="K40" s="133">
        <v>0</v>
      </c>
      <c r="L40" s="132">
        <v>7</v>
      </c>
    </row>
    <row r="41" spans="1:12" ht="28" x14ac:dyDescent="0.35">
      <c r="A41" s="129" t="s">
        <v>47</v>
      </c>
      <c r="B41" s="130" t="s">
        <v>20</v>
      </c>
      <c r="C41" s="130" t="s">
        <v>40</v>
      </c>
      <c r="D41" s="132">
        <v>3.78</v>
      </c>
      <c r="E41" s="132">
        <v>0.87</v>
      </c>
      <c r="F41" s="132">
        <v>0.63</v>
      </c>
      <c r="G41" s="132">
        <v>0.7</v>
      </c>
      <c r="H41" s="132">
        <v>0.49</v>
      </c>
      <c r="I41" s="132">
        <v>0.53</v>
      </c>
      <c r="J41" s="132">
        <f t="shared" si="1"/>
        <v>7</v>
      </c>
      <c r="K41" s="133">
        <v>0</v>
      </c>
      <c r="L41" s="132">
        <v>7</v>
      </c>
    </row>
    <row r="42" spans="1:12" ht="28" x14ac:dyDescent="0.35">
      <c r="A42" s="129" t="s">
        <v>48</v>
      </c>
      <c r="B42" s="130" t="s">
        <v>22</v>
      </c>
      <c r="C42" s="130" t="s">
        <v>40</v>
      </c>
      <c r="D42" s="132">
        <v>3.78</v>
      </c>
      <c r="E42" s="132">
        <v>0.87</v>
      </c>
      <c r="F42" s="132">
        <v>0.63</v>
      </c>
      <c r="G42" s="132">
        <v>0.7</v>
      </c>
      <c r="H42" s="132">
        <v>0.49</v>
      </c>
      <c r="I42" s="132">
        <v>0.53</v>
      </c>
      <c r="J42" s="132">
        <f t="shared" si="1"/>
        <v>7</v>
      </c>
      <c r="K42" s="133">
        <v>0</v>
      </c>
      <c r="L42" s="132">
        <v>7</v>
      </c>
    </row>
    <row r="43" spans="1:12" ht="44" x14ac:dyDescent="0.35">
      <c r="A43" s="129" t="s">
        <v>49</v>
      </c>
      <c r="B43" s="130" t="s">
        <v>275</v>
      </c>
      <c r="C43" s="130" t="s">
        <v>40</v>
      </c>
      <c r="D43" s="132">
        <v>6.48</v>
      </c>
      <c r="E43" s="132">
        <v>1.5</v>
      </c>
      <c r="F43" s="132">
        <v>1.08</v>
      </c>
      <c r="G43" s="132">
        <v>1.2</v>
      </c>
      <c r="H43" s="132">
        <v>0.84</v>
      </c>
      <c r="I43" s="132">
        <v>0.9</v>
      </c>
      <c r="J43" s="132">
        <f t="shared" si="1"/>
        <v>12</v>
      </c>
      <c r="K43" s="133">
        <v>0</v>
      </c>
      <c r="L43" s="132">
        <v>12</v>
      </c>
    </row>
    <row r="44" spans="1:12" ht="18" x14ac:dyDescent="0.35">
      <c r="A44" s="117" t="s">
        <v>202</v>
      </c>
      <c r="B44" s="155" t="s">
        <v>319</v>
      </c>
      <c r="C44" s="156"/>
      <c r="D44" s="156"/>
      <c r="E44" s="156"/>
      <c r="F44" s="156"/>
      <c r="G44" s="156"/>
      <c r="H44" s="156"/>
      <c r="I44" s="156"/>
      <c r="J44" s="156"/>
      <c r="K44" s="156"/>
      <c r="L44" s="157"/>
    </row>
    <row r="45" spans="1:12" ht="56" x14ac:dyDescent="0.35">
      <c r="A45" s="137" t="s">
        <v>51</v>
      </c>
      <c r="B45" s="130" t="s">
        <v>233</v>
      </c>
      <c r="C45" s="131" t="s">
        <v>52</v>
      </c>
      <c r="D45" s="132">
        <v>5.4</v>
      </c>
      <c r="E45" s="132">
        <v>1.25</v>
      </c>
      <c r="F45" s="132">
        <v>0.9</v>
      </c>
      <c r="G45" s="132">
        <v>1</v>
      </c>
      <c r="H45" s="132">
        <v>0.7</v>
      </c>
      <c r="I45" s="132">
        <v>0.75</v>
      </c>
      <c r="J45" s="132">
        <f t="shared" si="1"/>
        <v>10</v>
      </c>
      <c r="K45" s="133">
        <v>0</v>
      </c>
      <c r="L45" s="132">
        <v>10</v>
      </c>
    </row>
    <row r="46" spans="1:12" ht="78" customHeight="1" x14ac:dyDescent="0.35">
      <c r="A46" s="137" t="s">
        <v>53</v>
      </c>
      <c r="B46" s="130" t="s">
        <v>234</v>
      </c>
      <c r="C46" s="131" t="s">
        <v>52</v>
      </c>
      <c r="D46" s="132">
        <v>8.1</v>
      </c>
      <c r="E46" s="132">
        <v>1.87</v>
      </c>
      <c r="F46" s="132">
        <v>1.35</v>
      </c>
      <c r="G46" s="132">
        <v>1.5</v>
      </c>
      <c r="H46" s="132">
        <v>1.05</v>
      </c>
      <c r="I46" s="132">
        <v>1.1299999999999999</v>
      </c>
      <c r="J46" s="132">
        <f t="shared" si="1"/>
        <v>15</v>
      </c>
      <c r="K46" s="133">
        <v>0</v>
      </c>
      <c r="L46" s="132">
        <v>15</v>
      </c>
    </row>
    <row r="47" spans="1:12" ht="73.5" customHeight="1" x14ac:dyDescent="0.35">
      <c r="A47" s="137" t="s">
        <v>54</v>
      </c>
      <c r="B47" s="130" t="s">
        <v>235</v>
      </c>
      <c r="C47" s="131" t="s">
        <v>52</v>
      </c>
      <c r="D47" s="132">
        <v>8.1</v>
      </c>
      <c r="E47" s="132">
        <v>1.87</v>
      </c>
      <c r="F47" s="132">
        <v>1.35</v>
      </c>
      <c r="G47" s="132">
        <v>1.5</v>
      </c>
      <c r="H47" s="132">
        <v>1.05</v>
      </c>
      <c r="I47" s="132">
        <v>1.1299999999999999</v>
      </c>
      <c r="J47" s="132">
        <f t="shared" si="1"/>
        <v>15</v>
      </c>
      <c r="K47" s="133">
        <v>0</v>
      </c>
      <c r="L47" s="132">
        <v>15</v>
      </c>
    </row>
    <row r="48" spans="1:12" ht="70" x14ac:dyDescent="0.35">
      <c r="A48" s="137" t="s">
        <v>55</v>
      </c>
      <c r="B48" s="130" t="s">
        <v>236</v>
      </c>
      <c r="C48" s="131" t="s">
        <v>52</v>
      </c>
      <c r="D48" s="132">
        <v>10.8</v>
      </c>
      <c r="E48" s="132">
        <v>2.5</v>
      </c>
      <c r="F48" s="132">
        <v>1.8</v>
      </c>
      <c r="G48" s="132">
        <v>2</v>
      </c>
      <c r="H48" s="132">
        <v>1.4</v>
      </c>
      <c r="I48" s="132">
        <v>1.5</v>
      </c>
      <c r="J48" s="132">
        <f t="shared" si="1"/>
        <v>20</v>
      </c>
      <c r="K48" s="133">
        <v>0</v>
      </c>
      <c r="L48" s="132">
        <v>20</v>
      </c>
    </row>
    <row r="49" spans="1:12" ht="28" x14ac:dyDescent="0.35">
      <c r="A49" s="137" t="s">
        <v>56</v>
      </c>
      <c r="B49" s="130" t="s">
        <v>237</v>
      </c>
      <c r="C49" s="130" t="s">
        <v>58</v>
      </c>
      <c r="D49" s="132">
        <v>1.62</v>
      </c>
      <c r="E49" s="132">
        <v>0.37</v>
      </c>
      <c r="F49" s="132">
        <v>0.27</v>
      </c>
      <c r="G49" s="132">
        <v>0.3</v>
      </c>
      <c r="H49" s="132">
        <v>0.21</v>
      </c>
      <c r="I49" s="132">
        <v>0.23</v>
      </c>
      <c r="J49" s="132">
        <f t="shared" si="1"/>
        <v>3</v>
      </c>
      <c r="K49" s="133">
        <v>0</v>
      </c>
      <c r="L49" s="132">
        <v>3</v>
      </c>
    </row>
    <row r="50" spans="1:12" ht="18" x14ac:dyDescent="0.35">
      <c r="A50" s="117" t="s">
        <v>203</v>
      </c>
      <c r="B50" s="155" t="s">
        <v>263</v>
      </c>
      <c r="C50" s="156"/>
      <c r="D50" s="156"/>
      <c r="E50" s="156"/>
      <c r="F50" s="156"/>
      <c r="G50" s="156"/>
      <c r="H50" s="156"/>
      <c r="I50" s="156"/>
      <c r="J50" s="156"/>
      <c r="K50" s="156"/>
      <c r="L50" s="157"/>
    </row>
    <row r="51" spans="1:12" ht="14.5" customHeight="1" x14ac:dyDescent="0.35">
      <c r="A51" s="129" t="s">
        <v>59</v>
      </c>
      <c r="B51" s="149" t="s">
        <v>276</v>
      </c>
      <c r="C51" s="150"/>
      <c r="D51" s="150"/>
      <c r="E51" s="150"/>
      <c r="F51" s="150"/>
      <c r="G51" s="150"/>
      <c r="H51" s="150"/>
      <c r="I51" s="150"/>
      <c r="J51" s="150"/>
      <c r="K51" s="150"/>
      <c r="L51" s="151"/>
    </row>
    <row r="52" spans="1:12" ht="91.5" customHeight="1" x14ac:dyDescent="0.35">
      <c r="A52" s="137" t="s">
        <v>60</v>
      </c>
      <c r="B52" s="130" t="s">
        <v>328</v>
      </c>
      <c r="C52" s="130" t="s">
        <v>305</v>
      </c>
      <c r="D52" s="132">
        <v>1.08</v>
      </c>
      <c r="E52" s="132">
        <v>0.25</v>
      </c>
      <c r="F52" s="132">
        <v>0.18</v>
      </c>
      <c r="G52" s="132">
        <v>0.2</v>
      </c>
      <c r="H52" s="132">
        <v>0.14000000000000001</v>
      </c>
      <c r="I52" s="132">
        <v>0.15</v>
      </c>
      <c r="J52" s="132">
        <f t="shared" ref="J52:J57" si="2">SUM(D52:I52)</f>
        <v>2</v>
      </c>
      <c r="K52" s="133">
        <v>0</v>
      </c>
      <c r="L52" s="132">
        <v>2</v>
      </c>
    </row>
    <row r="53" spans="1:12" ht="157.5" customHeight="1" x14ac:dyDescent="0.35">
      <c r="A53" s="137" t="s">
        <v>62</v>
      </c>
      <c r="B53" s="130" t="s">
        <v>329</v>
      </c>
      <c r="C53" s="130" t="s">
        <v>304</v>
      </c>
      <c r="D53" s="132">
        <v>1.62</v>
      </c>
      <c r="E53" s="132">
        <v>0.37</v>
      </c>
      <c r="F53" s="132">
        <v>0.27</v>
      </c>
      <c r="G53" s="132">
        <v>0.3</v>
      </c>
      <c r="H53" s="132">
        <v>0.21</v>
      </c>
      <c r="I53" s="132">
        <v>0.23</v>
      </c>
      <c r="J53" s="132">
        <f t="shared" si="2"/>
        <v>3</v>
      </c>
      <c r="K53" s="133">
        <v>0</v>
      </c>
      <c r="L53" s="132">
        <v>3</v>
      </c>
    </row>
    <row r="54" spans="1:12" ht="84" x14ac:dyDescent="0.35">
      <c r="A54" s="137" t="s">
        <v>64</v>
      </c>
      <c r="B54" s="130" t="s">
        <v>330</v>
      </c>
      <c r="C54" s="130" t="s">
        <v>303</v>
      </c>
      <c r="D54" s="132">
        <v>3.24</v>
      </c>
      <c r="E54" s="132">
        <v>0.75</v>
      </c>
      <c r="F54" s="132">
        <v>0.54</v>
      </c>
      <c r="G54" s="132">
        <v>0.6</v>
      </c>
      <c r="H54" s="132">
        <v>0.42</v>
      </c>
      <c r="I54" s="132">
        <v>0.45</v>
      </c>
      <c r="J54" s="132">
        <f t="shared" si="2"/>
        <v>6</v>
      </c>
      <c r="K54" s="133">
        <v>0</v>
      </c>
      <c r="L54" s="132">
        <v>6</v>
      </c>
    </row>
    <row r="55" spans="1:12" ht="84" x14ac:dyDescent="0.35">
      <c r="A55" s="137" t="s">
        <v>65</v>
      </c>
      <c r="B55" s="130" t="s">
        <v>324</v>
      </c>
      <c r="C55" s="130" t="s">
        <v>302</v>
      </c>
      <c r="D55" s="132">
        <v>27</v>
      </c>
      <c r="E55" s="132">
        <v>6.25</v>
      </c>
      <c r="F55" s="132">
        <v>4.5</v>
      </c>
      <c r="G55" s="132">
        <v>5</v>
      </c>
      <c r="H55" s="132">
        <v>3.5</v>
      </c>
      <c r="I55" s="132">
        <v>3.75</v>
      </c>
      <c r="J55" s="132">
        <f t="shared" si="2"/>
        <v>50</v>
      </c>
      <c r="K55" s="133">
        <v>0</v>
      </c>
      <c r="L55" s="132">
        <v>50</v>
      </c>
    </row>
    <row r="56" spans="1:12" ht="84" x14ac:dyDescent="0.35">
      <c r="A56" s="137" t="s">
        <v>68</v>
      </c>
      <c r="B56" s="130" t="s">
        <v>253</v>
      </c>
      <c r="C56" s="130" t="s">
        <v>301</v>
      </c>
      <c r="D56" s="132">
        <v>37.799999999999997</v>
      </c>
      <c r="E56" s="132">
        <v>8.75</v>
      </c>
      <c r="F56" s="132">
        <v>6.3</v>
      </c>
      <c r="G56" s="132">
        <v>7</v>
      </c>
      <c r="H56" s="132">
        <v>4.9000000000000004</v>
      </c>
      <c r="I56" s="132">
        <v>5.25</v>
      </c>
      <c r="J56" s="132">
        <f t="shared" si="2"/>
        <v>70</v>
      </c>
      <c r="K56" s="133">
        <v>0</v>
      </c>
      <c r="L56" s="132">
        <v>70</v>
      </c>
    </row>
    <row r="57" spans="1:12" ht="84" x14ac:dyDescent="0.35">
      <c r="A57" s="137" t="s">
        <v>70</v>
      </c>
      <c r="B57" s="130" t="s">
        <v>254</v>
      </c>
      <c r="C57" s="130" t="s">
        <v>300</v>
      </c>
      <c r="D57" s="132">
        <v>54</v>
      </c>
      <c r="E57" s="132">
        <v>12.5</v>
      </c>
      <c r="F57" s="132">
        <v>9</v>
      </c>
      <c r="G57" s="132">
        <v>10</v>
      </c>
      <c r="H57" s="132">
        <v>7</v>
      </c>
      <c r="I57" s="132">
        <v>7.5</v>
      </c>
      <c r="J57" s="132">
        <f t="shared" si="2"/>
        <v>100</v>
      </c>
      <c r="K57" s="133">
        <v>0</v>
      </c>
      <c r="L57" s="132">
        <v>100</v>
      </c>
    </row>
    <row r="58" spans="1:12" ht="14.5" customHeight="1" x14ac:dyDescent="0.35">
      <c r="A58" s="129" t="s">
        <v>72</v>
      </c>
      <c r="B58" s="149" t="s">
        <v>277</v>
      </c>
      <c r="C58" s="150"/>
      <c r="D58" s="150"/>
      <c r="E58" s="150"/>
      <c r="F58" s="150"/>
      <c r="G58" s="150"/>
      <c r="H58" s="150"/>
      <c r="I58" s="150"/>
      <c r="J58" s="150"/>
      <c r="K58" s="150"/>
      <c r="L58" s="151"/>
    </row>
    <row r="59" spans="1:12" x14ac:dyDescent="0.35">
      <c r="A59" s="129" t="s">
        <v>73</v>
      </c>
      <c r="B59" s="149" t="s">
        <v>331</v>
      </c>
      <c r="C59" s="150"/>
      <c r="D59" s="150"/>
      <c r="E59" s="150"/>
      <c r="F59" s="150"/>
      <c r="G59" s="150"/>
      <c r="H59" s="150"/>
      <c r="I59" s="150"/>
      <c r="J59" s="150"/>
      <c r="K59" s="150"/>
      <c r="L59" s="151"/>
    </row>
    <row r="60" spans="1:12" ht="112" x14ac:dyDescent="0.35">
      <c r="A60" s="129" t="s">
        <v>74</v>
      </c>
      <c r="B60" s="130" t="s">
        <v>238</v>
      </c>
      <c r="C60" s="130" t="s">
        <v>75</v>
      </c>
      <c r="D60" s="135">
        <v>1.62</v>
      </c>
      <c r="E60" s="135">
        <v>0.37</v>
      </c>
      <c r="F60" s="135">
        <v>0.27</v>
      </c>
      <c r="G60" s="135">
        <v>0.3</v>
      </c>
      <c r="H60" s="135">
        <v>0.21</v>
      </c>
      <c r="I60" s="135">
        <v>0.23</v>
      </c>
      <c r="J60" s="132">
        <f t="shared" ref="J60:J64" si="3">SUM(D60:I60)</f>
        <v>3</v>
      </c>
      <c r="K60" s="133">
        <v>0</v>
      </c>
      <c r="L60" s="132">
        <v>3</v>
      </c>
    </row>
    <row r="61" spans="1:12" ht="42" x14ac:dyDescent="0.35">
      <c r="A61" s="129" t="s">
        <v>76</v>
      </c>
      <c r="B61" s="130" t="s">
        <v>239</v>
      </c>
      <c r="C61" s="130" t="s">
        <v>75</v>
      </c>
      <c r="D61" s="135">
        <v>3.24</v>
      </c>
      <c r="E61" s="135">
        <v>0.75</v>
      </c>
      <c r="F61" s="135">
        <v>0.54</v>
      </c>
      <c r="G61" s="135">
        <v>0.6</v>
      </c>
      <c r="H61" s="135">
        <v>0.42</v>
      </c>
      <c r="I61" s="135">
        <v>0.45</v>
      </c>
      <c r="J61" s="132">
        <f t="shared" si="3"/>
        <v>6</v>
      </c>
      <c r="K61" s="133">
        <v>0</v>
      </c>
      <c r="L61" s="132">
        <v>6</v>
      </c>
    </row>
    <row r="62" spans="1:12" x14ac:dyDescent="0.35">
      <c r="A62" s="129" t="s">
        <v>78</v>
      </c>
      <c r="B62" s="131" t="s">
        <v>322</v>
      </c>
      <c r="C62" s="130"/>
      <c r="D62" s="130"/>
      <c r="E62" s="130"/>
      <c r="F62" s="130"/>
      <c r="G62" s="112" t="s">
        <v>332</v>
      </c>
      <c r="H62" s="130"/>
      <c r="I62" s="130"/>
      <c r="J62" s="135"/>
      <c r="K62" s="136"/>
      <c r="L62" s="135"/>
    </row>
    <row r="63" spans="1:12" ht="112" x14ac:dyDescent="0.35">
      <c r="A63" s="129" t="s">
        <v>79</v>
      </c>
      <c r="B63" s="130" t="s">
        <v>238</v>
      </c>
      <c r="C63" s="130" t="s">
        <v>75</v>
      </c>
      <c r="D63" s="132">
        <v>2.16</v>
      </c>
      <c r="E63" s="132">
        <v>0.5</v>
      </c>
      <c r="F63" s="132">
        <v>0.36</v>
      </c>
      <c r="G63" s="132">
        <v>0.4</v>
      </c>
      <c r="H63" s="132">
        <v>0.28000000000000003</v>
      </c>
      <c r="I63" s="132">
        <v>0.3</v>
      </c>
      <c r="J63" s="132">
        <f t="shared" si="3"/>
        <v>4</v>
      </c>
      <c r="K63" s="133">
        <v>0</v>
      </c>
      <c r="L63" s="132">
        <v>4</v>
      </c>
    </row>
    <row r="64" spans="1:12" ht="42" x14ac:dyDescent="0.35">
      <c r="A64" s="129" t="s">
        <v>80</v>
      </c>
      <c r="B64" s="130" t="s">
        <v>239</v>
      </c>
      <c r="C64" s="130" t="s">
        <v>75</v>
      </c>
      <c r="D64" s="132">
        <v>3.78</v>
      </c>
      <c r="E64" s="132">
        <v>0.87</v>
      </c>
      <c r="F64" s="132">
        <v>0.63</v>
      </c>
      <c r="G64" s="132">
        <v>0.7</v>
      </c>
      <c r="H64" s="132">
        <v>0.49</v>
      </c>
      <c r="I64" s="132">
        <v>0.53</v>
      </c>
      <c r="J64" s="132">
        <f t="shared" si="3"/>
        <v>7</v>
      </c>
      <c r="K64" s="133">
        <v>0</v>
      </c>
      <c r="L64" s="132">
        <v>7</v>
      </c>
    </row>
    <row r="65" spans="1:12" ht="19.399999999999999" customHeight="1" x14ac:dyDescent="0.35">
      <c r="A65" s="137" t="s">
        <v>81</v>
      </c>
      <c r="B65" s="152" t="s">
        <v>260</v>
      </c>
      <c r="C65" s="153"/>
      <c r="D65" s="153"/>
      <c r="E65" s="153"/>
      <c r="F65" s="153"/>
      <c r="G65" s="153"/>
      <c r="H65" s="153"/>
      <c r="I65" s="153"/>
      <c r="J65" s="153"/>
      <c r="K65" s="153"/>
      <c r="L65" s="154"/>
    </row>
    <row r="66" spans="1:12" x14ac:dyDescent="0.35">
      <c r="A66" s="137" t="s">
        <v>82</v>
      </c>
      <c r="B66" s="131" t="s">
        <v>320</v>
      </c>
      <c r="C66" s="131"/>
      <c r="D66" s="131"/>
      <c r="E66" s="131"/>
      <c r="F66" s="131"/>
      <c r="G66" s="131"/>
      <c r="H66" s="131"/>
      <c r="I66" s="131"/>
      <c r="J66" s="132"/>
      <c r="K66" s="134"/>
      <c r="L66" s="132"/>
    </row>
    <row r="67" spans="1:12" ht="42" x14ac:dyDescent="0.35">
      <c r="A67" s="129" t="s">
        <v>84</v>
      </c>
      <c r="B67" s="130" t="s">
        <v>240</v>
      </c>
      <c r="C67" s="130" t="s">
        <v>86</v>
      </c>
      <c r="D67" s="132">
        <v>1.08</v>
      </c>
      <c r="E67" s="132">
        <v>0.25</v>
      </c>
      <c r="F67" s="132">
        <v>0.18</v>
      </c>
      <c r="G67" s="132">
        <v>0.2</v>
      </c>
      <c r="H67" s="132">
        <v>0.14000000000000001</v>
      </c>
      <c r="I67" s="132">
        <v>0.15</v>
      </c>
      <c r="J67" s="132">
        <f t="shared" ref="J67:J74" si="4">SUM(D67:I67)</f>
        <v>2</v>
      </c>
      <c r="K67" s="133">
        <v>0</v>
      </c>
      <c r="L67" s="132">
        <v>2</v>
      </c>
    </row>
    <row r="68" spans="1:12" ht="126" x14ac:dyDescent="0.35">
      <c r="A68" s="129" t="s">
        <v>87</v>
      </c>
      <c r="B68" s="130" t="s">
        <v>241</v>
      </c>
      <c r="C68" s="130" t="s">
        <v>86</v>
      </c>
      <c r="D68" s="132">
        <v>1.62</v>
      </c>
      <c r="E68" s="132">
        <v>0.37</v>
      </c>
      <c r="F68" s="132">
        <v>0.27</v>
      </c>
      <c r="G68" s="132">
        <v>0.3</v>
      </c>
      <c r="H68" s="132">
        <v>0.21</v>
      </c>
      <c r="I68" s="132">
        <v>0.23</v>
      </c>
      <c r="J68" s="132">
        <f t="shared" si="4"/>
        <v>3</v>
      </c>
      <c r="K68" s="133">
        <v>0</v>
      </c>
      <c r="L68" s="132">
        <v>3</v>
      </c>
    </row>
    <row r="69" spans="1:12" ht="42" x14ac:dyDescent="0.35">
      <c r="A69" s="129" t="s">
        <v>88</v>
      </c>
      <c r="B69" s="130" t="s">
        <v>242</v>
      </c>
      <c r="C69" s="130" t="s">
        <v>86</v>
      </c>
      <c r="D69" s="132">
        <v>3.24</v>
      </c>
      <c r="E69" s="132">
        <v>0.75</v>
      </c>
      <c r="F69" s="132">
        <v>0.54</v>
      </c>
      <c r="G69" s="132">
        <v>0.6</v>
      </c>
      <c r="H69" s="132">
        <v>0.42</v>
      </c>
      <c r="I69" s="132">
        <v>0.45</v>
      </c>
      <c r="J69" s="132">
        <f t="shared" si="4"/>
        <v>6</v>
      </c>
      <c r="K69" s="133">
        <v>0</v>
      </c>
      <c r="L69" s="132">
        <v>6</v>
      </c>
    </row>
    <row r="70" spans="1:12" x14ac:dyDescent="0.35">
      <c r="A70" s="129" t="s">
        <v>90</v>
      </c>
      <c r="B70" s="131" t="s">
        <v>321</v>
      </c>
      <c r="C70" s="131"/>
      <c r="D70" s="131"/>
      <c r="E70" s="131"/>
      <c r="F70" s="131"/>
      <c r="G70" s="131"/>
      <c r="H70" s="131"/>
      <c r="I70" s="131"/>
      <c r="J70" s="132"/>
      <c r="K70" s="134"/>
      <c r="L70" s="132"/>
    </row>
    <row r="71" spans="1:12" ht="42" x14ac:dyDescent="0.35">
      <c r="A71" s="129" t="s">
        <v>92</v>
      </c>
      <c r="B71" s="130" t="s">
        <v>240</v>
      </c>
      <c r="C71" s="130" t="s">
        <v>86</v>
      </c>
      <c r="D71" s="132">
        <v>1.62</v>
      </c>
      <c r="E71" s="132">
        <v>0.37</v>
      </c>
      <c r="F71" s="132">
        <v>0.27</v>
      </c>
      <c r="G71" s="132">
        <v>0.3</v>
      </c>
      <c r="H71" s="132">
        <v>0.21</v>
      </c>
      <c r="I71" s="132">
        <v>0.23</v>
      </c>
      <c r="J71" s="132">
        <f t="shared" si="4"/>
        <v>3</v>
      </c>
      <c r="K71" s="133">
        <v>0</v>
      </c>
      <c r="L71" s="132">
        <v>3</v>
      </c>
    </row>
    <row r="72" spans="1:12" ht="126" x14ac:dyDescent="0.35">
      <c r="A72" s="129" t="s">
        <v>93</v>
      </c>
      <c r="B72" s="130" t="s">
        <v>241</v>
      </c>
      <c r="C72" s="130" t="s">
        <v>86</v>
      </c>
      <c r="D72" s="132">
        <v>2.7</v>
      </c>
      <c r="E72" s="132">
        <v>0.62</v>
      </c>
      <c r="F72" s="132">
        <v>0.45</v>
      </c>
      <c r="G72" s="132">
        <v>0.5</v>
      </c>
      <c r="H72" s="132">
        <v>0.35</v>
      </c>
      <c r="I72" s="132">
        <v>0.38</v>
      </c>
      <c r="J72" s="132">
        <f t="shared" si="4"/>
        <v>5</v>
      </c>
      <c r="K72" s="133">
        <v>0</v>
      </c>
      <c r="L72" s="132">
        <v>5</v>
      </c>
    </row>
    <row r="73" spans="1:12" ht="42" x14ac:dyDescent="0.35">
      <c r="A73" s="129" t="s">
        <v>94</v>
      </c>
      <c r="B73" s="130" t="s">
        <v>243</v>
      </c>
      <c r="C73" s="130" t="s">
        <v>86</v>
      </c>
      <c r="D73" s="132">
        <v>4.32</v>
      </c>
      <c r="E73" s="132">
        <v>1</v>
      </c>
      <c r="F73" s="132">
        <v>0.72</v>
      </c>
      <c r="G73" s="132">
        <v>0.8</v>
      </c>
      <c r="H73" s="132">
        <v>0.56000000000000005</v>
      </c>
      <c r="I73" s="132">
        <v>0.6</v>
      </c>
      <c r="J73" s="132">
        <f t="shared" si="4"/>
        <v>8</v>
      </c>
      <c r="K73" s="133">
        <v>0</v>
      </c>
      <c r="L73" s="132">
        <v>8</v>
      </c>
    </row>
    <row r="74" spans="1:12" ht="58" x14ac:dyDescent="0.35">
      <c r="A74" s="129" t="s">
        <v>96</v>
      </c>
      <c r="B74" s="130" t="s">
        <v>278</v>
      </c>
      <c r="C74" s="130" t="s">
        <v>40</v>
      </c>
      <c r="D74" s="132">
        <v>5.4</v>
      </c>
      <c r="E74" s="132">
        <v>1.25</v>
      </c>
      <c r="F74" s="132">
        <v>0.9</v>
      </c>
      <c r="G74" s="132">
        <v>1</v>
      </c>
      <c r="H74" s="132">
        <v>0.7</v>
      </c>
      <c r="I74" s="132">
        <v>0.75</v>
      </c>
      <c r="J74" s="132">
        <f t="shared" si="4"/>
        <v>10</v>
      </c>
      <c r="K74" s="133">
        <v>0</v>
      </c>
      <c r="L74" s="132">
        <v>10</v>
      </c>
    </row>
    <row r="75" spans="1:12" ht="21.65" customHeight="1" x14ac:dyDescent="0.35">
      <c r="A75" s="129" t="s">
        <v>97</v>
      </c>
      <c r="B75" s="152" t="s">
        <v>279</v>
      </c>
      <c r="C75" s="153"/>
      <c r="D75" s="153"/>
      <c r="E75" s="153"/>
      <c r="F75" s="153"/>
      <c r="G75" s="153"/>
      <c r="H75" s="153"/>
      <c r="I75" s="153"/>
      <c r="J75" s="153"/>
      <c r="K75" s="153"/>
      <c r="L75" s="154"/>
    </row>
    <row r="76" spans="1:12" ht="42" x14ac:dyDescent="0.35">
      <c r="A76" s="129" t="s">
        <v>98</v>
      </c>
      <c r="B76" s="130" t="s">
        <v>244</v>
      </c>
      <c r="C76" s="130" t="s">
        <v>86</v>
      </c>
      <c r="D76" s="131"/>
      <c r="E76" s="131"/>
      <c r="F76" s="131"/>
      <c r="G76" s="131"/>
      <c r="H76" s="131"/>
      <c r="I76" s="131"/>
      <c r="J76" s="145" t="s">
        <v>99</v>
      </c>
      <c r="K76" s="133">
        <v>0</v>
      </c>
      <c r="L76" s="132" t="s">
        <v>325</v>
      </c>
    </row>
    <row r="77" spans="1:12" ht="18" x14ac:dyDescent="0.35">
      <c r="A77" s="117" t="s">
        <v>210</v>
      </c>
      <c r="B77" s="155" t="s">
        <v>264</v>
      </c>
      <c r="C77" s="156"/>
      <c r="D77" s="156"/>
      <c r="E77" s="156"/>
      <c r="F77" s="156"/>
      <c r="G77" s="156"/>
      <c r="H77" s="156"/>
      <c r="I77" s="156"/>
      <c r="J77" s="156"/>
      <c r="K77" s="156"/>
      <c r="L77" s="157"/>
    </row>
    <row r="78" spans="1:12" ht="42" x14ac:dyDescent="0.35">
      <c r="A78" s="137" t="s">
        <v>101</v>
      </c>
      <c r="B78" s="130" t="s">
        <v>245</v>
      </c>
      <c r="C78" s="130" t="s">
        <v>103</v>
      </c>
      <c r="D78" s="132">
        <v>2.7</v>
      </c>
      <c r="E78" s="132">
        <v>0.62</v>
      </c>
      <c r="F78" s="132">
        <v>0.45</v>
      </c>
      <c r="G78" s="132">
        <v>0.5</v>
      </c>
      <c r="H78" s="132">
        <v>0.35</v>
      </c>
      <c r="I78" s="132">
        <v>0.38</v>
      </c>
      <c r="J78" s="132">
        <f t="shared" ref="J78:J79" si="5">SUM(D78:I78)</f>
        <v>5</v>
      </c>
      <c r="K78" s="133">
        <v>0</v>
      </c>
      <c r="L78" s="132">
        <v>5</v>
      </c>
    </row>
    <row r="79" spans="1:12" ht="56" x14ac:dyDescent="0.35">
      <c r="A79" s="137" t="s">
        <v>104</v>
      </c>
      <c r="B79" s="130" t="s">
        <v>246</v>
      </c>
      <c r="C79" s="130" t="s">
        <v>106</v>
      </c>
      <c r="D79" s="132">
        <v>8.1</v>
      </c>
      <c r="E79" s="132">
        <v>1.87</v>
      </c>
      <c r="F79" s="132">
        <v>1.35</v>
      </c>
      <c r="G79" s="132">
        <v>1.5</v>
      </c>
      <c r="H79" s="132">
        <v>1.05</v>
      </c>
      <c r="I79" s="132">
        <v>1.1299999999999999</v>
      </c>
      <c r="J79" s="132">
        <f t="shared" si="5"/>
        <v>15</v>
      </c>
      <c r="K79" s="133">
        <v>0</v>
      </c>
      <c r="L79" s="132">
        <v>15</v>
      </c>
    </row>
    <row r="80" spans="1:12" ht="23.25" customHeight="1" x14ac:dyDescent="0.35">
      <c r="A80" s="117" t="s">
        <v>211</v>
      </c>
      <c r="B80" s="155" t="s">
        <v>316</v>
      </c>
      <c r="C80" s="156"/>
      <c r="D80" s="156"/>
      <c r="E80" s="156"/>
      <c r="F80" s="156"/>
      <c r="G80" s="156"/>
      <c r="H80" s="156"/>
      <c r="I80" s="156"/>
      <c r="J80" s="156"/>
      <c r="K80" s="156"/>
      <c r="L80" s="157"/>
    </row>
    <row r="81" spans="1:12" ht="16" x14ac:dyDescent="0.35">
      <c r="A81" s="129" t="s">
        <v>107</v>
      </c>
      <c r="B81" s="149" t="s">
        <v>280</v>
      </c>
      <c r="C81" s="150"/>
      <c r="D81" s="150"/>
      <c r="E81" s="150"/>
      <c r="F81" s="150"/>
      <c r="G81" s="150"/>
      <c r="H81" s="150"/>
      <c r="I81" s="150"/>
      <c r="J81" s="150"/>
      <c r="K81" s="150"/>
      <c r="L81" s="151"/>
    </row>
    <row r="82" spans="1:12" ht="42" x14ac:dyDescent="0.35">
      <c r="A82" s="137" t="s">
        <v>109</v>
      </c>
      <c r="B82" s="130" t="s">
        <v>247</v>
      </c>
      <c r="C82" s="131" t="s">
        <v>111</v>
      </c>
      <c r="D82" s="132">
        <v>0.54</v>
      </c>
      <c r="E82" s="132">
        <v>0.12</v>
      </c>
      <c r="F82" s="132">
        <v>0.09</v>
      </c>
      <c r="G82" s="132">
        <v>0.1</v>
      </c>
      <c r="H82" s="132">
        <v>7.0000000000000007E-2</v>
      </c>
      <c r="I82" s="132">
        <v>0.08</v>
      </c>
      <c r="J82" s="132">
        <f t="shared" ref="J82" si="6">SUM(D82:I82)</f>
        <v>0.99999999999999989</v>
      </c>
      <c r="K82" s="133">
        <v>0</v>
      </c>
      <c r="L82" s="132">
        <v>1</v>
      </c>
    </row>
    <row r="83" spans="1:12" x14ac:dyDescent="0.35">
      <c r="A83" s="137" t="s">
        <v>112</v>
      </c>
      <c r="B83" s="149" t="s">
        <v>256</v>
      </c>
      <c r="C83" s="150"/>
      <c r="D83" s="150"/>
      <c r="E83" s="150"/>
      <c r="F83" s="150"/>
      <c r="G83" s="150"/>
      <c r="H83" s="150"/>
      <c r="I83" s="150"/>
      <c r="J83" s="150"/>
      <c r="K83" s="150"/>
      <c r="L83" s="151"/>
    </row>
    <row r="84" spans="1:12" ht="135" customHeight="1" x14ac:dyDescent="0.35">
      <c r="A84" s="137" t="s">
        <v>114</v>
      </c>
      <c r="B84" s="130" t="s">
        <v>295</v>
      </c>
      <c r="C84" s="131" t="s">
        <v>111</v>
      </c>
      <c r="D84" s="132">
        <v>8.1</v>
      </c>
      <c r="E84" s="132">
        <v>1.87</v>
      </c>
      <c r="F84" s="132">
        <v>1.35</v>
      </c>
      <c r="G84" s="132">
        <v>1.5</v>
      </c>
      <c r="H84" s="132">
        <v>1.05</v>
      </c>
      <c r="I84" s="132">
        <v>1.1299999999999999</v>
      </c>
      <c r="J84" s="132">
        <f t="shared" ref="J84:J86" si="7">SUM(D84:I84)</f>
        <v>15</v>
      </c>
      <c r="K84" s="148" t="s">
        <v>292</v>
      </c>
      <c r="L84" s="132">
        <v>15</v>
      </c>
    </row>
    <row r="85" spans="1:12" ht="126" customHeight="1" x14ac:dyDescent="0.35">
      <c r="A85" s="137" t="s">
        <v>116</v>
      </c>
      <c r="B85" s="130" t="s">
        <v>266</v>
      </c>
      <c r="C85" s="131" t="s">
        <v>111</v>
      </c>
      <c r="D85" s="132">
        <v>10.8</v>
      </c>
      <c r="E85" s="132">
        <v>2.5</v>
      </c>
      <c r="F85" s="132">
        <v>1.8</v>
      </c>
      <c r="G85" s="132">
        <v>2</v>
      </c>
      <c r="H85" s="132">
        <v>1.4</v>
      </c>
      <c r="I85" s="132">
        <v>1.5</v>
      </c>
      <c r="J85" s="132">
        <f t="shared" si="7"/>
        <v>20</v>
      </c>
      <c r="K85" s="148" t="s">
        <v>293</v>
      </c>
      <c r="L85" s="132">
        <v>20</v>
      </c>
    </row>
    <row r="86" spans="1:12" ht="96.75" customHeight="1" x14ac:dyDescent="0.35">
      <c r="A86" s="137" t="s">
        <v>118</v>
      </c>
      <c r="B86" s="130" t="s">
        <v>297</v>
      </c>
      <c r="C86" s="131" t="s">
        <v>111</v>
      </c>
      <c r="D86" s="132">
        <v>27</v>
      </c>
      <c r="E86" s="132">
        <v>6.25</v>
      </c>
      <c r="F86" s="132">
        <v>4.5</v>
      </c>
      <c r="G86" s="132">
        <v>5</v>
      </c>
      <c r="H86" s="132">
        <v>3.5</v>
      </c>
      <c r="I86" s="132">
        <v>3.75</v>
      </c>
      <c r="J86" s="132">
        <f t="shared" si="7"/>
        <v>50</v>
      </c>
      <c r="K86" s="148" t="s">
        <v>293</v>
      </c>
      <c r="L86" s="132">
        <v>50</v>
      </c>
    </row>
    <row r="87" spans="1:12" x14ac:dyDescent="0.35">
      <c r="A87" s="137" t="s">
        <v>120</v>
      </c>
      <c r="B87" s="149" t="s">
        <v>257</v>
      </c>
      <c r="C87" s="150"/>
      <c r="D87" s="150"/>
      <c r="E87" s="150"/>
      <c r="F87" s="150"/>
      <c r="G87" s="150"/>
      <c r="H87" s="150"/>
      <c r="I87" s="150"/>
      <c r="J87" s="150"/>
      <c r="K87" s="150"/>
      <c r="L87" s="151"/>
    </row>
    <row r="88" spans="1:12" ht="114.75" customHeight="1" x14ac:dyDescent="0.35">
      <c r="A88" s="137" t="s">
        <v>122</v>
      </c>
      <c r="B88" s="130" t="s">
        <v>296</v>
      </c>
      <c r="C88" s="130" t="s">
        <v>111</v>
      </c>
      <c r="D88" s="130"/>
      <c r="E88" s="130"/>
      <c r="F88" s="130"/>
      <c r="G88" s="130"/>
      <c r="H88" s="130"/>
      <c r="I88" s="130"/>
      <c r="J88" s="146" t="s">
        <v>124</v>
      </c>
      <c r="K88" s="148" t="s">
        <v>292</v>
      </c>
      <c r="L88" s="146" t="s">
        <v>124</v>
      </c>
    </row>
    <row r="89" spans="1:12" ht="129" customHeight="1" x14ac:dyDescent="0.35">
      <c r="A89" s="137" t="s">
        <v>125</v>
      </c>
      <c r="B89" s="130" t="s">
        <v>298</v>
      </c>
      <c r="C89" s="131" t="s">
        <v>111</v>
      </c>
      <c r="D89" s="131"/>
      <c r="E89" s="131"/>
      <c r="F89" s="131"/>
      <c r="G89" s="131"/>
      <c r="H89" s="131"/>
      <c r="I89" s="131"/>
      <c r="J89" s="146" t="s">
        <v>127</v>
      </c>
      <c r="K89" s="148" t="s">
        <v>292</v>
      </c>
      <c r="L89" s="146" t="s">
        <v>127</v>
      </c>
    </row>
    <row r="90" spans="1:12" ht="94.5" customHeight="1" x14ac:dyDescent="0.35">
      <c r="A90" s="137" t="s">
        <v>128</v>
      </c>
      <c r="B90" s="130" t="s">
        <v>299</v>
      </c>
      <c r="C90" s="131" t="s">
        <v>111</v>
      </c>
      <c r="D90" s="131"/>
      <c r="E90" s="131"/>
      <c r="F90" s="131"/>
      <c r="G90" s="131"/>
      <c r="H90" s="131"/>
      <c r="I90" s="131"/>
      <c r="J90" s="146" t="s">
        <v>130</v>
      </c>
      <c r="K90" s="148" t="s">
        <v>293</v>
      </c>
      <c r="L90" s="146" t="s">
        <v>130</v>
      </c>
    </row>
    <row r="91" spans="1:12" ht="16" x14ac:dyDescent="0.35">
      <c r="A91" s="137" t="s">
        <v>131</v>
      </c>
      <c r="B91" s="149" t="s">
        <v>281</v>
      </c>
      <c r="C91" s="150"/>
      <c r="D91" s="150"/>
      <c r="E91" s="150"/>
      <c r="F91" s="150"/>
      <c r="G91" s="150"/>
      <c r="H91" s="150"/>
      <c r="I91" s="150"/>
      <c r="J91" s="150"/>
      <c r="K91" s="150"/>
      <c r="L91" s="151"/>
    </row>
    <row r="92" spans="1:12" ht="70" x14ac:dyDescent="0.35">
      <c r="A92" s="137" t="s">
        <v>133</v>
      </c>
      <c r="B92" s="130" t="s">
        <v>248</v>
      </c>
      <c r="C92" s="130" t="s">
        <v>135</v>
      </c>
      <c r="D92" s="132">
        <v>1.62</v>
      </c>
      <c r="E92" s="132">
        <v>0.37</v>
      </c>
      <c r="F92" s="132">
        <v>0.27</v>
      </c>
      <c r="G92" s="132">
        <v>0.3</v>
      </c>
      <c r="H92" s="132">
        <v>0.21</v>
      </c>
      <c r="I92" s="132">
        <v>0.23</v>
      </c>
      <c r="J92" s="132">
        <f t="shared" ref="J92:J94" si="8">SUM(D92:I92)</f>
        <v>3</v>
      </c>
      <c r="K92" s="138">
        <v>0</v>
      </c>
      <c r="L92" s="132">
        <v>3</v>
      </c>
    </row>
    <row r="93" spans="1:12" ht="86" x14ac:dyDescent="0.35">
      <c r="A93" s="137" t="s">
        <v>136</v>
      </c>
      <c r="B93" s="130" t="s">
        <v>282</v>
      </c>
      <c r="C93" s="130" t="s">
        <v>137</v>
      </c>
      <c r="D93" s="132">
        <v>2.16</v>
      </c>
      <c r="E93" s="132">
        <v>0.5</v>
      </c>
      <c r="F93" s="132">
        <v>0.36</v>
      </c>
      <c r="G93" s="132">
        <v>0.4</v>
      </c>
      <c r="H93" s="132">
        <v>0.28000000000000003</v>
      </c>
      <c r="I93" s="132">
        <v>0.3</v>
      </c>
      <c r="J93" s="132">
        <f t="shared" si="8"/>
        <v>4</v>
      </c>
      <c r="K93" s="138">
        <v>0</v>
      </c>
      <c r="L93" s="132">
        <v>4</v>
      </c>
    </row>
    <row r="94" spans="1:12" ht="70" x14ac:dyDescent="0.35">
      <c r="A94" s="137" t="s">
        <v>138</v>
      </c>
      <c r="B94" s="130" t="s">
        <v>249</v>
      </c>
      <c r="C94" s="130" t="s">
        <v>140</v>
      </c>
      <c r="D94" s="132">
        <v>1.08</v>
      </c>
      <c r="E94" s="132">
        <v>0.25</v>
      </c>
      <c r="F94" s="132">
        <v>0.18</v>
      </c>
      <c r="G94" s="132">
        <v>0.2</v>
      </c>
      <c r="H94" s="132">
        <v>0.14000000000000001</v>
      </c>
      <c r="I94" s="132">
        <v>0.15</v>
      </c>
      <c r="J94" s="132">
        <f t="shared" si="8"/>
        <v>2</v>
      </c>
      <c r="K94" s="138">
        <v>0</v>
      </c>
      <c r="L94" s="132">
        <v>2</v>
      </c>
    </row>
    <row r="95" spans="1:12" ht="21" customHeight="1" x14ac:dyDescent="0.35">
      <c r="A95" s="117" t="s">
        <v>216</v>
      </c>
      <c r="B95" s="155" t="s">
        <v>265</v>
      </c>
      <c r="C95" s="156"/>
      <c r="D95" s="156"/>
      <c r="E95" s="156"/>
      <c r="F95" s="156"/>
      <c r="G95" s="156"/>
      <c r="H95" s="156"/>
      <c r="I95" s="156"/>
      <c r="J95" s="156"/>
      <c r="K95" s="156"/>
      <c r="L95" s="157"/>
    </row>
    <row r="96" spans="1:12" x14ac:dyDescent="0.35">
      <c r="A96" s="137" t="s">
        <v>141</v>
      </c>
      <c r="B96" s="149" t="s">
        <v>258</v>
      </c>
      <c r="C96" s="150"/>
      <c r="D96" s="150"/>
      <c r="E96" s="150"/>
      <c r="F96" s="150"/>
      <c r="G96" s="150"/>
      <c r="H96" s="150"/>
      <c r="I96" s="150"/>
      <c r="J96" s="150"/>
      <c r="K96" s="150"/>
      <c r="L96" s="151"/>
    </row>
    <row r="97" spans="1:12" ht="28" x14ac:dyDescent="0.35">
      <c r="A97" s="129" t="s">
        <v>143</v>
      </c>
      <c r="B97" s="130" t="s">
        <v>317</v>
      </c>
      <c r="C97" s="131" t="s">
        <v>145</v>
      </c>
      <c r="D97" s="132">
        <v>27</v>
      </c>
      <c r="E97" s="132">
        <v>6.25</v>
      </c>
      <c r="F97" s="132">
        <v>4.5</v>
      </c>
      <c r="G97" s="132">
        <v>5</v>
      </c>
      <c r="H97" s="132">
        <v>3.5</v>
      </c>
      <c r="I97" s="132">
        <v>3.75</v>
      </c>
      <c r="J97" s="132">
        <f t="shared" ref="J97:J118" si="9">SUM(D97:I97)</f>
        <v>50</v>
      </c>
      <c r="K97" s="138">
        <v>0</v>
      </c>
      <c r="L97" s="132">
        <v>50</v>
      </c>
    </row>
    <row r="98" spans="1:12" ht="56" x14ac:dyDescent="0.35">
      <c r="A98" s="129" t="s">
        <v>146</v>
      </c>
      <c r="B98" s="130" t="s">
        <v>147</v>
      </c>
      <c r="C98" s="131" t="s">
        <v>145</v>
      </c>
      <c r="D98" s="132">
        <v>27</v>
      </c>
      <c r="E98" s="132">
        <v>6.25</v>
      </c>
      <c r="F98" s="132">
        <v>4.5</v>
      </c>
      <c r="G98" s="132">
        <v>5</v>
      </c>
      <c r="H98" s="132">
        <v>3.5</v>
      </c>
      <c r="I98" s="132">
        <v>3.75</v>
      </c>
      <c r="J98" s="132">
        <f t="shared" si="9"/>
        <v>50</v>
      </c>
      <c r="K98" s="138">
        <v>0</v>
      </c>
      <c r="L98" s="132">
        <v>50</v>
      </c>
    </row>
    <row r="99" spans="1:12" ht="28" x14ac:dyDescent="0.35">
      <c r="A99" s="129" t="s">
        <v>148</v>
      </c>
      <c r="B99" s="130" t="s">
        <v>149</v>
      </c>
      <c r="C99" s="131" t="s">
        <v>145</v>
      </c>
      <c r="D99" s="132">
        <v>32.4</v>
      </c>
      <c r="E99" s="132">
        <v>7.5</v>
      </c>
      <c r="F99" s="132">
        <v>5.4</v>
      </c>
      <c r="G99" s="132">
        <v>6</v>
      </c>
      <c r="H99" s="132">
        <v>4.2</v>
      </c>
      <c r="I99" s="132">
        <v>4.5</v>
      </c>
      <c r="J99" s="132">
        <f t="shared" si="9"/>
        <v>60</v>
      </c>
      <c r="K99" s="138">
        <v>0</v>
      </c>
      <c r="L99" s="132">
        <v>60</v>
      </c>
    </row>
    <row r="100" spans="1:12" ht="28" x14ac:dyDescent="0.35">
      <c r="A100" s="129" t="s">
        <v>150</v>
      </c>
      <c r="B100" s="130" t="s">
        <v>151</v>
      </c>
      <c r="C100" s="131" t="s">
        <v>145</v>
      </c>
      <c r="D100" s="132">
        <v>16.2</v>
      </c>
      <c r="E100" s="132">
        <v>3.75</v>
      </c>
      <c r="F100" s="132">
        <v>2.7</v>
      </c>
      <c r="G100" s="132">
        <v>3</v>
      </c>
      <c r="H100" s="132">
        <v>2.1</v>
      </c>
      <c r="I100" s="132">
        <v>2.25</v>
      </c>
      <c r="J100" s="132">
        <f t="shared" si="9"/>
        <v>30</v>
      </c>
      <c r="K100" s="138">
        <v>0</v>
      </c>
      <c r="L100" s="132">
        <v>30</v>
      </c>
    </row>
    <row r="101" spans="1:12" x14ac:dyDescent="0.35">
      <c r="A101" s="129" t="s">
        <v>152</v>
      </c>
      <c r="B101" s="149" t="s">
        <v>153</v>
      </c>
      <c r="C101" s="150"/>
      <c r="D101" s="150"/>
      <c r="E101" s="150"/>
      <c r="F101" s="150"/>
      <c r="G101" s="150"/>
      <c r="H101" s="150"/>
      <c r="I101" s="150"/>
      <c r="J101" s="150"/>
      <c r="K101" s="150"/>
      <c r="L101" s="151"/>
    </row>
    <row r="102" spans="1:12" x14ac:dyDescent="0.35">
      <c r="A102" s="129" t="s">
        <v>154</v>
      </c>
      <c r="B102" s="130" t="s">
        <v>155</v>
      </c>
      <c r="C102" s="131" t="s">
        <v>145</v>
      </c>
      <c r="D102" s="132">
        <v>27</v>
      </c>
      <c r="E102" s="132">
        <v>6.25</v>
      </c>
      <c r="F102" s="132">
        <v>4.5</v>
      </c>
      <c r="G102" s="132">
        <v>5</v>
      </c>
      <c r="H102" s="132">
        <v>3.5</v>
      </c>
      <c r="I102" s="132">
        <v>3.75</v>
      </c>
      <c r="J102" s="132">
        <f t="shared" si="9"/>
        <v>50</v>
      </c>
      <c r="K102" s="138">
        <v>0</v>
      </c>
      <c r="L102" s="132">
        <v>50</v>
      </c>
    </row>
    <row r="103" spans="1:12" x14ac:dyDescent="0.35">
      <c r="A103" s="129" t="s">
        <v>156</v>
      </c>
      <c r="B103" s="130" t="s">
        <v>157</v>
      </c>
      <c r="C103" s="131" t="s">
        <v>145</v>
      </c>
      <c r="D103" s="132">
        <v>27</v>
      </c>
      <c r="E103" s="132">
        <v>6.25</v>
      </c>
      <c r="F103" s="132">
        <v>4.5</v>
      </c>
      <c r="G103" s="132">
        <v>5</v>
      </c>
      <c r="H103" s="132">
        <v>3.5</v>
      </c>
      <c r="I103" s="132">
        <v>3.75</v>
      </c>
      <c r="J103" s="132">
        <f t="shared" si="9"/>
        <v>50</v>
      </c>
      <c r="K103" s="138">
        <v>0</v>
      </c>
      <c r="L103" s="132">
        <v>50</v>
      </c>
    </row>
    <row r="104" spans="1:12" x14ac:dyDescent="0.35">
      <c r="A104" s="129" t="s">
        <v>158</v>
      </c>
      <c r="B104" s="152" t="s">
        <v>159</v>
      </c>
      <c r="C104" s="153"/>
      <c r="D104" s="153"/>
      <c r="E104" s="153"/>
      <c r="F104" s="153"/>
      <c r="G104" s="153"/>
      <c r="H104" s="153"/>
      <c r="I104" s="153"/>
      <c r="J104" s="153"/>
      <c r="K104" s="153"/>
      <c r="L104" s="154"/>
    </row>
    <row r="105" spans="1:12" x14ac:dyDescent="0.35">
      <c r="A105" s="129" t="s">
        <v>160</v>
      </c>
      <c r="B105" s="130" t="s">
        <v>255</v>
      </c>
      <c r="C105" s="131" t="s">
        <v>145</v>
      </c>
      <c r="D105" s="132">
        <v>32.4</v>
      </c>
      <c r="E105" s="132">
        <v>7.5</v>
      </c>
      <c r="F105" s="132">
        <v>5.4</v>
      </c>
      <c r="G105" s="132">
        <v>6</v>
      </c>
      <c r="H105" s="132">
        <v>4.2</v>
      </c>
      <c r="I105" s="132">
        <v>4.5</v>
      </c>
      <c r="J105" s="132">
        <f t="shared" si="9"/>
        <v>60</v>
      </c>
      <c r="K105" s="138">
        <v>0</v>
      </c>
      <c r="L105" s="132">
        <v>60</v>
      </c>
    </row>
    <row r="106" spans="1:12" x14ac:dyDescent="0.35">
      <c r="A106" s="129" t="s">
        <v>162</v>
      </c>
      <c r="B106" s="130" t="s">
        <v>163</v>
      </c>
      <c r="C106" s="131" t="s">
        <v>145</v>
      </c>
      <c r="D106" s="132">
        <v>16.2</v>
      </c>
      <c r="E106" s="132">
        <v>3.75</v>
      </c>
      <c r="F106" s="132">
        <v>2.7</v>
      </c>
      <c r="G106" s="132">
        <v>3</v>
      </c>
      <c r="H106" s="132">
        <v>2.1</v>
      </c>
      <c r="I106" s="132">
        <v>2.25</v>
      </c>
      <c r="J106" s="132">
        <f t="shared" si="9"/>
        <v>30</v>
      </c>
      <c r="K106" s="138">
        <v>0</v>
      </c>
      <c r="L106" s="132">
        <v>30</v>
      </c>
    </row>
    <row r="107" spans="1:12" ht="42" x14ac:dyDescent="0.35">
      <c r="A107" s="129" t="s">
        <v>164</v>
      </c>
      <c r="B107" s="130" t="s">
        <v>165</v>
      </c>
      <c r="C107" s="131" t="s">
        <v>145</v>
      </c>
      <c r="D107" s="132">
        <v>32.4</v>
      </c>
      <c r="E107" s="132">
        <v>7.5</v>
      </c>
      <c r="F107" s="132">
        <v>5.4</v>
      </c>
      <c r="G107" s="132">
        <v>6</v>
      </c>
      <c r="H107" s="132">
        <v>4.2</v>
      </c>
      <c r="I107" s="132">
        <v>4.5</v>
      </c>
      <c r="J107" s="132">
        <f t="shared" si="9"/>
        <v>60</v>
      </c>
      <c r="K107" s="138">
        <v>0</v>
      </c>
      <c r="L107" s="132">
        <v>60</v>
      </c>
    </row>
    <row r="108" spans="1:12" x14ac:dyDescent="0.35">
      <c r="A108" s="129" t="s">
        <v>166</v>
      </c>
      <c r="B108" s="152" t="s">
        <v>167</v>
      </c>
      <c r="C108" s="153"/>
      <c r="D108" s="153"/>
      <c r="E108" s="153"/>
      <c r="F108" s="153"/>
      <c r="G108" s="153"/>
      <c r="H108" s="153"/>
      <c r="I108" s="153"/>
      <c r="J108" s="153"/>
      <c r="K108" s="153"/>
      <c r="L108" s="154"/>
    </row>
    <row r="109" spans="1:12" x14ac:dyDescent="0.35">
      <c r="A109" s="129" t="s">
        <v>168</v>
      </c>
      <c r="B109" s="130" t="s">
        <v>163</v>
      </c>
      <c r="C109" s="131" t="s">
        <v>145</v>
      </c>
      <c r="D109" s="132">
        <v>16.2</v>
      </c>
      <c r="E109" s="132">
        <v>3.75</v>
      </c>
      <c r="F109" s="132">
        <v>2.7</v>
      </c>
      <c r="G109" s="132">
        <v>3</v>
      </c>
      <c r="H109" s="132">
        <v>2.1</v>
      </c>
      <c r="I109" s="132">
        <v>2.25</v>
      </c>
      <c r="J109" s="132">
        <f t="shared" si="9"/>
        <v>30</v>
      </c>
      <c r="K109" s="138">
        <v>0</v>
      </c>
      <c r="L109" s="132">
        <v>30</v>
      </c>
    </row>
    <row r="110" spans="1:12" x14ac:dyDescent="0.35">
      <c r="A110" s="129" t="s">
        <v>169</v>
      </c>
      <c r="B110" s="130" t="s">
        <v>170</v>
      </c>
      <c r="C110" s="131" t="s">
        <v>145</v>
      </c>
      <c r="D110" s="132">
        <v>16.2</v>
      </c>
      <c r="E110" s="132">
        <v>3.75</v>
      </c>
      <c r="F110" s="132">
        <v>2.7</v>
      </c>
      <c r="G110" s="132">
        <v>3</v>
      </c>
      <c r="H110" s="132">
        <v>2.1</v>
      </c>
      <c r="I110" s="132">
        <v>2.25</v>
      </c>
      <c r="J110" s="132">
        <f t="shared" si="9"/>
        <v>30</v>
      </c>
      <c r="K110" s="138">
        <v>0</v>
      </c>
      <c r="L110" s="132">
        <v>30</v>
      </c>
    </row>
    <row r="111" spans="1:12" ht="19.75" customHeight="1" x14ac:dyDescent="0.35">
      <c r="A111" s="129" t="s">
        <v>171</v>
      </c>
      <c r="B111" s="152" t="s">
        <v>172</v>
      </c>
      <c r="C111" s="153"/>
      <c r="D111" s="153"/>
      <c r="E111" s="153"/>
      <c r="F111" s="153"/>
      <c r="G111" s="153"/>
      <c r="H111" s="153"/>
      <c r="I111" s="153"/>
      <c r="J111" s="153"/>
      <c r="K111" s="153"/>
      <c r="L111" s="154"/>
    </row>
    <row r="112" spans="1:12" x14ac:dyDescent="0.35">
      <c r="A112" s="129" t="s">
        <v>173</v>
      </c>
      <c r="B112" s="130" t="s">
        <v>157</v>
      </c>
      <c r="C112" s="131" t="s">
        <v>145</v>
      </c>
      <c r="D112" s="132">
        <v>16.2</v>
      </c>
      <c r="E112" s="132">
        <v>3.75</v>
      </c>
      <c r="F112" s="132">
        <v>2.7</v>
      </c>
      <c r="G112" s="132">
        <v>3</v>
      </c>
      <c r="H112" s="132">
        <v>2.1</v>
      </c>
      <c r="I112" s="132">
        <v>2.25</v>
      </c>
      <c r="J112" s="132">
        <f t="shared" si="9"/>
        <v>30</v>
      </c>
      <c r="K112" s="138">
        <v>0</v>
      </c>
      <c r="L112" s="132">
        <v>30</v>
      </c>
    </row>
    <row r="113" spans="1:12" x14ac:dyDescent="0.35">
      <c r="A113" s="129" t="s">
        <v>174</v>
      </c>
      <c r="B113" s="130" t="s">
        <v>175</v>
      </c>
      <c r="C113" s="131" t="s">
        <v>145</v>
      </c>
      <c r="D113" s="132">
        <v>27</v>
      </c>
      <c r="E113" s="132">
        <v>6.25</v>
      </c>
      <c r="F113" s="132">
        <v>4.5</v>
      </c>
      <c r="G113" s="132">
        <v>5</v>
      </c>
      <c r="H113" s="132">
        <v>3.5</v>
      </c>
      <c r="I113" s="132">
        <v>3.75</v>
      </c>
      <c r="J113" s="132">
        <f t="shared" si="9"/>
        <v>50</v>
      </c>
      <c r="K113" s="138">
        <v>0</v>
      </c>
      <c r="L113" s="132">
        <v>50</v>
      </c>
    </row>
    <row r="114" spans="1:12" x14ac:dyDescent="0.35">
      <c r="A114" s="129" t="s">
        <v>176</v>
      </c>
      <c r="B114" s="131" t="s">
        <v>177</v>
      </c>
      <c r="C114" s="131" t="s">
        <v>145</v>
      </c>
      <c r="D114" s="132">
        <v>21.6</v>
      </c>
      <c r="E114" s="132">
        <v>5</v>
      </c>
      <c r="F114" s="132">
        <v>3.6</v>
      </c>
      <c r="G114" s="132">
        <v>4</v>
      </c>
      <c r="H114" s="132">
        <v>2.8</v>
      </c>
      <c r="I114" s="132">
        <v>3</v>
      </c>
      <c r="J114" s="132">
        <f t="shared" si="9"/>
        <v>40</v>
      </c>
      <c r="K114" s="138">
        <v>0</v>
      </c>
      <c r="L114" s="132">
        <v>40</v>
      </c>
    </row>
    <row r="115" spans="1:12" ht="111.75" customHeight="1" x14ac:dyDescent="0.35">
      <c r="A115" s="129" t="s">
        <v>178</v>
      </c>
      <c r="B115" s="130" t="s">
        <v>250</v>
      </c>
      <c r="C115" s="131" t="s">
        <v>145</v>
      </c>
      <c r="D115" s="132">
        <v>27</v>
      </c>
      <c r="E115" s="132">
        <v>6.25</v>
      </c>
      <c r="F115" s="132">
        <v>4.5</v>
      </c>
      <c r="G115" s="132">
        <v>5</v>
      </c>
      <c r="H115" s="132">
        <v>3.5</v>
      </c>
      <c r="I115" s="132">
        <v>3.75</v>
      </c>
      <c r="J115" s="132">
        <f t="shared" si="9"/>
        <v>50</v>
      </c>
      <c r="K115" s="138">
        <v>0</v>
      </c>
      <c r="L115" s="132">
        <v>50</v>
      </c>
    </row>
    <row r="116" spans="1:12" ht="84" x14ac:dyDescent="0.35">
      <c r="A116" s="129" t="s">
        <v>179</v>
      </c>
      <c r="B116" s="130" t="s">
        <v>251</v>
      </c>
      <c r="C116" s="131" t="s">
        <v>145</v>
      </c>
      <c r="D116" s="132">
        <v>64.8</v>
      </c>
      <c r="E116" s="132">
        <v>15</v>
      </c>
      <c r="F116" s="132">
        <v>10.8</v>
      </c>
      <c r="G116" s="132">
        <v>12</v>
      </c>
      <c r="H116" s="132">
        <v>8.4</v>
      </c>
      <c r="I116" s="132">
        <v>9</v>
      </c>
      <c r="J116" s="132">
        <f t="shared" si="9"/>
        <v>120</v>
      </c>
      <c r="K116" s="138">
        <v>0</v>
      </c>
      <c r="L116" s="132">
        <v>120</v>
      </c>
    </row>
    <row r="117" spans="1:12" ht="58" x14ac:dyDescent="0.35">
      <c r="A117" s="129" t="s">
        <v>180</v>
      </c>
      <c r="B117" s="130" t="s">
        <v>291</v>
      </c>
      <c r="C117" s="131" t="s">
        <v>145</v>
      </c>
      <c r="D117" s="132">
        <v>16.2</v>
      </c>
      <c r="E117" s="132">
        <v>3.75</v>
      </c>
      <c r="F117" s="132">
        <v>2.7</v>
      </c>
      <c r="G117" s="132">
        <v>3</v>
      </c>
      <c r="H117" s="132">
        <v>2.1</v>
      </c>
      <c r="I117" s="132">
        <v>2.25</v>
      </c>
      <c r="J117" s="132">
        <f t="shared" si="9"/>
        <v>30</v>
      </c>
      <c r="K117" s="138">
        <v>0</v>
      </c>
      <c r="L117" s="132">
        <v>30</v>
      </c>
    </row>
    <row r="118" spans="1:12" ht="56" x14ac:dyDescent="0.35">
      <c r="A118" s="129" t="s">
        <v>181</v>
      </c>
      <c r="B118" s="130" t="s">
        <v>252</v>
      </c>
      <c r="C118" s="130" t="s">
        <v>182</v>
      </c>
      <c r="D118" s="132">
        <v>2.7</v>
      </c>
      <c r="E118" s="132">
        <v>0.62</v>
      </c>
      <c r="F118" s="132">
        <v>0.45</v>
      </c>
      <c r="G118" s="132">
        <v>0.5</v>
      </c>
      <c r="H118" s="132">
        <v>0.35</v>
      </c>
      <c r="I118" s="132">
        <v>0.38</v>
      </c>
      <c r="J118" s="132">
        <f t="shared" si="9"/>
        <v>5</v>
      </c>
      <c r="K118" s="138">
        <v>0</v>
      </c>
      <c r="L118" s="132">
        <v>5</v>
      </c>
    </row>
    <row r="119" spans="1:12" ht="15.5" x14ac:dyDescent="0.35">
      <c r="A119" s="121"/>
      <c r="B119" s="122"/>
      <c r="C119" s="122"/>
      <c r="D119" s="123"/>
      <c r="E119" s="123"/>
      <c r="F119" s="123"/>
      <c r="G119" s="123"/>
      <c r="H119" s="123"/>
      <c r="I119" s="123"/>
      <c r="J119" s="123"/>
      <c r="K119" s="124"/>
      <c r="L119" s="123"/>
    </row>
    <row r="120" spans="1:12" ht="15.5" x14ac:dyDescent="0.35">
      <c r="A120" s="125" t="s">
        <v>267</v>
      </c>
      <c r="B120" s="126"/>
      <c r="C120" s="126"/>
      <c r="D120" s="126"/>
      <c r="E120" s="126"/>
      <c r="F120" s="126"/>
      <c r="G120" s="126"/>
      <c r="H120" s="126"/>
      <c r="I120" s="126"/>
      <c r="J120" s="127"/>
      <c r="K120" s="128"/>
      <c r="L120" s="127"/>
    </row>
    <row r="121" spans="1:12" ht="30" customHeight="1" x14ac:dyDescent="0.35">
      <c r="A121" s="158" t="s">
        <v>326</v>
      </c>
      <c r="B121" s="158"/>
      <c r="C121" s="158"/>
      <c r="D121" s="158"/>
      <c r="E121" s="158"/>
      <c r="F121" s="158"/>
      <c r="G121" s="158"/>
      <c r="H121" s="158"/>
      <c r="I121" s="158"/>
      <c r="J121" s="158"/>
      <c r="K121" s="158"/>
      <c r="L121" s="158"/>
    </row>
    <row r="122" spans="1:12" ht="55" customHeight="1" x14ac:dyDescent="0.35">
      <c r="A122" s="158" t="s">
        <v>323</v>
      </c>
      <c r="B122" s="158"/>
      <c r="C122" s="158"/>
      <c r="D122" s="158"/>
      <c r="E122" s="158"/>
      <c r="F122" s="158"/>
      <c r="G122" s="158"/>
      <c r="H122" s="158"/>
      <c r="I122" s="158"/>
      <c r="J122" s="158"/>
      <c r="K122" s="158"/>
      <c r="L122" s="158"/>
    </row>
    <row r="123" spans="1:12" ht="110.15" customHeight="1" x14ac:dyDescent="0.35">
      <c r="A123" s="158" t="s">
        <v>268</v>
      </c>
      <c r="B123" s="158"/>
      <c r="C123" s="158"/>
      <c r="D123" s="158"/>
      <c r="E123" s="158"/>
      <c r="F123" s="158"/>
      <c r="G123" s="158"/>
      <c r="H123" s="158"/>
      <c r="I123" s="158"/>
      <c r="J123" s="158"/>
      <c r="K123" s="158"/>
      <c r="L123" s="158"/>
    </row>
    <row r="124" spans="1:12" ht="35.25" customHeight="1" x14ac:dyDescent="0.35">
      <c r="A124" s="158" t="s">
        <v>269</v>
      </c>
      <c r="B124" s="158"/>
      <c r="C124" s="158"/>
      <c r="D124" s="158"/>
      <c r="E124" s="158"/>
      <c r="F124" s="158"/>
      <c r="G124" s="158"/>
      <c r="H124" s="158"/>
      <c r="I124" s="158"/>
      <c r="J124" s="158"/>
      <c r="K124" s="158"/>
      <c r="L124" s="158"/>
    </row>
    <row r="125" spans="1:12" ht="53.25" customHeight="1" x14ac:dyDescent="0.35">
      <c r="A125" s="158" t="s">
        <v>270</v>
      </c>
      <c r="B125" s="158"/>
      <c r="C125" s="158"/>
      <c r="D125" s="158"/>
      <c r="E125" s="158"/>
      <c r="F125" s="158"/>
      <c r="G125" s="158"/>
      <c r="H125" s="158"/>
      <c r="I125" s="158"/>
      <c r="J125" s="158"/>
      <c r="K125" s="158"/>
      <c r="L125" s="158"/>
    </row>
    <row r="126" spans="1:12" ht="32.25" customHeight="1" x14ac:dyDescent="0.35">
      <c r="A126" s="158" t="s">
        <v>271</v>
      </c>
      <c r="B126" s="158"/>
      <c r="C126" s="158"/>
      <c r="D126" s="158"/>
      <c r="E126" s="158"/>
      <c r="F126" s="158"/>
      <c r="G126" s="158"/>
      <c r="H126" s="158"/>
      <c r="I126" s="158"/>
      <c r="J126" s="158"/>
      <c r="K126" s="158"/>
      <c r="L126" s="158"/>
    </row>
    <row r="127" spans="1:12" ht="21" customHeight="1" x14ac:dyDescent="0.35">
      <c r="A127" s="158" t="s">
        <v>327</v>
      </c>
      <c r="B127" s="158"/>
      <c r="C127" s="158"/>
      <c r="D127" s="158"/>
      <c r="E127" s="158"/>
      <c r="F127" s="158"/>
      <c r="G127" s="158"/>
      <c r="H127" s="158"/>
      <c r="I127" s="158"/>
      <c r="J127" s="158"/>
      <c r="K127" s="158"/>
      <c r="L127" s="158"/>
    </row>
    <row r="128" spans="1:12" ht="36" customHeight="1" x14ac:dyDescent="0.35">
      <c r="A128" s="158" t="s">
        <v>272</v>
      </c>
      <c r="B128" s="158"/>
      <c r="C128" s="158"/>
      <c r="D128" s="158"/>
      <c r="E128" s="158"/>
      <c r="F128" s="158"/>
      <c r="G128" s="158"/>
      <c r="H128" s="158"/>
      <c r="I128" s="158"/>
      <c r="J128" s="158"/>
      <c r="K128" s="158"/>
      <c r="L128" s="158"/>
    </row>
    <row r="129" spans="1:12" ht="64" customHeight="1" x14ac:dyDescent="0.35">
      <c r="A129" s="158" t="s">
        <v>318</v>
      </c>
      <c r="B129" s="158"/>
      <c r="C129" s="158"/>
      <c r="D129" s="158"/>
      <c r="E129" s="158"/>
      <c r="F129" s="158"/>
      <c r="G129" s="158"/>
      <c r="H129" s="158"/>
      <c r="I129" s="158"/>
      <c r="J129" s="158"/>
      <c r="K129" s="158"/>
      <c r="L129" s="158"/>
    </row>
    <row r="130" spans="1:12" ht="23.25" customHeight="1" x14ac:dyDescent="0.35">
      <c r="A130" s="158" t="s">
        <v>273</v>
      </c>
      <c r="B130" s="158"/>
      <c r="C130" s="158"/>
      <c r="D130" s="158"/>
      <c r="E130" s="158"/>
      <c r="F130" s="158"/>
      <c r="G130" s="158"/>
      <c r="H130" s="158"/>
      <c r="I130" s="158"/>
      <c r="J130" s="158"/>
      <c r="K130" s="158"/>
      <c r="L130" s="158"/>
    </row>
    <row r="131" spans="1:12" ht="35.25" customHeight="1" x14ac:dyDescent="0.35">
      <c r="A131" s="158" t="s">
        <v>274</v>
      </c>
      <c r="B131" s="158"/>
      <c r="C131" s="158"/>
      <c r="D131" s="158"/>
      <c r="E131" s="158"/>
      <c r="F131" s="158"/>
      <c r="G131" s="158"/>
      <c r="H131" s="158"/>
      <c r="I131" s="158"/>
      <c r="J131" s="158"/>
      <c r="K131" s="158"/>
      <c r="L131" s="158"/>
    </row>
    <row r="132" spans="1:12" ht="15.5" x14ac:dyDescent="0.35">
      <c r="A132" s="118"/>
      <c r="B132" s="118"/>
      <c r="C132" s="118"/>
      <c r="D132" s="118"/>
      <c r="E132" s="118"/>
      <c r="F132" s="118"/>
      <c r="G132" s="118"/>
      <c r="H132" s="118"/>
      <c r="I132" s="118"/>
      <c r="J132" s="119"/>
      <c r="K132" s="120"/>
      <c r="L132" s="119"/>
    </row>
    <row r="133" spans="1:12" ht="15.5" x14ac:dyDescent="0.35">
      <c r="A133" s="118"/>
      <c r="B133" s="118"/>
      <c r="C133" s="118"/>
      <c r="D133" s="118"/>
      <c r="E133" s="118"/>
      <c r="F133" s="118"/>
      <c r="G133" s="118"/>
      <c r="H133" s="118"/>
      <c r="I133" s="118"/>
      <c r="J133" s="119"/>
      <c r="K133" s="120"/>
      <c r="L133" s="119"/>
    </row>
    <row r="134" spans="1:12" ht="15.5" x14ac:dyDescent="0.35">
      <c r="A134" s="118" t="s">
        <v>261</v>
      </c>
      <c r="B134" s="118"/>
      <c r="C134" s="118"/>
      <c r="D134" s="118"/>
      <c r="E134" s="118"/>
      <c r="F134" s="118"/>
      <c r="G134" s="118"/>
      <c r="H134" s="118" t="s">
        <v>262</v>
      </c>
      <c r="I134" s="118"/>
      <c r="J134" s="119"/>
      <c r="K134" s="120"/>
      <c r="L134" s="119"/>
    </row>
    <row r="135" spans="1:12" ht="15.5" x14ac:dyDescent="0.35">
      <c r="A135" s="118"/>
      <c r="B135" s="118"/>
      <c r="C135" s="118"/>
      <c r="D135" s="118"/>
      <c r="E135" s="118"/>
      <c r="F135" s="118"/>
      <c r="G135" s="118"/>
      <c r="H135" s="118"/>
      <c r="I135" s="118"/>
      <c r="J135" s="119"/>
      <c r="K135" s="120"/>
      <c r="L135" s="119"/>
    </row>
    <row r="136" spans="1:12" ht="15.5" x14ac:dyDescent="0.35">
      <c r="A136" s="118"/>
      <c r="B136" s="118"/>
      <c r="C136" s="118"/>
      <c r="D136" s="118"/>
      <c r="E136" s="118"/>
      <c r="F136" s="118"/>
      <c r="G136" s="118"/>
      <c r="H136" s="118"/>
      <c r="I136" s="118"/>
      <c r="J136" s="119"/>
      <c r="K136" s="120"/>
      <c r="L136" s="119"/>
    </row>
    <row r="137" spans="1:12" ht="15.5" x14ac:dyDescent="0.35">
      <c r="A137" s="118"/>
      <c r="B137" s="118"/>
      <c r="C137" s="118"/>
      <c r="D137" s="118"/>
      <c r="E137" s="118"/>
      <c r="F137" s="118"/>
      <c r="G137" s="118"/>
      <c r="H137" s="118"/>
      <c r="I137" s="118"/>
      <c r="J137" s="119"/>
      <c r="K137" s="120"/>
      <c r="L137" s="119"/>
    </row>
    <row r="138" spans="1:12" ht="15.5" x14ac:dyDescent="0.35">
      <c r="A138" s="118"/>
      <c r="B138" s="118"/>
      <c r="C138" s="118"/>
      <c r="D138" s="118"/>
      <c r="E138" s="118"/>
      <c r="F138" s="118"/>
      <c r="G138" s="118"/>
      <c r="H138" s="118"/>
      <c r="I138" s="118"/>
      <c r="J138" s="119"/>
      <c r="K138" s="120"/>
      <c r="L138" s="119"/>
    </row>
    <row r="139" spans="1:12" ht="15.5" x14ac:dyDescent="0.35">
      <c r="A139" s="118"/>
      <c r="B139" s="118"/>
      <c r="C139" s="118"/>
      <c r="D139" s="118"/>
      <c r="E139" s="118"/>
      <c r="F139" s="118"/>
      <c r="G139" s="118"/>
      <c r="H139" s="118"/>
      <c r="I139" s="118"/>
      <c r="J139" s="119"/>
      <c r="K139" s="120"/>
      <c r="L139" s="119"/>
    </row>
    <row r="140" spans="1:12" ht="15.5" x14ac:dyDescent="0.35">
      <c r="A140" s="118"/>
      <c r="B140" s="118"/>
      <c r="C140" s="118"/>
      <c r="D140" s="118"/>
      <c r="E140" s="118"/>
      <c r="F140" s="118"/>
      <c r="G140" s="118"/>
      <c r="H140" s="118"/>
      <c r="I140" s="118"/>
      <c r="J140" s="119"/>
      <c r="K140" s="120"/>
      <c r="L140" s="119"/>
    </row>
    <row r="141" spans="1:12" ht="15.5" x14ac:dyDescent="0.35">
      <c r="A141" s="118"/>
      <c r="B141" s="118"/>
      <c r="C141" s="118"/>
      <c r="D141" s="118"/>
      <c r="E141" s="118"/>
      <c r="F141" s="118"/>
      <c r="G141" s="118"/>
      <c r="H141" s="118"/>
      <c r="I141" s="118"/>
      <c r="J141" s="119"/>
      <c r="K141" s="120"/>
      <c r="L141" s="119"/>
    </row>
    <row r="142" spans="1:12" ht="15.5" x14ac:dyDescent="0.35">
      <c r="A142" s="118"/>
      <c r="B142" s="118"/>
      <c r="C142" s="118"/>
      <c r="D142" s="118"/>
      <c r="E142" s="118"/>
      <c r="F142" s="118"/>
      <c r="G142" s="118"/>
      <c r="H142" s="118"/>
      <c r="I142" s="118"/>
      <c r="J142" s="119"/>
      <c r="K142" s="120"/>
      <c r="L142" s="119"/>
    </row>
    <row r="143" spans="1:12" ht="15.5" x14ac:dyDescent="0.35">
      <c r="A143" s="118"/>
      <c r="B143" s="118"/>
      <c r="C143" s="118"/>
      <c r="D143" s="118"/>
      <c r="E143" s="118"/>
      <c r="F143" s="118"/>
      <c r="G143" s="118"/>
      <c r="H143" s="118"/>
      <c r="I143" s="118"/>
      <c r="J143" s="119"/>
      <c r="K143" s="120"/>
      <c r="L143" s="119"/>
    </row>
    <row r="144" spans="1:12" ht="15.5" x14ac:dyDescent="0.35">
      <c r="A144" s="118"/>
      <c r="B144" s="118"/>
      <c r="C144" s="118"/>
      <c r="D144" s="118"/>
      <c r="E144" s="118"/>
      <c r="F144" s="118"/>
      <c r="G144" s="118"/>
      <c r="H144" s="118"/>
      <c r="I144" s="118"/>
      <c r="J144" s="119"/>
      <c r="K144" s="120"/>
      <c r="L144" s="119"/>
    </row>
    <row r="145" spans="1:12" ht="15.5" x14ac:dyDescent="0.35">
      <c r="A145" s="118"/>
      <c r="B145" s="118"/>
      <c r="C145" s="118"/>
      <c r="D145" s="118"/>
      <c r="E145" s="118"/>
      <c r="F145" s="118"/>
      <c r="G145" s="118"/>
      <c r="H145" s="118"/>
      <c r="I145" s="118"/>
      <c r="J145" s="119"/>
      <c r="K145" s="120"/>
      <c r="L145" s="119"/>
    </row>
    <row r="146" spans="1:12" ht="15.5" x14ac:dyDescent="0.35">
      <c r="A146" s="118"/>
      <c r="B146" s="118"/>
      <c r="C146" s="118"/>
      <c r="D146" s="118"/>
      <c r="E146" s="118"/>
      <c r="F146" s="118"/>
      <c r="G146" s="118"/>
      <c r="H146" s="118"/>
      <c r="I146" s="118"/>
      <c r="J146" s="119"/>
      <c r="K146" s="120"/>
      <c r="L146" s="119"/>
    </row>
    <row r="147" spans="1:12" ht="15.5" x14ac:dyDescent="0.35">
      <c r="A147" s="118"/>
      <c r="B147" s="118"/>
      <c r="C147" s="118"/>
      <c r="D147" s="118"/>
      <c r="E147" s="118"/>
      <c r="F147" s="118"/>
      <c r="G147" s="118"/>
      <c r="H147" s="118"/>
      <c r="I147" s="118"/>
      <c r="J147" s="119"/>
      <c r="K147" s="120"/>
      <c r="L147" s="119"/>
    </row>
    <row r="148" spans="1:12" ht="15.5" x14ac:dyDescent="0.35">
      <c r="A148" s="118"/>
      <c r="B148" s="118"/>
      <c r="C148" s="118"/>
      <c r="D148" s="118"/>
      <c r="E148" s="118"/>
      <c r="F148" s="118"/>
      <c r="G148" s="118"/>
      <c r="H148" s="118"/>
      <c r="I148" s="118"/>
      <c r="J148" s="119"/>
      <c r="K148" s="120"/>
      <c r="L148" s="119"/>
    </row>
    <row r="149" spans="1:12" ht="15.5" x14ac:dyDescent="0.35">
      <c r="A149" s="118"/>
      <c r="B149" s="118"/>
      <c r="C149" s="118"/>
      <c r="D149" s="118"/>
      <c r="E149" s="118"/>
      <c r="F149" s="118"/>
      <c r="G149" s="118"/>
      <c r="H149" s="118"/>
      <c r="I149" s="118"/>
      <c r="J149" s="119"/>
      <c r="K149" s="120"/>
      <c r="L149" s="119"/>
    </row>
    <row r="150" spans="1:12" ht="15.5" x14ac:dyDescent="0.35">
      <c r="A150" s="118"/>
      <c r="B150" s="118"/>
      <c r="C150" s="118"/>
      <c r="D150" s="118"/>
      <c r="E150" s="118"/>
      <c r="F150" s="118"/>
      <c r="G150" s="118"/>
      <c r="H150" s="118"/>
      <c r="I150" s="118"/>
      <c r="J150" s="119"/>
      <c r="K150" s="120"/>
      <c r="L150" s="119"/>
    </row>
    <row r="151" spans="1:12" ht="15.5" x14ac:dyDescent="0.35">
      <c r="A151" s="118"/>
      <c r="B151" s="118"/>
      <c r="C151" s="118"/>
      <c r="D151" s="118"/>
      <c r="E151" s="118"/>
      <c r="F151" s="118"/>
      <c r="G151" s="118"/>
      <c r="H151" s="118"/>
      <c r="I151" s="118"/>
      <c r="J151" s="119"/>
      <c r="K151" s="120"/>
      <c r="L151" s="119"/>
    </row>
    <row r="152" spans="1:12" ht="15.5" x14ac:dyDescent="0.35">
      <c r="A152" s="118"/>
      <c r="B152" s="118"/>
      <c r="C152" s="118"/>
      <c r="D152" s="118"/>
      <c r="E152" s="118"/>
      <c r="F152" s="118"/>
      <c r="G152" s="118"/>
      <c r="H152" s="118"/>
      <c r="I152" s="118"/>
      <c r="J152" s="119"/>
      <c r="K152" s="120"/>
      <c r="L152" s="119"/>
    </row>
    <row r="153" spans="1:12" ht="15.5" x14ac:dyDescent="0.35">
      <c r="A153" s="118"/>
      <c r="B153" s="118"/>
      <c r="C153" s="118"/>
      <c r="D153" s="118"/>
      <c r="E153" s="118"/>
      <c r="F153" s="118"/>
      <c r="G153" s="118"/>
      <c r="H153" s="118"/>
      <c r="I153" s="118"/>
      <c r="J153" s="119"/>
      <c r="K153" s="120"/>
      <c r="L153" s="119"/>
    </row>
    <row r="154" spans="1:12" ht="15.5" x14ac:dyDescent="0.35">
      <c r="A154" s="118"/>
      <c r="B154" s="118"/>
      <c r="C154" s="118"/>
      <c r="D154" s="118"/>
      <c r="E154" s="118"/>
      <c r="F154" s="118"/>
      <c r="G154" s="118"/>
      <c r="H154" s="118"/>
      <c r="I154" s="118"/>
      <c r="J154" s="119"/>
      <c r="K154" s="120"/>
      <c r="L154" s="119"/>
    </row>
    <row r="155" spans="1:12" ht="15.5" x14ac:dyDescent="0.35">
      <c r="A155" s="118"/>
      <c r="B155" s="118"/>
      <c r="C155" s="118"/>
      <c r="D155" s="118"/>
      <c r="E155" s="118"/>
      <c r="F155" s="118"/>
      <c r="G155" s="118"/>
      <c r="H155" s="118"/>
      <c r="I155" s="118"/>
      <c r="J155" s="119"/>
      <c r="K155" s="120"/>
      <c r="L155" s="119"/>
    </row>
    <row r="156" spans="1:12" ht="15.5" x14ac:dyDescent="0.35">
      <c r="A156" s="118"/>
      <c r="B156" s="118"/>
      <c r="C156" s="118"/>
      <c r="D156" s="118"/>
      <c r="E156" s="118"/>
      <c r="F156" s="118"/>
      <c r="G156" s="118"/>
      <c r="H156" s="118"/>
      <c r="I156" s="118"/>
      <c r="J156" s="119"/>
      <c r="K156" s="120"/>
      <c r="L156" s="119"/>
    </row>
    <row r="157" spans="1:12" ht="15.5" x14ac:dyDescent="0.35">
      <c r="A157" s="118"/>
      <c r="B157" s="118"/>
      <c r="C157" s="118"/>
      <c r="D157" s="118"/>
      <c r="E157" s="118"/>
      <c r="F157" s="118"/>
      <c r="G157" s="118"/>
      <c r="H157" s="118"/>
      <c r="I157" s="118"/>
      <c r="J157" s="119"/>
      <c r="K157" s="120"/>
      <c r="L157" s="119"/>
    </row>
    <row r="158" spans="1:12" ht="15.5" x14ac:dyDescent="0.35">
      <c r="A158" s="118"/>
      <c r="B158" s="118"/>
      <c r="C158" s="118"/>
      <c r="D158" s="118"/>
      <c r="E158" s="118"/>
      <c r="F158" s="118"/>
      <c r="G158" s="118"/>
      <c r="H158" s="118"/>
      <c r="I158" s="118"/>
      <c r="J158" s="119"/>
      <c r="K158" s="120"/>
      <c r="L158" s="119"/>
    </row>
    <row r="159" spans="1:12" ht="15.5" x14ac:dyDescent="0.35">
      <c r="A159" s="118"/>
      <c r="B159" s="118"/>
      <c r="C159" s="118"/>
      <c r="D159" s="118"/>
      <c r="E159" s="118"/>
      <c r="F159" s="118"/>
      <c r="G159" s="118"/>
      <c r="H159" s="118"/>
      <c r="I159" s="118"/>
      <c r="J159" s="119"/>
      <c r="K159" s="120"/>
      <c r="L159" s="119"/>
    </row>
    <row r="160" spans="1:12" ht="15.5" x14ac:dyDescent="0.35">
      <c r="A160" s="118"/>
      <c r="B160" s="118"/>
      <c r="C160" s="118"/>
      <c r="D160" s="118"/>
      <c r="E160" s="118"/>
      <c r="F160" s="118"/>
      <c r="G160" s="118"/>
      <c r="H160" s="118"/>
      <c r="I160" s="118"/>
      <c r="J160" s="119"/>
      <c r="K160" s="120"/>
      <c r="L160" s="119"/>
    </row>
    <row r="161" spans="1:12" ht="15.5" x14ac:dyDescent="0.35">
      <c r="A161" s="118"/>
      <c r="B161" s="118"/>
      <c r="C161" s="118"/>
      <c r="D161" s="118"/>
      <c r="E161" s="118"/>
      <c r="F161" s="118"/>
      <c r="G161" s="118"/>
      <c r="H161" s="118"/>
      <c r="I161" s="118"/>
      <c r="J161" s="119"/>
      <c r="K161" s="120"/>
      <c r="L161" s="119"/>
    </row>
    <row r="162" spans="1:12" ht="15.5" x14ac:dyDescent="0.35">
      <c r="A162" s="118"/>
      <c r="B162" s="118"/>
      <c r="C162" s="118"/>
      <c r="D162" s="118"/>
      <c r="E162" s="118"/>
      <c r="F162" s="118"/>
      <c r="G162" s="118"/>
      <c r="H162" s="118"/>
      <c r="I162" s="118"/>
      <c r="J162" s="119"/>
      <c r="K162" s="120"/>
      <c r="L162" s="119"/>
    </row>
    <row r="163" spans="1:12" ht="15.5" x14ac:dyDescent="0.35">
      <c r="A163" s="118"/>
      <c r="B163" s="118"/>
      <c r="C163" s="118"/>
      <c r="D163" s="118"/>
      <c r="E163" s="118"/>
      <c r="F163" s="118"/>
      <c r="G163" s="118"/>
      <c r="H163" s="118"/>
      <c r="I163" s="118"/>
      <c r="J163" s="119"/>
      <c r="K163" s="120"/>
      <c r="L163" s="119"/>
    </row>
    <row r="164" spans="1:12" ht="15.5" x14ac:dyDescent="0.35">
      <c r="A164" s="118"/>
      <c r="B164" s="118"/>
      <c r="C164" s="118"/>
      <c r="D164" s="118"/>
      <c r="E164" s="118"/>
      <c r="F164" s="118"/>
      <c r="G164" s="118"/>
      <c r="H164" s="118"/>
      <c r="I164" s="118"/>
      <c r="J164" s="119"/>
      <c r="K164" s="120"/>
      <c r="L164" s="119"/>
    </row>
    <row r="165" spans="1:12" ht="15.5" x14ac:dyDescent="0.35">
      <c r="A165" s="118"/>
      <c r="B165" s="118"/>
      <c r="C165" s="118"/>
      <c r="D165" s="118"/>
      <c r="E165" s="118"/>
      <c r="F165" s="118"/>
      <c r="G165" s="118"/>
      <c r="H165" s="118"/>
      <c r="I165" s="118"/>
      <c r="J165" s="119"/>
      <c r="K165" s="120"/>
      <c r="L165" s="119"/>
    </row>
    <row r="166" spans="1:12" ht="15.5" x14ac:dyDescent="0.35">
      <c r="A166" s="118"/>
      <c r="B166" s="118"/>
      <c r="C166" s="118"/>
      <c r="D166" s="118"/>
      <c r="E166" s="118"/>
      <c r="F166" s="118"/>
      <c r="G166" s="118"/>
      <c r="H166" s="118"/>
      <c r="I166" s="118"/>
      <c r="J166" s="119"/>
      <c r="K166" s="120"/>
      <c r="L166" s="119"/>
    </row>
    <row r="167" spans="1:12" ht="15.5" x14ac:dyDescent="0.35">
      <c r="A167" s="118"/>
      <c r="B167" s="118"/>
      <c r="C167" s="118"/>
      <c r="D167" s="118"/>
      <c r="E167" s="118"/>
      <c r="F167" s="118"/>
      <c r="G167" s="118"/>
      <c r="H167" s="118"/>
      <c r="I167" s="118"/>
      <c r="J167" s="119"/>
      <c r="K167" s="120"/>
      <c r="L167" s="119"/>
    </row>
    <row r="168" spans="1:12" ht="15.5" x14ac:dyDescent="0.35">
      <c r="A168" s="118"/>
      <c r="B168" s="118"/>
      <c r="C168" s="118"/>
      <c r="D168" s="118"/>
      <c r="E168" s="118"/>
      <c r="F168" s="118"/>
      <c r="G168" s="118"/>
      <c r="H168" s="118"/>
      <c r="I168" s="118"/>
      <c r="J168" s="119"/>
      <c r="K168" s="120"/>
      <c r="L168" s="119"/>
    </row>
    <row r="169" spans="1:12" ht="15.5" x14ac:dyDescent="0.35">
      <c r="A169" s="118"/>
      <c r="B169" s="118"/>
      <c r="C169" s="118"/>
      <c r="D169" s="118"/>
      <c r="E169" s="118"/>
      <c r="F169" s="118"/>
      <c r="G169" s="118"/>
      <c r="H169" s="118"/>
      <c r="I169" s="118"/>
      <c r="J169" s="119"/>
      <c r="K169" s="120"/>
      <c r="L169" s="119"/>
    </row>
    <row r="170" spans="1:12" ht="15.5" x14ac:dyDescent="0.35">
      <c r="A170" s="118"/>
      <c r="B170" s="118"/>
      <c r="C170" s="118"/>
      <c r="D170" s="118"/>
      <c r="E170" s="118"/>
      <c r="F170" s="118"/>
      <c r="G170" s="118"/>
      <c r="H170" s="118"/>
      <c r="I170" s="118"/>
      <c r="J170" s="119"/>
      <c r="K170" s="120"/>
      <c r="L170" s="119"/>
    </row>
    <row r="171" spans="1:12" ht="15.5" x14ac:dyDescent="0.35">
      <c r="A171" s="118"/>
      <c r="B171" s="118"/>
      <c r="C171" s="118"/>
      <c r="D171" s="118"/>
      <c r="E171" s="118"/>
      <c r="F171" s="118"/>
      <c r="G171" s="118"/>
      <c r="H171" s="118"/>
      <c r="I171" s="118"/>
      <c r="J171" s="119"/>
      <c r="K171" s="120"/>
      <c r="L171" s="119"/>
    </row>
    <row r="172" spans="1:12" ht="15.5" x14ac:dyDescent="0.35">
      <c r="A172" s="118"/>
      <c r="B172" s="118"/>
      <c r="C172" s="118"/>
      <c r="D172" s="118"/>
      <c r="E172" s="118"/>
      <c r="F172" s="118"/>
      <c r="G172" s="118"/>
      <c r="H172" s="118"/>
      <c r="I172" s="118"/>
      <c r="J172" s="119"/>
      <c r="K172" s="120"/>
      <c r="L172" s="119"/>
    </row>
    <row r="173" spans="1:12" ht="15.5" x14ac:dyDescent="0.35">
      <c r="A173" s="118"/>
      <c r="B173" s="118"/>
      <c r="C173" s="118"/>
      <c r="D173" s="118"/>
      <c r="E173" s="118"/>
      <c r="F173" s="118"/>
      <c r="G173" s="118"/>
      <c r="H173" s="118"/>
      <c r="I173" s="118"/>
      <c r="J173" s="119"/>
      <c r="K173" s="120"/>
      <c r="L173" s="119"/>
    </row>
    <row r="174" spans="1:12" ht="15.5" x14ac:dyDescent="0.35">
      <c r="A174" s="118"/>
      <c r="B174" s="118"/>
      <c r="C174" s="118"/>
      <c r="D174" s="118"/>
      <c r="E174" s="118"/>
      <c r="F174" s="118"/>
      <c r="G174" s="118"/>
      <c r="H174" s="118"/>
      <c r="I174" s="118"/>
      <c r="J174" s="119"/>
      <c r="K174" s="120"/>
      <c r="L174" s="119"/>
    </row>
    <row r="175" spans="1:12" ht="15.5" x14ac:dyDescent="0.35">
      <c r="A175" s="118"/>
      <c r="B175" s="118"/>
      <c r="C175" s="118"/>
      <c r="D175" s="118"/>
      <c r="E175" s="118"/>
      <c r="F175" s="118"/>
      <c r="G175" s="118"/>
      <c r="H175" s="118"/>
      <c r="I175" s="118"/>
      <c r="J175" s="119"/>
      <c r="K175" s="120"/>
      <c r="L175" s="119"/>
    </row>
    <row r="176" spans="1:12" ht="15.5" x14ac:dyDescent="0.35">
      <c r="A176" s="118"/>
      <c r="B176" s="118"/>
      <c r="C176" s="118"/>
      <c r="D176" s="118"/>
      <c r="E176" s="118"/>
      <c r="F176" s="118"/>
      <c r="G176" s="118"/>
      <c r="H176" s="118"/>
      <c r="I176" s="118"/>
      <c r="J176" s="119"/>
      <c r="K176" s="120"/>
      <c r="L176" s="119"/>
    </row>
    <row r="177" spans="1:12" ht="15.5" x14ac:dyDescent="0.35">
      <c r="A177" s="118"/>
      <c r="B177" s="118"/>
      <c r="C177" s="118"/>
      <c r="D177" s="118"/>
      <c r="E177" s="118"/>
      <c r="F177" s="118"/>
      <c r="G177" s="118"/>
      <c r="H177" s="118"/>
      <c r="I177" s="118"/>
      <c r="J177" s="119"/>
      <c r="K177" s="120"/>
      <c r="L177" s="119"/>
    </row>
    <row r="178" spans="1:12" ht="15.5" x14ac:dyDescent="0.35">
      <c r="A178" s="118"/>
      <c r="B178" s="118"/>
      <c r="C178" s="118"/>
      <c r="D178" s="118"/>
      <c r="E178" s="118"/>
      <c r="F178" s="118"/>
      <c r="G178" s="118"/>
      <c r="H178" s="118"/>
      <c r="I178" s="118"/>
      <c r="J178" s="119"/>
      <c r="K178" s="120"/>
      <c r="L178" s="119"/>
    </row>
    <row r="179" spans="1:12" ht="15.5" x14ac:dyDescent="0.35">
      <c r="A179" s="118"/>
      <c r="B179" s="118"/>
      <c r="C179" s="118"/>
      <c r="D179" s="118"/>
      <c r="E179" s="118"/>
      <c r="F179" s="118"/>
      <c r="G179" s="118"/>
      <c r="H179" s="118"/>
      <c r="I179" s="118"/>
      <c r="J179" s="119"/>
      <c r="K179" s="120"/>
      <c r="L179" s="119"/>
    </row>
    <row r="180" spans="1:12" ht="15.5" x14ac:dyDescent="0.35">
      <c r="A180" s="118"/>
      <c r="B180" s="118"/>
      <c r="C180" s="118"/>
      <c r="D180" s="118"/>
      <c r="E180" s="118"/>
      <c r="F180" s="118"/>
      <c r="G180" s="118"/>
      <c r="H180" s="118"/>
      <c r="I180" s="118"/>
      <c r="J180" s="119"/>
      <c r="K180" s="120"/>
      <c r="L180" s="119"/>
    </row>
    <row r="181" spans="1:12" ht="15.5" x14ac:dyDescent="0.35">
      <c r="A181" s="118"/>
      <c r="B181" s="118"/>
      <c r="C181" s="118"/>
      <c r="D181" s="118"/>
      <c r="E181" s="118"/>
      <c r="F181" s="118"/>
      <c r="G181" s="118"/>
      <c r="H181" s="118"/>
      <c r="I181" s="118"/>
      <c r="J181" s="119"/>
      <c r="K181" s="120"/>
      <c r="L181" s="119"/>
    </row>
    <row r="182" spans="1:12" ht="15.5" x14ac:dyDescent="0.35">
      <c r="A182" s="118"/>
      <c r="B182" s="118"/>
      <c r="C182" s="118"/>
      <c r="D182" s="118"/>
      <c r="E182" s="118"/>
      <c r="F182" s="118"/>
      <c r="G182" s="118"/>
      <c r="H182" s="118"/>
      <c r="I182" s="118"/>
      <c r="J182" s="119"/>
      <c r="K182" s="120"/>
      <c r="L182" s="119"/>
    </row>
    <row r="183" spans="1:12" ht="15.5" x14ac:dyDescent="0.35">
      <c r="A183" s="118"/>
      <c r="B183" s="118"/>
      <c r="C183" s="118"/>
      <c r="D183" s="118"/>
      <c r="E183" s="118"/>
      <c r="F183" s="118"/>
      <c r="G183" s="118"/>
      <c r="H183" s="118"/>
      <c r="I183" s="118"/>
      <c r="J183" s="119"/>
      <c r="K183" s="120"/>
      <c r="L183" s="119"/>
    </row>
    <row r="184" spans="1:12" ht="15.5" x14ac:dyDescent="0.35">
      <c r="A184" s="118"/>
      <c r="B184" s="118"/>
      <c r="C184" s="118"/>
      <c r="D184" s="118"/>
      <c r="E184" s="118"/>
      <c r="F184" s="118"/>
      <c r="G184" s="118"/>
      <c r="H184" s="118"/>
      <c r="I184" s="118"/>
      <c r="J184" s="119"/>
      <c r="K184" s="120"/>
      <c r="L184" s="119"/>
    </row>
    <row r="185" spans="1:12" ht="15.5" x14ac:dyDescent="0.35">
      <c r="A185" s="118"/>
      <c r="B185" s="118"/>
      <c r="C185" s="118"/>
      <c r="D185" s="118"/>
      <c r="E185" s="118"/>
      <c r="F185" s="118"/>
      <c r="G185" s="118"/>
      <c r="H185" s="118"/>
      <c r="I185" s="118"/>
      <c r="J185" s="119"/>
      <c r="K185" s="120"/>
      <c r="L185" s="119"/>
    </row>
    <row r="186" spans="1:12" ht="15.5" x14ac:dyDescent="0.35">
      <c r="A186" s="118"/>
      <c r="B186" s="118"/>
      <c r="C186" s="118"/>
      <c r="D186" s="118"/>
      <c r="E186" s="118"/>
      <c r="F186" s="118"/>
      <c r="G186" s="118"/>
      <c r="H186" s="118"/>
      <c r="I186" s="118"/>
      <c r="J186" s="119"/>
      <c r="K186" s="120"/>
      <c r="L186" s="119"/>
    </row>
    <row r="187" spans="1:12" ht="15.5" x14ac:dyDescent="0.35">
      <c r="A187" s="118"/>
      <c r="B187" s="118"/>
      <c r="C187" s="118"/>
      <c r="D187" s="118"/>
      <c r="E187" s="118"/>
      <c r="F187" s="118"/>
      <c r="G187" s="118"/>
      <c r="H187" s="118"/>
      <c r="I187" s="118"/>
      <c r="J187" s="119"/>
      <c r="K187" s="120"/>
      <c r="L187" s="119"/>
    </row>
    <row r="188" spans="1:12" ht="15.5" x14ac:dyDescent="0.35">
      <c r="A188" s="118"/>
      <c r="B188" s="118"/>
      <c r="C188" s="118"/>
      <c r="D188" s="118"/>
      <c r="E188" s="118"/>
      <c r="F188" s="118"/>
      <c r="G188" s="118"/>
      <c r="H188" s="118"/>
      <c r="I188" s="118"/>
      <c r="J188" s="119"/>
      <c r="K188" s="120"/>
      <c r="L188" s="119"/>
    </row>
    <row r="189" spans="1:12" ht="15.5" x14ac:dyDescent="0.35">
      <c r="A189" s="118"/>
      <c r="B189" s="118"/>
      <c r="C189" s="118"/>
      <c r="D189" s="118"/>
      <c r="E189" s="118"/>
      <c r="F189" s="118"/>
      <c r="G189" s="118"/>
      <c r="H189" s="118"/>
      <c r="I189" s="118"/>
      <c r="J189" s="119"/>
      <c r="K189" s="120"/>
      <c r="L189" s="119"/>
    </row>
    <row r="190" spans="1:12" ht="15.5" x14ac:dyDescent="0.35">
      <c r="A190" s="118"/>
      <c r="B190" s="118"/>
      <c r="C190" s="118"/>
      <c r="D190" s="118"/>
      <c r="E190" s="118"/>
      <c r="F190" s="118"/>
      <c r="G190" s="118"/>
      <c r="H190" s="118"/>
      <c r="I190" s="118"/>
      <c r="J190" s="119"/>
      <c r="K190" s="120"/>
      <c r="L190" s="119"/>
    </row>
    <row r="191" spans="1:12" ht="15.5" x14ac:dyDescent="0.35">
      <c r="A191" s="118"/>
      <c r="B191" s="118"/>
      <c r="C191" s="118"/>
      <c r="D191" s="118"/>
      <c r="E191" s="118"/>
      <c r="F191" s="118"/>
      <c r="G191" s="118"/>
      <c r="H191" s="118"/>
      <c r="I191" s="118"/>
      <c r="J191" s="119"/>
      <c r="K191" s="120"/>
      <c r="L191" s="119"/>
    </row>
    <row r="192" spans="1:12" ht="15.5" x14ac:dyDescent="0.35">
      <c r="A192" s="118"/>
      <c r="B192" s="118"/>
      <c r="C192" s="118"/>
      <c r="D192" s="118"/>
      <c r="E192" s="118"/>
      <c r="F192" s="118"/>
      <c r="G192" s="118"/>
      <c r="H192" s="118"/>
      <c r="I192" s="118"/>
      <c r="J192" s="119"/>
      <c r="K192" s="120"/>
      <c r="L192" s="119"/>
    </row>
    <row r="193" spans="1:12" ht="15.5" x14ac:dyDescent="0.35">
      <c r="A193" s="118"/>
      <c r="B193" s="118"/>
      <c r="C193" s="118"/>
      <c r="D193" s="118"/>
      <c r="E193" s="118"/>
      <c r="F193" s="118"/>
      <c r="G193" s="118"/>
      <c r="H193" s="118"/>
      <c r="I193" s="118"/>
      <c r="J193" s="119"/>
      <c r="K193" s="120"/>
      <c r="L193" s="119"/>
    </row>
    <row r="194" spans="1:12" ht="15.5" x14ac:dyDescent="0.35">
      <c r="A194" s="118"/>
      <c r="B194" s="118"/>
      <c r="C194" s="118"/>
      <c r="D194" s="118"/>
      <c r="E194" s="118"/>
      <c r="F194" s="118"/>
      <c r="G194" s="118"/>
      <c r="H194" s="118"/>
      <c r="I194" s="118"/>
      <c r="J194" s="119"/>
      <c r="K194" s="120"/>
      <c r="L194" s="119"/>
    </row>
    <row r="195" spans="1:12" ht="15.5" x14ac:dyDescent="0.35">
      <c r="A195" s="118"/>
      <c r="B195" s="118"/>
      <c r="C195" s="118"/>
      <c r="D195" s="118"/>
      <c r="E195" s="118"/>
      <c r="F195" s="118"/>
      <c r="G195" s="118"/>
      <c r="H195" s="118"/>
      <c r="I195" s="118"/>
      <c r="J195" s="119"/>
      <c r="K195" s="120"/>
      <c r="L195" s="119"/>
    </row>
    <row r="196" spans="1:12" ht="15.5" x14ac:dyDescent="0.35">
      <c r="A196" s="118"/>
      <c r="B196" s="118"/>
      <c r="C196" s="118"/>
      <c r="D196" s="118"/>
      <c r="E196" s="118"/>
      <c r="F196" s="118"/>
      <c r="G196" s="118"/>
      <c r="H196" s="118"/>
      <c r="I196" s="118"/>
      <c r="J196" s="119"/>
      <c r="K196" s="120"/>
      <c r="L196" s="119"/>
    </row>
    <row r="197" spans="1:12" ht="15.5" x14ac:dyDescent="0.35">
      <c r="A197" s="118"/>
      <c r="B197" s="118"/>
      <c r="C197" s="118"/>
      <c r="D197" s="118"/>
      <c r="E197" s="118"/>
      <c r="F197" s="118"/>
      <c r="G197" s="118"/>
      <c r="H197" s="118"/>
      <c r="I197" s="118"/>
      <c r="J197" s="119"/>
      <c r="K197" s="120"/>
      <c r="L197" s="119"/>
    </row>
    <row r="198" spans="1:12" ht="15.5" x14ac:dyDescent="0.35">
      <c r="A198" s="118"/>
      <c r="B198" s="118"/>
      <c r="C198" s="118"/>
      <c r="D198" s="118"/>
      <c r="E198" s="118"/>
      <c r="F198" s="118"/>
      <c r="G198" s="118"/>
      <c r="H198" s="118"/>
      <c r="I198" s="118"/>
      <c r="J198" s="119"/>
      <c r="K198" s="120"/>
      <c r="L198" s="119"/>
    </row>
    <row r="199" spans="1:12" ht="15.5" x14ac:dyDescent="0.35">
      <c r="A199" s="118"/>
      <c r="B199" s="118"/>
      <c r="C199" s="118"/>
      <c r="D199" s="118"/>
      <c r="E199" s="118"/>
      <c r="F199" s="118"/>
      <c r="G199" s="118"/>
      <c r="H199" s="118"/>
      <c r="I199" s="118"/>
      <c r="J199" s="119"/>
      <c r="K199" s="120"/>
      <c r="L199" s="119"/>
    </row>
    <row r="200" spans="1:12" ht="15.5" x14ac:dyDescent="0.35">
      <c r="A200" s="118"/>
      <c r="B200" s="118"/>
      <c r="C200" s="118"/>
      <c r="D200" s="118"/>
      <c r="E200" s="118"/>
      <c r="F200" s="118"/>
      <c r="G200" s="118"/>
      <c r="H200" s="118"/>
      <c r="I200" s="118"/>
      <c r="J200" s="119"/>
      <c r="K200" s="120"/>
      <c r="L200" s="119"/>
    </row>
    <row r="201" spans="1:12" ht="15.5" x14ac:dyDescent="0.35">
      <c r="A201" s="118"/>
      <c r="B201" s="118"/>
      <c r="C201" s="118"/>
      <c r="D201" s="118"/>
      <c r="E201" s="118"/>
      <c r="F201" s="118"/>
      <c r="G201" s="118"/>
      <c r="H201" s="118"/>
      <c r="I201" s="118"/>
      <c r="J201" s="119"/>
      <c r="K201" s="120"/>
      <c r="L201" s="119"/>
    </row>
    <row r="202" spans="1:12" ht="15.5" x14ac:dyDescent="0.35">
      <c r="A202" s="118"/>
      <c r="B202" s="118"/>
      <c r="C202" s="118"/>
      <c r="D202" s="118"/>
      <c r="E202" s="118"/>
      <c r="F202" s="118"/>
      <c r="G202" s="118"/>
      <c r="H202" s="118"/>
      <c r="I202" s="118"/>
      <c r="J202" s="119"/>
      <c r="K202" s="120"/>
      <c r="L202" s="119"/>
    </row>
    <row r="203" spans="1:12" ht="15.5" x14ac:dyDescent="0.35">
      <c r="A203" s="118"/>
      <c r="B203" s="118"/>
      <c r="C203" s="118"/>
      <c r="D203" s="118"/>
      <c r="E203" s="118"/>
      <c r="F203" s="118"/>
      <c r="G203" s="118"/>
      <c r="H203" s="118"/>
      <c r="I203" s="118"/>
      <c r="J203" s="119"/>
      <c r="K203" s="120"/>
      <c r="L203" s="119"/>
    </row>
    <row r="204" spans="1:12" ht="15.5" x14ac:dyDescent="0.35">
      <c r="A204" s="118"/>
      <c r="B204" s="118"/>
      <c r="C204" s="118"/>
      <c r="D204" s="118"/>
      <c r="E204" s="118"/>
      <c r="F204" s="118"/>
      <c r="G204" s="118"/>
      <c r="H204" s="118"/>
      <c r="I204" s="118"/>
      <c r="J204" s="119"/>
      <c r="K204" s="120"/>
      <c r="L204" s="119"/>
    </row>
    <row r="205" spans="1:12" ht="15.5" x14ac:dyDescent="0.35">
      <c r="A205" s="118"/>
      <c r="B205" s="118"/>
      <c r="C205" s="118"/>
      <c r="D205" s="118"/>
      <c r="E205" s="118"/>
      <c r="F205" s="118"/>
      <c r="G205" s="118"/>
      <c r="H205" s="118"/>
      <c r="I205" s="118"/>
      <c r="J205" s="119"/>
      <c r="K205" s="120"/>
      <c r="L205" s="119"/>
    </row>
    <row r="206" spans="1:12" ht="15.5" x14ac:dyDescent="0.35">
      <c r="A206" s="118"/>
      <c r="B206" s="118"/>
      <c r="C206" s="118"/>
      <c r="D206" s="118"/>
      <c r="E206" s="118"/>
      <c r="F206" s="118"/>
      <c r="G206" s="118"/>
      <c r="H206" s="118"/>
      <c r="I206" s="118"/>
      <c r="J206" s="119"/>
      <c r="K206" s="120"/>
      <c r="L206" s="119"/>
    </row>
    <row r="207" spans="1:12" ht="15.5" x14ac:dyDescent="0.35">
      <c r="A207" s="118"/>
      <c r="B207" s="118"/>
      <c r="C207" s="118"/>
      <c r="D207" s="118"/>
      <c r="E207" s="118"/>
      <c r="F207" s="118"/>
      <c r="G207" s="118"/>
      <c r="H207" s="118"/>
      <c r="I207" s="118"/>
      <c r="J207" s="119"/>
      <c r="K207" s="120"/>
      <c r="L207" s="119"/>
    </row>
    <row r="208" spans="1:12" ht="15.5" x14ac:dyDescent="0.35">
      <c r="A208" s="118"/>
      <c r="B208" s="118"/>
      <c r="C208" s="118"/>
      <c r="D208" s="118"/>
      <c r="E208" s="118"/>
      <c r="F208" s="118"/>
      <c r="G208" s="118"/>
      <c r="H208" s="118"/>
      <c r="I208" s="118"/>
      <c r="J208" s="119"/>
      <c r="K208" s="120"/>
      <c r="L208" s="119"/>
    </row>
    <row r="209" spans="1:12" ht="15.5" x14ac:dyDescent="0.35">
      <c r="A209" s="118"/>
      <c r="B209" s="118"/>
      <c r="C209" s="118"/>
      <c r="D209" s="118"/>
      <c r="E209" s="118"/>
      <c r="F209" s="118"/>
      <c r="G209" s="118"/>
      <c r="H209" s="118"/>
      <c r="I209" s="118"/>
      <c r="J209" s="119"/>
      <c r="K209" s="120"/>
      <c r="L209" s="119"/>
    </row>
    <row r="210" spans="1:12" ht="15.5" x14ac:dyDescent="0.35">
      <c r="A210" s="118"/>
      <c r="B210" s="118"/>
      <c r="C210" s="118"/>
      <c r="D210" s="118"/>
      <c r="E210" s="118"/>
      <c r="F210" s="118"/>
      <c r="G210" s="118"/>
      <c r="H210" s="118"/>
      <c r="I210" s="118"/>
      <c r="J210" s="119"/>
      <c r="K210" s="120"/>
      <c r="L210" s="119"/>
    </row>
    <row r="211" spans="1:12" ht="15.5" x14ac:dyDescent="0.35">
      <c r="A211" s="118"/>
      <c r="B211" s="118"/>
      <c r="C211" s="118"/>
      <c r="D211" s="118"/>
      <c r="E211" s="118"/>
      <c r="F211" s="118"/>
      <c r="G211" s="118"/>
      <c r="H211" s="118"/>
      <c r="I211" s="118"/>
      <c r="J211" s="119"/>
      <c r="K211" s="120"/>
      <c r="L211" s="119"/>
    </row>
    <row r="212" spans="1:12" ht="15.5" x14ac:dyDescent="0.35">
      <c r="A212" s="118"/>
      <c r="B212" s="118"/>
      <c r="C212" s="118"/>
      <c r="D212" s="118"/>
      <c r="E212" s="118"/>
      <c r="F212" s="118"/>
      <c r="G212" s="118"/>
      <c r="H212" s="118"/>
      <c r="I212" s="118"/>
      <c r="J212" s="119"/>
      <c r="K212" s="120"/>
      <c r="L212" s="119"/>
    </row>
    <row r="213" spans="1:12" ht="15.5" x14ac:dyDescent="0.35">
      <c r="A213" s="118"/>
      <c r="B213" s="118"/>
      <c r="C213" s="118"/>
      <c r="D213" s="118"/>
      <c r="E213" s="118"/>
      <c r="F213" s="118"/>
      <c r="G213" s="118"/>
      <c r="H213" s="118"/>
      <c r="I213" s="118"/>
      <c r="J213" s="119"/>
      <c r="K213" s="120"/>
      <c r="L213" s="119"/>
    </row>
    <row r="214" spans="1:12" ht="15.5" x14ac:dyDescent="0.35">
      <c r="A214" s="118"/>
      <c r="B214" s="118"/>
      <c r="C214" s="118"/>
      <c r="D214" s="118"/>
      <c r="E214" s="118"/>
      <c r="F214" s="118"/>
      <c r="G214" s="118"/>
      <c r="H214" s="118"/>
      <c r="I214" s="118"/>
      <c r="J214" s="119"/>
      <c r="K214" s="120"/>
      <c r="L214" s="119"/>
    </row>
    <row r="215" spans="1:12" ht="15.5" x14ac:dyDescent="0.35">
      <c r="A215" s="118"/>
      <c r="B215" s="118"/>
      <c r="C215" s="118"/>
      <c r="D215" s="118"/>
      <c r="E215" s="118"/>
      <c r="F215" s="118"/>
      <c r="G215" s="118"/>
      <c r="H215" s="118"/>
      <c r="I215" s="118"/>
      <c r="J215" s="119"/>
      <c r="K215" s="120"/>
      <c r="L215" s="119"/>
    </row>
    <row r="216" spans="1:12" ht="15.5" x14ac:dyDescent="0.35">
      <c r="A216" s="118"/>
      <c r="B216" s="118"/>
      <c r="C216" s="118"/>
      <c r="D216" s="118"/>
      <c r="E216" s="118"/>
      <c r="F216" s="118"/>
      <c r="G216" s="118"/>
      <c r="H216" s="118"/>
      <c r="I216" s="118"/>
      <c r="J216" s="119"/>
      <c r="K216" s="120"/>
      <c r="L216" s="119"/>
    </row>
    <row r="217" spans="1:12" ht="15.5" x14ac:dyDescent="0.35">
      <c r="A217" s="118"/>
      <c r="B217" s="118"/>
      <c r="C217" s="118"/>
      <c r="D217" s="118"/>
      <c r="E217" s="118"/>
      <c r="F217" s="118"/>
      <c r="G217" s="118"/>
      <c r="H217" s="118"/>
      <c r="I217" s="118"/>
      <c r="J217" s="119"/>
      <c r="K217" s="120"/>
      <c r="L217" s="119"/>
    </row>
    <row r="218" spans="1:12" ht="15.5" x14ac:dyDescent="0.35">
      <c r="A218" s="118"/>
      <c r="B218" s="118"/>
      <c r="C218" s="118"/>
      <c r="D218" s="118"/>
      <c r="E218" s="118"/>
      <c r="F218" s="118"/>
      <c r="G218" s="118"/>
      <c r="H218" s="118"/>
      <c r="I218" s="118"/>
      <c r="J218" s="119"/>
      <c r="K218" s="120"/>
      <c r="L218" s="119"/>
    </row>
    <row r="219" spans="1:12" ht="15.5" x14ac:dyDescent="0.35">
      <c r="A219" s="118"/>
      <c r="B219" s="118"/>
      <c r="C219" s="118"/>
      <c r="D219" s="118"/>
      <c r="E219" s="118"/>
      <c r="F219" s="118"/>
      <c r="G219" s="118"/>
      <c r="H219" s="118"/>
      <c r="I219" s="118"/>
      <c r="J219" s="119"/>
      <c r="K219" s="120"/>
      <c r="L219" s="119"/>
    </row>
    <row r="220" spans="1:12" ht="15.5" x14ac:dyDescent="0.35">
      <c r="A220" s="118"/>
      <c r="B220" s="118"/>
      <c r="C220" s="118"/>
      <c r="D220" s="118"/>
      <c r="E220" s="118"/>
      <c r="F220" s="118"/>
      <c r="G220" s="118"/>
      <c r="H220" s="118"/>
      <c r="I220" s="118"/>
      <c r="J220" s="119"/>
      <c r="K220" s="120"/>
      <c r="L220" s="119"/>
    </row>
    <row r="221" spans="1:12" ht="15.5" x14ac:dyDescent="0.35">
      <c r="A221" s="118"/>
      <c r="B221" s="118"/>
      <c r="C221" s="118"/>
      <c r="D221" s="118"/>
      <c r="E221" s="118"/>
      <c r="F221" s="118"/>
      <c r="G221" s="118"/>
      <c r="H221" s="118"/>
      <c r="I221" s="118"/>
      <c r="J221" s="119"/>
      <c r="K221" s="120"/>
      <c r="L221" s="119"/>
    </row>
    <row r="222" spans="1:12" ht="15.5" x14ac:dyDescent="0.35">
      <c r="A222" s="118"/>
      <c r="B222" s="118"/>
      <c r="C222" s="118"/>
      <c r="D222" s="118"/>
      <c r="E222" s="118"/>
      <c r="F222" s="118"/>
      <c r="G222" s="118"/>
      <c r="H222" s="118"/>
      <c r="I222" s="118"/>
      <c r="J222" s="119"/>
      <c r="K222" s="120"/>
      <c r="L222" s="119"/>
    </row>
    <row r="223" spans="1:12" ht="15.5" x14ac:dyDescent="0.35">
      <c r="A223" s="118"/>
      <c r="B223" s="118"/>
      <c r="C223" s="118"/>
      <c r="D223" s="118"/>
      <c r="E223" s="118"/>
      <c r="F223" s="118"/>
      <c r="G223" s="118"/>
      <c r="H223" s="118"/>
      <c r="I223" s="118"/>
      <c r="J223" s="119"/>
      <c r="K223" s="120"/>
      <c r="L223" s="119"/>
    </row>
    <row r="224" spans="1:12" ht="15.5" x14ac:dyDescent="0.35">
      <c r="A224" s="118"/>
      <c r="B224" s="118"/>
      <c r="C224" s="118"/>
      <c r="D224" s="118"/>
      <c r="E224" s="118"/>
      <c r="F224" s="118"/>
      <c r="G224" s="118"/>
      <c r="H224" s="118"/>
      <c r="I224" s="118"/>
      <c r="J224" s="119"/>
      <c r="K224" s="120"/>
      <c r="L224" s="119"/>
    </row>
    <row r="225" spans="1:12" ht="15.5" x14ac:dyDescent="0.35">
      <c r="A225" s="118"/>
      <c r="B225" s="118"/>
      <c r="C225" s="118"/>
      <c r="D225" s="118"/>
      <c r="E225" s="118"/>
      <c r="F225" s="118"/>
      <c r="G225" s="118"/>
      <c r="H225" s="118"/>
      <c r="I225" s="118"/>
      <c r="J225" s="119"/>
      <c r="K225" s="120"/>
      <c r="L225" s="119"/>
    </row>
    <row r="226" spans="1:12" ht="15.5" x14ac:dyDescent="0.35">
      <c r="A226" s="118"/>
      <c r="B226" s="118"/>
      <c r="C226" s="118"/>
      <c r="D226" s="118"/>
      <c r="E226" s="118"/>
      <c r="F226" s="118"/>
      <c r="G226" s="118"/>
      <c r="H226" s="118"/>
      <c r="I226" s="118"/>
      <c r="J226" s="119"/>
      <c r="K226" s="120"/>
      <c r="L226" s="119"/>
    </row>
    <row r="227" spans="1:12" ht="15.5" x14ac:dyDescent="0.35">
      <c r="A227" s="118"/>
      <c r="B227" s="118"/>
      <c r="C227" s="118"/>
      <c r="D227" s="118"/>
      <c r="E227" s="118"/>
      <c r="F227" s="118"/>
      <c r="G227" s="118"/>
      <c r="H227" s="118"/>
      <c r="I227" s="118"/>
      <c r="J227" s="119"/>
      <c r="K227" s="120"/>
      <c r="L227" s="119"/>
    </row>
    <row r="228" spans="1:12" ht="15.5" x14ac:dyDescent="0.35">
      <c r="A228" s="118"/>
      <c r="B228" s="118"/>
      <c r="C228" s="118"/>
      <c r="D228" s="118"/>
      <c r="E228" s="118"/>
      <c r="F228" s="118"/>
      <c r="G228" s="118"/>
      <c r="H228" s="118"/>
      <c r="I228" s="118"/>
      <c r="J228" s="119"/>
      <c r="K228" s="120"/>
      <c r="L228" s="119"/>
    </row>
    <row r="229" spans="1:12" ht="15.5" x14ac:dyDescent="0.35">
      <c r="A229" s="118"/>
      <c r="B229" s="118"/>
      <c r="C229" s="118"/>
      <c r="D229" s="118"/>
      <c r="E229" s="118"/>
      <c r="F229" s="118"/>
      <c r="G229" s="118"/>
      <c r="H229" s="118"/>
      <c r="I229" s="118"/>
      <c r="J229" s="119"/>
      <c r="K229" s="120"/>
      <c r="L229" s="119"/>
    </row>
    <row r="230" spans="1:12" ht="15.5" x14ac:dyDescent="0.35">
      <c r="A230" s="118"/>
      <c r="B230" s="118"/>
      <c r="C230" s="118"/>
      <c r="D230" s="118"/>
      <c r="E230" s="118"/>
      <c r="F230" s="118"/>
      <c r="G230" s="118"/>
      <c r="H230" s="118"/>
      <c r="I230" s="118"/>
      <c r="J230" s="119"/>
      <c r="K230" s="120"/>
      <c r="L230" s="119"/>
    </row>
    <row r="231" spans="1:12" ht="15.5" x14ac:dyDescent="0.35">
      <c r="A231" s="118"/>
      <c r="B231" s="118"/>
      <c r="C231" s="118"/>
      <c r="D231" s="118"/>
      <c r="E231" s="118"/>
      <c r="F231" s="118"/>
      <c r="G231" s="118"/>
      <c r="H231" s="118"/>
      <c r="I231" s="118"/>
      <c r="J231" s="119"/>
      <c r="K231" s="120"/>
      <c r="L231" s="119"/>
    </row>
    <row r="232" spans="1:12" ht="15.5" x14ac:dyDescent="0.35">
      <c r="A232" s="118"/>
      <c r="B232" s="118"/>
      <c r="C232" s="118"/>
      <c r="D232" s="118"/>
      <c r="E232" s="118"/>
      <c r="F232" s="118"/>
      <c r="G232" s="118"/>
      <c r="H232" s="118"/>
      <c r="I232" s="118"/>
      <c r="J232" s="119"/>
      <c r="K232" s="120"/>
      <c r="L232" s="119"/>
    </row>
    <row r="233" spans="1:12" ht="15.5" x14ac:dyDescent="0.35">
      <c r="A233" s="118"/>
      <c r="B233" s="118"/>
      <c r="C233" s="118"/>
      <c r="D233" s="118"/>
      <c r="E233" s="118"/>
      <c r="F233" s="118"/>
      <c r="G233" s="118"/>
      <c r="H233" s="118"/>
      <c r="I233" s="118"/>
      <c r="J233" s="119"/>
      <c r="K233" s="120"/>
      <c r="L233" s="119"/>
    </row>
    <row r="234" spans="1:12" ht="15.5" x14ac:dyDescent="0.35">
      <c r="A234" s="118"/>
      <c r="B234" s="118"/>
      <c r="C234" s="118"/>
      <c r="D234" s="118"/>
      <c r="E234" s="118"/>
      <c r="F234" s="118"/>
      <c r="G234" s="118"/>
      <c r="H234" s="118"/>
      <c r="I234" s="118"/>
      <c r="J234" s="119"/>
      <c r="K234" s="120"/>
      <c r="L234" s="119"/>
    </row>
    <row r="235" spans="1:12" ht="15.5" x14ac:dyDescent="0.35">
      <c r="A235" s="118"/>
      <c r="B235" s="118"/>
      <c r="C235" s="118"/>
      <c r="D235" s="118"/>
      <c r="E235" s="118"/>
      <c r="F235" s="118"/>
      <c r="G235" s="118"/>
      <c r="H235" s="118"/>
      <c r="I235" s="118"/>
      <c r="J235" s="119"/>
      <c r="K235" s="120"/>
      <c r="L235" s="119"/>
    </row>
    <row r="236" spans="1:12" ht="15.5" x14ac:dyDescent="0.35">
      <c r="A236" s="118"/>
      <c r="B236" s="118"/>
      <c r="C236" s="118"/>
      <c r="D236" s="118"/>
      <c r="E236" s="118"/>
      <c r="F236" s="118"/>
      <c r="G236" s="118"/>
      <c r="H236" s="118"/>
      <c r="I236" s="118"/>
      <c r="J236" s="119"/>
      <c r="K236" s="120"/>
      <c r="L236" s="119"/>
    </row>
    <row r="237" spans="1:12" ht="15.5" x14ac:dyDescent="0.35">
      <c r="A237" s="118"/>
      <c r="B237" s="118"/>
      <c r="C237" s="118"/>
      <c r="D237" s="118"/>
      <c r="E237" s="118"/>
      <c r="F237" s="118"/>
      <c r="G237" s="118"/>
      <c r="H237" s="118"/>
      <c r="I237" s="118"/>
      <c r="J237" s="119"/>
      <c r="K237" s="120"/>
      <c r="L237" s="119"/>
    </row>
    <row r="238" spans="1:12" ht="15.5" x14ac:dyDescent="0.35">
      <c r="A238" s="118"/>
      <c r="B238" s="118"/>
      <c r="C238" s="118"/>
      <c r="D238" s="118"/>
      <c r="E238" s="118"/>
      <c r="F238" s="118"/>
      <c r="G238" s="118"/>
      <c r="H238" s="118"/>
      <c r="I238" s="118"/>
      <c r="J238" s="119"/>
      <c r="K238" s="120"/>
      <c r="L238" s="119"/>
    </row>
    <row r="239" spans="1:12" ht="15.5" x14ac:dyDescent="0.35">
      <c r="A239" s="118"/>
      <c r="B239" s="118"/>
      <c r="C239" s="118"/>
      <c r="D239" s="118"/>
      <c r="E239" s="118"/>
      <c r="F239" s="118"/>
      <c r="G239" s="118"/>
      <c r="H239" s="118"/>
      <c r="I239" s="118"/>
      <c r="J239" s="119"/>
      <c r="K239" s="120"/>
      <c r="L239" s="119"/>
    </row>
    <row r="240" spans="1:12" ht="15.5" x14ac:dyDescent="0.35">
      <c r="A240" s="118"/>
      <c r="B240" s="118"/>
      <c r="C240" s="118"/>
      <c r="D240" s="118"/>
      <c r="E240" s="118"/>
      <c r="F240" s="118"/>
      <c r="G240" s="118"/>
      <c r="H240" s="118"/>
      <c r="I240" s="118"/>
      <c r="J240" s="119"/>
      <c r="K240" s="120"/>
      <c r="L240" s="119"/>
    </row>
    <row r="241" spans="1:12" ht="15.5" x14ac:dyDescent="0.35">
      <c r="A241" s="118"/>
      <c r="B241" s="118"/>
      <c r="C241" s="118"/>
      <c r="D241" s="118"/>
      <c r="E241" s="118"/>
      <c r="F241" s="118"/>
      <c r="G241" s="118"/>
      <c r="H241" s="118"/>
      <c r="I241" s="118"/>
      <c r="J241" s="119"/>
      <c r="K241" s="120"/>
      <c r="L241" s="119"/>
    </row>
    <row r="242" spans="1:12" ht="15.5" x14ac:dyDescent="0.35">
      <c r="A242" s="118"/>
      <c r="B242" s="118"/>
      <c r="C242" s="118"/>
      <c r="D242" s="118"/>
      <c r="E242" s="118"/>
      <c r="F242" s="118"/>
      <c r="G242" s="118"/>
      <c r="H242" s="118"/>
      <c r="I242" s="118"/>
      <c r="J242" s="119"/>
      <c r="K242" s="120"/>
      <c r="L242" s="119"/>
    </row>
    <row r="243" spans="1:12" ht="15.5" x14ac:dyDescent="0.35">
      <c r="A243" s="118"/>
      <c r="B243" s="118"/>
      <c r="C243" s="118"/>
      <c r="D243" s="118"/>
      <c r="E243" s="118"/>
      <c r="F243" s="118"/>
      <c r="G243" s="118"/>
      <c r="H243" s="118"/>
      <c r="I243" s="118"/>
      <c r="J243" s="119"/>
      <c r="K243" s="120"/>
      <c r="L243" s="119"/>
    </row>
    <row r="244" spans="1:12" ht="15.5" x14ac:dyDescent="0.35">
      <c r="A244" s="118"/>
      <c r="B244" s="118"/>
      <c r="C244" s="118"/>
      <c r="D244" s="118"/>
      <c r="E244" s="118"/>
      <c r="F244" s="118"/>
      <c r="G244" s="118"/>
      <c r="H244" s="118"/>
      <c r="I244" s="118"/>
      <c r="J244" s="119"/>
      <c r="K244" s="120"/>
      <c r="L244" s="119"/>
    </row>
    <row r="245" spans="1:12" ht="15.5" x14ac:dyDescent="0.35">
      <c r="A245" s="118"/>
      <c r="B245" s="118"/>
      <c r="C245" s="118"/>
      <c r="D245" s="118"/>
      <c r="E245" s="118"/>
      <c r="F245" s="118"/>
      <c r="G245" s="118"/>
      <c r="H245" s="118"/>
      <c r="I245" s="118"/>
      <c r="J245" s="119"/>
      <c r="K245" s="120"/>
      <c r="L245" s="119"/>
    </row>
    <row r="246" spans="1:12" ht="15.5" x14ac:dyDescent="0.35">
      <c r="A246" s="118"/>
      <c r="B246" s="118"/>
      <c r="C246" s="118"/>
      <c r="D246" s="118"/>
      <c r="E246" s="118"/>
      <c r="F246" s="118"/>
      <c r="G246" s="118"/>
      <c r="H246" s="118"/>
      <c r="I246" s="118"/>
      <c r="J246" s="119"/>
      <c r="K246" s="120"/>
      <c r="L246" s="119"/>
    </row>
    <row r="247" spans="1:12" ht="15.5" x14ac:dyDescent="0.35">
      <c r="A247" s="118"/>
      <c r="B247" s="118"/>
      <c r="C247" s="118"/>
      <c r="D247" s="118"/>
      <c r="E247" s="118"/>
      <c r="F247" s="118"/>
      <c r="G247" s="118"/>
      <c r="H247" s="118"/>
      <c r="I247" s="118"/>
      <c r="J247" s="119"/>
      <c r="K247" s="120"/>
      <c r="L247" s="119"/>
    </row>
    <row r="248" spans="1:12" ht="15.5" x14ac:dyDescent="0.35">
      <c r="A248" s="118"/>
      <c r="B248" s="118"/>
      <c r="C248" s="118"/>
      <c r="D248" s="118"/>
      <c r="E248" s="118"/>
      <c r="F248" s="118"/>
      <c r="G248" s="118"/>
      <c r="H248" s="118"/>
      <c r="I248" s="118"/>
      <c r="J248" s="119"/>
      <c r="K248" s="120"/>
      <c r="L248" s="119"/>
    </row>
    <row r="249" spans="1:12" ht="15.5" x14ac:dyDescent="0.35">
      <c r="A249" s="118"/>
      <c r="B249" s="118"/>
      <c r="C249" s="118"/>
      <c r="D249" s="118"/>
      <c r="E249" s="118"/>
      <c r="F249" s="118"/>
      <c r="G249" s="118"/>
      <c r="H249" s="118"/>
      <c r="I249" s="118"/>
      <c r="J249" s="119"/>
      <c r="K249" s="120"/>
      <c r="L249" s="119"/>
    </row>
  </sheetData>
  <mergeCells count="40">
    <mergeCell ref="B75:L75"/>
    <mergeCell ref="B65:L65"/>
    <mergeCell ref="B58:L58"/>
    <mergeCell ref="B59:L59"/>
    <mergeCell ref="B51:L51"/>
    <mergeCell ref="B22:L22"/>
    <mergeCell ref="A7:L7"/>
    <mergeCell ref="B11:L11"/>
    <mergeCell ref="B10:L10"/>
    <mergeCell ref="A1:L1"/>
    <mergeCell ref="A2:L2"/>
    <mergeCell ref="A4:L4"/>
    <mergeCell ref="A3:L3"/>
    <mergeCell ref="A5:L5"/>
    <mergeCell ref="A129:L129"/>
    <mergeCell ref="A130:L130"/>
    <mergeCell ref="A131:L131"/>
    <mergeCell ref="B44:L44"/>
    <mergeCell ref="B33:L33"/>
    <mergeCell ref="B50:L50"/>
    <mergeCell ref="B77:L77"/>
    <mergeCell ref="B80:L80"/>
    <mergeCell ref="A124:L124"/>
    <mergeCell ref="A125:L125"/>
    <mergeCell ref="A126:L126"/>
    <mergeCell ref="A127:L127"/>
    <mergeCell ref="A128:L128"/>
    <mergeCell ref="A121:L121"/>
    <mergeCell ref="A122:L122"/>
    <mergeCell ref="A123:L123"/>
    <mergeCell ref="B81:L81"/>
    <mergeCell ref="B83:L83"/>
    <mergeCell ref="B87:L87"/>
    <mergeCell ref="B95:L95"/>
    <mergeCell ref="B96:L96"/>
    <mergeCell ref="B101:L101"/>
    <mergeCell ref="B104:L104"/>
    <mergeCell ref="B108:L108"/>
    <mergeCell ref="B111:L111"/>
    <mergeCell ref="B91:L91"/>
  </mergeCells>
  <pageMargins left="0.3" right="0.2" top="0.74803149606299213" bottom="0.74803149606299213" header="0.31496062992125984" footer="0.31496062992125984"/>
  <pageSetup paperSize="9" orientation="landscape" horizontalDpi="300" verticalDpi="300" r:id="rId1"/>
  <ignoredErrors>
    <ignoredError sqref="K84:K86 K88:K90"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D1338D-0E25-4B4B-BF56-AAFA48FCB283}">
  <dimension ref="A1:L245"/>
  <sheetViews>
    <sheetView topLeftCell="A9" workbookViewId="0">
      <selection activeCell="E29" sqref="E29"/>
    </sheetView>
  </sheetViews>
  <sheetFormatPr defaultColWidth="9.1796875" defaultRowHeight="12.5" outlineLevelRow="1" x14ac:dyDescent="0.25"/>
  <cols>
    <col min="1" max="1" width="9.1796875" style="4"/>
    <col min="2" max="2" width="35.54296875" style="4" customWidth="1"/>
    <col min="3" max="3" width="17.1796875" style="4" customWidth="1"/>
    <col min="4" max="4" width="24.1796875" style="5" customWidth="1"/>
    <col min="5" max="5" width="16" style="49" customWidth="1"/>
    <col min="6" max="6" width="16" style="71" customWidth="1"/>
    <col min="7" max="7" width="16" style="49" customWidth="1"/>
    <col min="8" max="9" width="9.1796875" style="4"/>
    <col min="10" max="10" width="13.453125" style="4" customWidth="1"/>
    <col min="11" max="16384" width="9.1796875" style="4"/>
  </cols>
  <sheetData>
    <row r="1" spans="1:9" hidden="1" outlineLevel="1" x14ac:dyDescent="0.25">
      <c r="G1" s="50" t="s">
        <v>183</v>
      </c>
    </row>
    <row r="2" spans="1:9" hidden="1" outlineLevel="1" x14ac:dyDescent="0.25">
      <c r="G2" s="50" t="s">
        <v>184</v>
      </c>
    </row>
    <row r="3" spans="1:9" hidden="1" outlineLevel="1" x14ac:dyDescent="0.25">
      <c r="G3" s="50" t="s">
        <v>185</v>
      </c>
    </row>
    <row r="4" spans="1:9" hidden="1" outlineLevel="1" x14ac:dyDescent="0.25">
      <c r="G4" s="50" t="s">
        <v>186</v>
      </c>
    </row>
    <row r="5" spans="1:9" hidden="1" outlineLevel="1" x14ac:dyDescent="0.25"/>
    <row r="6" spans="1:9" hidden="1" outlineLevel="1" x14ac:dyDescent="0.25">
      <c r="G6" s="50" t="s">
        <v>187</v>
      </c>
    </row>
    <row r="7" spans="1:9" ht="13" hidden="1" outlineLevel="1" x14ac:dyDescent="0.3">
      <c r="A7" s="163" t="s">
        <v>188</v>
      </c>
      <c r="B7" s="163"/>
      <c r="C7" s="163"/>
      <c r="D7" s="163"/>
      <c r="E7" s="163"/>
      <c r="F7" s="163"/>
      <c r="G7" s="163"/>
    </row>
    <row r="8" spans="1:9" hidden="1" outlineLevel="1" x14ac:dyDescent="0.25"/>
    <row r="9" spans="1:9" s="6" customFormat="1" ht="37.5" collapsed="1" x14ac:dyDescent="0.35">
      <c r="A9" s="7" t="s">
        <v>0</v>
      </c>
      <c r="B9" s="8" t="s">
        <v>1</v>
      </c>
      <c r="C9" s="7" t="s">
        <v>189</v>
      </c>
      <c r="D9" s="3" t="s">
        <v>190</v>
      </c>
      <c r="E9" s="51" t="s">
        <v>191</v>
      </c>
      <c r="F9" s="72" t="s">
        <v>192</v>
      </c>
      <c r="G9" s="51" t="s">
        <v>222</v>
      </c>
    </row>
    <row r="10" spans="1:9" ht="15" x14ac:dyDescent="0.25">
      <c r="A10" s="9" t="s">
        <v>193</v>
      </c>
      <c r="B10" s="1" t="s">
        <v>2</v>
      </c>
      <c r="C10" s="10"/>
      <c r="D10" s="10"/>
      <c r="E10" s="52"/>
      <c r="F10" s="73"/>
      <c r="G10" s="53"/>
    </row>
    <row r="11" spans="1:9" ht="25.4" customHeight="1" x14ac:dyDescent="0.25">
      <c r="A11" s="2" t="s">
        <v>3</v>
      </c>
      <c r="B11" s="164" t="s">
        <v>223</v>
      </c>
      <c r="C11" s="165"/>
      <c r="D11" s="165"/>
      <c r="E11" s="165"/>
      <c r="F11" s="165"/>
      <c r="G11" s="166"/>
    </row>
    <row r="12" spans="1:9" x14ac:dyDescent="0.25">
      <c r="A12" s="11" t="s">
        <v>4</v>
      </c>
      <c r="B12" s="12" t="s">
        <v>5</v>
      </c>
      <c r="C12" s="13" t="s">
        <v>6</v>
      </c>
      <c r="D12" s="14" t="s">
        <v>194</v>
      </c>
      <c r="E12" s="54">
        <v>0.13</v>
      </c>
      <c r="F12" s="74">
        <v>4.6683000000000003</v>
      </c>
      <c r="G12" s="54">
        <f>ROUND(F12*E12,2)</f>
        <v>0.61</v>
      </c>
    </row>
    <row r="13" spans="1:9" ht="25" x14ac:dyDescent="0.25">
      <c r="A13" s="15"/>
      <c r="B13" s="16"/>
      <c r="C13" s="17"/>
      <c r="D13" s="14" t="s">
        <v>195</v>
      </c>
      <c r="E13" s="54">
        <v>0.1</v>
      </c>
      <c r="F13" s="71">
        <v>4.6683000000000003</v>
      </c>
      <c r="G13" s="54">
        <f>ROUND(F13*E13,2)</f>
        <v>0.47</v>
      </c>
    </row>
    <row r="14" spans="1:9" ht="13" x14ac:dyDescent="0.25">
      <c r="A14" s="18"/>
      <c r="B14" s="19"/>
      <c r="C14" s="20"/>
      <c r="D14" s="14"/>
      <c r="E14" s="54"/>
      <c r="F14" s="75" t="s">
        <v>196</v>
      </c>
      <c r="G14" s="55">
        <f>SUM(G12:G13)</f>
        <v>1.08</v>
      </c>
      <c r="I14" s="21"/>
    </row>
    <row r="15" spans="1:9" x14ac:dyDescent="0.25">
      <c r="A15" s="11" t="s">
        <v>7</v>
      </c>
      <c r="B15" s="12" t="s">
        <v>8</v>
      </c>
      <c r="C15" s="13" t="s">
        <v>6</v>
      </c>
      <c r="D15" s="14" t="s">
        <v>194</v>
      </c>
      <c r="E15" s="54">
        <v>0.16</v>
      </c>
      <c r="F15" s="74">
        <v>4.6683000000000003</v>
      </c>
      <c r="G15" s="54">
        <f t="shared" ref="G15:G16" si="0">ROUND(F15*E15,2)</f>
        <v>0.75</v>
      </c>
      <c r="I15" s="21"/>
    </row>
    <row r="16" spans="1:9" x14ac:dyDescent="0.25">
      <c r="A16" s="15"/>
      <c r="B16" s="16"/>
      <c r="C16" s="17"/>
      <c r="D16" s="14" t="s">
        <v>197</v>
      </c>
      <c r="E16" s="54">
        <v>0.05</v>
      </c>
      <c r="F16" s="71">
        <v>6.5002000000000004</v>
      </c>
      <c r="G16" s="54">
        <f t="shared" si="0"/>
        <v>0.33</v>
      </c>
      <c r="I16" s="21"/>
    </row>
    <row r="17" spans="1:9" ht="13" x14ac:dyDescent="0.25">
      <c r="A17" s="18"/>
      <c r="B17" s="19"/>
      <c r="C17" s="20"/>
      <c r="D17" s="14"/>
      <c r="E17" s="54"/>
      <c r="F17" s="75" t="s">
        <v>196</v>
      </c>
      <c r="G17" s="55">
        <f t="shared" ref="G17" si="1">SUM(G15:G16)</f>
        <v>1.08</v>
      </c>
      <c r="I17" s="21"/>
    </row>
    <row r="18" spans="1:9" x14ac:dyDescent="0.25">
      <c r="A18" s="11" t="s">
        <v>9</v>
      </c>
      <c r="B18" s="12" t="s">
        <v>10</v>
      </c>
      <c r="C18" s="13" t="s">
        <v>6</v>
      </c>
      <c r="D18" s="14" t="s">
        <v>194</v>
      </c>
      <c r="E18" s="54">
        <v>0.13</v>
      </c>
      <c r="F18" s="74">
        <v>4.6683000000000003</v>
      </c>
      <c r="G18" s="54">
        <f>ROUND(F18*E18,2)</f>
        <v>0.61</v>
      </c>
      <c r="I18" s="21"/>
    </row>
    <row r="19" spans="1:9" ht="25" x14ac:dyDescent="0.25">
      <c r="A19" s="15"/>
      <c r="B19" s="16"/>
      <c r="C19" s="17"/>
      <c r="D19" s="14" t="s">
        <v>195</v>
      </c>
      <c r="E19" s="54">
        <v>0.1</v>
      </c>
      <c r="F19" s="71">
        <v>4.6683000000000003</v>
      </c>
      <c r="G19" s="54">
        <f>ROUND(F19*E19,2)</f>
        <v>0.47</v>
      </c>
      <c r="I19" s="21"/>
    </row>
    <row r="20" spans="1:9" ht="13" x14ac:dyDescent="0.25">
      <c r="A20" s="18"/>
      <c r="B20" s="19"/>
      <c r="C20" s="20"/>
      <c r="D20" s="14"/>
      <c r="E20" s="54"/>
      <c r="F20" s="75" t="s">
        <v>196</v>
      </c>
      <c r="G20" s="55">
        <f>SUM(G18:G19)</f>
        <v>1.08</v>
      </c>
      <c r="I20" s="21"/>
    </row>
    <row r="21" spans="1:9" x14ac:dyDescent="0.25">
      <c r="A21" s="11" t="s">
        <v>11</v>
      </c>
      <c r="B21" s="12" t="s">
        <v>12</v>
      </c>
      <c r="C21" s="13" t="s">
        <v>6</v>
      </c>
      <c r="D21" s="14" t="s">
        <v>194</v>
      </c>
      <c r="E21" s="54">
        <v>0.16</v>
      </c>
      <c r="F21" s="74">
        <v>4.6683000000000003</v>
      </c>
      <c r="G21" s="54">
        <f>ROUND(F21*E21,2)</f>
        <v>0.75</v>
      </c>
      <c r="I21" s="21"/>
    </row>
    <row r="22" spans="1:9" x14ac:dyDescent="0.25">
      <c r="A22" s="15"/>
      <c r="B22" s="16"/>
      <c r="C22" s="17"/>
      <c r="D22" s="14" t="s">
        <v>197</v>
      </c>
      <c r="E22" s="54">
        <v>0.05</v>
      </c>
      <c r="F22" s="71">
        <v>6.5002000000000004</v>
      </c>
      <c r="G22" s="54">
        <f>ROUND(F22*E22,2)</f>
        <v>0.33</v>
      </c>
      <c r="I22" s="21"/>
    </row>
    <row r="23" spans="1:9" ht="13" x14ac:dyDescent="0.25">
      <c r="A23" s="18"/>
      <c r="B23" s="19"/>
      <c r="C23" s="20"/>
      <c r="D23" s="14"/>
      <c r="E23" s="54"/>
      <c r="F23" s="75" t="s">
        <v>196</v>
      </c>
      <c r="G23" s="55">
        <f>SUM(G21:G22)</f>
        <v>1.08</v>
      </c>
      <c r="I23" s="21"/>
    </row>
    <row r="24" spans="1:9" ht="25" x14ac:dyDescent="0.25">
      <c r="A24" s="11" t="s">
        <v>13</v>
      </c>
      <c r="B24" s="12" t="s">
        <v>14</v>
      </c>
      <c r="C24" s="58" t="s">
        <v>6</v>
      </c>
      <c r="D24" s="14" t="s">
        <v>194</v>
      </c>
      <c r="E24" s="54">
        <v>0.13</v>
      </c>
      <c r="F24" s="74">
        <v>4.6683000000000003</v>
      </c>
      <c r="G24" s="54">
        <f>ROUND(F24*E24,2)</f>
        <v>0.61</v>
      </c>
      <c r="I24" s="21"/>
    </row>
    <row r="25" spans="1:9" ht="25" x14ac:dyDescent="0.25">
      <c r="A25" s="15"/>
      <c r="B25" s="16"/>
      <c r="C25" s="59"/>
      <c r="D25" s="14" t="s">
        <v>195</v>
      </c>
      <c r="E25" s="54">
        <v>0.1</v>
      </c>
      <c r="F25" s="74">
        <v>4.6683000000000003</v>
      </c>
      <c r="G25" s="54">
        <f>ROUND(F25*E25,2)</f>
        <v>0.47</v>
      </c>
      <c r="I25" s="21"/>
    </row>
    <row r="26" spans="1:9" ht="13" x14ac:dyDescent="0.25">
      <c r="A26" s="18"/>
      <c r="B26" s="19"/>
      <c r="C26" s="60"/>
      <c r="D26" s="14"/>
      <c r="E26" s="54"/>
      <c r="F26" s="75" t="s">
        <v>196</v>
      </c>
      <c r="G26" s="55">
        <f>SUM(G24:G25)</f>
        <v>1.08</v>
      </c>
      <c r="I26" s="21"/>
    </row>
    <row r="27" spans="1:9" x14ac:dyDescent="0.25">
      <c r="A27" s="11" t="s">
        <v>15</v>
      </c>
      <c r="B27" s="12" t="s">
        <v>16</v>
      </c>
      <c r="C27" s="58" t="s">
        <v>6</v>
      </c>
      <c r="D27" s="14" t="s">
        <v>194</v>
      </c>
      <c r="E27" s="54">
        <v>0.13</v>
      </c>
      <c r="F27" s="74">
        <v>4.6683000000000003</v>
      </c>
      <c r="G27" s="54">
        <f>ROUND(F27*E27,2)</f>
        <v>0.61</v>
      </c>
      <c r="I27" s="21"/>
    </row>
    <row r="28" spans="1:9" ht="25" x14ac:dyDescent="0.25">
      <c r="A28" s="15"/>
      <c r="B28" s="16"/>
      <c r="C28" s="59"/>
      <c r="D28" s="14" t="s">
        <v>195</v>
      </c>
      <c r="E28" s="54">
        <v>0.1</v>
      </c>
      <c r="F28" s="74">
        <v>4.6683000000000003</v>
      </c>
      <c r="G28" s="54">
        <f>ROUND(F28*E28,2)</f>
        <v>0.47</v>
      </c>
      <c r="I28" s="21"/>
    </row>
    <row r="29" spans="1:9" ht="13" x14ac:dyDescent="0.25">
      <c r="A29" s="18"/>
      <c r="B29" s="19"/>
      <c r="C29" s="60"/>
      <c r="D29" s="14"/>
      <c r="E29" s="54"/>
      <c r="F29" s="75" t="s">
        <v>196</v>
      </c>
      <c r="G29" s="55">
        <f>SUM(G27:G28)</f>
        <v>1.08</v>
      </c>
      <c r="I29" s="21"/>
    </row>
    <row r="30" spans="1:9" ht="25" x14ac:dyDescent="0.25">
      <c r="A30" s="11" t="s">
        <v>17</v>
      </c>
      <c r="B30" s="12" t="s">
        <v>18</v>
      </c>
      <c r="C30" s="58" t="s">
        <v>6</v>
      </c>
      <c r="D30" s="14" t="s">
        <v>195</v>
      </c>
      <c r="E30" s="54">
        <v>0.16</v>
      </c>
      <c r="F30" s="74">
        <v>4.6683000000000003</v>
      </c>
      <c r="G30" s="54">
        <f>ROUND(F30*E30,2)</f>
        <v>0.75</v>
      </c>
      <c r="I30" s="21"/>
    </row>
    <row r="31" spans="1:9" x14ac:dyDescent="0.25">
      <c r="A31" s="15"/>
      <c r="B31" s="16"/>
      <c r="C31" s="59"/>
      <c r="D31" s="14" t="s">
        <v>197</v>
      </c>
      <c r="E31" s="54">
        <v>0.05</v>
      </c>
      <c r="F31" s="74">
        <v>6.5002000000000004</v>
      </c>
      <c r="G31" s="54">
        <f>ROUND(F31*E31,2)</f>
        <v>0.33</v>
      </c>
      <c r="I31" s="21"/>
    </row>
    <row r="32" spans="1:9" ht="13" x14ac:dyDescent="0.25">
      <c r="A32" s="18"/>
      <c r="B32" s="19"/>
      <c r="C32" s="60"/>
      <c r="D32" s="14"/>
      <c r="E32" s="54"/>
      <c r="F32" s="75" t="s">
        <v>196</v>
      </c>
      <c r="G32" s="55">
        <f>SUM(G30:G31)</f>
        <v>1.08</v>
      </c>
      <c r="I32" s="21"/>
    </row>
    <row r="33" spans="1:12" x14ac:dyDescent="0.25">
      <c r="A33" s="11" t="s">
        <v>19</v>
      </c>
      <c r="B33" s="12" t="s">
        <v>20</v>
      </c>
      <c r="C33" s="58" t="s">
        <v>6</v>
      </c>
      <c r="D33" s="14" t="s">
        <v>194</v>
      </c>
      <c r="E33" s="54">
        <v>0.13</v>
      </c>
      <c r="F33" s="74">
        <v>4.6683000000000003</v>
      </c>
      <c r="G33" s="54">
        <f>ROUND(F33*E33,2)</f>
        <v>0.61</v>
      </c>
      <c r="I33" s="21"/>
    </row>
    <row r="34" spans="1:12" ht="25" x14ac:dyDescent="0.25">
      <c r="A34" s="15"/>
      <c r="B34" s="16"/>
      <c r="C34" s="59"/>
      <c r="D34" s="14" t="s">
        <v>195</v>
      </c>
      <c r="E34" s="54">
        <v>0.1</v>
      </c>
      <c r="F34" s="74">
        <v>4.6683000000000003</v>
      </c>
      <c r="G34" s="54">
        <f>ROUND(F34*E34,2)</f>
        <v>0.47</v>
      </c>
      <c r="I34" s="21"/>
    </row>
    <row r="35" spans="1:12" ht="13" x14ac:dyDescent="0.25">
      <c r="A35" s="18"/>
      <c r="B35" s="19"/>
      <c r="C35" s="60"/>
      <c r="D35" s="14"/>
      <c r="E35" s="54"/>
      <c r="F35" s="75" t="s">
        <v>196</v>
      </c>
      <c r="G35" s="55">
        <f>SUM(G33:G34)</f>
        <v>1.08</v>
      </c>
      <c r="I35" s="21"/>
    </row>
    <row r="36" spans="1:12" x14ac:dyDescent="0.25">
      <c r="A36" s="11" t="s">
        <v>21</v>
      </c>
      <c r="B36" s="12" t="s">
        <v>22</v>
      </c>
      <c r="C36" s="58" t="s">
        <v>6</v>
      </c>
      <c r="D36" s="14" t="s">
        <v>197</v>
      </c>
      <c r="E36" s="54">
        <v>0.14499999999999999</v>
      </c>
      <c r="F36" s="74">
        <v>6.5002000000000004</v>
      </c>
      <c r="G36" s="54">
        <f>ROUND(F36*E36,2)</f>
        <v>0.94</v>
      </c>
      <c r="I36" s="21"/>
    </row>
    <row r="37" spans="1:12" ht="25" x14ac:dyDescent="0.25">
      <c r="A37" s="15"/>
      <c r="B37" s="16"/>
      <c r="C37" s="59"/>
      <c r="D37" s="14" t="s">
        <v>198</v>
      </c>
      <c r="E37" s="54">
        <v>2.3E-2</v>
      </c>
      <c r="F37" s="74">
        <v>6.1886000000000001</v>
      </c>
      <c r="G37" s="54">
        <f>ROUND(F37*E37,2)</f>
        <v>0.14000000000000001</v>
      </c>
      <c r="I37" s="21"/>
    </row>
    <row r="38" spans="1:12" ht="13" x14ac:dyDescent="0.25">
      <c r="A38" s="18"/>
      <c r="B38" s="19"/>
      <c r="C38" s="60"/>
      <c r="D38" s="14"/>
      <c r="E38" s="54"/>
      <c r="F38" s="75" t="s">
        <v>196</v>
      </c>
      <c r="G38" s="55">
        <f>SUM(G36:G37)</f>
        <v>1.08</v>
      </c>
      <c r="I38" s="21"/>
    </row>
    <row r="39" spans="1:12" ht="25" x14ac:dyDescent="0.25">
      <c r="A39" s="11" t="s">
        <v>23</v>
      </c>
      <c r="B39" s="22" t="s">
        <v>199</v>
      </c>
      <c r="C39" s="58" t="s">
        <v>24</v>
      </c>
      <c r="D39" s="14" t="s">
        <v>194</v>
      </c>
      <c r="E39" s="54">
        <v>0.185</v>
      </c>
      <c r="F39" s="74">
        <v>4.6683000000000003</v>
      </c>
      <c r="G39" s="54">
        <f>ROUND(F39*E39,2)</f>
        <v>0.86</v>
      </c>
      <c r="I39" s="21"/>
    </row>
    <row r="40" spans="1:12" ht="25" x14ac:dyDescent="0.25">
      <c r="A40" s="15"/>
      <c r="B40" s="23"/>
      <c r="C40" s="59"/>
      <c r="D40" s="14" t="s">
        <v>195</v>
      </c>
      <c r="E40" s="54">
        <v>0.16300000000000001</v>
      </c>
      <c r="F40" s="74">
        <v>4.6683000000000003</v>
      </c>
      <c r="G40" s="54">
        <f>ROUND(F40*E40,2)</f>
        <v>0.76</v>
      </c>
      <c r="I40" s="21"/>
      <c r="L40" s="24"/>
    </row>
    <row r="41" spans="1:12" ht="13" x14ac:dyDescent="0.25">
      <c r="A41" s="18"/>
      <c r="B41" s="25"/>
      <c r="C41" s="60"/>
      <c r="D41" s="14"/>
      <c r="E41" s="54"/>
      <c r="F41" s="75" t="s">
        <v>196</v>
      </c>
      <c r="G41" s="55">
        <f>SUM(G39:G40)</f>
        <v>1.62</v>
      </c>
      <c r="I41" s="21"/>
      <c r="L41" s="26"/>
    </row>
    <row r="42" spans="1:12" x14ac:dyDescent="0.25">
      <c r="A42" s="27" t="s">
        <v>25</v>
      </c>
      <c r="B42" s="28" t="s">
        <v>26</v>
      </c>
      <c r="C42" s="29"/>
      <c r="D42" s="64"/>
      <c r="E42" s="65"/>
      <c r="F42" s="76"/>
      <c r="G42" s="65"/>
    </row>
    <row r="43" spans="1:12" x14ac:dyDescent="0.25">
      <c r="A43" s="11" t="s">
        <v>27</v>
      </c>
      <c r="B43" s="12" t="s">
        <v>5</v>
      </c>
      <c r="C43" s="58" t="s">
        <v>6</v>
      </c>
      <c r="D43" s="14" t="s">
        <v>194</v>
      </c>
      <c r="E43" s="54">
        <f>1.81*0.26</f>
        <v>0.47060000000000002</v>
      </c>
      <c r="F43" s="74">
        <v>4.6683000000000003</v>
      </c>
      <c r="G43" s="54">
        <f>ROUND(F43*E43,2)</f>
        <v>2.2000000000000002</v>
      </c>
    </row>
    <row r="44" spans="1:12" ht="25" x14ac:dyDescent="0.25">
      <c r="A44" s="15"/>
      <c r="B44" s="16"/>
      <c r="C44" s="59"/>
      <c r="D44" s="14" t="s">
        <v>195</v>
      </c>
      <c r="E44" s="54">
        <f>1.8*0.06</f>
        <v>0.108</v>
      </c>
      <c r="F44" s="74">
        <v>4.6683000000000003</v>
      </c>
      <c r="G44" s="54">
        <f>ROUND(F44*E44,2)</f>
        <v>0.5</v>
      </c>
    </row>
    <row r="45" spans="1:12" ht="13" x14ac:dyDescent="0.25">
      <c r="A45" s="18"/>
      <c r="B45" s="19"/>
      <c r="C45" s="60"/>
      <c r="D45" s="14"/>
      <c r="E45" s="54"/>
      <c r="F45" s="75" t="s">
        <v>196</v>
      </c>
      <c r="G45" s="55">
        <f>SUM(G43:G44)</f>
        <v>2.7</v>
      </c>
      <c r="I45" s="21"/>
    </row>
    <row r="46" spans="1:12" x14ac:dyDescent="0.25">
      <c r="A46" s="11" t="s">
        <v>28</v>
      </c>
      <c r="B46" s="12" t="s">
        <v>8</v>
      </c>
      <c r="C46" s="58" t="s">
        <v>6</v>
      </c>
      <c r="D46" s="14" t="s">
        <v>194</v>
      </c>
      <c r="E46" s="54">
        <f>1.77*0.26</f>
        <v>0.4602</v>
      </c>
      <c r="F46" s="74">
        <v>4.6683000000000003</v>
      </c>
      <c r="G46" s="54">
        <f t="shared" ref="G46:G47" si="2">ROUND(F46*E46,2)</f>
        <v>2.15</v>
      </c>
    </row>
    <row r="47" spans="1:12" x14ac:dyDescent="0.25">
      <c r="A47" s="15"/>
      <c r="B47" s="16"/>
      <c r="C47" s="59"/>
      <c r="D47" s="14" t="s">
        <v>197</v>
      </c>
      <c r="E47" s="54">
        <f>1.4*0.06</f>
        <v>8.3999999999999991E-2</v>
      </c>
      <c r="F47" s="74">
        <v>6.5002000000000004</v>
      </c>
      <c r="G47" s="54">
        <f t="shared" si="2"/>
        <v>0.55000000000000004</v>
      </c>
    </row>
    <row r="48" spans="1:12" ht="13" x14ac:dyDescent="0.25">
      <c r="A48" s="18"/>
      <c r="B48" s="19"/>
      <c r="C48" s="60"/>
      <c r="D48" s="14"/>
      <c r="E48" s="54"/>
      <c r="F48" s="75" t="s">
        <v>196</v>
      </c>
      <c r="G48" s="55">
        <f t="shared" ref="G48" si="3">SUM(G46:G47)</f>
        <v>2.7</v>
      </c>
    </row>
    <row r="49" spans="1:7" x14ac:dyDescent="0.25">
      <c r="A49" s="11" t="s">
        <v>30</v>
      </c>
      <c r="B49" s="12" t="s">
        <v>10</v>
      </c>
      <c r="C49" s="58" t="s">
        <v>6</v>
      </c>
      <c r="D49" s="14" t="s">
        <v>194</v>
      </c>
      <c r="E49" s="54">
        <f>1.81*0.26</f>
        <v>0.47060000000000002</v>
      </c>
      <c r="F49" s="74">
        <v>4.6683000000000003</v>
      </c>
      <c r="G49" s="54">
        <f t="shared" ref="G49:G50" si="4">ROUND(F49*E49,2)</f>
        <v>2.2000000000000002</v>
      </c>
    </row>
    <row r="50" spans="1:7" ht="25" x14ac:dyDescent="0.25">
      <c r="A50" s="15"/>
      <c r="B50" s="16"/>
      <c r="C50" s="59"/>
      <c r="D50" s="14" t="s">
        <v>195</v>
      </c>
      <c r="E50" s="54">
        <f>1.8*0.06</f>
        <v>0.108</v>
      </c>
      <c r="F50" s="74">
        <v>4.6683000000000003</v>
      </c>
      <c r="G50" s="54">
        <f t="shared" si="4"/>
        <v>0.5</v>
      </c>
    </row>
    <row r="51" spans="1:7" ht="13" x14ac:dyDescent="0.25">
      <c r="A51" s="18"/>
      <c r="B51" s="19"/>
      <c r="C51" s="60"/>
      <c r="D51" s="14"/>
      <c r="E51" s="54"/>
      <c r="F51" s="75" t="s">
        <v>196</v>
      </c>
      <c r="G51" s="55">
        <f t="shared" ref="G51" si="5">SUM(G49:G50)</f>
        <v>2.7</v>
      </c>
    </row>
    <row r="52" spans="1:7" x14ac:dyDescent="0.25">
      <c r="A52" s="11" t="s">
        <v>31</v>
      </c>
      <c r="B52" s="12" t="s">
        <v>12</v>
      </c>
      <c r="C52" s="58" t="s">
        <v>6</v>
      </c>
      <c r="D52" s="14" t="s">
        <v>194</v>
      </c>
      <c r="E52" s="54">
        <f>1.77*0.26</f>
        <v>0.4602</v>
      </c>
      <c r="F52" s="74">
        <v>4.6683000000000003</v>
      </c>
      <c r="G52" s="54">
        <f t="shared" ref="G52:G53" si="6">ROUND(F52*E52,2)</f>
        <v>2.15</v>
      </c>
    </row>
    <row r="53" spans="1:7" x14ac:dyDescent="0.25">
      <c r="A53" s="15"/>
      <c r="B53" s="16"/>
      <c r="C53" s="59"/>
      <c r="D53" s="14" t="s">
        <v>197</v>
      </c>
      <c r="E53" s="54">
        <f>1.4*0.06</f>
        <v>8.3999999999999991E-2</v>
      </c>
      <c r="F53" s="74">
        <v>6.5002000000000004</v>
      </c>
      <c r="G53" s="54">
        <f t="shared" si="6"/>
        <v>0.55000000000000004</v>
      </c>
    </row>
    <row r="54" spans="1:7" ht="13" x14ac:dyDescent="0.25">
      <c r="A54" s="18"/>
      <c r="B54" s="19"/>
      <c r="C54" s="60"/>
      <c r="D54" s="14"/>
      <c r="E54" s="54"/>
      <c r="F54" s="75" t="s">
        <v>196</v>
      </c>
      <c r="G54" s="55">
        <f t="shared" ref="G54" si="7">SUM(G52:G53)</f>
        <v>2.7</v>
      </c>
    </row>
    <row r="55" spans="1:7" ht="25" x14ac:dyDescent="0.25">
      <c r="A55" s="11" t="s">
        <v>32</v>
      </c>
      <c r="B55" s="12" t="s">
        <v>14</v>
      </c>
      <c r="C55" s="58" t="s">
        <v>6</v>
      </c>
      <c r="D55" s="14" t="s">
        <v>194</v>
      </c>
      <c r="E55" s="54">
        <f>1.81*0.26</f>
        <v>0.47060000000000002</v>
      </c>
      <c r="F55" s="74">
        <v>4.6683000000000003</v>
      </c>
      <c r="G55" s="54">
        <f t="shared" ref="G55:G56" si="8">ROUND(F55*E55,2)</f>
        <v>2.2000000000000002</v>
      </c>
    </row>
    <row r="56" spans="1:7" ht="25" x14ac:dyDescent="0.25">
      <c r="A56" s="15"/>
      <c r="B56" s="16"/>
      <c r="C56" s="59"/>
      <c r="D56" s="14" t="s">
        <v>195</v>
      </c>
      <c r="E56" s="54">
        <f>1.8*0.06</f>
        <v>0.108</v>
      </c>
      <c r="F56" s="74">
        <v>4.6683000000000003</v>
      </c>
      <c r="G56" s="54">
        <f t="shared" si="8"/>
        <v>0.5</v>
      </c>
    </row>
    <row r="57" spans="1:7" ht="13" x14ac:dyDescent="0.25">
      <c r="A57" s="18"/>
      <c r="B57" s="19"/>
      <c r="C57" s="60"/>
      <c r="D57" s="14"/>
      <c r="E57" s="54"/>
      <c r="F57" s="75" t="s">
        <v>196</v>
      </c>
      <c r="G57" s="55">
        <f t="shared" ref="G57" si="9">SUM(G55:G56)</f>
        <v>2.7</v>
      </c>
    </row>
    <row r="58" spans="1:7" x14ac:dyDescent="0.25">
      <c r="A58" s="11" t="s">
        <v>33</v>
      </c>
      <c r="B58" s="12" t="s">
        <v>16</v>
      </c>
      <c r="C58" s="58" t="s">
        <v>6</v>
      </c>
      <c r="D58" s="14" t="s">
        <v>194</v>
      </c>
      <c r="E58" s="54">
        <f>1.81*0.26</f>
        <v>0.47060000000000002</v>
      </c>
      <c r="F58" s="74">
        <v>4.6683000000000003</v>
      </c>
      <c r="G58" s="54">
        <f t="shared" ref="G58:G59" si="10">ROUND(F58*E58,2)</f>
        <v>2.2000000000000002</v>
      </c>
    </row>
    <row r="59" spans="1:7" ht="25" x14ac:dyDescent="0.25">
      <c r="A59" s="15"/>
      <c r="B59" s="16"/>
      <c r="C59" s="59"/>
      <c r="D59" s="14" t="s">
        <v>195</v>
      </c>
      <c r="E59" s="54">
        <f>1.8*0.06</f>
        <v>0.108</v>
      </c>
      <c r="F59" s="74">
        <v>4.6683000000000003</v>
      </c>
      <c r="G59" s="54">
        <f t="shared" si="10"/>
        <v>0.5</v>
      </c>
    </row>
    <row r="60" spans="1:7" ht="13" x14ac:dyDescent="0.25">
      <c r="A60" s="18"/>
      <c r="B60" s="19"/>
      <c r="C60" s="60"/>
      <c r="D60" s="14"/>
      <c r="E60" s="54"/>
      <c r="F60" s="75" t="s">
        <v>196</v>
      </c>
      <c r="G60" s="55">
        <f t="shared" ref="G60" si="11">SUM(G58:G59)</f>
        <v>2.7</v>
      </c>
    </row>
    <row r="61" spans="1:7" ht="25" x14ac:dyDescent="0.25">
      <c r="A61" s="11" t="s">
        <v>34</v>
      </c>
      <c r="B61" s="12" t="s">
        <v>18</v>
      </c>
      <c r="C61" s="58" t="s">
        <v>6</v>
      </c>
      <c r="D61" s="14" t="s">
        <v>195</v>
      </c>
      <c r="E61" s="54">
        <f>1.77*0.26</f>
        <v>0.4602</v>
      </c>
      <c r="F61" s="74">
        <v>4.6683000000000003</v>
      </c>
      <c r="G61" s="54">
        <f t="shared" ref="G61:G62" si="12">ROUND(F61*E61,2)</f>
        <v>2.15</v>
      </c>
    </row>
    <row r="62" spans="1:7" x14ac:dyDescent="0.25">
      <c r="A62" s="15"/>
      <c r="B62" s="16"/>
      <c r="C62" s="59"/>
      <c r="D62" s="14" t="s">
        <v>197</v>
      </c>
      <c r="E62" s="54">
        <f>1.4*0.06</f>
        <v>8.3999999999999991E-2</v>
      </c>
      <c r="F62" s="74">
        <v>6.5002000000000004</v>
      </c>
      <c r="G62" s="54">
        <f t="shared" si="12"/>
        <v>0.55000000000000004</v>
      </c>
    </row>
    <row r="63" spans="1:7" ht="13" x14ac:dyDescent="0.25">
      <c r="A63" s="18"/>
      <c r="B63" s="19"/>
      <c r="C63" s="60"/>
      <c r="D63" s="14"/>
      <c r="E63" s="54"/>
      <c r="F63" s="75" t="s">
        <v>196</v>
      </c>
      <c r="G63" s="55">
        <f t="shared" ref="G63" si="13">SUM(G61:G62)</f>
        <v>2.7</v>
      </c>
    </row>
    <row r="64" spans="1:7" x14ac:dyDescent="0.25">
      <c r="A64" s="11" t="s">
        <v>35</v>
      </c>
      <c r="B64" s="12" t="s">
        <v>20</v>
      </c>
      <c r="C64" s="58" t="s">
        <v>6</v>
      </c>
      <c r="D64" s="14" t="s">
        <v>194</v>
      </c>
      <c r="E64" s="54">
        <f>1.81*0.26</f>
        <v>0.47060000000000002</v>
      </c>
      <c r="F64" s="74">
        <v>4.6683000000000003</v>
      </c>
      <c r="G64" s="54">
        <f t="shared" ref="G64:G65" si="14">ROUND(F64*E64,2)</f>
        <v>2.2000000000000002</v>
      </c>
    </row>
    <row r="65" spans="1:7" ht="25" x14ac:dyDescent="0.25">
      <c r="A65" s="15"/>
      <c r="B65" s="16"/>
      <c r="C65" s="59"/>
      <c r="D65" s="14" t="s">
        <v>195</v>
      </c>
      <c r="E65" s="54">
        <f>1.8*0.06</f>
        <v>0.108</v>
      </c>
      <c r="F65" s="74">
        <v>4.6683000000000003</v>
      </c>
      <c r="G65" s="54">
        <f t="shared" si="14"/>
        <v>0.5</v>
      </c>
    </row>
    <row r="66" spans="1:7" ht="13" x14ac:dyDescent="0.25">
      <c r="A66" s="18"/>
      <c r="B66" s="19"/>
      <c r="C66" s="60"/>
      <c r="D66" s="14"/>
      <c r="E66" s="54"/>
      <c r="F66" s="75" t="s">
        <v>196</v>
      </c>
      <c r="G66" s="55">
        <f t="shared" ref="G66" si="15">SUM(G64:G65)</f>
        <v>2.7</v>
      </c>
    </row>
    <row r="67" spans="1:7" x14ac:dyDescent="0.25">
      <c r="A67" s="11" t="s">
        <v>36</v>
      </c>
      <c r="B67" s="12" t="s">
        <v>22</v>
      </c>
      <c r="C67" s="58" t="s">
        <v>6</v>
      </c>
      <c r="D67" s="14" t="s">
        <v>197</v>
      </c>
      <c r="E67" s="54">
        <f>2.2*0.16</f>
        <v>0.35200000000000004</v>
      </c>
      <c r="F67" s="74">
        <v>6.5002000000000004</v>
      </c>
      <c r="G67" s="54">
        <f t="shared" ref="G67:G68" si="16">ROUND(F67*E67,2)</f>
        <v>2.29</v>
      </c>
    </row>
    <row r="68" spans="1:7" ht="25" x14ac:dyDescent="0.25">
      <c r="A68" s="15"/>
      <c r="B68" s="16"/>
      <c r="C68" s="59"/>
      <c r="D68" s="14" t="s">
        <v>198</v>
      </c>
      <c r="E68" s="54">
        <f>2.2*0.03</f>
        <v>6.6000000000000003E-2</v>
      </c>
      <c r="F68" s="74">
        <v>6.1886000000000001</v>
      </c>
      <c r="G68" s="54">
        <f t="shared" si="16"/>
        <v>0.41</v>
      </c>
    </row>
    <row r="69" spans="1:7" ht="13" x14ac:dyDescent="0.25">
      <c r="A69" s="18"/>
      <c r="B69" s="19"/>
      <c r="C69" s="60"/>
      <c r="D69" s="14"/>
      <c r="E69" s="54"/>
      <c r="F69" s="75" t="s">
        <v>196</v>
      </c>
      <c r="G69" s="55">
        <f t="shared" ref="G69" si="17">SUM(G67:G68)</f>
        <v>2.7</v>
      </c>
    </row>
    <row r="70" spans="1:7" ht="25" x14ac:dyDescent="0.25">
      <c r="A70" s="11" t="s">
        <v>37</v>
      </c>
      <c r="B70" s="22" t="s">
        <v>199</v>
      </c>
      <c r="C70" s="58" t="s">
        <v>24</v>
      </c>
      <c r="D70" s="14" t="s">
        <v>194</v>
      </c>
      <c r="E70" s="54">
        <f>1.84*0.32</f>
        <v>0.58879999999999999</v>
      </c>
      <c r="F70" s="74">
        <v>4.6683000000000003</v>
      </c>
      <c r="G70" s="54">
        <f t="shared" ref="G70:G71" si="18">ROUND(F70*E70,2)</f>
        <v>2.75</v>
      </c>
    </row>
    <row r="71" spans="1:7" ht="25" x14ac:dyDescent="0.25">
      <c r="A71" s="15"/>
      <c r="B71" s="23"/>
      <c r="C71" s="59"/>
      <c r="D71" s="14" t="s">
        <v>195</v>
      </c>
      <c r="E71" s="54">
        <f>1.83*0.12</f>
        <v>0.21959999999999999</v>
      </c>
      <c r="F71" s="74">
        <v>4.6683000000000003</v>
      </c>
      <c r="G71" s="54">
        <f t="shared" si="18"/>
        <v>1.03</v>
      </c>
    </row>
    <row r="72" spans="1:7" ht="13" x14ac:dyDescent="0.25">
      <c r="A72" s="18"/>
      <c r="B72" s="25"/>
      <c r="C72" s="60"/>
      <c r="D72" s="14"/>
      <c r="E72" s="54"/>
      <c r="F72" s="75" t="s">
        <v>196</v>
      </c>
      <c r="G72" s="55">
        <f t="shared" ref="G72" si="19">SUM(G70:G71)</f>
        <v>3.7800000000000002</v>
      </c>
    </row>
    <row r="73" spans="1:7" x14ac:dyDescent="0.25">
      <c r="A73" s="27" t="s">
        <v>38</v>
      </c>
      <c r="B73" s="28" t="s">
        <v>200</v>
      </c>
      <c r="C73" s="30"/>
      <c r="D73" s="64"/>
      <c r="E73" s="66"/>
      <c r="F73" s="77"/>
      <c r="G73" s="66"/>
    </row>
    <row r="74" spans="1:7" ht="25" x14ac:dyDescent="0.25">
      <c r="A74" s="11" t="s">
        <v>39</v>
      </c>
      <c r="B74" s="12" t="s">
        <v>5</v>
      </c>
      <c r="C74" s="58" t="s">
        <v>40</v>
      </c>
      <c r="D74" s="14" t="s">
        <v>194</v>
      </c>
      <c r="E74" s="54">
        <f>0.22*3</f>
        <v>0.66</v>
      </c>
      <c r="F74" s="74">
        <v>4.6683000000000003</v>
      </c>
      <c r="G74" s="54">
        <f>ROUND(F74*E74,2)</f>
        <v>3.08</v>
      </c>
    </row>
    <row r="75" spans="1:7" ht="25" x14ac:dyDescent="0.25">
      <c r="A75" s="15"/>
      <c r="B75" s="16"/>
      <c r="C75" s="59"/>
      <c r="D75" s="14" t="s">
        <v>195</v>
      </c>
      <c r="E75" s="54">
        <f>0.05*3</f>
        <v>0.15000000000000002</v>
      </c>
      <c r="F75" s="74">
        <v>4.6683000000000003</v>
      </c>
      <c r="G75" s="54">
        <f>ROUND(F75*E75,2)</f>
        <v>0.7</v>
      </c>
    </row>
    <row r="76" spans="1:7" ht="13" x14ac:dyDescent="0.25">
      <c r="A76" s="18"/>
      <c r="B76" s="19"/>
      <c r="C76" s="60"/>
      <c r="D76" s="14"/>
      <c r="E76" s="54"/>
      <c r="F76" s="75" t="s">
        <v>196</v>
      </c>
      <c r="G76" s="55">
        <f>SUM(G74:G75)</f>
        <v>3.7800000000000002</v>
      </c>
    </row>
    <row r="77" spans="1:7" ht="25" x14ac:dyDescent="0.25">
      <c r="A77" s="11" t="s">
        <v>41</v>
      </c>
      <c r="B77" s="12" t="s">
        <v>8</v>
      </c>
      <c r="C77" s="58" t="s">
        <v>40</v>
      </c>
      <c r="D77" s="14" t="s">
        <v>194</v>
      </c>
      <c r="E77" s="54">
        <f>0.2*3</f>
        <v>0.60000000000000009</v>
      </c>
      <c r="F77" s="74">
        <v>4.6683000000000003</v>
      </c>
      <c r="G77" s="54">
        <f t="shared" ref="G77:G78" si="20">ROUND(F77*E77,2)</f>
        <v>2.8</v>
      </c>
    </row>
    <row r="78" spans="1:7" x14ac:dyDescent="0.25">
      <c r="A78" s="15"/>
      <c r="B78" s="16"/>
      <c r="C78" s="59"/>
      <c r="D78" s="14" t="s">
        <v>197</v>
      </c>
      <c r="E78" s="54">
        <f>0.05*3</f>
        <v>0.15000000000000002</v>
      </c>
      <c r="F78" s="74">
        <v>6.5002000000000004</v>
      </c>
      <c r="G78" s="54">
        <f t="shared" si="20"/>
        <v>0.98</v>
      </c>
    </row>
    <row r="79" spans="1:7" ht="13" x14ac:dyDescent="0.25">
      <c r="A79" s="18"/>
      <c r="B79" s="19"/>
      <c r="C79" s="60"/>
      <c r="D79" s="14"/>
      <c r="E79" s="54"/>
      <c r="F79" s="75" t="s">
        <v>196</v>
      </c>
      <c r="G79" s="55">
        <f t="shared" ref="G79" si="21">SUM(G77:G78)</f>
        <v>3.78</v>
      </c>
    </row>
    <row r="80" spans="1:7" ht="25" x14ac:dyDescent="0.25">
      <c r="A80" s="11" t="s">
        <v>42</v>
      </c>
      <c r="B80" s="12" t="s">
        <v>10</v>
      </c>
      <c r="C80" s="58" t="s">
        <v>40</v>
      </c>
      <c r="D80" s="14" t="s">
        <v>194</v>
      </c>
      <c r="E80" s="54">
        <f>0.22*3</f>
        <v>0.66</v>
      </c>
      <c r="F80" s="74">
        <v>4.6683000000000003</v>
      </c>
      <c r="G80" s="54">
        <f>ROUND(F80*E80,2)</f>
        <v>3.08</v>
      </c>
    </row>
    <row r="81" spans="1:7" ht="25" x14ac:dyDescent="0.25">
      <c r="A81" s="15"/>
      <c r="B81" s="16"/>
      <c r="C81" s="59"/>
      <c r="D81" s="14" t="s">
        <v>195</v>
      </c>
      <c r="E81" s="54">
        <f>0.05*3</f>
        <v>0.15000000000000002</v>
      </c>
      <c r="F81" s="74">
        <v>4.6683000000000003</v>
      </c>
      <c r="G81" s="54">
        <f>ROUND(F81*E81,2)</f>
        <v>0.7</v>
      </c>
    </row>
    <row r="82" spans="1:7" ht="13" x14ac:dyDescent="0.25">
      <c r="A82" s="18"/>
      <c r="B82" s="19"/>
      <c r="C82" s="60"/>
      <c r="D82" s="14"/>
      <c r="E82" s="54"/>
      <c r="F82" s="75" t="s">
        <v>196</v>
      </c>
      <c r="G82" s="55">
        <f>SUM(G80:G81)</f>
        <v>3.7800000000000002</v>
      </c>
    </row>
    <row r="83" spans="1:7" ht="25" x14ac:dyDescent="0.25">
      <c r="A83" s="11" t="s">
        <v>43</v>
      </c>
      <c r="B83" s="12" t="s">
        <v>12</v>
      </c>
      <c r="C83" s="58" t="s">
        <v>40</v>
      </c>
      <c r="D83" s="14" t="s">
        <v>194</v>
      </c>
      <c r="E83" s="54">
        <f>0.2*3</f>
        <v>0.60000000000000009</v>
      </c>
      <c r="F83" s="74">
        <v>4.6683000000000003</v>
      </c>
      <c r="G83" s="54">
        <f>ROUND(F83*E83,2)</f>
        <v>2.8</v>
      </c>
    </row>
    <row r="84" spans="1:7" x14ac:dyDescent="0.25">
      <c r="A84" s="15"/>
      <c r="B84" s="16"/>
      <c r="C84" s="59"/>
      <c r="D84" s="14" t="s">
        <v>197</v>
      </c>
      <c r="E84" s="54">
        <f>0.05*3</f>
        <v>0.15000000000000002</v>
      </c>
      <c r="F84" s="74">
        <v>6.5002000000000004</v>
      </c>
      <c r="G84" s="54">
        <f>ROUND(F84*E84,2)</f>
        <v>0.98</v>
      </c>
    </row>
    <row r="85" spans="1:7" ht="13" x14ac:dyDescent="0.25">
      <c r="A85" s="18"/>
      <c r="B85" s="19"/>
      <c r="C85" s="60"/>
      <c r="D85" s="14"/>
      <c r="E85" s="54"/>
      <c r="F85" s="75" t="s">
        <v>196</v>
      </c>
      <c r="G85" s="55">
        <f>SUM(G83:G84)</f>
        <v>3.78</v>
      </c>
    </row>
    <row r="86" spans="1:7" ht="25" x14ac:dyDescent="0.25">
      <c r="A86" s="11" t="s">
        <v>44</v>
      </c>
      <c r="B86" s="12" t="s">
        <v>14</v>
      </c>
      <c r="C86" s="58" t="s">
        <v>40</v>
      </c>
      <c r="D86" s="14" t="s">
        <v>194</v>
      </c>
      <c r="E86" s="54">
        <f>0.22*3</f>
        <v>0.66</v>
      </c>
      <c r="F86" s="74">
        <v>4.6683000000000003</v>
      </c>
      <c r="G86" s="54">
        <f>ROUND(F86*E86,2)</f>
        <v>3.08</v>
      </c>
    </row>
    <row r="87" spans="1:7" ht="25" x14ac:dyDescent="0.25">
      <c r="A87" s="15"/>
      <c r="B87" s="16"/>
      <c r="C87" s="59"/>
      <c r="D87" s="14" t="s">
        <v>195</v>
      </c>
      <c r="E87" s="54">
        <f>0.05*3</f>
        <v>0.15000000000000002</v>
      </c>
      <c r="F87" s="74">
        <v>4.6683000000000003</v>
      </c>
      <c r="G87" s="54">
        <f>ROUND(F87*E87,2)</f>
        <v>0.7</v>
      </c>
    </row>
    <row r="88" spans="1:7" ht="13" x14ac:dyDescent="0.25">
      <c r="A88" s="18"/>
      <c r="B88" s="19"/>
      <c r="C88" s="60"/>
      <c r="D88" s="14"/>
      <c r="E88" s="54"/>
      <c r="F88" s="75" t="s">
        <v>196</v>
      </c>
      <c r="G88" s="55">
        <f>SUM(G86:G87)</f>
        <v>3.7800000000000002</v>
      </c>
    </row>
    <row r="89" spans="1:7" ht="25" x14ac:dyDescent="0.25">
      <c r="A89" s="11" t="s">
        <v>45</v>
      </c>
      <c r="B89" s="12" t="s">
        <v>16</v>
      </c>
      <c r="C89" s="58" t="s">
        <v>40</v>
      </c>
      <c r="D89" s="14" t="s">
        <v>194</v>
      </c>
      <c r="E89" s="54">
        <f>0.22*3</f>
        <v>0.66</v>
      </c>
      <c r="F89" s="74">
        <v>4.6683000000000003</v>
      </c>
      <c r="G89" s="54">
        <f>ROUND(F89*E89,2)</f>
        <v>3.08</v>
      </c>
    </row>
    <row r="90" spans="1:7" ht="25" x14ac:dyDescent="0.25">
      <c r="A90" s="15"/>
      <c r="B90" s="16"/>
      <c r="C90" s="59"/>
      <c r="D90" s="14" t="s">
        <v>195</v>
      </c>
      <c r="E90" s="54">
        <f>0.05*3</f>
        <v>0.15000000000000002</v>
      </c>
      <c r="F90" s="74">
        <v>4.6683000000000003</v>
      </c>
      <c r="G90" s="54">
        <f>ROUND(F90*E90,2)</f>
        <v>0.7</v>
      </c>
    </row>
    <row r="91" spans="1:7" ht="13" x14ac:dyDescent="0.25">
      <c r="A91" s="18"/>
      <c r="B91" s="19"/>
      <c r="C91" s="60"/>
      <c r="D91" s="14"/>
      <c r="E91" s="54"/>
      <c r="F91" s="75" t="s">
        <v>196</v>
      </c>
      <c r="G91" s="55">
        <f>SUM(G89:G90)</f>
        <v>3.7800000000000002</v>
      </c>
    </row>
    <row r="92" spans="1:7" ht="25" x14ac:dyDescent="0.25">
      <c r="A92" s="11" t="s">
        <v>46</v>
      </c>
      <c r="B92" s="12" t="s">
        <v>18</v>
      </c>
      <c r="C92" s="58" t="s">
        <v>40</v>
      </c>
      <c r="D92" s="14" t="s">
        <v>195</v>
      </c>
      <c r="E92" s="54">
        <f>0.2*3</f>
        <v>0.60000000000000009</v>
      </c>
      <c r="F92" s="74">
        <v>4.6683000000000003</v>
      </c>
      <c r="G92" s="54">
        <f>ROUND(F92*E92,2)</f>
        <v>2.8</v>
      </c>
    </row>
    <row r="93" spans="1:7" x14ac:dyDescent="0.25">
      <c r="A93" s="15"/>
      <c r="B93" s="16"/>
      <c r="C93" s="59"/>
      <c r="D93" s="14" t="s">
        <v>197</v>
      </c>
      <c r="E93" s="54">
        <f>0.05*3</f>
        <v>0.15000000000000002</v>
      </c>
      <c r="F93" s="74">
        <v>6.5002000000000004</v>
      </c>
      <c r="G93" s="54">
        <f>ROUND(F93*E93,2)</f>
        <v>0.98</v>
      </c>
    </row>
    <row r="94" spans="1:7" ht="13" x14ac:dyDescent="0.25">
      <c r="A94" s="18"/>
      <c r="B94" s="19"/>
      <c r="C94" s="60"/>
      <c r="D94" s="14"/>
      <c r="E94" s="54"/>
      <c r="F94" s="75" t="s">
        <v>196</v>
      </c>
      <c r="G94" s="55">
        <f>SUM(G92:G93)</f>
        <v>3.78</v>
      </c>
    </row>
    <row r="95" spans="1:7" ht="25" x14ac:dyDescent="0.25">
      <c r="A95" s="11" t="s">
        <v>47</v>
      </c>
      <c r="B95" s="12" t="s">
        <v>20</v>
      </c>
      <c r="C95" s="58" t="s">
        <v>40</v>
      </c>
      <c r="D95" s="14" t="s">
        <v>194</v>
      </c>
      <c r="E95" s="54">
        <f>0.22*3</f>
        <v>0.66</v>
      </c>
      <c r="F95" s="74">
        <v>4.6683000000000003</v>
      </c>
      <c r="G95" s="54">
        <f>ROUND(F95*E95,2)</f>
        <v>3.08</v>
      </c>
    </row>
    <row r="96" spans="1:7" ht="25" x14ac:dyDescent="0.25">
      <c r="A96" s="15"/>
      <c r="B96" s="16"/>
      <c r="C96" s="59"/>
      <c r="D96" s="14" t="s">
        <v>195</v>
      </c>
      <c r="E96" s="54">
        <f>0.05*3</f>
        <v>0.15000000000000002</v>
      </c>
      <c r="F96" s="74">
        <v>4.6683000000000003</v>
      </c>
      <c r="G96" s="54">
        <f>ROUND(F96*E96,2)</f>
        <v>0.7</v>
      </c>
    </row>
    <row r="97" spans="1:7" ht="13" x14ac:dyDescent="0.25">
      <c r="A97" s="18"/>
      <c r="B97" s="19"/>
      <c r="C97" s="60"/>
      <c r="D97" s="14"/>
      <c r="E97" s="54"/>
      <c r="F97" s="75" t="s">
        <v>196</v>
      </c>
      <c r="G97" s="55">
        <f>SUM(G95:G96)</f>
        <v>3.7800000000000002</v>
      </c>
    </row>
    <row r="98" spans="1:7" ht="25" x14ac:dyDescent="0.25">
      <c r="A98" s="11" t="s">
        <v>48</v>
      </c>
      <c r="B98" s="12" t="s">
        <v>22</v>
      </c>
      <c r="C98" s="58" t="s">
        <v>40</v>
      </c>
      <c r="D98" s="14" t="s">
        <v>197</v>
      </c>
      <c r="E98" s="54">
        <f>3.1*0.16</f>
        <v>0.49600000000000005</v>
      </c>
      <c r="F98" s="74">
        <v>6.5002000000000004</v>
      </c>
      <c r="G98" s="54">
        <f>ROUND(F98*E98,2)</f>
        <v>3.22</v>
      </c>
    </row>
    <row r="99" spans="1:7" ht="25" x14ac:dyDescent="0.25">
      <c r="A99" s="15"/>
      <c r="B99" s="16"/>
      <c r="C99" s="59"/>
      <c r="D99" s="14" t="s">
        <v>198</v>
      </c>
      <c r="E99" s="54">
        <f>3*0.03</f>
        <v>0.09</v>
      </c>
      <c r="F99" s="74">
        <v>6.1886000000000001</v>
      </c>
      <c r="G99" s="54">
        <f>ROUND(F99*E99,2)</f>
        <v>0.56000000000000005</v>
      </c>
    </row>
    <row r="100" spans="1:7" ht="13" x14ac:dyDescent="0.25">
      <c r="A100" s="18"/>
      <c r="B100" s="19"/>
      <c r="C100" s="60"/>
      <c r="D100" s="14"/>
      <c r="E100" s="54"/>
      <c r="F100" s="75" t="s">
        <v>196</v>
      </c>
      <c r="G100" s="55">
        <f>SUM(G98:G99)</f>
        <v>3.7800000000000002</v>
      </c>
    </row>
    <row r="101" spans="1:7" ht="25" x14ac:dyDescent="0.25">
      <c r="A101" s="11" t="s">
        <v>49</v>
      </c>
      <c r="B101" s="22" t="s">
        <v>201</v>
      </c>
      <c r="C101" s="58" t="s">
        <v>40</v>
      </c>
      <c r="D101" s="14" t="s">
        <v>194</v>
      </c>
      <c r="E101" s="54">
        <f>3.11*0.32</f>
        <v>0.99519999999999997</v>
      </c>
      <c r="F101" s="74">
        <v>4.6683000000000003</v>
      </c>
      <c r="G101" s="54">
        <f>ROUND(F101*E101,2)</f>
        <v>4.6500000000000004</v>
      </c>
    </row>
    <row r="102" spans="1:7" ht="25" x14ac:dyDescent="0.25">
      <c r="A102" s="15"/>
      <c r="B102" s="23"/>
      <c r="C102" s="59"/>
      <c r="D102" s="14" t="s">
        <v>195</v>
      </c>
      <c r="E102" s="54">
        <f>3.26*0.12</f>
        <v>0.39119999999999994</v>
      </c>
      <c r="F102" s="74">
        <v>4.6683000000000003</v>
      </c>
      <c r="G102" s="54">
        <f>ROUND(F102*E102,2)</f>
        <v>1.83</v>
      </c>
    </row>
    <row r="103" spans="1:7" ht="13" x14ac:dyDescent="0.25">
      <c r="A103" s="18"/>
      <c r="B103" s="25"/>
      <c r="C103" s="60"/>
      <c r="D103" s="14"/>
      <c r="E103" s="54"/>
      <c r="F103" s="75" t="s">
        <v>196</v>
      </c>
      <c r="G103" s="55">
        <f>SUM(G101:G102)</f>
        <v>6.48</v>
      </c>
    </row>
    <row r="104" spans="1:7" ht="13" x14ac:dyDescent="0.25">
      <c r="A104" s="9" t="s">
        <v>202</v>
      </c>
      <c r="B104" s="31" t="s">
        <v>50</v>
      </c>
      <c r="C104" s="32"/>
      <c r="D104" s="67"/>
      <c r="E104" s="68"/>
      <c r="F104" s="78"/>
      <c r="G104" s="68"/>
    </row>
    <row r="105" spans="1:7" ht="37.5" x14ac:dyDescent="0.25">
      <c r="A105" s="84" t="s">
        <v>51</v>
      </c>
      <c r="B105" s="42" t="s">
        <v>224</v>
      </c>
      <c r="C105" s="58" t="s">
        <v>52</v>
      </c>
      <c r="D105" s="45" t="s">
        <v>194</v>
      </c>
      <c r="E105" s="85">
        <f>ROUND(1.09*0.33,2)</f>
        <v>0.36</v>
      </c>
      <c r="F105" s="86">
        <v>4.6683000000000003</v>
      </c>
      <c r="G105" s="85">
        <f>ROUND(F105*E105,2)</f>
        <v>1.68</v>
      </c>
    </row>
    <row r="106" spans="1:7" ht="25" x14ac:dyDescent="0.25">
      <c r="A106" s="87"/>
      <c r="B106" s="33"/>
      <c r="C106" s="59"/>
      <c r="D106" s="45" t="s">
        <v>195</v>
      </c>
      <c r="E106" s="85">
        <v>0.03</v>
      </c>
      <c r="F106" s="86">
        <v>4.6683000000000003</v>
      </c>
      <c r="G106" s="85">
        <f>ROUND(F106*E106,2)</f>
        <v>0.14000000000000001</v>
      </c>
    </row>
    <row r="107" spans="1:7" x14ac:dyDescent="0.25">
      <c r="A107" s="87"/>
      <c r="B107" s="33"/>
      <c r="C107" s="59"/>
      <c r="D107" s="45" t="s">
        <v>197</v>
      </c>
      <c r="E107" s="85">
        <v>0.55000000000000004</v>
      </c>
      <c r="F107" s="86">
        <v>6.5002000000000004</v>
      </c>
      <c r="G107" s="85">
        <f>ROUND(F107*E107,2)</f>
        <v>3.58</v>
      </c>
    </row>
    <row r="108" spans="1:7" ht="13" x14ac:dyDescent="0.25">
      <c r="A108" s="88"/>
      <c r="B108" s="34"/>
      <c r="C108" s="60"/>
      <c r="D108" s="45"/>
      <c r="E108" s="85"/>
      <c r="F108" s="89" t="s">
        <v>196</v>
      </c>
      <c r="G108" s="90">
        <f>SUM(G105:G107)</f>
        <v>5.4</v>
      </c>
    </row>
    <row r="109" spans="1:7" ht="37.5" x14ac:dyDescent="0.25">
      <c r="A109" s="84" t="s">
        <v>53</v>
      </c>
      <c r="B109" s="42" t="s">
        <v>225</v>
      </c>
      <c r="C109" s="58" t="s">
        <v>52</v>
      </c>
      <c r="D109" s="45" t="s">
        <v>194</v>
      </c>
      <c r="E109" s="85">
        <f>ROUND(1.195*0.33,2)</f>
        <v>0.39</v>
      </c>
      <c r="F109" s="86">
        <v>4.6683000000000003</v>
      </c>
      <c r="G109" s="85">
        <f>ROUND(F109*E109,2)</f>
        <v>1.82</v>
      </c>
    </row>
    <row r="110" spans="1:7" ht="25" x14ac:dyDescent="0.25">
      <c r="A110" s="87"/>
      <c r="B110" s="33"/>
      <c r="C110" s="59"/>
      <c r="D110" s="45" t="s">
        <v>195</v>
      </c>
      <c r="E110" s="85">
        <f>ROUND(2.5*0.03,2)</f>
        <v>0.08</v>
      </c>
      <c r="F110" s="86">
        <v>4.6683000000000003</v>
      </c>
      <c r="G110" s="85">
        <f t="shared" ref="G110" si="22">ROUND(F110*E110,2)</f>
        <v>0.37</v>
      </c>
    </row>
    <row r="111" spans="1:7" x14ac:dyDescent="0.25">
      <c r="A111" s="87"/>
      <c r="B111" s="33"/>
      <c r="C111" s="59"/>
      <c r="D111" s="45" t="s">
        <v>197</v>
      </c>
      <c r="E111" s="85">
        <f>ROUND(1.05*0.87,2)</f>
        <v>0.91</v>
      </c>
      <c r="F111" s="86">
        <v>6.5002000000000004</v>
      </c>
      <c r="G111" s="85">
        <f>ROUND(F111*E111-0.01,2)</f>
        <v>5.91</v>
      </c>
    </row>
    <row r="112" spans="1:7" ht="13" x14ac:dyDescent="0.25">
      <c r="A112" s="88"/>
      <c r="B112" s="34"/>
      <c r="C112" s="60"/>
      <c r="D112" s="45"/>
      <c r="E112" s="85"/>
      <c r="F112" s="89" t="s">
        <v>196</v>
      </c>
      <c r="G112" s="90">
        <f>SUM(G109:G111)</f>
        <v>8.1</v>
      </c>
    </row>
    <row r="113" spans="1:7" ht="37.5" x14ac:dyDescent="0.25">
      <c r="A113" s="87" t="s">
        <v>54</v>
      </c>
      <c r="B113" s="42" t="s">
        <v>226</v>
      </c>
      <c r="C113" s="58" t="s">
        <v>52</v>
      </c>
      <c r="D113" s="45" t="s">
        <v>194</v>
      </c>
      <c r="E113" s="85">
        <f>ROUND(1.195*0.33,2)</f>
        <v>0.39</v>
      </c>
      <c r="F113" s="86">
        <v>4.6683000000000003</v>
      </c>
      <c r="G113" s="85">
        <f>ROUND(F113*E113,2)</f>
        <v>1.82</v>
      </c>
    </row>
    <row r="114" spans="1:7" ht="25" x14ac:dyDescent="0.25">
      <c r="A114" s="87"/>
      <c r="B114" s="33"/>
      <c r="C114" s="59"/>
      <c r="D114" s="45" t="s">
        <v>195</v>
      </c>
      <c r="E114" s="85">
        <f>ROUND(2.5*0.03,2)</f>
        <v>0.08</v>
      </c>
      <c r="F114" s="86">
        <v>4.6683000000000003</v>
      </c>
      <c r="G114" s="85">
        <f t="shared" ref="G114" si="23">ROUND(F114*E114,2)</f>
        <v>0.37</v>
      </c>
    </row>
    <row r="115" spans="1:7" x14ac:dyDescent="0.25">
      <c r="A115" s="87"/>
      <c r="B115" s="33"/>
      <c r="C115" s="59"/>
      <c r="D115" s="45" t="s">
        <v>197</v>
      </c>
      <c r="E115" s="85">
        <f>ROUND(1.05*0.87,2)</f>
        <v>0.91</v>
      </c>
      <c r="F115" s="86">
        <v>6.5002000000000004</v>
      </c>
      <c r="G115" s="85">
        <f>ROUND(F115*E115-0.01,2)</f>
        <v>5.91</v>
      </c>
    </row>
    <row r="116" spans="1:7" ht="13" x14ac:dyDescent="0.25">
      <c r="A116" s="87"/>
      <c r="B116" s="33"/>
      <c r="C116" s="59"/>
      <c r="D116" s="45"/>
      <c r="E116" s="85"/>
      <c r="F116" s="89" t="s">
        <v>196</v>
      </c>
      <c r="G116" s="90">
        <f>SUM(G113:G115)</f>
        <v>8.1</v>
      </c>
    </row>
    <row r="117" spans="1:7" ht="37.5" x14ac:dyDescent="0.25">
      <c r="A117" s="87" t="s">
        <v>55</v>
      </c>
      <c r="B117" s="42" t="s">
        <v>227</v>
      </c>
      <c r="C117" s="13" t="s">
        <v>52</v>
      </c>
      <c r="D117" s="45" t="s">
        <v>194</v>
      </c>
      <c r="E117" s="85">
        <f>ROUND(2*0.33,2)</f>
        <v>0.66</v>
      </c>
      <c r="F117" s="86">
        <v>4.6683000000000003</v>
      </c>
      <c r="G117" s="85">
        <f>ROUND(F117*E117,2)</f>
        <v>3.08</v>
      </c>
    </row>
    <row r="118" spans="1:7" ht="25" x14ac:dyDescent="0.25">
      <c r="A118" s="87"/>
      <c r="B118" s="43"/>
      <c r="C118" s="17"/>
      <c r="D118" s="45" t="s">
        <v>195</v>
      </c>
      <c r="E118" s="85">
        <f>ROUND(2.5*0.03,2)</f>
        <v>0.08</v>
      </c>
      <c r="F118" s="86">
        <v>4.6683000000000003</v>
      </c>
      <c r="G118" s="85">
        <f t="shared" ref="G118:G119" si="24">ROUND(F118*E118,2)</f>
        <v>0.37</v>
      </c>
    </row>
    <row r="119" spans="1:7" x14ac:dyDescent="0.25">
      <c r="A119" s="87"/>
      <c r="B119" s="43"/>
      <c r="C119" s="17"/>
      <c r="D119" s="45" t="s">
        <v>197</v>
      </c>
      <c r="E119" s="85">
        <f>ROUND(1.3*0.87,2)</f>
        <v>1.1299999999999999</v>
      </c>
      <c r="F119" s="86">
        <v>6.5002000000000004</v>
      </c>
      <c r="G119" s="85">
        <f t="shared" si="24"/>
        <v>7.35</v>
      </c>
    </row>
    <row r="120" spans="1:7" ht="13" x14ac:dyDescent="0.25">
      <c r="A120" s="87"/>
      <c r="B120" s="43"/>
      <c r="C120" s="20"/>
      <c r="D120" s="45"/>
      <c r="E120" s="85"/>
      <c r="F120" s="89" t="s">
        <v>196</v>
      </c>
      <c r="G120" s="90">
        <f>SUM(G117:G119)</f>
        <v>10.8</v>
      </c>
    </row>
    <row r="121" spans="1:7" ht="25" x14ac:dyDescent="0.25">
      <c r="A121" s="84" t="s">
        <v>56</v>
      </c>
      <c r="B121" s="35" t="s">
        <v>57</v>
      </c>
      <c r="C121" s="58" t="s">
        <v>58</v>
      </c>
      <c r="D121" s="45" t="s">
        <v>194</v>
      </c>
      <c r="E121" s="85">
        <v>0.32</v>
      </c>
      <c r="F121" s="86">
        <v>4.6683000000000003</v>
      </c>
      <c r="G121" s="85">
        <f>ROUND(F121*E121-0.01,2)</f>
        <v>1.48</v>
      </c>
    </row>
    <row r="122" spans="1:7" ht="25" x14ac:dyDescent="0.25">
      <c r="A122" s="87"/>
      <c r="B122" s="33"/>
      <c r="C122" s="59"/>
      <c r="D122" s="45" t="s">
        <v>195</v>
      </c>
      <c r="E122" s="85">
        <v>0.03</v>
      </c>
      <c r="F122" s="86">
        <v>4.6683000000000003</v>
      </c>
      <c r="G122" s="85">
        <f>ROUND(F122*E122,2)</f>
        <v>0.14000000000000001</v>
      </c>
    </row>
    <row r="123" spans="1:7" ht="13" x14ac:dyDescent="0.25">
      <c r="A123" s="88"/>
      <c r="B123" s="34"/>
      <c r="C123" s="60"/>
      <c r="D123" s="45"/>
      <c r="E123" s="85"/>
      <c r="F123" s="89" t="s">
        <v>196</v>
      </c>
      <c r="G123" s="90">
        <f>SUM(G121:G122)</f>
        <v>1.62</v>
      </c>
    </row>
    <row r="124" spans="1:7" ht="13" x14ac:dyDescent="0.25">
      <c r="A124" s="91" t="s">
        <v>203</v>
      </c>
      <c r="B124" s="36" t="s">
        <v>204</v>
      </c>
      <c r="C124" s="32"/>
      <c r="D124" s="67"/>
      <c r="E124" s="68"/>
      <c r="F124" s="78"/>
      <c r="G124" s="68"/>
    </row>
    <row r="125" spans="1:7" x14ac:dyDescent="0.25">
      <c r="A125" s="92" t="s">
        <v>59</v>
      </c>
      <c r="B125" s="37" t="s">
        <v>205</v>
      </c>
      <c r="C125" s="38"/>
      <c r="D125" s="69"/>
      <c r="E125" s="70"/>
      <c r="F125" s="79"/>
      <c r="G125" s="70"/>
    </row>
    <row r="126" spans="1:7" ht="50" x14ac:dyDescent="0.25">
      <c r="A126" s="84" t="s">
        <v>60</v>
      </c>
      <c r="B126" s="42" t="s">
        <v>232</v>
      </c>
      <c r="C126" s="58" t="s">
        <v>61</v>
      </c>
      <c r="D126" s="45" t="s">
        <v>194</v>
      </c>
      <c r="E126" s="85">
        <v>0.02</v>
      </c>
      <c r="F126" s="86">
        <v>4.6683000000000003</v>
      </c>
      <c r="G126" s="85">
        <f>ROUND(F126*E126,2)</f>
        <v>0.09</v>
      </c>
    </row>
    <row r="127" spans="1:7" ht="25" x14ac:dyDescent="0.25">
      <c r="A127" s="87"/>
      <c r="B127" s="33"/>
      <c r="C127" s="59"/>
      <c r="D127" s="45" t="s">
        <v>195</v>
      </c>
      <c r="E127" s="85">
        <v>2.5000000000000001E-2</v>
      </c>
      <c r="F127" s="86">
        <v>4.6683000000000003</v>
      </c>
      <c r="G127" s="85">
        <f t="shared" ref="G127:G128" si="25">ROUND(F127*E127,2)</f>
        <v>0.12</v>
      </c>
    </row>
    <row r="128" spans="1:7" ht="25" x14ac:dyDescent="0.25">
      <c r="A128" s="87"/>
      <c r="B128" s="33"/>
      <c r="C128" s="59"/>
      <c r="D128" s="45" t="s">
        <v>198</v>
      </c>
      <c r="E128" s="85">
        <v>0.14000000000000001</v>
      </c>
      <c r="F128" s="86">
        <v>6.1886000000000001</v>
      </c>
      <c r="G128" s="85">
        <f t="shared" si="25"/>
        <v>0.87</v>
      </c>
    </row>
    <row r="129" spans="1:7" ht="13" x14ac:dyDescent="0.25">
      <c r="A129" s="88"/>
      <c r="B129" s="34"/>
      <c r="C129" s="60"/>
      <c r="D129" s="45"/>
      <c r="E129" s="85"/>
      <c r="F129" s="89" t="s">
        <v>196</v>
      </c>
      <c r="G129" s="90">
        <f>SUM(G126:G128)</f>
        <v>1.08</v>
      </c>
    </row>
    <row r="130" spans="1:7" ht="87.5" x14ac:dyDescent="0.25">
      <c r="A130" s="84" t="s">
        <v>62</v>
      </c>
      <c r="B130" s="35" t="s">
        <v>63</v>
      </c>
      <c r="C130" s="58" t="s">
        <v>61</v>
      </c>
      <c r="D130" s="45" t="s">
        <v>194</v>
      </c>
      <c r="E130" s="85">
        <v>0.03</v>
      </c>
      <c r="F130" s="86">
        <v>4.6683000000000003</v>
      </c>
      <c r="G130" s="85">
        <f t="shared" ref="G130:G144" si="26">ROUND(F130*E130,2)</f>
        <v>0.14000000000000001</v>
      </c>
    </row>
    <row r="131" spans="1:7" ht="25" x14ac:dyDescent="0.25">
      <c r="A131" s="87"/>
      <c r="B131" s="33"/>
      <c r="C131" s="59"/>
      <c r="D131" s="45" t="s">
        <v>195</v>
      </c>
      <c r="E131" s="85">
        <v>0.03</v>
      </c>
      <c r="F131" s="86">
        <v>4.6683000000000003</v>
      </c>
      <c r="G131" s="85">
        <f t="shared" si="26"/>
        <v>0.14000000000000001</v>
      </c>
    </row>
    <row r="132" spans="1:7" ht="25" x14ac:dyDescent="0.25">
      <c r="A132" s="87"/>
      <c r="B132" s="33"/>
      <c r="C132" s="59"/>
      <c r="D132" s="45" t="s">
        <v>198</v>
      </c>
      <c r="E132" s="85">
        <v>0.216</v>
      </c>
      <c r="F132" s="86">
        <v>6.1886000000000001</v>
      </c>
      <c r="G132" s="85">
        <f t="shared" si="26"/>
        <v>1.34</v>
      </c>
    </row>
    <row r="133" spans="1:7" ht="13" x14ac:dyDescent="0.25">
      <c r="A133" s="88"/>
      <c r="B133" s="34"/>
      <c r="C133" s="60"/>
      <c r="D133" s="45"/>
      <c r="E133" s="85"/>
      <c r="F133" s="89" t="s">
        <v>196</v>
      </c>
      <c r="G133" s="90">
        <f t="shared" ref="G133" si="27">SUM(G130:G132)</f>
        <v>1.62</v>
      </c>
    </row>
    <row r="134" spans="1:7" ht="50" x14ac:dyDescent="0.25">
      <c r="A134" s="84" t="s">
        <v>64</v>
      </c>
      <c r="B134" s="35" t="s">
        <v>218</v>
      </c>
      <c r="C134" s="58" t="s">
        <v>67</v>
      </c>
      <c r="D134" s="45" t="s">
        <v>194</v>
      </c>
      <c r="E134" s="85">
        <v>0.06</v>
      </c>
      <c r="F134" s="86">
        <v>4.6683000000000003</v>
      </c>
      <c r="G134" s="85">
        <f t="shared" ref="G134" si="28">ROUND(F134*E134,2)</f>
        <v>0.28000000000000003</v>
      </c>
    </row>
    <row r="135" spans="1:7" ht="25" x14ac:dyDescent="0.25">
      <c r="A135" s="87"/>
      <c r="B135" s="33"/>
      <c r="C135" s="59"/>
      <c r="D135" s="45" t="s">
        <v>195</v>
      </c>
      <c r="E135" s="85">
        <v>0.06</v>
      </c>
      <c r="F135" s="86">
        <v>4.6683000000000003</v>
      </c>
      <c r="G135" s="85">
        <f t="shared" si="26"/>
        <v>0.28000000000000003</v>
      </c>
    </row>
    <row r="136" spans="1:7" ht="25" x14ac:dyDescent="0.25">
      <c r="A136" s="87"/>
      <c r="B136" s="33"/>
      <c r="C136" s="59"/>
      <c r="D136" s="45" t="s">
        <v>198</v>
      </c>
      <c r="E136" s="85">
        <v>0.433</v>
      </c>
      <c r="F136" s="86">
        <v>6.1886000000000001</v>
      </c>
      <c r="G136" s="85">
        <f t="shared" si="26"/>
        <v>2.68</v>
      </c>
    </row>
    <row r="137" spans="1:7" ht="13" x14ac:dyDescent="0.25">
      <c r="A137" s="88"/>
      <c r="B137" s="34"/>
      <c r="C137" s="60"/>
      <c r="D137" s="45"/>
      <c r="E137" s="85"/>
      <c r="F137" s="89" t="s">
        <v>196</v>
      </c>
      <c r="G137" s="90">
        <f t="shared" ref="G137" si="29">SUM(G134:G136)</f>
        <v>3.24</v>
      </c>
    </row>
    <row r="138" spans="1:7" ht="62.5" x14ac:dyDescent="0.25">
      <c r="A138" s="84" t="s">
        <v>65</v>
      </c>
      <c r="B138" s="35" t="s">
        <v>66</v>
      </c>
      <c r="C138" s="58" t="s">
        <v>67</v>
      </c>
      <c r="D138" s="45" t="s">
        <v>194</v>
      </c>
      <c r="E138" s="85">
        <v>1.5</v>
      </c>
      <c r="F138" s="86">
        <v>4.6683000000000003</v>
      </c>
      <c r="G138" s="85">
        <f t="shared" ref="G138" si="30">ROUND(F138*E138,2)</f>
        <v>7</v>
      </c>
    </row>
    <row r="139" spans="1:7" ht="25" x14ac:dyDescent="0.25">
      <c r="A139" s="87"/>
      <c r="B139" s="33"/>
      <c r="C139" s="59"/>
      <c r="D139" s="45" t="s">
        <v>195</v>
      </c>
      <c r="E139" s="85">
        <v>1.5</v>
      </c>
      <c r="F139" s="86">
        <v>4.6683000000000003</v>
      </c>
      <c r="G139" s="85">
        <f t="shared" si="26"/>
        <v>7</v>
      </c>
    </row>
    <row r="140" spans="1:7" ht="25" x14ac:dyDescent="0.25">
      <c r="A140" s="87"/>
      <c r="B140" s="33"/>
      <c r="C140" s="59"/>
      <c r="D140" s="45" t="s">
        <v>198</v>
      </c>
      <c r="E140" s="85">
        <v>2.1</v>
      </c>
      <c r="F140" s="86">
        <v>6.1886000000000001</v>
      </c>
      <c r="G140" s="85">
        <f t="shared" si="26"/>
        <v>13</v>
      </c>
    </row>
    <row r="141" spans="1:7" ht="13" x14ac:dyDescent="0.25">
      <c r="A141" s="88"/>
      <c r="B141" s="34"/>
      <c r="C141" s="60"/>
      <c r="D141" s="45"/>
      <c r="E141" s="85"/>
      <c r="F141" s="89" t="s">
        <v>196</v>
      </c>
      <c r="G141" s="90">
        <f t="shared" ref="G141" si="31">SUM(G138:G140)</f>
        <v>27</v>
      </c>
    </row>
    <row r="142" spans="1:7" ht="50" x14ac:dyDescent="0.25">
      <c r="A142" s="84" t="s">
        <v>68</v>
      </c>
      <c r="B142" s="42" t="s">
        <v>69</v>
      </c>
      <c r="C142" s="58" t="s">
        <v>67</v>
      </c>
      <c r="D142" s="45" t="s">
        <v>194</v>
      </c>
      <c r="E142" s="85">
        <v>1.99</v>
      </c>
      <c r="F142" s="86">
        <v>4.6683000000000003</v>
      </c>
      <c r="G142" s="85">
        <f>ROUND(F142*E142-0.01,2)</f>
        <v>9.2799999999999994</v>
      </c>
    </row>
    <row r="143" spans="1:7" ht="25" x14ac:dyDescent="0.25">
      <c r="A143" s="87"/>
      <c r="B143" s="33"/>
      <c r="C143" s="59"/>
      <c r="D143" s="45" t="s">
        <v>195</v>
      </c>
      <c r="E143" s="85">
        <v>2</v>
      </c>
      <c r="F143" s="86">
        <v>4.6683000000000003</v>
      </c>
      <c r="G143" s="85">
        <f t="shared" si="26"/>
        <v>9.34</v>
      </c>
    </row>
    <row r="144" spans="1:7" ht="25" x14ac:dyDescent="0.25">
      <c r="A144" s="87"/>
      <c r="B144" s="33"/>
      <c r="C144" s="59"/>
      <c r="D144" s="45" t="s">
        <v>198</v>
      </c>
      <c r="E144" s="85">
        <v>3.1</v>
      </c>
      <c r="F144" s="86">
        <v>6.1886000000000001</v>
      </c>
      <c r="G144" s="85">
        <f t="shared" si="26"/>
        <v>19.18</v>
      </c>
    </row>
    <row r="145" spans="1:7" ht="13" x14ac:dyDescent="0.25">
      <c r="A145" s="88"/>
      <c r="B145" s="34"/>
      <c r="C145" s="60"/>
      <c r="D145" s="45"/>
      <c r="E145" s="85"/>
      <c r="F145" s="89" t="s">
        <v>196</v>
      </c>
      <c r="G145" s="90">
        <f t="shared" ref="G145" si="32">SUM(G142:G144)</f>
        <v>37.799999999999997</v>
      </c>
    </row>
    <row r="146" spans="1:7" ht="62.5" x14ac:dyDescent="0.25">
      <c r="A146" s="93" t="s">
        <v>70</v>
      </c>
      <c r="B146" s="42" t="s">
        <v>71</v>
      </c>
      <c r="C146" s="58" t="s">
        <v>67</v>
      </c>
      <c r="D146" s="45" t="s">
        <v>194</v>
      </c>
      <c r="E146" s="85">
        <v>2.64</v>
      </c>
      <c r="F146" s="86">
        <v>4.6683000000000003</v>
      </c>
      <c r="G146" s="85">
        <f>ROUND(F146*E146-0.01,2)</f>
        <v>12.31</v>
      </c>
    </row>
    <row r="147" spans="1:7" ht="25" x14ac:dyDescent="0.25">
      <c r="A147" s="87"/>
      <c r="B147" s="33"/>
      <c r="C147" s="59"/>
      <c r="D147" s="45" t="s">
        <v>195</v>
      </c>
      <c r="E147" s="85">
        <v>2.7</v>
      </c>
      <c r="F147" s="86">
        <v>4.6683000000000003</v>
      </c>
      <c r="G147" s="85">
        <f t="shared" ref="G147:G148" si="33">ROUND(F147*E147,2)</f>
        <v>12.6</v>
      </c>
    </row>
    <row r="148" spans="1:7" ht="25" x14ac:dyDescent="0.25">
      <c r="A148" s="87"/>
      <c r="B148" s="33"/>
      <c r="C148" s="59"/>
      <c r="D148" s="45" t="s">
        <v>198</v>
      </c>
      <c r="E148" s="85">
        <v>4.7</v>
      </c>
      <c r="F148" s="86">
        <v>6.1886000000000001</v>
      </c>
      <c r="G148" s="85">
        <f t="shared" si="33"/>
        <v>29.09</v>
      </c>
    </row>
    <row r="149" spans="1:7" ht="13" x14ac:dyDescent="0.25">
      <c r="A149" s="94"/>
      <c r="B149" s="40"/>
      <c r="C149" s="60"/>
      <c r="D149" s="45"/>
      <c r="E149" s="85"/>
      <c r="F149" s="89" t="s">
        <v>196</v>
      </c>
      <c r="G149" s="90">
        <f t="shared" ref="G149" si="34">SUM(G146:G148)</f>
        <v>54</v>
      </c>
    </row>
    <row r="150" spans="1:7" x14ac:dyDescent="0.25">
      <c r="A150" s="95" t="s">
        <v>72</v>
      </c>
      <c r="B150" s="37" t="s">
        <v>206</v>
      </c>
      <c r="C150" s="38"/>
      <c r="D150" s="69"/>
      <c r="E150" s="70"/>
      <c r="F150" s="79"/>
      <c r="G150" s="70"/>
    </row>
    <row r="151" spans="1:7" x14ac:dyDescent="0.25">
      <c r="A151" s="95" t="s">
        <v>73</v>
      </c>
      <c r="B151" s="37" t="s">
        <v>207</v>
      </c>
      <c r="C151" s="38"/>
      <c r="D151" s="69"/>
      <c r="E151" s="70"/>
      <c r="F151" s="79"/>
      <c r="G151" s="70"/>
    </row>
    <row r="152" spans="1:7" ht="62.5" x14ac:dyDescent="0.25">
      <c r="A152" s="96" t="s">
        <v>74</v>
      </c>
      <c r="B152" s="42" t="s">
        <v>228</v>
      </c>
      <c r="C152" s="61" t="s">
        <v>75</v>
      </c>
      <c r="D152" s="45" t="s">
        <v>195</v>
      </c>
      <c r="E152" s="85">
        <v>0.105</v>
      </c>
      <c r="F152" s="86">
        <v>4.6683000000000003</v>
      </c>
      <c r="G152" s="85">
        <f t="shared" ref="G152:G158" si="35">ROUND(F152*E152,2)</f>
        <v>0.49</v>
      </c>
    </row>
    <row r="153" spans="1:7" ht="25" x14ac:dyDescent="0.25">
      <c r="A153" s="97"/>
      <c r="B153" s="33"/>
      <c r="C153" s="62"/>
      <c r="D153" s="45" t="s">
        <v>195</v>
      </c>
      <c r="E153" s="85">
        <v>0.03</v>
      </c>
      <c r="F153" s="86">
        <v>4.6683000000000003</v>
      </c>
      <c r="G153" s="85">
        <f t="shared" si="35"/>
        <v>0.14000000000000001</v>
      </c>
    </row>
    <row r="154" spans="1:7" ht="25" x14ac:dyDescent="0.25">
      <c r="A154" s="97"/>
      <c r="B154" s="33"/>
      <c r="C154" s="62"/>
      <c r="D154" s="45" t="s">
        <v>198</v>
      </c>
      <c r="E154" s="85">
        <v>0.16</v>
      </c>
      <c r="F154" s="86">
        <v>6.1886000000000001</v>
      </c>
      <c r="G154" s="85">
        <f t="shared" si="35"/>
        <v>0.99</v>
      </c>
    </row>
    <row r="155" spans="1:7" ht="13" x14ac:dyDescent="0.25">
      <c r="A155" s="98"/>
      <c r="B155" s="34"/>
      <c r="C155" s="63"/>
      <c r="D155" s="45"/>
      <c r="E155" s="85"/>
      <c r="F155" s="89" t="s">
        <v>196</v>
      </c>
      <c r="G155" s="90">
        <f t="shared" ref="G155" si="36">SUM(G152:G154)</f>
        <v>1.62</v>
      </c>
    </row>
    <row r="156" spans="1:7" ht="37.5" x14ac:dyDescent="0.25">
      <c r="A156" s="96" t="s">
        <v>76</v>
      </c>
      <c r="B156" s="42" t="s">
        <v>77</v>
      </c>
      <c r="C156" s="61" t="s">
        <v>75</v>
      </c>
      <c r="D156" s="45" t="s">
        <v>195</v>
      </c>
      <c r="E156" s="85">
        <v>0.2</v>
      </c>
      <c r="F156" s="86">
        <v>4.6683000000000003</v>
      </c>
      <c r="G156" s="85">
        <f t="shared" si="35"/>
        <v>0.93</v>
      </c>
    </row>
    <row r="157" spans="1:7" ht="25" x14ac:dyDescent="0.25">
      <c r="A157" s="97"/>
      <c r="B157" s="33"/>
      <c r="C157" s="62"/>
      <c r="D157" s="45" t="s">
        <v>195</v>
      </c>
      <c r="E157" s="85">
        <v>0.11</v>
      </c>
      <c r="F157" s="86">
        <v>4.6683000000000003</v>
      </c>
      <c r="G157" s="85">
        <f>ROUND(F157*E157+0.01,2)</f>
        <v>0.52</v>
      </c>
    </row>
    <row r="158" spans="1:7" ht="25" x14ac:dyDescent="0.25">
      <c r="A158" s="97"/>
      <c r="B158" s="33"/>
      <c r="C158" s="62"/>
      <c r="D158" s="45" t="s">
        <v>198</v>
      </c>
      <c r="E158" s="85">
        <v>0.28999999999999998</v>
      </c>
      <c r="F158" s="86">
        <v>6.1886000000000001</v>
      </c>
      <c r="G158" s="85">
        <f t="shared" si="35"/>
        <v>1.79</v>
      </c>
    </row>
    <row r="159" spans="1:7" ht="13" x14ac:dyDescent="0.25">
      <c r="A159" s="98"/>
      <c r="B159" s="34"/>
      <c r="C159" s="63"/>
      <c r="D159" s="45"/>
      <c r="E159" s="85"/>
      <c r="F159" s="89" t="s">
        <v>196</v>
      </c>
      <c r="G159" s="90">
        <f t="shared" ref="G159" si="37">SUM(G156:G158)</f>
        <v>3.24</v>
      </c>
    </row>
    <row r="160" spans="1:7" x14ac:dyDescent="0.25">
      <c r="A160" s="92" t="s">
        <v>78</v>
      </c>
      <c r="B160" s="37" t="s">
        <v>208</v>
      </c>
      <c r="C160" s="38"/>
      <c r="D160" s="69"/>
      <c r="E160" s="70"/>
      <c r="F160" s="79"/>
      <c r="G160" s="70"/>
    </row>
    <row r="161" spans="1:7" ht="62.5" x14ac:dyDescent="0.25">
      <c r="A161" s="96" t="s">
        <v>79</v>
      </c>
      <c r="B161" s="42" t="s">
        <v>228</v>
      </c>
      <c r="C161" s="58" t="s">
        <v>75</v>
      </c>
      <c r="D161" s="45" t="s">
        <v>195</v>
      </c>
      <c r="E161" s="85">
        <v>0.1</v>
      </c>
      <c r="F161" s="86">
        <v>4.6683000000000003</v>
      </c>
      <c r="G161" s="85">
        <f t="shared" ref="G161:G167" si="38">ROUND(F161*E161,2)</f>
        <v>0.47</v>
      </c>
    </row>
    <row r="162" spans="1:7" ht="25" x14ac:dyDescent="0.25">
      <c r="A162" s="97"/>
      <c r="B162" s="33"/>
      <c r="C162" s="59"/>
      <c r="D162" s="45" t="s">
        <v>195</v>
      </c>
      <c r="E162" s="85">
        <v>0.03</v>
      </c>
      <c r="F162" s="86">
        <v>4.6683000000000003</v>
      </c>
      <c r="G162" s="85">
        <f t="shared" si="38"/>
        <v>0.14000000000000001</v>
      </c>
    </row>
    <row r="163" spans="1:7" ht="25" x14ac:dyDescent="0.25">
      <c r="A163" s="97"/>
      <c r="B163" s="33"/>
      <c r="C163" s="59"/>
      <c r="D163" s="45" t="s">
        <v>198</v>
      </c>
      <c r="E163" s="85">
        <v>0.25</v>
      </c>
      <c r="F163" s="86">
        <v>6.1886000000000001</v>
      </c>
      <c r="G163" s="85">
        <f t="shared" si="38"/>
        <v>1.55</v>
      </c>
    </row>
    <row r="164" spans="1:7" ht="13" x14ac:dyDescent="0.25">
      <c r="A164" s="98"/>
      <c r="B164" s="34"/>
      <c r="C164" s="60"/>
      <c r="D164" s="45"/>
      <c r="E164" s="85"/>
      <c r="F164" s="89" t="s">
        <v>196</v>
      </c>
      <c r="G164" s="90">
        <f t="shared" ref="G164" si="39">SUM(G161:G163)</f>
        <v>2.16</v>
      </c>
    </row>
    <row r="165" spans="1:7" ht="37.5" x14ac:dyDescent="0.25">
      <c r="A165" s="96" t="s">
        <v>80</v>
      </c>
      <c r="B165" s="42" t="s">
        <v>77</v>
      </c>
      <c r="C165" s="58" t="s">
        <v>75</v>
      </c>
      <c r="D165" s="45" t="s">
        <v>195</v>
      </c>
      <c r="E165" s="85">
        <f>1.7*0.1</f>
        <v>0.17</v>
      </c>
      <c r="F165" s="86">
        <v>4.6683000000000003</v>
      </c>
      <c r="G165" s="85">
        <f t="shared" si="38"/>
        <v>0.79</v>
      </c>
    </row>
    <row r="166" spans="1:7" ht="25" x14ac:dyDescent="0.25">
      <c r="A166" s="97"/>
      <c r="B166" s="33"/>
      <c r="C166" s="59"/>
      <c r="D166" s="45" t="s">
        <v>195</v>
      </c>
      <c r="E166" s="85">
        <f>1.6*0.03</f>
        <v>4.8000000000000001E-2</v>
      </c>
      <c r="F166" s="86">
        <v>4.6683000000000003</v>
      </c>
      <c r="G166" s="85">
        <f>ROUND(F166*E166-0.01,2)</f>
        <v>0.21</v>
      </c>
    </row>
    <row r="167" spans="1:7" ht="25" x14ac:dyDescent="0.25">
      <c r="A167" s="97"/>
      <c r="B167" s="33"/>
      <c r="C167" s="59"/>
      <c r="D167" s="45" t="s">
        <v>198</v>
      </c>
      <c r="E167" s="85">
        <f>1.8*0.25</f>
        <v>0.45</v>
      </c>
      <c r="F167" s="86">
        <v>6.1886000000000001</v>
      </c>
      <c r="G167" s="85">
        <f t="shared" si="38"/>
        <v>2.78</v>
      </c>
    </row>
    <row r="168" spans="1:7" ht="13" x14ac:dyDescent="0.25">
      <c r="A168" s="98"/>
      <c r="B168" s="34"/>
      <c r="C168" s="60"/>
      <c r="D168" s="45"/>
      <c r="E168" s="85"/>
      <c r="F168" s="89" t="s">
        <v>196</v>
      </c>
      <c r="G168" s="90">
        <f t="shared" ref="G168" si="40">SUM(G165:G167)</f>
        <v>3.78</v>
      </c>
    </row>
    <row r="169" spans="1:7" ht="26.25" customHeight="1" x14ac:dyDescent="0.25">
      <c r="A169" s="99" t="s">
        <v>81</v>
      </c>
      <c r="B169" s="164" t="s">
        <v>209</v>
      </c>
      <c r="C169" s="165"/>
      <c r="D169" s="165"/>
      <c r="E169" s="165"/>
      <c r="F169" s="165"/>
      <c r="G169" s="166"/>
    </row>
    <row r="170" spans="1:7" x14ac:dyDescent="0.25">
      <c r="A170" s="99" t="s">
        <v>82</v>
      </c>
      <c r="B170" s="37" t="s">
        <v>83</v>
      </c>
      <c r="C170" s="38"/>
      <c r="D170" s="39"/>
      <c r="E170" s="56"/>
      <c r="F170" s="80"/>
      <c r="G170" s="57"/>
    </row>
    <row r="171" spans="1:7" ht="37.5" x14ac:dyDescent="0.25">
      <c r="A171" s="96" t="s">
        <v>84</v>
      </c>
      <c r="B171" s="42" t="s">
        <v>85</v>
      </c>
      <c r="C171" s="13" t="s">
        <v>86</v>
      </c>
      <c r="D171" s="47" t="s">
        <v>195</v>
      </c>
      <c r="E171" s="85">
        <v>0.01</v>
      </c>
      <c r="F171" s="86">
        <v>4.6683000000000003</v>
      </c>
      <c r="G171" s="85">
        <f t="shared" ref="G171:G181" si="41">ROUND(F171*E171,2)</f>
        <v>0.05</v>
      </c>
    </row>
    <row r="172" spans="1:7" ht="25" x14ac:dyDescent="0.25">
      <c r="A172" s="97"/>
      <c r="B172" s="33"/>
      <c r="C172" s="17"/>
      <c r="D172" s="47" t="s">
        <v>195</v>
      </c>
      <c r="E172" s="85">
        <v>0.01</v>
      </c>
      <c r="F172" s="86">
        <v>4.6683000000000003</v>
      </c>
      <c r="G172" s="85">
        <f t="shared" si="41"/>
        <v>0.05</v>
      </c>
    </row>
    <row r="173" spans="1:7" ht="25" x14ac:dyDescent="0.25">
      <c r="A173" s="97"/>
      <c r="B173" s="33"/>
      <c r="C173" s="17"/>
      <c r="D173" s="47" t="s">
        <v>198</v>
      </c>
      <c r="E173" s="85">
        <v>0.16</v>
      </c>
      <c r="F173" s="86">
        <v>6.1886000000000001</v>
      </c>
      <c r="G173" s="85">
        <f>ROUND(F173*E173-0.01,2)</f>
        <v>0.98</v>
      </c>
    </row>
    <row r="174" spans="1:7" ht="13" x14ac:dyDescent="0.25">
      <c r="A174" s="98"/>
      <c r="B174" s="34"/>
      <c r="C174" s="20"/>
      <c r="D174" s="47"/>
      <c r="E174" s="85"/>
      <c r="F174" s="89" t="s">
        <v>196</v>
      </c>
      <c r="G174" s="90">
        <f t="shared" ref="G174" si="42">SUM(G171:G173)</f>
        <v>1.08</v>
      </c>
    </row>
    <row r="175" spans="1:7" ht="75" x14ac:dyDescent="0.25">
      <c r="A175" s="96" t="s">
        <v>87</v>
      </c>
      <c r="B175" s="42" t="s">
        <v>229</v>
      </c>
      <c r="C175" s="13" t="s">
        <v>86</v>
      </c>
      <c r="D175" s="47" t="s">
        <v>195</v>
      </c>
      <c r="E175" s="85">
        <v>0.09</v>
      </c>
      <c r="F175" s="86">
        <v>4.6683000000000003</v>
      </c>
      <c r="G175" s="85">
        <f t="shared" si="41"/>
        <v>0.42</v>
      </c>
    </row>
    <row r="176" spans="1:7" ht="25" x14ac:dyDescent="0.25">
      <c r="A176" s="97"/>
      <c r="B176" s="33"/>
      <c r="C176" s="17"/>
      <c r="D176" s="47" t="s">
        <v>195</v>
      </c>
      <c r="E176" s="85">
        <v>0.02</v>
      </c>
      <c r="F176" s="86">
        <v>4.6683000000000003</v>
      </c>
      <c r="G176" s="85">
        <f t="shared" si="41"/>
        <v>0.09</v>
      </c>
    </row>
    <row r="177" spans="1:7" ht="25" x14ac:dyDescent="0.25">
      <c r="A177" s="97"/>
      <c r="B177" s="33"/>
      <c r="C177" s="17"/>
      <c r="D177" s="47" t="s">
        <v>198</v>
      </c>
      <c r="E177" s="85">
        <v>0.18</v>
      </c>
      <c r="F177" s="86">
        <v>6.1886000000000001</v>
      </c>
      <c r="G177" s="85">
        <f t="shared" si="41"/>
        <v>1.1100000000000001</v>
      </c>
    </row>
    <row r="178" spans="1:7" ht="13" x14ac:dyDescent="0.25">
      <c r="A178" s="98"/>
      <c r="B178" s="34"/>
      <c r="C178" s="20"/>
      <c r="D178" s="47"/>
      <c r="E178" s="85"/>
      <c r="F178" s="89" t="s">
        <v>196</v>
      </c>
      <c r="G178" s="90">
        <f t="shared" ref="G178:G182" si="43">SUM(G175:G177)</f>
        <v>1.62</v>
      </c>
    </row>
    <row r="179" spans="1:7" ht="37.5" x14ac:dyDescent="0.25">
      <c r="A179" s="96" t="s">
        <v>88</v>
      </c>
      <c r="B179" s="42" t="s">
        <v>89</v>
      </c>
      <c r="C179" s="13" t="s">
        <v>86</v>
      </c>
      <c r="D179" s="47" t="s">
        <v>195</v>
      </c>
      <c r="E179" s="85">
        <v>0.19500000000000001</v>
      </c>
      <c r="F179" s="86">
        <v>4.6683000000000003</v>
      </c>
      <c r="G179" s="85">
        <f t="shared" si="41"/>
        <v>0.91</v>
      </c>
    </row>
    <row r="180" spans="1:7" ht="25" x14ac:dyDescent="0.25">
      <c r="A180" s="97"/>
      <c r="B180" s="33"/>
      <c r="C180" s="17"/>
      <c r="D180" s="47" t="s">
        <v>195</v>
      </c>
      <c r="E180" s="85">
        <v>0.1</v>
      </c>
      <c r="F180" s="86">
        <v>4.6683000000000003</v>
      </c>
      <c r="G180" s="85">
        <f t="shared" si="41"/>
        <v>0.47</v>
      </c>
    </row>
    <row r="181" spans="1:7" ht="25" x14ac:dyDescent="0.25">
      <c r="A181" s="97"/>
      <c r="B181" s="33"/>
      <c r="C181" s="17"/>
      <c r="D181" s="47" t="s">
        <v>198</v>
      </c>
      <c r="E181" s="85">
        <v>0.3</v>
      </c>
      <c r="F181" s="86">
        <v>6.1886000000000001</v>
      </c>
      <c r="G181" s="85">
        <f t="shared" si="41"/>
        <v>1.86</v>
      </c>
    </row>
    <row r="182" spans="1:7" ht="13" x14ac:dyDescent="0.25">
      <c r="A182" s="98"/>
      <c r="B182" s="34"/>
      <c r="C182" s="20"/>
      <c r="D182" s="47"/>
      <c r="E182" s="85"/>
      <c r="F182" s="89" t="s">
        <v>196</v>
      </c>
      <c r="G182" s="90">
        <f t="shared" si="43"/>
        <v>3.24</v>
      </c>
    </row>
    <row r="183" spans="1:7" x14ac:dyDescent="0.25">
      <c r="A183" s="92" t="s">
        <v>90</v>
      </c>
      <c r="B183" s="37" t="s">
        <v>91</v>
      </c>
      <c r="C183" s="38"/>
      <c r="D183" s="39"/>
      <c r="E183" s="70"/>
      <c r="F183" s="79"/>
      <c r="G183" s="70"/>
    </row>
    <row r="184" spans="1:7" ht="37.5" x14ac:dyDescent="0.25">
      <c r="A184" s="96" t="s">
        <v>92</v>
      </c>
      <c r="B184" s="42" t="s">
        <v>85</v>
      </c>
      <c r="C184" s="13" t="s">
        <v>86</v>
      </c>
      <c r="D184" s="47" t="s">
        <v>195</v>
      </c>
      <c r="E184" s="85">
        <v>0.04</v>
      </c>
      <c r="F184" s="86">
        <v>4.6683000000000003</v>
      </c>
      <c r="G184" s="85">
        <f t="shared" ref="G184:G194" si="44">ROUND(F184*E184,2)</f>
        <v>0.19</v>
      </c>
    </row>
    <row r="185" spans="1:7" ht="25" x14ac:dyDescent="0.25">
      <c r="A185" s="97"/>
      <c r="B185" s="33"/>
      <c r="C185" s="17"/>
      <c r="D185" s="47" t="s">
        <v>195</v>
      </c>
      <c r="E185" s="85">
        <v>0.04</v>
      </c>
      <c r="F185" s="86">
        <v>4.6683000000000003</v>
      </c>
      <c r="G185" s="85">
        <f t="shared" si="44"/>
        <v>0.19</v>
      </c>
    </row>
    <row r="186" spans="1:7" ht="25" x14ac:dyDescent="0.25">
      <c r="A186" s="97"/>
      <c r="B186" s="33"/>
      <c r="C186" s="17"/>
      <c r="D186" s="47" t="s">
        <v>198</v>
      </c>
      <c r="E186" s="85">
        <v>0.2</v>
      </c>
      <c r="F186" s="86">
        <v>6.1886000000000001</v>
      </c>
      <c r="G186" s="85">
        <f t="shared" si="44"/>
        <v>1.24</v>
      </c>
    </row>
    <row r="187" spans="1:7" ht="13" x14ac:dyDescent="0.25">
      <c r="A187" s="98"/>
      <c r="B187" s="34"/>
      <c r="C187" s="20"/>
      <c r="D187" s="47"/>
      <c r="E187" s="85"/>
      <c r="F187" s="89" t="s">
        <v>196</v>
      </c>
      <c r="G187" s="90">
        <f t="shared" ref="G187" si="45">SUM(G184:G186)</f>
        <v>1.62</v>
      </c>
    </row>
    <row r="188" spans="1:7" ht="75" x14ac:dyDescent="0.25">
      <c r="A188" s="96" t="s">
        <v>93</v>
      </c>
      <c r="B188" s="42" t="s">
        <v>229</v>
      </c>
      <c r="C188" s="13" t="s">
        <v>86</v>
      </c>
      <c r="D188" s="47" t="s">
        <v>195</v>
      </c>
      <c r="E188" s="85">
        <v>0.05</v>
      </c>
      <c r="F188" s="86">
        <v>4.6683000000000003</v>
      </c>
      <c r="G188" s="85">
        <f t="shared" si="44"/>
        <v>0.23</v>
      </c>
    </row>
    <row r="189" spans="1:7" ht="25" x14ac:dyDescent="0.25">
      <c r="A189" s="97"/>
      <c r="B189" s="33"/>
      <c r="C189" s="17"/>
      <c r="D189" s="47" t="s">
        <v>195</v>
      </c>
      <c r="E189" s="85">
        <v>0.05</v>
      </c>
      <c r="F189" s="86">
        <v>4.6683000000000003</v>
      </c>
      <c r="G189" s="85">
        <f t="shared" si="44"/>
        <v>0.23</v>
      </c>
    </row>
    <row r="190" spans="1:7" ht="25" x14ac:dyDescent="0.25">
      <c r="A190" s="97"/>
      <c r="B190" s="33"/>
      <c r="C190" s="17"/>
      <c r="D190" s="47" t="s">
        <v>198</v>
      </c>
      <c r="E190" s="85">
        <v>0.36</v>
      </c>
      <c r="F190" s="86">
        <v>6.1886000000000001</v>
      </c>
      <c r="G190" s="85">
        <f>ROUND(F190*E190+0.01,2)</f>
        <v>2.2400000000000002</v>
      </c>
    </row>
    <row r="191" spans="1:7" ht="13" x14ac:dyDescent="0.25">
      <c r="A191" s="98"/>
      <c r="B191" s="34"/>
      <c r="C191" s="20"/>
      <c r="D191" s="47"/>
      <c r="E191" s="85"/>
      <c r="F191" s="89" t="s">
        <v>196</v>
      </c>
      <c r="G191" s="90">
        <f t="shared" ref="G191:G195" si="46">SUM(G188:G190)</f>
        <v>2.7</v>
      </c>
    </row>
    <row r="192" spans="1:7" ht="37.5" x14ac:dyDescent="0.25">
      <c r="A192" s="96" t="s">
        <v>94</v>
      </c>
      <c r="B192" s="42" t="s">
        <v>95</v>
      </c>
      <c r="C192" s="13" t="s">
        <v>86</v>
      </c>
      <c r="D192" s="47" t="s">
        <v>195</v>
      </c>
      <c r="E192" s="85">
        <v>5.3999999999999999E-2</v>
      </c>
      <c r="F192" s="86">
        <v>4.6683000000000003</v>
      </c>
      <c r="G192" s="85">
        <f t="shared" si="44"/>
        <v>0.25</v>
      </c>
    </row>
    <row r="193" spans="1:7" ht="25" x14ac:dyDescent="0.25">
      <c r="A193" s="97"/>
      <c r="B193" s="33"/>
      <c r="C193" s="17"/>
      <c r="D193" s="47" t="s">
        <v>195</v>
      </c>
      <c r="E193" s="85">
        <v>0.05</v>
      </c>
      <c r="F193" s="86">
        <v>4.6683000000000003</v>
      </c>
      <c r="G193" s="85">
        <f t="shared" si="44"/>
        <v>0.23</v>
      </c>
    </row>
    <row r="194" spans="1:7" ht="25" x14ac:dyDescent="0.25">
      <c r="A194" s="97"/>
      <c r="B194" s="33"/>
      <c r="C194" s="17"/>
      <c r="D194" s="47" t="s">
        <v>198</v>
      </c>
      <c r="E194" s="85">
        <v>0.62</v>
      </c>
      <c r="F194" s="86">
        <v>6.1886000000000001</v>
      </c>
      <c r="G194" s="85">
        <f t="shared" si="44"/>
        <v>3.84</v>
      </c>
    </row>
    <row r="195" spans="1:7" ht="13" x14ac:dyDescent="0.25">
      <c r="A195" s="98"/>
      <c r="B195" s="34"/>
      <c r="C195" s="20"/>
      <c r="D195" s="47"/>
      <c r="E195" s="85"/>
      <c r="F195" s="89" t="s">
        <v>196</v>
      </c>
      <c r="G195" s="90">
        <f t="shared" si="46"/>
        <v>4.32</v>
      </c>
    </row>
    <row r="196" spans="1:7" ht="39.5" x14ac:dyDescent="0.25">
      <c r="A196" s="96" t="s">
        <v>96</v>
      </c>
      <c r="B196" s="42" t="s">
        <v>230</v>
      </c>
      <c r="C196" s="13" t="s">
        <v>40</v>
      </c>
      <c r="D196" s="47" t="s">
        <v>195</v>
      </c>
      <c r="E196" s="85">
        <v>0.04</v>
      </c>
      <c r="F196" s="86">
        <v>4.6683000000000003</v>
      </c>
      <c r="G196" s="85">
        <f t="shared" ref="G196:G198" si="47">ROUND(F196*E196,2)</f>
        <v>0.19</v>
      </c>
    </row>
    <row r="197" spans="1:7" ht="25" x14ac:dyDescent="0.25">
      <c r="A197" s="97"/>
      <c r="B197" s="33"/>
      <c r="C197" s="17"/>
      <c r="D197" s="47" t="s">
        <v>195</v>
      </c>
      <c r="E197" s="85">
        <v>0.03</v>
      </c>
      <c r="F197" s="86">
        <v>4.6683000000000003</v>
      </c>
      <c r="G197" s="85">
        <f t="shared" si="47"/>
        <v>0.14000000000000001</v>
      </c>
    </row>
    <row r="198" spans="1:7" ht="25" x14ac:dyDescent="0.25">
      <c r="A198" s="97"/>
      <c r="B198" s="33"/>
      <c r="C198" s="17"/>
      <c r="D198" s="47" t="s">
        <v>198</v>
      </c>
      <c r="E198" s="85">
        <v>0.82</v>
      </c>
      <c r="F198" s="86">
        <v>6.1886000000000001</v>
      </c>
      <c r="G198" s="85">
        <f t="shared" si="47"/>
        <v>5.07</v>
      </c>
    </row>
    <row r="199" spans="1:7" ht="13" x14ac:dyDescent="0.25">
      <c r="A199" s="98"/>
      <c r="B199" s="34"/>
      <c r="C199" s="20"/>
      <c r="D199" s="47"/>
      <c r="E199" s="85"/>
      <c r="F199" s="89" t="s">
        <v>196</v>
      </c>
      <c r="G199" s="90">
        <f t="shared" ref="G199" si="48">SUM(G196:G198)</f>
        <v>5.4</v>
      </c>
    </row>
    <row r="200" spans="1:7" ht="13" x14ac:dyDescent="0.25">
      <c r="A200" s="100" t="s">
        <v>210</v>
      </c>
      <c r="B200" s="101" t="s">
        <v>100</v>
      </c>
      <c r="C200" s="102"/>
      <c r="D200" s="103"/>
      <c r="E200" s="68"/>
      <c r="F200" s="78"/>
      <c r="G200" s="68"/>
    </row>
    <row r="201" spans="1:7" ht="25" x14ac:dyDescent="0.25">
      <c r="A201" s="84" t="s">
        <v>101</v>
      </c>
      <c r="B201" s="42" t="s">
        <v>102</v>
      </c>
      <c r="C201" s="13" t="s">
        <v>103</v>
      </c>
      <c r="D201" s="47" t="s">
        <v>195</v>
      </c>
      <c r="E201" s="85">
        <v>0.05</v>
      </c>
      <c r="F201" s="86">
        <v>4.6683000000000003</v>
      </c>
      <c r="G201" s="85">
        <f>ROUND(F201*E201-0.01,2)</f>
        <v>0.22</v>
      </c>
    </row>
    <row r="202" spans="1:7" ht="25" x14ac:dyDescent="0.25">
      <c r="A202" s="87"/>
      <c r="B202" s="43"/>
      <c r="C202" s="17"/>
      <c r="D202" s="47" t="s">
        <v>198</v>
      </c>
      <c r="E202" s="85">
        <v>0.4</v>
      </c>
      <c r="F202" s="86">
        <v>6.1886000000000001</v>
      </c>
      <c r="G202" s="85">
        <f t="shared" ref="G202:G205" si="49">ROUND(F202*E202,2)</f>
        <v>2.48</v>
      </c>
    </row>
    <row r="203" spans="1:7" ht="13" x14ac:dyDescent="0.25">
      <c r="A203" s="88"/>
      <c r="B203" s="44"/>
      <c r="C203" s="20"/>
      <c r="D203" s="47"/>
      <c r="E203" s="85"/>
      <c r="F203" s="86"/>
      <c r="G203" s="90">
        <f>SUM(G201:G202)</f>
        <v>2.7</v>
      </c>
    </row>
    <row r="204" spans="1:7" ht="37.5" x14ac:dyDescent="0.25">
      <c r="A204" s="84" t="s">
        <v>104</v>
      </c>
      <c r="B204" s="35" t="s">
        <v>105</v>
      </c>
      <c r="C204" s="13" t="s">
        <v>106</v>
      </c>
      <c r="D204" s="47" t="s">
        <v>195</v>
      </c>
      <c r="E204" s="85">
        <v>0.05</v>
      </c>
      <c r="F204" s="86">
        <v>4.6683000000000003</v>
      </c>
      <c r="G204" s="85">
        <f>ROUND(F204*E204+0.01,2)</f>
        <v>0.24</v>
      </c>
    </row>
    <row r="205" spans="1:7" ht="25" x14ac:dyDescent="0.25">
      <c r="A205" s="87"/>
      <c r="B205" s="33"/>
      <c r="C205" s="17"/>
      <c r="D205" s="47" t="s">
        <v>198</v>
      </c>
      <c r="E205" s="85">
        <v>1.27</v>
      </c>
      <c r="F205" s="86">
        <v>6.1886000000000001</v>
      </c>
      <c r="G205" s="85">
        <f t="shared" si="49"/>
        <v>7.86</v>
      </c>
    </row>
    <row r="206" spans="1:7" ht="13" x14ac:dyDescent="0.25">
      <c r="A206" s="88"/>
      <c r="B206" s="34"/>
      <c r="C206" s="20"/>
      <c r="D206" s="47"/>
      <c r="E206" s="85"/>
      <c r="F206" s="86"/>
      <c r="G206" s="90">
        <f>SUM(G204:G205)</f>
        <v>8.1</v>
      </c>
    </row>
    <row r="207" spans="1:7" ht="13" x14ac:dyDescent="0.25">
      <c r="A207" s="67" t="s">
        <v>211</v>
      </c>
      <c r="B207" s="31" t="s">
        <v>212</v>
      </c>
      <c r="C207" s="32"/>
      <c r="D207" s="103"/>
      <c r="E207" s="68"/>
      <c r="F207" s="78"/>
      <c r="G207" s="68"/>
    </row>
    <row r="208" spans="1:7" x14ac:dyDescent="0.25">
      <c r="A208" s="92" t="s">
        <v>107</v>
      </c>
      <c r="B208" s="37" t="s">
        <v>108</v>
      </c>
      <c r="C208" s="38"/>
      <c r="D208" s="39"/>
      <c r="E208" s="70"/>
      <c r="F208" s="79"/>
      <c r="G208" s="70"/>
    </row>
    <row r="209" spans="1:7" ht="25" x14ac:dyDescent="0.25">
      <c r="A209" s="104" t="s">
        <v>109</v>
      </c>
      <c r="B209" s="45" t="s">
        <v>110</v>
      </c>
      <c r="C209" s="41" t="s">
        <v>111</v>
      </c>
      <c r="D209" s="47" t="s">
        <v>213</v>
      </c>
      <c r="E209" s="85">
        <v>0.08</v>
      </c>
      <c r="F209" s="86">
        <v>6.6280000000000001</v>
      </c>
      <c r="G209" s="85">
        <f>ROUND(F209*E209+0.01,2)</f>
        <v>0.54</v>
      </c>
    </row>
    <row r="210" spans="1:7" x14ac:dyDescent="0.25">
      <c r="A210" s="99" t="s">
        <v>112</v>
      </c>
      <c r="B210" s="37" t="s">
        <v>113</v>
      </c>
      <c r="C210" s="38"/>
      <c r="D210" s="39"/>
      <c r="E210" s="70"/>
      <c r="F210" s="79"/>
      <c r="G210" s="70"/>
    </row>
    <row r="211" spans="1:7" ht="62.5" x14ac:dyDescent="0.25">
      <c r="A211" s="104" t="s">
        <v>114</v>
      </c>
      <c r="B211" s="45" t="s">
        <v>115</v>
      </c>
      <c r="C211" s="41" t="s">
        <v>111</v>
      </c>
      <c r="D211" s="47" t="s">
        <v>213</v>
      </c>
      <c r="E211" s="85">
        <v>1.22</v>
      </c>
      <c r="F211" s="86">
        <v>6.6280000000000001</v>
      </c>
      <c r="G211" s="85">
        <f>ROUND(F211*E211+0.01,2)</f>
        <v>8.1</v>
      </c>
    </row>
    <row r="212" spans="1:7" ht="50" x14ac:dyDescent="0.25">
      <c r="A212" s="104" t="s">
        <v>116</v>
      </c>
      <c r="B212" s="45" t="s">
        <v>117</v>
      </c>
      <c r="C212" s="41" t="s">
        <v>111</v>
      </c>
      <c r="D212" s="47" t="s">
        <v>213</v>
      </c>
      <c r="E212" s="85">
        <v>1.63</v>
      </c>
      <c r="F212" s="86">
        <v>6.6280000000000001</v>
      </c>
      <c r="G212" s="85">
        <f t="shared" ref="G212" si="50">ROUND(F212*E212,2)</f>
        <v>10.8</v>
      </c>
    </row>
    <row r="213" spans="1:7" ht="50" x14ac:dyDescent="0.25">
      <c r="A213" s="104" t="s">
        <v>118</v>
      </c>
      <c r="B213" s="45" t="s">
        <v>119</v>
      </c>
      <c r="C213" s="41" t="s">
        <v>111</v>
      </c>
      <c r="D213" s="47" t="s">
        <v>213</v>
      </c>
      <c r="E213" s="85">
        <v>4.0750000000000002</v>
      </c>
      <c r="F213" s="86">
        <v>6.6280000000000001</v>
      </c>
      <c r="G213" s="85">
        <f>ROUND(F213*E213-0.01,2)</f>
        <v>27</v>
      </c>
    </row>
    <row r="214" spans="1:7" x14ac:dyDescent="0.25">
      <c r="A214" s="99" t="s">
        <v>120</v>
      </c>
      <c r="B214" s="37" t="s">
        <v>121</v>
      </c>
      <c r="C214" s="38"/>
      <c r="D214" s="39"/>
      <c r="E214" s="70"/>
      <c r="F214" s="79"/>
      <c r="G214" s="70"/>
    </row>
    <row r="215" spans="1:7" ht="50" x14ac:dyDescent="0.25">
      <c r="A215" s="104" t="s">
        <v>122</v>
      </c>
      <c r="B215" s="45" t="s">
        <v>123</v>
      </c>
      <c r="C215" s="45" t="s">
        <v>111</v>
      </c>
      <c r="D215" s="47" t="s">
        <v>213</v>
      </c>
      <c r="E215" s="85" t="s">
        <v>214</v>
      </c>
      <c r="F215" s="86" t="s">
        <v>214</v>
      </c>
      <c r="G215" s="85" t="s">
        <v>214</v>
      </c>
    </row>
    <row r="216" spans="1:7" ht="50" x14ac:dyDescent="0.25">
      <c r="A216" s="104" t="s">
        <v>125</v>
      </c>
      <c r="B216" s="45" t="s">
        <v>126</v>
      </c>
      <c r="C216" s="41" t="s">
        <v>111</v>
      </c>
      <c r="D216" s="47" t="s">
        <v>213</v>
      </c>
      <c r="E216" s="85" t="s">
        <v>214</v>
      </c>
      <c r="F216" s="86" t="s">
        <v>214</v>
      </c>
      <c r="G216" s="85" t="s">
        <v>214</v>
      </c>
    </row>
    <row r="217" spans="1:7" ht="37.5" x14ac:dyDescent="0.25">
      <c r="A217" s="104" t="s">
        <v>128</v>
      </c>
      <c r="B217" s="45" t="s">
        <v>129</v>
      </c>
      <c r="C217" s="41" t="s">
        <v>111</v>
      </c>
      <c r="D217" s="47" t="s">
        <v>213</v>
      </c>
      <c r="E217" s="85" t="s">
        <v>214</v>
      </c>
      <c r="F217" s="86" t="s">
        <v>214</v>
      </c>
      <c r="G217" s="85" t="s">
        <v>214</v>
      </c>
    </row>
    <row r="218" spans="1:7" x14ac:dyDescent="0.25">
      <c r="A218" s="99" t="s">
        <v>131</v>
      </c>
      <c r="B218" s="37" t="s">
        <v>132</v>
      </c>
      <c r="C218" s="38"/>
      <c r="D218" s="39"/>
      <c r="E218" s="70"/>
      <c r="F218" s="79"/>
      <c r="G218" s="70"/>
    </row>
    <row r="219" spans="1:7" ht="37.5" x14ac:dyDescent="0.25">
      <c r="A219" s="104" t="s">
        <v>133</v>
      </c>
      <c r="B219" s="45" t="s">
        <v>134</v>
      </c>
      <c r="C219" s="41" t="s">
        <v>135</v>
      </c>
      <c r="D219" s="47" t="s">
        <v>213</v>
      </c>
      <c r="E219" s="85">
        <v>0.245</v>
      </c>
      <c r="F219" s="86">
        <v>6.6280000000000001</v>
      </c>
      <c r="G219" s="85">
        <f t="shared" ref="G219:G221" si="51">ROUND(F219*E219,2)</f>
        <v>1.62</v>
      </c>
    </row>
    <row r="220" spans="1:7" ht="50" x14ac:dyDescent="0.25">
      <c r="A220" s="104" t="s">
        <v>136</v>
      </c>
      <c r="B220" s="45" t="s">
        <v>215</v>
      </c>
      <c r="C220" s="41" t="s">
        <v>137</v>
      </c>
      <c r="D220" s="47" t="s">
        <v>213</v>
      </c>
      <c r="E220" s="85">
        <v>0.32600000000000001</v>
      </c>
      <c r="F220" s="86">
        <v>6.6280000000000001</v>
      </c>
      <c r="G220" s="85">
        <f t="shared" si="51"/>
        <v>2.16</v>
      </c>
    </row>
    <row r="221" spans="1:7" ht="37.5" x14ac:dyDescent="0.25">
      <c r="A221" s="104" t="s">
        <v>138</v>
      </c>
      <c r="B221" s="45" t="s">
        <v>139</v>
      </c>
      <c r="C221" s="41" t="s">
        <v>140</v>
      </c>
      <c r="D221" s="47" t="s">
        <v>213</v>
      </c>
      <c r="E221" s="85">
        <v>0.16300000000000001</v>
      </c>
      <c r="F221" s="86">
        <v>6.6280000000000001</v>
      </c>
      <c r="G221" s="85">
        <f t="shared" si="51"/>
        <v>1.08</v>
      </c>
    </row>
    <row r="222" spans="1:7" ht="13" x14ac:dyDescent="0.25">
      <c r="A222" s="67" t="s">
        <v>216</v>
      </c>
      <c r="B222" s="36" t="s">
        <v>217</v>
      </c>
      <c r="C222" s="102"/>
      <c r="D222" s="103"/>
      <c r="E222" s="68"/>
      <c r="F222" s="78"/>
      <c r="G222" s="68"/>
    </row>
    <row r="223" spans="1:7" x14ac:dyDescent="0.25">
      <c r="A223" s="105" t="s">
        <v>141</v>
      </c>
      <c r="B223" s="106" t="s">
        <v>142</v>
      </c>
      <c r="C223" s="107"/>
      <c r="D223" s="83"/>
      <c r="E223" s="85"/>
      <c r="F223" s="86"/>
      <c r="G223" s="85"/>
    </row>
    <row r="224" spans="1:7" ht="25" x14ac:dyDescent="0.25">
      <c r="A224" s="46" t="s">
        <v>143</v>
      </c>
      <c r="B224" s="45" t="s">
        <v>144</v>
      </c>
      <c r="C224" s="41" t="s">
        <v>145</v>
      </c>
      <c r="D224" s="47" t="s">
        <v>195</v>
      </c>
      <c r="E224" s="85">
        <v>5.7839999999999998</v>
      </c>
      <c r="F224" s="86">
        <v>4.6683000000000003</v>
      </c>
      <c r="G224" s="85">
        <f t="shared" ref="G224:G242" si="52">ROUND(F224*E224,2)</f>
        <v>27</v>
      </c>
    </row>
    <row r="225" spans="1:7" ht="25" x14ac:dyDescent="0.25">
      <c r="A225" s="46" t="s">
        <v>146</v>
      </c>
      <c r="B225" s="45" t="s">
        <v>147</v>
      </c>
      <c r="C225" s="41" t="s">
        <v>145</v>
      </c>
      <c r="D225" s="47" t="s">
        <v>195</v>
      </c>
      <c r="E225" s="85">
        <v>5.7839999999999998</v>
      </c>
      <c r="F225" s="86">
        <v>4.6683000000000003</v>
      </c>
      <c r="G225" s="85">
        <f t="shared" si="52"/>
        <v>27</v>
      </c>
    </row>
    <row r="226" spans="1:7" ht="25" x14ac:dyDescent="0.25">
      <c r="A226" s="46" t="s">
        <v>148</v>
      </c>
      <c r="B226" s="45" t="s">
        <v>149</v>
      </c>
      <c r="C226" s="41" t="s">
        <v>145</v>
      </c>
      <c r="D226" s="47" t="s">
        <v>195</v>
      </c>
      <c r="E226" s="85">
        <v>6.94</v>
      </c>
      <c r="F226" s="86">
        <v>4.6683000000000003</v>
      </c>
      <c r="G226" s="85">
        <f t="shared" si="52"/>
        <v>32.4</v>
      </c>
    </row>
    <row r="227" spans="1:7" ht="25" x14ac:dyDescent="0.25">
      <c r="A227" s="46" t="s">
        <v>150</v>
      </c>
      <c r="B227" s="45" t="s">
        <v>151</v>
      </c>
      <c r="C227" s="41" t="s">
        <v>145</v>
      </c>
      <c r="D227" s="47" t="s">
        <v>195</v>
      </c>
      <c r="E227" s="85">
        <v>3.47</v>
      </c>
      <c r="F227" s="86">
        <v>4.6683000000000003</v>
      </c>
      <c r="G227" s="85">
        <f t="shared" si="52"/>
        <v>16.2</v>
      </c>
    </row>
    <row r="228" spans="1:7" ht="25" x14ac:dyDescent="0.25">
      <c r="A228" s="46" t="s">
        <v>152</v>
      </c>
      <c r="B228" s="47" t="s">
        <v>153</v>
      </c>
      <c r="C228" s="108"/>
      <c r="D228" s="83"/>
      <c r="E228" s="85"/>
      <c r="F228" s="86"/>
      <c r="G228" s="85"/>
    </row>
    <row r="229" spans="1:7" ht="25" x14ac:dyDescent="0.25">
      <c r="A229" s="46" t="s">
        <v>154</v>
      </c>
      <c r="B229" s="45" t="s">
        <v>155</v>
      </c>
      <c r="C229" s="41" t="s">
        <v>145</v>
      </c>
      <c r="D229" s="47" t="s">
        <v>195</v>
      </c>
      <c r="E229" s="85">
        <v>5.7839999999999998</v>
      </c>
      <c r="F229" s="86">
        <v>4.6683000000000003</v>
      </c>
      <c r="G229" s="85">
        <f t="shared" si="52"/>
        <v>27</v>
      </c>
    </row>
    <row r="230" spans="1:7" ht="25" x14ac:dyDescent="0.25">
      <c r="A230" s="46" t="s">
        <v>156</v>
      </c>
      <c r="B230" s="45" t="s">
        <v>157</v>
      </c>
      <c r="C230" s="41" t="s">
        <v>145</v>
      </c>
      <c r="D230" s="47" t="s">
        <v>195</v>
      </c>
      <c r="E230" s="85">
        <v>5.7839999999999998</v>
      </c>
      <c r="F230" s="86">
        <v>4.6683000000000003</v>
      </c>
      <c r="G230" s="85">
        <f t="shared" si="52"/>
        <v>27</v>
      </c>
    </row>
    <row r="231" spans="1:7" x14ac:dyDescent="0.25">
      <c r="A231" s="46" t="s">
        <v>158</v>
      </c>
      <c r="B231" s="47" t="s">
        <v>159</v>
      </c>
      <c r="C231" s="108"/>
      <c r="D231" s="83"/>
      <c r="E231" s="85"/>
      <c r="F231" s="86"/>
      <c r="G231" s="85"/>
    </row>
    <row r="232" spans="1:7" ht="25" x14ac:dyDescent="0.25">
      <c r="A232" s="46" t="s">
        <v>160</v>
      </c>
      <c r="B232" s="45" t="s">
        <v>161</v>
      </c>
      <c r="C232" s="41" t="s">
        <v>145</v>
      </c>
      <c r="D232" s="47" t="s">
        <v>195</v>
      </c>
      <c r="E232" s="85">
        <v>6.94</v>
      </c>
      <c r="F232" s="86">
        <v>4.6683000000000003</v>
      </c>
      <c r="G232" s="85">
        <f t="shared" si="52"/>
        <v>32.4</v>
      </c>
    </row>
    <row r="233" spans="1:7" ht="25" x14ac:dyDescent="0.25">
      <c r="A233" s="46" t="s">
        <v>162</v>
      </c>
      <c r="B233" s="45" t="s">
        <v>163</v>
      </c>
      <c r="C233" s="41" t="s">
        <v>145</v>
      </c>
      <c r="D233" s="47" t="s">
        <v>195</v>
      </c>
      <c r="E233" s="85">
        <v>3.47</v>
      </c>
      <c r="F233" s="86">
        <v>4.6683000000000003</v>
      </c>
      <c r="G233" s="85">
        <f t="shared" si="52"/>
        <v>16.2</v>
      </c>
    </row>
    <row r="234" spans="1:7" ht="25" x14ac:dyDescent="0.25">
      <c r="A234" s="46" t="s">
        <v>164</v>
      </c>
      <c r="B234" s="45" t="s">
        <v>165</v>
      </c>
      <c r="C234" s="41" t="s">
        <v>145</v>
      </c>
      <c r="D234" s="47" t="s">
        <v>195</v>
      </c>
      <c r="E234" s="85">
        <v>6.94</v>
      </c>
      <c r="F234" s="86">
        <v>4.6683000000000003</v>
      </c>
      <c r="G234" s="85">
        <f t="shared" si="52"/>
        <v>32.4</v>
      </c>
    </row>
    <row r="235" spans="1:7" x14ac:dyDescent="0.25">
      <c r="A235" s="46" t="s">
        <v>166</v>
      </c>
      <c r="B235" s="47" t="s">
        <v>167</v>
      </c>
      <c r="C235" s="108"/>
      <c r="D235" s="83"/>
      <c r="E235" s="85"/>
      <c r="F235" s="86"/>
      <c r="G235" s="85"/>
    </row>
    <row r="236" spans="1:7" ht="25" x14ac:dyDescent="0.25">
      <c r="A236" s="46" t="s">
        <v>168</v>
      </c>
      <c r="B236" s="45" t="s">
        <v>163</v>
      </c>
      <c r="C236" s="41" t="s">
        <v>145</v>
      </c>
      <c r="D236" s="47" t="s">
        <v>195</v>
      </c>
      <c r="E236" s="85">
        <v>3.47</v>
      </c>
      <c r="F236" s="86">
        <v>4.6683000000000003</v>
      </c>
      <c r="G236" s="85">
        <f t="shared" si="52"/>
        <v>16.2</v>
      </c>
    </row>
    <row r="237" spans="1:7" ht="25" x14ac:dyDescent="0.25">
      <c r="A237" s="46" t="s">
        <v>169</v>
      </c>
      <c r="B237" s="45" t="s">
        <v>170</v>
      </c>
      <c r="C237" s="41" t="s">
        <v>145</v>
      </c>
      <c r="D237" s="47" t="s">
        <v>195</v>
      </c>
      <c r="E237" s="85">
        <v>3.47</v>
      </c>
      <c r="F237" s="86">
        <v>4.6683000000000003</v>
      </c>
      <c r="G237" s="85">
        <f t="shared" si="52"/>
        <v>16.2</v>
      </c>
    </row>
    <row r="238" spans="1:7" x14ac:dyDescent="0.25">
      <c r="A238" s="46" t="s">
        <v>171</v>
      </c>
      <c r="B238" s="47" t="s">
        <v>172</v>
      </c>
      <c r="C238" s="108"/>
      <c r="D238" s="83"/>
      <c r="E238" s="85"/>
      <c r="F238" s="86"/>
      <c r="G238" s="85"/>
    </row>
    <row r="239" spans="1:7" ht="25" x14ac:dyDescent="0.25">
      <c r="A239" s="46" t="s">
        <v>173</v>
      </c>
      <c r="B239" s="45" t="s">
        <v>157</v>
      </c>
      <c r="C239" s="41" t="s">
        <v>145</v>
      </c>
      <c r="D239" s="47" t="s">
        <v>195</v>
      </c>
      <c r="E239" s="85">
        <v>3.47</v>
      </c>
      <c r="F239" s="86">
        <v>4.6683000000000003</v>
      </c>
      <c r="G239" s="85">
        <f t="shared" si="52"/>
        <v>16.2</v>
      </c>
    </row>
    <row r="240" spans="1:7" ht="25" x14ac:dyDescent="0.25">
      <c r="A240" s="46" t="s">
        <v>174</v>
      </c>
      <c r="B240" s="45" t="s">
        <v>175</v>
      </c>
      <c r="C240" s="41" t="s">
        <v>145</v>
      </c>
      <c r="D240" s="47" t="s">
        <v>195</v>
      </c>
      <c r="E240" s="85">
        <v>5.7839999999999998</v>
      </c>
      <c r="F240" s="86">
        <v>4.6683000000000003</v>
      </c>
      <c r="G240" s="85">
        <f t="shared" si="52"/>
        <v>27</v>
      </c>
    </row>
    <row r="241" spans="1:7" ht="25" x14ac:dyDescent="0.25">
      <c r="A241" s="46" t="s">
        <v>176</v>
      </c>
      <c r="B241" s="48" t="s">
        <v>177</v>
      </c>
      <c r="C241" s="41" t="s">
        <v>145</v>
      </c>
      <c r="D241" s="47" t="s">
        <v>195</v>
      </c>
      <c r="E241" s="85">
        <v>4.6260000000000003</v>
      </c>
      <c r="F241" s="86">
        <v>4.6683000000000003</v>
      </c>
      <c r="G241" s="85">
        <f t="shared" si="52"/>
        <v>21.6</v>
      </c>
    </row>
    <row r="242" spans="1:7" ht="50" x14ac:dyDescent="0.25">
      <c r="A242" s="46" t="s">
        <v>178</v>
      </c>
      <c r="B242" s="45" t="s">
        <v>219</v>
      </c>
      <c r="C242" s="82" t="s">
        <v>145</v>
      </c>
      <c r="D242" s="47" t="s">
        <v>197</v>
      </c>
      <c r="E242" s="85">
        <v>4.1539999999999999</v>
      </c>
      <c r="F242" s="86">
        <v>6.5002000000000004</v>
      </c>
      <c r="G242" s="85">
        <f t="shared" si="52"/>
        <v>27</v>
      </c>
    </row>
    <row r="243" spans="1:7" ht="37.5" x14ac:dyDescent="0.25">
      <c r="A243" s="46" t="s">
        <v>179</v>
      </c>
      <c r="B243" s="45" t="s">
        <v>220</v>
      </c>
      <c r="C243" s="82" t="s">
        <v>145</v>
      </c>
      <c r="D243" s="47" t="s">
        <v>197</v>
      </c>
      <c r="E243" s="85">
        <v>9.9700000000000006</v>
      </c>
      <c r="F243" s="86">
        <v>6.5002000000000004</v>
      </c>
      <c r="G243" s="85">
        <f>ROUND(F243*E243-0.01,2)</f>
        <v>64.8</v>
      </c>
    </row>
    <row r="244" spans="1:7" ht="39.5" x14ac:dyDescent="0.25">
      <c r="A244" s="46" t="s">
        <v>180</v>
      </c>
      <c r="B244" s="81" t="s">
        <v>231</v>
      </c>
      <c r="C244" s="82" t="s">
        <v>145</v>
      </c>
      <c r="D244" s="47" t="s">
        <v>197</v>
      </c>
      <c r="E244" s="85">
        <v>2.4900000000000002</v>
      </c>
      <c r="F244" s="86">
        <v>6.5002000000000004</v>
      </c>
      <c r="G244" s="85">
        <f>ROUND(F244*E244+0.01,2)</f>
        <v>16.2</v>
      </c>
    </row>
    <row r="245" spans="1:7" ht="37.5" x14ac:dyDescent="0.25">
      <c r="A245" s="46" t="s">
        <v>181</v>
      </c>
      <c r="B245" s="45" t="s">
        <v>221</v>
      </c>
      <c r="C245" s="82" t="s">
        <v>182</v>
      </c>
      <c r="D245" s="47" t="s">
        <v>195</v>
      </c>
      <c r="E245" s="85">
        <v>0.57999999999999996</v>
      </c>
      <c r="F245" s="86">
        <v>4.6683000000000003</v>
      </c>
      <c r="G245" s="85">
        <f>ROUND(F245*E245-0.01,2)</f>
        <v>2.7</v>
      </c>
    </row>
  </sheetData>
  <autoFilter ref="A11:G245" xr:uid="{00000000-0009-0000-0000-000002000000}"/>
  <mergeCells count="3">
    <mergeCell ref="A7:G7"/>
    <mergeCell ref="B169:G169"/>
    <mergeCell ref="B11:G11"/>
  </mergeCells>
  <pageMargins left="0.59" right="0.2" top="0.33" bottom="0.28000000000000003" header="0.31496062992125984" footer="0.31496062992125984"/>
  <pageSetup paperSize="9"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bf9c787b-86fa-46b7-82b5-b5a01fd7d54d">
      <Terms xmlns="http://schemas.microsoft.com/office/infopath/2007/PartnerControls"/>
    </lcf76f155ced4ddcb4097134ff3c332f>
    <TaxCatchAll xmlns="b46cec30-3c96-49ba-8e80-c1db7ce5db4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kuments" ma:contentTypeID="0x0101007B98BB4B34F2884EBFE5D98E9C8C082A" ma:contentTypeVersion="18" ma:contentTypeDescription="Izveidot jaunu dokumentu." ma:contentTypeScope="" ma:versionID="d63f27938dfaab79786904fe3f699a14">
  <xsd:schema xmlns:xsd="http://www.w3.org/2001/XMLSchema" xmlns:xs="http://www.w3.org/2001/XMLSchema" xmlns:p="http://schemas.microsoft.com/office/2006/metadata/properties" xmlns:ns2="b46cec30-3c96-49ba-8e80-c1db7ce5db41" xmlns:ns3="bf9c787b-86fa-46b7-82b5-b5a01fd7d54d" targetNamespace="http://schemas.microsoft.com/office/2006/metadata/properties" ma:root="true" ma:fieldsID="89943475ffa202f7de87fda01a1a2217" ns2:_="" ns3:_="">
    <xsd:import namespace="b46cec30-3c96-49ba-8e80-c1db7ce5db41"/>
    <xsd:import namespace="bf9c787b-86fa-46b7-82b5-b5a01fd7d54d"/>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GenerationTime" minOccurs="0"/>
                <xsd:element ref="ns3:MediaServiceEventHashCode" minOccurs="0"/>
                <xsd:element ref="ns3:MediaServiceDateTaken" minOccurs="0"/>
                <xsd:element ref="ns3:MediaServiceOCR" minOccurs="0"/>
                <xsd:element ref="ns3:MediaServiceLocation"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46cec30-3c96-49ba-8e80-c1db7ce5db41" elementFormDefault="qualified">
    <xsd:import namespace="http://schemas.microsoft.com/office/2006/documentManagement/types"/>
    <xsd:import namespace="http://schemas.microsoft.com/office/infopath/2007/PartnerControls"/>
    <xsd:element name="SharedWithUsers" ma:index="8"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Koplietots ar: detalizēti" ma:internalName="SharedWithDetails" ma:readOnly="true">
      <xsd:simpleType>
        <xsd:restriction base="dms:Note">
          <xsd:maxLength value="255"/>
        </xsd:restriction>
      </xsd:simpleType>
    </xsd:element>
    <xsd:element name="TaxCatchAll" ma:index="23" nillable="true" ma:displayName="Taxonomy Catch All Column" ma:hidden="true" ma:list="{4f5df50f-fd52-48f7-a593-cd827f66359d}" ma:internalName="TaxCatchAll" ma:showField="CatchAllData" ma:web="b46cec30-3c96-49ba-8e80-c1db7ce5db41">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bf9c787b-86fa-46b7-82b5-b5a01fd7d54d"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Attēlu atzīmes" ma:readOnly="false" ma:fieldId="{5cf76f15-5ced-4ddc-b409-7134ff3c332f}" ma:taxonomyMulti="true" ma:sspId="cbc571fe-a37c-43d1-b765-14afe1eb7737"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8B85EE9-2EEF-4F6E-91B1-3B4E74B8B4F4}">
  <ds:schemaRefs>
    <ds:schemaRef ds:uri="http://schemas.microsoft.com/sharepoint/v3/contenttype/forms"/>
  </ds:schemaRefs>
</ds:datastoreItem>
</file>

<file path=customXml/itemProps2.xml><?xml version="1.0" encoding="utf-8"?>
<ds:datastoreItem xmlns:ds="http://schemas.openxmlformats.org/officeDocument/2006/customXml" ds:itemID="{50B94943-49F1-4F3A-919F-5F1924EF079E}">
  <ds:schemaRefs>
    <ds:schemaRef ds:uri="http://schemas.microsoft.com/office/2006/metadata/properties"/>
    <ds:schemaRef ds:uri="http://schemas.microsoft.com/office/infopath/2007/PartnerControls"/>
    <ds:schemaRef ds:uri="bf9c787b-86fa-46b7-82b5-b5a01fd7d54d"/>
    <ds:schemaRef ds:uri="b46cec30-3c96-49ba-8e80-c1db7ce5db41"/>
  </ds:schemaRefs>
</ds:datastoreItem>
</file>

<file path=customXml/itemProps3.xml><?xml version="1.0" encoding="utf-8"?>
<ds:datastoreItem xmlns:ds="http://schemas.openxmlformats.org/officeDocument/2006/customXml" ds:itemID="{D3D0F602-648B-4917-8223-58C38B5571D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46cec30-3c96-49ba-8e80-c1db7ce5db41"/>
    <ds:schemaRef ds:uri="bf9c787b-86fa-46b7-82b5-b5a01fd7d54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2</vt:i4>
      </vt:variant>
      <vt:variant>
        <vt:lpstr>Diapazoni ar nosaukumiem</vt:lpstr>
      </vt:variant>
      <vt:variant>
        <vt:i4>2</vt:i4>
      </vt:variant>
    </vt:vector>
  </HeadingPairs>
  <TitlesOfParts>
    <vt:vector size="4" baseType="lpstr">
      <vt:lpstr>1.pielikums</vt:lpstr>
      <vt:lpstr>2.pielikums</vt:lpstr>
      <vt:lpstr>'1.pielikums'!Drukas_apgabals</vt:lpstr>
      <vt:lpstr>'2.pielikums'!Drukas_apgabals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Baiba Puķīte</dc:creator>
  <cp:lastModifiedBy>Evija Smiltniece</cp:lastModifiedBy>
  <cp:lastPrinted>2025-09-02T11:30:24Z</cp:lastPrinted>
  <dcterms:created xsi:type="dcterms:W3CDTF">2025-06-18T10:09:43Z</dcterms:created>
  <dcterms:modified xsi:type="dcterms:W3CDTF">2025-09-26T10:06:07Z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0x0101007B98BB4B34F2884EBFE5D98E9C8C082A</vt:lpwstr>
  </property>
</Properties>
</file>