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itd-01.lm.local\LMHomeFolders\Inese.Veinberga\SIVA_CENRADIS_2025\"/>
    </mc:Choice>
  </mc:AlternateContent>
  <xr:revisionPtr revIDLastSave="0" documentId="13_ncr:1_{DE66251D-6B86-4DC0-AA52-580D9E98C7D5}" xr6:coauthVersionLast="36" xr6:coauthVersionMax="36" xr10:uidLastSave="{00000000-0000-0000-0000-000000000000}"/>
  <bookViews>
    <workbookView xWindow="0" yWindow="0" windowWidth="19200" windowHeight="7550" xr2:uid="{00000000-000D-0000-FFFF-FFFF00000000}"/>
  </bookViews>
  <sheets>
    <sheet name="skaidrojums" sheetId="1" r:id="rId1"/>
  </sheets>
  <externalReferences>
    <externalReference r:id="rId2"/>
  </externalReferences>
  <calcPr calcId="191029"/>
</workbook>
</file>

<file path=xl/calcChain.xml><?xml version="1.0" encoding="utf-8"?>
<calcChain xmlns="http://schemas.openxmlformats.org/spreadsheetml/2006/main">
  <c r="K28" i="1" l="1"/>
  <c r="K26" i="1"/>
  <c r="N87" i="1" l="1"/>
  <c r="M87" i="1"/>
  <c r="L87" i="1"/>
  <c r="O87" i="1" s="1"/>
  <c r="L86" i="1"/>
  <c r="L84" i="1"/>
  <c r="N83" i="1"/>
  <c r="M83" i="1"/>
  <c r="L83" i="1"/>
  <c r="O83" i="1" s="1"/>
  <c r="L82" i="1"/>
  <c r="L80" i="1" l="1"/>
  <c r="N78" i="1"/>
  <c r="M78" i="1"/>
  <c r="L78" i="1"/>
  <c r="O78" i="1" s="1"/>
  <c r="N75" i="1"/>
  <c r="M75" i="1"/>
  <c r="F75" i="1"/>
  <c r="L75" i="1"/>
  <c r="O75" i="1" s="1"/>
  <c r="L77" i="1"/>
  <c r="M86" i="1"/>
  <c r="M84" i="1"/>
  <c r="N84" i="1"/>
  <c r="M82" i="1"/>
  <c r="M80" i="1"/>
  <c r="N80" i="1"/>
  <c r="M79" i="1"/>
  <c r="L79" i="1"/>
  <c r="M77" i="1"/>
  <c r="N77" i="1"/>
  <c r="F86" i="1"/>
  <c r="F84" i="1"/>
  <c r="F82" i="1"/>
  <c r="F80" i="1"/>
  <c r="F79" i="1"/>
  <c r="F77" i="1"/>
  <c r="O80" i="1" l="1"/>
  <c r="O86" i="1"/>
  <c r="N82" i="1"/>
  <c r="N86" i="1"/>
  <c r="N79" i="1"/>
  <c r="O79" i="1"/>
  <c r="O77" i="1"/>
  <c r="O82" i="1"/>
  <c r="O84" i="1"/>
  <c r="F13" i="1"/>
  <c r="N136" i="1"/>
  <c r="L136" i="1"/>
  <c r="F136" i="1"/>
  <c r="D136" i="1"/>
  <c r="M136" i="1" s="1"/>
  <c r="N135" i="1"/>
  <c r="M135" i="1"/>
  <c r="L135" i="1"/>
  <c r="F135" i="1"/>
  <c r="N134" i="1"/>
  <c r="M134" i="1"/>
  <c r="L134" i="1"/>
  <c r="F134" i="1"/>
  <c r="N132" i="1"/>
  <c r="M132" i="1"/>
  <c r="L132" i="1"/>
  <c r="F132" i="1"/>
  <c r="N131" i="1"/>
  <c r="M131" i="1"/>
  <c r="L131" i="1"/>
  <c r="F131" i="1"/>
  <c r="N130" i="1"/>
  <c r="M130" i="1"/>
  <c r="L130" i="1"/>
  <c r="F130" i="1"/>
  <c r="N127" i="1"/>
  <c r="M127" i="1"/>
  <c r="L127" i="1"/>
  <c r="O127" i="1" s="1"/>
  <c r="N124" i="1"/>
  <c r="M124" i="1"/>
  <c r="L124" i="1"/>
  <c r="F124" i="1"/>
  <c r="N123" i="1"/>
  <c r="M123" i="1"/>
  <c r="L123" i="1"/>
  <c r="F123" i="1"/>
  <c r="N122" i="1"/>
  <c r="M122" i="1"/>
  <c r="L122" i="1"/>
  <c r="F122" i="1"/>
  <c r="N118" i="1"/>
  <c r="M118" i="1"/>
  <c r="L118" i="1"/>
  <c r="F118" i="1"/>
  <c r="N117" i="1"/>
  <c r="M117" i="1"/>
  <c r="L117" i="1"/>
  <c r="F117" i="1"/>
  <c r="N116" i="1"/>
  <c r="M116" i="1"/>
  <c r="L116" i="1"/>
  <c r="F116" i="1"/>
  <c r="N115" i="1"/>
  <c r="M115" i="1"/>
  <c r="L115" i="1"/>
  <c r="F115" i="1"/>
  <c r="N114" i="1"/>
  <c r="M114" i="1"/>
  <c r="L114" i="1"/>
  <c r="F114" i="1"/>
  <c r="N113" i="1"/>
  <c r="M113" i="1"/>
  <c r="L113" i="1"/>
  <c r="O113" i="1" s="1"/>
  <c r="N112" i="1"/>
  <c r="M112" i="1"/>
  <c r="L112" i="1"/>
  <c r="F112" i="1"/>
  <c r="N109" i="1"/>
  <c r="M109" i="1"/>
  <c r="L109" i="1"/>
  <c r="O109" i="1" s="1"/>
  <c r="N107" i="1"/>
  <c r="M107" i="1"/>
  <c r="L107" i="1"/>
  <c r="F107" i="1"/>
  <c r="N106" i="1"/>
  <c r="M106" i="1"/>
  <c r="L106" i="1"/>
  <c r="F106" i="1"/>
  <c r="N105" i="1"/>
  <c r="M105" i="1"/>
  <c r="L105" i="1"/>
  <c r="F105" i="1"/>
  <c r="N104" i="1"/>
  <c r="M104" i="1"/>
  <c r="L104" i="1"/>
  <c r="F104" i="1"/>
  <c r="N103" i="1"/>
  <c r="M103" i="1"/>
  <c r="L103" i="1"/>
  <c r="F103" i="1"/>
  <c r="N102" i="1"/>
  <c r="M102" i="1"/>
  <c r="L102" i="1"/>
  <c r="F102" i="1"/>
  <c r="K101" i="1"/>
  <c r="L101" i="1" s="1"/>
  <c r="D101" i="1"/>
  <c r="F101" i="1" s="1"/>
  <c r="M100" i="1"/>
  <c r="K100" i="1"/>
  <c r="L100" i="1" s="1"/>
  <c r="F100" i="1"/>
  <c r="N98" i="1"/>
  <c r="M98" i="1"/>
  <c r="L98" i="1"/>
  <c r="F98" i="1"/>
  <c r="M97" i="1"/>
  <c r="K97" i="1"/>
  <c r="L97" i="1" s="1"/>
  <c r="F97" i="1"/>
  <c r="N95" i="1"/>
  <c r="M95" i="1"/>
  <c r="L95" i="1"/>
  <c r="F95" i="1"/>
  <c r="N94" i="1"/>
  <c r="M94" i="1"/>
  <c r="L94" i="1"/>
  <c r="F94" i="1"/>
  <c r="N92" i="1"/>
  <c r="M92" i="1"/>
  <c r="L92" i="1"/>
  <c r="F92" i="1"/>
  <c r="N91" i="1"/>
  <c r="M91" i="1"/>
  <c r="L91" i="1"/>
  <c r="F91" i="1"/>
  <c r="N88" i="1"/>
  <c r="M88" i="1"/>
  <c r="L88" i="1"/>
  <c r="F88" i="1"/>
  <c r="M73" i="1"/>
  <c r="K73" i="1"/>
  <c r="L73" i="1" s="1"/>
  <c r="F73" i="1"/>
  <c r="M72" i="1"/>
  <c r="K72" i="1"/>
  <c r="L72" i="1" s="1"/>
  <c r="F72" i="1"/>
  <c r="M70" i="1"/>
  <c r="K70" i="1"/>
  <c r="L70" i="1" s="1"/>
  <c r="F70" i="1"/>
  <c r="M68" i="1"/>
  <c r="K68" i="1"/>
  <c r="L68" i="1" s="1"/>
  <c r="F68" i="1"/>
  <c r="M67" i="1"/>
  <c r="K67" i="1"/>
  <c r="L67" i="1" s="1"/>
  <c r="F67" i="1"/>
  <c r="N65" i="1"/>
  <c r="M65" i="1"/>
  <c r="L65" i="1"/>
  <c r="F65" i="1"/>
  <c r="N64" i="1"/>
  <c r="M64" i="1"/>
  <c r="L64" i="1"/>
  <c r="F64" i="1"/>
  <c r="O63" i="1"/>
  <c r="N63" i="1"/>
  <c r="M63" i="1"/>
  <c r="N62" i="1"/>
  <c r="M62" i="1"/>
  <c r="L62" i="1"/>
  <c r="F62" i="1"/>
  <c r="N61" i="1"/>
  <c r="M61" i="1"/>
  <c r="L61" i="1"/>
  <c r="F61" i="1"/>
  <c r="N60" i="1"/>
  <c r="M60" i="1"/>
  <c r="L60" i="1"/>
  <c r="F60" i="1"/>
  <c r="N59" i="1"/>
  <c r="M59" i="1"/>
  <c r="L59" i="1"/>
  <c r="F59" i="1"/>
  <c r="N58" i="1"/>
  <c r="M58" i="1"/>
  <c r="L58" i="1"/>
  <c r="F58" i="1"/>
  <c r="N57" i="1"/>
  <c r="M57" i="1"/>
  <c r="L57" i="1"/>
  <c r="F57" i="1"/>
  <c r="N56" i="1"/>
  <c r="M56" i="1"/>
  <c r="L56" i="1"/>
  <c r="F56" i="1"/>
  <c r="N55" i="1"/>
  <c r="J55" i="1"/>
  <c r="I55" i="1"/>
  <c r="D55" i="1"/>
  <c r="F55" i="1" s="1"/>
  <c r="C55" i="1"/>
  <c r="N54" i="1"/>
  <c r="M54" i="1"/>
  <c r="L54" i="1"/>
  <c r="F54" i="1"/>
  <c r="N51" i="1"/>
  <c r="M51" i="1"/>
  <c r="L51" i="1"/>
  <c r="F51" i="1"/>
  <c r="N49" i="1"/>
  <c r="M49" i="1"/>
  <c r="L49" i="1"/>
  <c r="F49" i="1"/>
  <c r="N48" i="1"/>
  <c r="M48" i="1"/>
  <c r="L48" i="1"/>
  <c r="F48" i="1"/>
  <c r="N47" i="1"/>
  <c r="M47" i="1"/>
  <c r="L47" i="1"/>
  <c r="F47" i="1"/>
  <c r="N46" i="1"/>
  <c r="M46" i="1"/>
  <c r="L46" i="1"/>
  <c r="O46" i="1" s="1"/>
  <c r="N45" i="1"/>
  <c r="M45" i="1"/>
  <c r="L45" i="1"/>
  <c r="F45" i="1"/>
  <c r="N43" i="1"/>
  <c r="M43" i="1"/>
  <c r="L43" i="1"/>
  <c r="F43" i="1"/>
  <c r="N42" i="1"/>
  <c r="M42" i="1"/>
  <c r="L42" i="1"/>
  <c r="O42" i="1" s="1"/>
  <c r="N41" i="1"/>
  <c r="M41" i="1"/>
  <c r="L41" i="1"/>
  <c r="F41" i="1"/>
  <c r="N40" i="1"/>
  <c r="M40" i="1"/>
  <c r="L40" i="1"/>
  <c r="F40" i="1"/>
  <c r="N39" i="1"/>
  <c r="M39" i="1"/>
  <c r="L39" i="1"/>
  <c r="F39" i="1"/>
  <c r="K36" i="1"/>
  <c r="N36" i="1" s="1"/>
  <c r="J36" i="1"/>
  <c r="D36" i="1"/>
  <c r="F36" i="1" s="1"/>
  <c r="K35" i="1"/>
  <c r="J35" i="1"/>
  <c r="D35" i="1"/>
  <c r="F35" i="1" s="1"/>
  <c r="K34" i="1"/>
  <c r="N34" i="1" s="1"/>
  <c r="J34" i="1"/>
  <c r="D34" i="1"/>
  <c r="F34" i="1" s="1"/>
  <c r="K33" i="1"/>
  <c r="N33" i="1" s="1"/>
  <c r="J33" i="1"/>
  <c r="D33" i="1"/>
  <c r="F33" i="1" s="1"/>
  <c r="N30" i="1"/>
  <c r="M30" i="1"/>
  <c r="L30" i="1"/>
  <c r="F30" i="1"/>
  <c r="N28" i="1"/>
  <c r="M28" i="1"/>
  <c r="L28" i="1"/>
  <c r="F28" i="1"/>
  <c r="N27" i="1"/>
  <c r="M27" i="1"/>
  <c r="L27" i="1"/>
  <c r="F27" i="1"/>
  <c r="N26" i="1"/>
  <c r="M26" i="1"/>
  <c r="L26" i="1"/>
  <c r="F26" i="1"/>
  <c r="N25" i="1"/>
  <c r="M25" i="1"/>
  <c r="L25" i="1"/>
  <c r="F25" i="1"/>
  <c r="N23" i="1"/>
  <c r="M23" i="1"/>
  <c r="L23" i="1"/>
  <c r="F23" i="1"/>
  <c r="N19" i="1"/>
  <c r="M19" i="1"/>
  <c r="L19" i="1"/>
  <c r="F19" i="1"/>
  <c r="N18" i="1"/>
  <c r="M18" i="1"/>
  <c r="L18" i="1"/>
  <c r="F18" i="1"/>
  <c r="N17" i="1"/>
  <c r="M17" i="1"/>
  <c r="L17" i="1"/>
  <c r="F17" i="1"/>
  <c r="N15" i="1"/>
  <c r="M15" i="1"/>
  <c r="L15" i="1"/>
  <c r="F15" i="1"/>
  <c r="N14" i="1"/>
  <c r="M14" i="1"/>
  <c r="L14" i="1"/>
  <c r="F14" i="1"/>
  <c r="N13" i="1"/>
  <c r="M13" i="1"/>
  <c r="L13" i="1"/>
  <c r="O115" i="1" l="1"/>
  <c r="O14" i="1"/>
  <c r="O40" i="1"/>
  <c r="O49" i="1"/>
  <c r="O13" i="1"/>
  <c r="O61" i="1"/>
  <c r="O102" i="1"/>
  <c r="O116" i="1"/>
  <c r="O100" i="1"/>
  <c r="O30" i="1"/>
  <c r="O54" i="1"/>
  <c r="O72" i="1"/>
  <c r="O88" i="1"/>
  <c r="O103" i="1"/>
  <c r="O106" i="1"/>
  <c r="O114" i="1"/>
  <c r="O118" i="1"/>
  <c r="O124" i="1"/>
  <c r="O47" i="1"/>
  <c r="O131" i="1"/>
  <c r="O134" i="1"/>
  <c r="O67" i="1"/>
  <c r="O136" i="1"/>
  <c r="O130" i="1"/>
  <c r="O56" i="1"/>
  <c r="O62" i="1"/>
  <c r="O123" i="1"/>
  <c r="O65" i="1"/>
  <c r="O91" i="1"/>
  <c r="O104" i="1"/>
  <c r="O107" i="1"/>
  <c r="O132" i="1"/>
  <c r="M33" i="1"/>
  <c r="O95" i="1"/>
  <c r="N68" i="1"/>
  <c r="M101" i="1"/>
  <c r="L34" i="1"/>
  <c r="O34" i="1" s="1"/>
  <c r="N101" i="1"/>
  <c r="O98" i="1"/>
  <c r="N100" i="1"/>
  <c r="O17" i="1"/>
  <c r="O23" i="1"/>
  <c r="O27" i="1"/>
  <c r="M36" i="1"/>
  <c r="O41" i="1"/>
  <c r="O48" i="1"/>
  <c r="N67" i="1"/>
  <c r="O70" i="1"/>
  <c r="N72" i="1"/>
  <c r="O19" i="1"/>
  <c r="O64" i="1"/>
  <c r="M35" i="1"/>
  <c r="O57" i="1"/>
  <c r="O60" i="1"/>
  <c r="O68" i="1"/>
  <c r="N70" i="1"/>
  <c r="O73" i="1"/>
  <c r="O25" i="1"/>
  <c r="O92" i="1"/>
  <c r="F137" i="1"/>
  <c r="N73" i="1"/>
  <c r="O15" i="1"/>
  <c r="L35" i="1"/>
  <c r="O35" i="1" s="1"/>
  <c r="O45" i="1"/>
  <c r="O59" i="1"/>
  <c r="O97" i="1"/>
  <c r="O117" i="1"/>
  <c r="O28" i="1"/>
  <c r="O18" i="1"/>
  <c r="N35" i="1"/>
  <c r="O43" i="1"/>
  <c r="O58" i="1"/>
  <c r="N97" i="1"/>
  <c r="O112" i="1"/>
  <c r="O122" i="1"/>
  <c r="O135" i="1"/>
  <c r="O26" i="1"/>
  <c r="O39" i="1"/>
  <c r="O51" i="1"/>
  <c r="O94" i="1"/>
  <c r="O105" i="1"/>
  <c r="O101" i="1"/>
  <c r="L33" i="1"/>
  <c r="O33" i="1" s="1"/>
  <c r="L36" i="1"/>
  <c r="O36" i="1" s="1"/>
  <c r="M34" i="1"/>
  <c r="F128" i="1"/>
  <c r="L137" i="1"/>
  <c r="M55" i="1"/>
  <c r="L55" i="1"/>
  <c r="F138" i="1" l="1"/>
  <c r="O137" i="1"/>
  <c r="L128" i="1"/>
  <c r="L138" i="1" s="1"/>
  <c r="O55" i="1"/>
  <c r="O128" i="1" s="1"/>
  <c r="O138" i="1" l="1"/>
  <c r="P14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Inese Veinberga</author>
  </authors>
  <commentList>
    <comment ref="P77" authorId="0" shapeId="0" xr:uid="{E2AF196A-79E6-45CA-89B5-4EDAA50C34EA}">
      <text>
        <r>
          <rPr>
            <b/>
            <sz val="9"/>
            <color indexed="81"/>
            <rFont val="Tahoma"/>
            <family val="2"/>
            <charset val="186"/>
          </rPr>
          <t>Inese Veinberga:</t>
        </r>
        <r>
          <rPr>
            <sz val="9"/>
            <color indexed="81"/>
            <rFont val="Tahoma"/>
            <family val="2"/>
            <charset val="186"/>
          </rPr>
          <t xml:space="preserve">
Šeit un tālākpar 3.punktu precizēt attiecīgā locījumā, skatīt 3.1.apakšpunkta paskaidrojumu, iekrāsots zilā krāsā.
</t>
        </r>
      </text>
    </comment>
    <comment ref="P109" authorId="0" shapeId="0" xr:uid="{CD85DE76-8AC0-449D-AA40-D04FC9DB4B1E}">
      <text>
        <r>
          <rPr>
            <b/>
            <sz val="9"/>
            <rFont val="Tahoma"/>
            <family val="2"/>
            <charset val="186"/>
          </rPr>
          <t>Inese Veinberga:</t>
        </r>
        <r>
          <rPr>
            <sz val="9"/>
            <rFont val="Tahoma"/>
            <family val="2"/>
            <charset val="186"/>
          </rPr>
          <t xml:space="preserve">
Lūgums precizēt pakalpojuma veidu atbilstoši Cenrāža pielikumam</t>
        </r>
      </text>
    </comment>
    <comment ref="P113" authorId="0" shapeId="0" xr:uid="{C0D7AB47-6927-4A33-AA69-7040FCD2776C}">
      <text>
        <r>
          <rPr>
            <b/>
            <sz val="9"/>
            <rFont val="Tahoma"/>
            <family val="2"/>
            <charset val="186"/>
          </rPr>
          <t>Inese Veinberga:</t>
        </r>
        <r>
          <rPr>
            <sz val="9"/>
            <rFont val="Tahoma"/>
            <family val="2"/>
            <charset val="186"/>
          </rPr>
          <t xml:space="preserve">
Lūdzu precizēt pamatojumu, jo šis jau ir jauns pakalpojums
 </t>
        </r>
      </text>
    </comment>
  </commentList>
</comments>
</file>

<file path=xl/sharedStrings.xml><?xml version="1.0" encoding="utf-8"?>
<sst xmlns="http://schemas.openxmlformats.org/spreadsheetml/2006/main" count="554" uniqueCount="315">
  <si>
    <t xml:space="preserve">Vienas vienības cenas izmaiņu skaidrojums </t>
  </si>
  <si>
    <t>Pārējie maksas pakalpojumi</t>
  </si>
  <si>
    <t>Vienas vienības cena ar PVN</t>
  </si>
  <si>
    <t>Kopējo ieņēmumu izmaiņas</t>
  </si>
  <si>
    <t>sākotnējās ietekmes novērtējuma ziņojumam (anotācijai)</t>
  </si>
  <si>
    <t>Skaidrojums  par plānotajām izmaiņām maksas pakalpojumu cenrādī (maksas pakalpojumu veidos un cenā)</t>
  </si>
  <si>
    <t>13=10-4</t>
  </si>
  <si>
    <t>14=11-5</t>
  </si>
  <si>
    <t>15=12-6</t>
  </si>
  <si>
    <t>1.1.</t>
  </si>
  <si>
    <t>1.2.</t>
  </si>
  <si>
    <t>1.3.</t>
  </si>
  <si>
    <t>Plānotais vienību skaits</t>
  </si>
  <si>
    <t xml:space="preserve">Plānotais vienību  skaits </t>
  </si>
  <si>
    <t>Klasiskā masāža</t>
  </si>
  <si>
    <t>N.p.k. maksas pakalpojuma cenrādī</t>
  </si>
  <si>
    <t xml:space="preserve">Maksas pakalpojuma nosaukums </t>
  </si>
  <si>
    <t>Vienas vienības cena ar  PVN (euro)</t>
  </si>
  <si>
    <t>Vienas vienības cena bez  PVN (euro)</t>
  </si>
  <si>
    <t>Citi pašu ieņēmumi</t>
  </si>
  <si>
    <t>Piezīmes</t>
  </si>
  <si>
    <t xml:space="preserve">Finanšu nodaļas vadītāja </t>
  </si>
  <si>
    <t>A.Krivāne</t>
  </si>
  <si>
    <t>Anita.Ozolina@siva.gov.lv</t>
  </si>
  <si>
    <t>Viesu izmitināšana</t>
  </si>
  <si>
    <t>2013.gada 24.septembra noteikumos Nr.1002 "Sociālās</t>
  </si>
  <si>
    <t>integrācijas valstas aģentūras sniegto maksas  pakalpojumu cenrādis""</t>
  </si>
  <si>
    <t>Rehabilitācijas kurss pielāgotā numurā</t>
  </si>
  <si>
    <t>Ārstu un speciālistu konsultācijas</t>
  </si>
  <si>
    <t>Ārsta konsultācija</t>
  </si>
  <si>
    <t>Hidroterapija</t>
  </si>
  <si>
    <t>Ķermeņa zemūdens masāža</t>
  </si>
  <si>
    <t>Ārstnieciskā vanna</t>
  </si>
  <si>
    <t>Fizikālā terapija</t>
  </si>
  <si>
    <t xml:space="preserve">Ārstnieciskās aplikācijas </t>
  </si>
  <si>
    <t>Aparātprocedūras</t>
  </si>
  <si>
    <t>Limfodrenāžas aparātprocedūra</t>
  </si>
  <si>
    <t>Divām ķermeņa daļām (vēders un kājas vai vēders un rokas)</t>
  </si>
  <si>
    <t>Vienai ķermeņa daļai (kājām vai rokām)</t>
  </si>
  <si>
    <t>2.1.</t>
  </si>
  <si>
    <t>2.2.</t>
  </si>
  <si>
    <t>2.3.</t>
  </si>
  <si>
    <t>2.4.</t>
  </si>
  <si>
    <t>3.1.</t>
  </si>
  <si>
    <t>3.1.1.</t>
  </si>
  <si>
    <t>3.1.2.</t>
  </si>
  <si>
    <t>3.1.3.</t>
  </si>
  <si>
    <t>3.2.</t>
  </si>
  <si>
    <t>3.2.1.</t>
  </si>
  <si>
    <t>3.2.2.</t>
  </si>
  <si>
    <t>3.2.3.</t>
  </si>
  <si>
    <t>Rehabilitācijas kurss (viena vieta vienvietīgā numurā)</t>
  </si>
  <si>
    <t>Viena vieta vienvietīgā pielāgotā numurā</t>
  </si>
  <si>
    <t>Rehabilitācijas kurss (viena vieta divvietīgā numurā)</t>
  </si>
  <si>
    <t>Veselības veicināšanas programmas</t>
  </si>
  <si>
    <t>Programma “Muguras veselība” (viena vieta vienvietīgā numurā)</t>
  </si>
  <si>
    <t>Programma “Muguras veselība” (viena vieta divvietīgā numurā)</t>
  </si>
  <si>
    <t>Rehabilitācijas programma "Harmonija" (viena vieta divvietīgā numurā)</t>
  </si>
  <si>
    <t>Kakla un apkakles zonas masāža (2 vienības)</t>
  </si>
  <si>
    <t>Muguras (C2-S5) masāža (3,5 vienības)</t>
  </si>
  <si>
    <t>Muguras masāža (2 vienības)</t>
  </si>
  <si>
    <t>Jostas–krustu daļas</t>
  </si>
  <si>
    <t>Visa ķermeņa masāža (6 vienības)</t>
  </si>
  <si>
    <t>Numerācija nemainīga</t>
  </si>
  <si>
    <t>1.1.1.</t>
  </si>
  <si>
    <t>1.1.1.1.</t>
  </si>
  <si>
    <t>1.1.1.2.</t>
  </si>
  <si>
    <t>1.1.1.2.1.</t>
  </si>
  <si>
    <t>1.1.1.3.</t>
  </si>
  <si>
    <t>1.1.1.5.</t>
  </si>
  <si>
    <t>Citi pakalpojumi</t>
  </si>
  <si>
    <t>1.2.1.</t>
  </si>
  <si>
    <t>Piemaksa par uzturēšanos vienvietīgā numurā personai, kura saņem sociālās rehabilitācijas pakalpojumus par valsts budžeta līdzekļiem</t>
  </si>
  <si>
    <r>
      <t>Rehabilitācijas pakalpojumi</t>
    </r>
    <r>
      <rPr>
        <b/>
        <vertAlign val="superscript"/>
        <sz val="10"/>
        <rFont val="Times New Roman"/>
        <family val="1"/>
        <charset val="186"/>
      </rPr>
      <t>1</t>
    </r>
  </si>
  <si>
    <t>1.3.1.</t>
  </si>
  <si>
    <t>1.3.1.1.</t>
  </si>
  <si>
    <t>1.3.1.2.</t>
  </si>
  <si>
    <t>2.1.1.</t>
  </si>
  <si>
    <t>2.2.1.</t>
  </si>
  <si>
    <t>2.2.2.</t>
  </si>
  <si>
    <t>2.3.1.</t>
  </si>
  <si>
    <t>2.3.2.</t>
  </si>
  <si>
    <t>2.3.2.3.</t>
  </si>
  <si>
    <t>2.3.2.4.</t>
  </si>
  <si>
    <t>2.3.2.5.</t>
  </si>
  <si>
    <t>2.3.2.6.</t>
  </si>
  <si>
    <t>2.3.5.1.</t>
  </si>
  <si>
    <t>2.4.1.</t>
  </si>
  <si>
    <t>2.4.2.</t>
  </si>
  <si>
    <t>2.4.5.</t>
  </si>
  <si>
    <t>2.4.5.1.</t>
  </si>
  <si>
    <t>2.4.7.</t>
  </si>
  <si>
    <t>2.4.7.1.</t>
  </si>
  <si>
    <t>2.4.7.2.</t>
  </si>
  <si>
    <t>3.13.</t>
  </si>
  <si>
    <t>4.2.</t>
  </si>
  <si>
    <t>4.2.1.</t>
  </si>
  <si>
    <t>4.2.2.</t>
  </si>
  <si>
    <t>4.4.</t>
  </si>
  <si>
    <t>4.4.1.</t>
  </si>
  <si>
    <t>4.5.</t>
  </si>
  <si>
    <t>4.5.1.</t>
  </si>
  <si>
    <t>4.6.</t>
  </si>
  <si>
    <t>4.6.1.</t>
  </si>
  <si>
    <t>4.6.2.</t>
  </si>
  <si>
    <t>4.10.</t>
  </si>
  <si>
    <t>Telpu noma Dubultu pr.71 (Saskaņā ar MK Nr. 97 noteikumiem "Publiskas personas mantas iznomāšanas noteikumi", līgums no 2017.gada 11.janvāra Nr.3-8.4.2/1 un līguma Vienošanās Nr.1. Nr.2, Nr.3 un Nr.4 par grozījumiem līgumā), Iznomātājs Pašnodarbinātā persona Fabriciusa Sanita, līgums līdz 10.01.2028.</t>
  </si>
  <si>
    <t>Telpu noma Dubultu pr.71 (Saskaņā ar MK Nr. 97 noteikumiem "Publiskas personas mantas iznomāšanas noteikumi",  līgums no 2018.gada 8.marta Nr.3-8.4/03 un  Vienošanās Nr.1. par grozījumiem līgumā), Iznomātājs Eduarda Vendes privātprakse zobārstniecībā, līgums līdz 07.03.2024.</t>
  </si>
  <si>
    <t>Telpu noma karsto, auksto dzērienu un uzkodu tirdzniecības automātu izvietošanai (Saskaņā ar MK Nr. 97 noteikumiem "Publiskas personas mantas iznomāšanas noteikumi", līgums no 2015.gada 20.februāra Nr.3-8.4/03 un līguma Vienošanās Nr.1. Nr.2, Nr.3., Nr.4 un Nr.5  par grozījumiem līgumā),  Iznomātājs "KAFE SERVISS"  "Coffe Address", līgums līdz 19.02.2025.</t>
  </si>
  <si>
    <r>
      <t>1</t>
    </r>
    <r>
      <rPr>
        <sz val="10"/>
        <rFont val="Times New Roman"/>
        <family val="1"/>
        <charset val="186"/>
      </rPr>
      <t xml:space="preserve"> Pievienotās vērtības nodokli nepiemēro saskaņā ar Pievienotās vērtības nodokļa likuma 52. panta pirmās daļas 9. punktu.</t>
    </r>
  </si>
  <si>
    <r>
      <t xml:space="preserve">3 </t>
    </r>
    <r>
      <rPr>
        <sz val="10"/>
        <rFont val="Times New Roman"/>
        <family val="1"/>
        <charset val="186"/>
      </rPr>
      <t>Pakalpojumam piemēro pievienotās vērtības nodokļa samazināto likmi saskaņā ar Pievienotās vērtības nodokļa likuma 42. panta desmito daļu.</t>
    </r>
  </si>
  <si>
    <r>
      <rPr>
        <vertAlign val="superscript"/>
        <sz val="10"/>
        <rFont val="Times New Roman"/>
        <family val="1"/>
        <charset val="186"/>
      </rPr>
      <t>2</t>
    </r>
    <r>
      <rPr>
        <sz val="10"/>
        <rFont val="Times New Roman"/>
        <family val="1"/>
        <charset val="186"/>
      </rPr>
      <t xml:space="preserve"> Pievienotās vērtības nodokli nepiemēro saskaņā ar Pievienotās vērtības nodokļa likuma 52. panta pirmās daļas 3. punktu.</t>
    </r>
  </si>
  <si>
    <r>
      <t>4</t>
    </r>
    <r>
      <rPr>
        <sz val="10"/>
        <rFont val="Times New Roman"/>
        <family val="1"/>
        <charset val="186"/>
      </rPr>
      <t xml:space="preserve"> Pievienotās vērtības nodokli nepiemēro saskaņā ar Pievienotās vērtības nodokļa likuma 52. panta pirmās daļas 4. punkta "c" apakšpunktu.</t>
    </r>
  </si>
  <si>
    <r>
      <t>5</t>
    </r>
    <r>
      <rPr>
        <sz val="10"/>
        <rFont val="Times New Roman"/>
        <family val="1"/>
        <charset val="186"/>
      </rPr>
      <t xml:space="preserve"> Pievienotās vērtības nodokli nepiemēro saskaņā ar Pievienotās vērtības nodokļa likuma 52. panta pirmās daļas 12. punktu.</t>
    </r>
  </si>
  <si>
    <r>
      <t>Atzinums par transportlīdzekļa pielāgojuma kodiem</t>
    </r>
    <r>
      <rPr>
        <vertAlign val="superscript"/>
        <sz val="10"/>
        <rFont val="Times New Roman"/>
        <family val="1"/>
        <charset val="186"/>
      </rPr>
      <t>1</t>
    </r>
  </si>
  <si>
    <t>1.3.1.11.</t>
  </si>
  <si>
    <t>1.3.1.12.</t>
  </si>
  <si>
    <t>Programma "Roku veselība" (viena vieta vienvietīgā munurā)</t>
  </si>
  <si>
    <t>Programma "Roku veselība" (viena vieta divvietīgā munurā)</t>
  </si>
  <si>
    <t>Dubultu prospektā 59, Jūrmalā, četrvietīgs numurs</t>
  </si>
  <si>
    <t>Dubultu prospektā 59, Jūrmalā, divvietīgs numurs</t>
  </si>
  <si>
    <t>Dubultu prospektā 59, Jūrmalā, trīsvietīgs numurs</t>
  </si>
  <si>
    <r>
      <t>Ārstniecības pakalpojumi Dubultu prospekts 71, 2. korpuss, Jūrmala</t>
    </r>
    <r>
      <rPr>
        <b/>
        <vertAlign val="superscript"/>
        <sz val="10"/>
        <rFont val="Times New Roman"/>
        <family val="1"/>
        <charset val="186"/>
      </rPr>
      <t>2</t>
    </r>
  </si>
  <si>
    <t>FMS (funkcionālā magnētiskā stimulācija) ar manualo aplikatoru, aktīva procedūra (ar speciālista darbu)</t>
  </si>
  <si>
    <t xml:space="preserve">FMS (funkcionālā magnētiskā stimulācija), magnētiskais krēsls ar diviem magnētiem </t>
  </si>
  <si>
    <t>Personām ar svaru līdz 100 kg</t>
  </si>
  <si>
    <t>Personām ar svaru virs 100 kg</t>
  </si>
  <si>
    <r>
      <t>Viesu izmitināšana - Dubultu prospekts 59, Jūrmala, 1. stāvs</t>
    </r>
    <r>
      <rPr>
        <vertAlign val="superscript"/>
        <sz val="10"/>
        <rFont val="Times New Roman"/>
        <family val="1"/>
        <charset val="186"/>
      </rPr>
      <t>3</t>
    </r>
  </si>
  <si>
    <r>
      <t>Viesu izmitināšana - Dubultu prospekts 59, Jūrmala, 2. stāvs</t>
    </r>
    <r>
      <rPr>
        <vertAlign val="superscript"/>
        <sz val="10"/>
        <rFont val="Times New Roman"/>
        <family val="1"/>
        <charset val="186"/>
      </rPr>
      <t>3</t>
    </r>
  </si>
  <si>
    <r>
      <t>Viesu izmitināšana - Dubultu prospekts 59, Jūrmala, 3. stāvs</t>
    </r>
    <r>
      <rPr>
        <vertAlign val="superscript"/>
        <sz val="10"/>
        <rFont val="Times New Roman"/>
        <family val="1"/>
        <charset val="186"/>
      </rPr>
      <t>3</t>
    </r>
  </si>
  <si>
    <t>Ieņēmumi  noteiktā laikposmā maksas pakalpojuma nodrošināšanai (2023.gads un turpmāk)</t>
  </si>
  <si>
    <t>Transportlīdzekļu pielāgošana Slokas iela 61, 2. korpuss, Jūrmala</t>
  </si>
  <si>
    <t>6=4*5</t>
  </si>
  <si>
    <t>12=10*11</t>
  </si>
  <si>
    <t xml:space="preserve">2024.gadā spēkā esošais cenrādis </t>
  </si>
  <si>
    <t xml:space="preserve">Plānotie ieņemumi kopā 2024.gadā </t>
  </si>
  <si>
    <t>Plānotie grozījumi maksas pakalpojuma cenrādī 2025. gadā</t>
  </si>
  <si>
    <t xml:space="preserve">Plānotie ieņēmumi 2025.gadā atbilstoši plānotajiem grozījumiem cenrādī  </t>
  </si>
  <si>
    <t xml:space="preserve">Plānotās izmaiņas ņemot vērā grozījumus maksas pakalpojumu cenrādī (kopējo ieņēmumu, vienas vienības cenas ar PVN un vienību skaita izmaiņas) 2025.gadā </t>
  </si>
  <si>
    <t>Ozoliņa, 28391546</t>
  </si>
  <si>
    <t>Telpu noma Dubultu pr.71 (Saskaņā ar MK Nr. 97 noteikumiem "Publiskas personas mantas iznomāšanas noteikumi",  līgums no 2018.gada 8.marta Nr.3-8.4/03 un  Vienošanās Nr.2. par grozījumiem līgumā), Iznomātājs Eduarda Vendes privātprakse zobārstniecībā, līgums līdz 07.03.2030.</t>
  </si>
  <si>
    <t>Telpu noma Slokas ielā 61 (Saskaņā ar MK Nr. 97 noteikumiem "Publiskas personas mantas iznomāšanas noteikumi", līgums no 2013.gada 6.jūnija Nr.3-8.4.2/06 un līguma Vienošanās Nr.1. Nr.2., Nr.3. un Nr.4 par grozījumiem līgumā), Iznomātājs SIA "Dr.Leopolds", līgums līdz  06.06.2023.</t>
  </si>
  <si>
    <t>Telpu noma Slokas ielā 61 (Saskaņā ar MK Nr. 97 noteikumiem "Publiskas personas mantas iznomāšanas noteikumi", līgums no 2013.gada 6.jūnija Nr.3-8.4.2/06 un līguma Vienošanās Nr.1. Nr.2., Nr.3.Nr.4. un Nr.5 par grozījumiem līgumā), Iznomātājs SIA "Dr.Leopolds", līgums līdz  31.12.2028.</t>
  </si>
  <si>
    <t>2.2.2.1.</t>
  </si>
  <si>
    <t>2.2.2.2.</t>
  </si>
  <si>
    <t>Ārstnieciskā roku/kāju vanna</t>
  </si>
  <si>
    <t>Precizēta pakalpojuma numerācija. Redakcionāli precizēts pakalpojuma nosaukums. Precizēts pakalpojuma apjoms atbilstoši pieprasījumam un iespējām sniegt pakalpojumu.</t>
  </si>
  <si>
    <t>8.13.</t>
  </si>
  <si>
    <t>Maksas pakalpojuma plāna samazinājums (Bāzes projekts 2025., 2026., 2027. un 2028.gadi)</t>
  </si>
  <si>
    <t xml:space="preserve"> Pakalpojuma izslēgts, jo  pakalpojms "Visa ķermeņa masāža (6 vienības)" netiks diferencēts pēc klienta svara. </t>
  </si>
  <si>
    <r>
      <t xml:space="preserve">Atzinums par ierobežojumu un papildinformācijas kodiem un apakškodiem </t>
    </r>
    <r>
      <rPr>
        <vertAlign val="superscript"/>
        <sz val="10"/>
        <rFont val="Times New Roman"/>
        <family val="1"/>
        <charset val="186"/>
      </rPr>
      <t>1</t>
    </r>
  </si>
  <si>
    <t>Ieņēmumi  noteiktā laikposmā maksas pakalpojuma nodrošināšanai (2025.gads un turpmāk)</t>
  </si>
  <si>
    <t>4.4.2.</t>
  </si>
  <si>
    <t xml:space="preserve">Dubultu prospektā 59, Jūrmalā, astoņvietīgs numurs </t>
  </si>
  <si>
    <t xml:space="preserve"> Mainīts norādītā pakalpojuma izcenojums un precizēts pakalpojuma apjoms atbilstoši pieprasījumam un iespējām sniegt pakalpojumu. (Maksas pakalpojuma izcenojuma aprēķins) </t>
  </si>
  <si>
    <t>4.7.</t>
  </si>
  <si>
    <t>4.8.</t>
  </si>
  <si>
    <t>4.9.</t>
  </si>
  <si>
    <t>4.11.</t>
  </si>
  <si>
    <t>4.12.</t>
  </si>
  <si>
    <r>
      <t>Papildu vieta vienai personai Dubultu prospektā 59, Jūrmalā</t>
    </r>
    <r>
      <rPr>
        <vertAlign val="superscript"/>
        <sz val="10"/>
        <rFont val="Times New Roman"/>
        <family val="1"/>
        <charset val="186"/>
      </rPr>
      <t>3</t>
    </r>
  </si>
  <si>
    <r>
      <t>Aģentūras izglītojamo izmitināšana dienesta viesnīcā Dubultu prospektā 59, Slokas ielā 68, Jūrmalā</t>
    </r>
    <r>
      <rPr>
        <vertAlign val="superscript"/>
        <sz val="10"/>
        <rFont val="Times New Roman"/>
        <family val="1"/>
        <charset val="186"/>
      </rPr>
      <t>3</t>
    </r>
  </si>
  <si>
    <r>
      <t>Aģentūras izglītojamo un Ukrainas civiliedzīvotāju</t>
    </r>
    <r>
      <rPr>
        <vertAlign val="superscript"/>
        <sz val="10"/>
        <rFont val="Times New Roman"/>
        <family val="1"/>
        <charset val="186"/>
      </rPr>
      <t>6</t>
    </r>
    <r>
      <rPr>
        <sz val="10"/>
        <rFont val="Times New Roman"/>
        <family val="1"/>
        <charset val="186"/>
      </rPr>
      <t xml:space="preserve">  izmitināšana dienesta viesnīcā Dubultu prospektā 59, Slokas ielā 68,</t>
    </r>
    <r>
      <rPr>
        <sz val="10"/>
        <rFont val="Calibri"/>
        <family val="2"/>
        <charset val="186"/>
      </rPr>
      <t xml:space="preserve"> </t>
    </r>
    <r>
      <rPr>
        <sz val="10"/>
        <rFont val="Times New Roman"/>
        <family val="1"/>
        <charset val="186"/>
      </rPr>
      <t>Jūrmalā</t>
    </r>
    <r>
      <rPr>
        <vertAlign val="superscript"/>
        <sz val="10"/>
        <rFont val="Times New Roman"/>
        <family val="1"/>
        <charset val="186"/>
      </rPr>
      <t>3</t>
    </r>
  </si>
  <si>
    <r>
      <t>Dubultu prospektā 59, Jūrmalā, viena ēka – 20 vietas</t>
    </r>
    <r>
      <rPr>
        <vertAlign val="superscript"/>
        <sz val="10"/>
        <rFont val="Times New Roman"/>
        <family val="1"/>
        <charset val="186"/>
      </rPr>
      <t>3</t>
    </r>
  </si>
  <si>
    <r>
      <t>Dubultu prospektā 59, Jūrmalā, viena ēka – 34 vietas</t>
    </r>
    <r>
      <rPr>
        <vertAlign val="superscript"/>
        <sz val="10"/>
        <rFont val="Times New Roman"/>
        <family val="1"/>
        <charset val="186"/>
      </rPr>
      <t>3</t>
    </r>
  </si>
  <si>
    <r>
      <t>Pavadošās personas izmitināšana ar trīsreizēju ēdināšanu  (pavada valsts budžeta klientu un pavadošās personas statuss noteikts ar lēmumu), Dubultu prospektā 71,  Dubultu prospektā  59, Slokas ielā 68 Jūrmalā</t>
    </r>
    <r>
      <rPr>
        <vertAlign val="superscript"/>
        <sz val="10"/>
        <rFont val="Times New Roman"/>
        <family val="1"/>
        <charset val="186"/>
      </rPr>
      <t>4</t>
    </r>
    <r>
      <rPr>
        <sz val="10"/>
        <rFont val="Times New Roman"/>
        <family val="1"/>
        <charset val="186"/>
      </rPr>
      <t xml:space="preserve"> </t>
    </r>
  </si>
  <si>
    <t>6.6.</t>
  </si>
  <si>
    <t>Telpu iznomāšana</t>
  </si>
  <si>
    <t>Transportlīdzekļi, transportlīdzekļu stāvvietas un transportlīdzekļu vadītāju apmācība</t>
  </si>
  <si>
    <t>7.1.1.</t>
  </si>
  <si>
    <t>Viena vieta automobilim maksas stāvvietā</t>
  </si>
  <si>
    <t>7.1.2.</t>
  </si>
  <si>
    <t>7.1.</t>
  </si>
  <si>
    <t>7.5.2.</t>
  </si>
  <si>
    <t>Teorijas mācību kurss</t>
  </si>
  <si>
    <t>7.5.3.</t>
  </si>
  <si>
    <t>Atkārtots eksāmens teorijā</t>
  </si>
  <si>
    <t>7.6.1.</t>
  </si>
  <si>
    <t>7.6.2.</t>
  </si>
  <si>
    <t>Transportlīdzekļu vadītāju kursu praktiskā braukšana</t>
  </si>
  <si>
    <t xml:space="preserve">Atkārtots eksāmens praktiskajā braukšanā </t>
  </si>
  <si>
    <t>8.2.6.</t>
  </si>
  <si>
    <t>Izrakstu/lēmumu nosūtīšana pa pastu vēstulē</t>
  </si>
  <si>
    <t>1.1.1.4.</t>
  </si>
  <si>
    <t>Rehabilitācijas kurss (viena vieta divvietīgā divistabu numurā)</t>
  </si>
  <si>
    <t>2.1.3.1.</t>
  </si>
  <si>
    <t>Fizioterapeita konsultācija</t>
  </si>
  <si>
    <t>2.1.5.</t>
  </si>
  <si>
    <t>Uztura speciālista konsultācija</t>
  </si>
  <si>
    <t>2.2.3.</t>
  </si>
  <si>
    <t>Cirkulārā duša</t>
  </si>
  <si>
    <t>2.2.6.</t>
  </si>
  <si>
    <t>Ārstnieciskā baseina un termoterapijas izmantošana vienai personai + hidroterapijas trenažieris</t>
  </si>
  <si>
    <t>2.2.7.</t>
  </si>
  <si>
    <t>Ārstnieciskā baseina un termoterapijas izmantošana bērnam līdz 14 gadu vecumam (vienai personai)</t>
  </si>
  <si>
    <t>2.3.2.2.</t>
  </si>
  <si>
    <t>Ultraskaņa, darsonvalizācija</t>
  </si>
  <si>
    <t>2.3.3.</t>
  </si>
  <si>
    <t>Inhalācijas (bez medikamentiem)</t>
  </si>
  <si>
    <t>7.2.</t>
  </si>
  <si>
    <t>Viena vieta autobusam maksas stāvvietā</t>
  </si>
  <si>
    <t>Dubultu prospektā 59, Jūrmalā, sešvietīgs numurs</t>
  </si>
  <si>
    <t>4.5.2.</t>
  </si>
  <si>
    <t xml:space="preserve"> Mainīts norādītā pakalpojuma izcenojums. (Maksas pakalpojuma izcenojuma aprēķins) </t>
  </si>
  <si>
    <t>Mainīta pakalpojuma numerācija, iekļaujot pakalpojumu ar mērvienību 1 mēnesis jaunizveidotajā apakšgrupā  un mainīts tā izcenojums.  (Maksas pakalpojuma izcenojuma aprēķins)</t>
  </si>
  <si>
    <t>8.2.5.</t>
  </si>
  <si>
    <t>Medicīniskās dokumentācijas kopijas/dublikāta izsniegšana</t>
  </si>
  <si>
    <t>Medicīniskās dokumentācijas dublikāta izsniegšana</t>
  </si>
  <si>
    <t>8.2.7.</t>
  </si>
  <si>
    <t>Iestādes arhivēto dokumentu kopijas/dublikāta izsniegšana</t>
  </si>
  <si>
    <t>Iestādes arhivēto dokumentu dublikāta izsniegšana</t>
  </si>
  <si>
    <t>Rehabilitācijas kurss - Dubultu prospekts 71, 2. korpuss, Jūrmala</t>
  </si>
  <si>
    <t>Dubultu prospekts 71, 2. korpuss, Jūrmala</t>
  </si>
  <si>
    <t>Dubultu prospektā 71, 2.  korpuss, Jūrmalā (ar trīsreizēju ēdināšanu)</t>
  </si>
  <si>
    <t>Dubultu prospektā 71, 2.  korpuss, Jūrmalā (ar brokastīm)</t>
  </si>
  <si>
    <t>Vieglo automobiļu maksas stāvvieta</t>
  </si>
  <si>
    <t xml:space="preserve">8.10.3. </t>
  </si>
  <si>
    <r>
      <t>Aģentūras izglītojamo un avārijas, stihiskas nelaimes, katastrofas vai to draudu gadījumos cietušo personu izmitināšana dienesta viesnīcā Dubultu prospektā 59, Slokas ielā 68,</t>
    </r>
    <r>
      <rPr>
        <sz val="10"/>
        <rFont val="Calibri"/>
        <family val="2"/>
        <charset val="186"/>
      </rPr>
      <t xml:space="preserve"> </t>
    </r>
    <r>
      <rPr>
        <sz val="10"/>
        <rFont val="Times New Roman"/>
        <family val="1"/>
        <charset val="186"/>
      </rPr>
      <t>Jūrmalā</t>
    </r>
    <r>
      <rPr>
        <vertAlign val="superscript"/>
        <sz val="10"/>
        <rFont val="Times New Roman"/>
        <family val="1"/>
        <charset val="186"/>
      </rPr>
      <t>3</t>
    </r>
  </si>
  <si>
    <t>Telpu noma karsto, auksto dzērienu un uzkodu tirdzniecības automātu izvietošanai (Saskaņā ar MK Nr. 97 noteikumiem "Publiskas personas mantas iznomāšanas noteikumi", līgums no 2015.gada 20.februāra Nr.3-8.4/03 un līguma Vienošanās Nr.1. Nr.2, Nr.3., Nr.4., Nr.5 un Nr.6  par grozījumiem līgumā),  Iznomātājs "KAFE SERVISS"  "Coffe Address", līgums līdz 19.02.2030.</t>
  </si>
  <si>
    <t>2.3.1.1.</t>
  </si>
  <si>
    <t>2.3.1.1.2.</t>
  </si>
  <si>
    <t>2.3.1.2.</t>
  </si>
  <si>
    <t>2.3.1.3.</t>
  </si>
  <si>
    <t>2.3.1.4.</t>
  </si>
  <si>
    <t>2.3.1.5.</t>
  </si>
  <si>
    <t>2.3.1.6.</t>
  </si>
  <si>
    <t>2.3.4.</t>
  </si>
  <si>
    <t>2.3.4.1.</t>
  </si>
  <si>
    <t>Magnetoterapija, diadinamika, transkutānā elektroneirostimulācija (TENS), gaismas terapija</t>
  </si>
  <si>
    <t xml:space="preserve">Ultraskaņa, darsonvalizācija  </t>
  </si>
  <si>
    <t xml:space="preserve">FMS (funkcionālā magnētiskā stimulācija) ar manualo aplikatoru, neaktīva procedūra (bez speciālista)  </t>
  </si>
  <si>
    <t>Sāls istaba</t>
  </si>
  <si>
    <t>2.3.2.1.</t>
  </si>
  <si>
    <t>2.3.2.1.1.</t>
  </si>
  <si>
    <t>2.3.2.1.2.</t>
  </si>
  <si>
    <t>2.3.4.2.</t>
  </si>
  <si>
    <t xml:space="preserve">Precizēta pakalpojuma numerācija un mainīts norādītā pakalpojuma izcenojums saistībā ar pakalpojuma sniegšanas laika palielinājumu un tehnisks precizējums patērētā darbinieku darba laiku pakalpojumu sniegšanā. (Maksas pakalpojuma izcenojuma aprēķins) </t>
  </si>
  <si>
    <r>
      <t>Precizēta pakalpojuma numerācija un</t>
    </r>
    <r>
      <rPr>
        <i/>
        <sz val="10"/>
        <rFont val="Times New Roman"/>
        <family val="1"/>
        <charset val="186"/>
      </rPr>
      <t xml:space="preserve"> precizēts pakalpojuma apjoms atbilstoši pieprasījumam un iespējām sniegt pakalpojumu. Redakcionāli precizēta pakalpojuma mērvienība. </t>
    </r>
  </si>
  <si>
    <r>
      <t>Viesu izmitināšana Dubultu prospektā 59, Jūrmalā, viena ēka – 20 vietas</t>
    </r>
    <r>
      <rPr>
        <vertAlign val="superscript"/>
        <sz val="10"/>
        <rFont val="Times New Roman"/>
        <family val="1"/>
        <charset val="186"/>
      </rPr>
      <t>3</t>
    </r>
  </si>
  <si>
    <r>
      <t>Viesu izmitināšana Dubultu prospektā 59, Jūrmalā, viena ēka – 34 vietas</t>
    </r>
    <r>
      <rPr>
        <vertAlign val="superscript"/>
        <sz val="10"/>
        <rFont val="Times New Roman"/>
        <family val="1"/>
        <charset val="186"/>
      </rPr>
      <t>3</t>
    </r>
  </si>
  <si>
    <t>Komunālie maksājumi (par komunālajiem pakalpojumiem iznomātajām telpām)</t>
  </si>
  <si>
    <t>Ārstnieciskās vannas</t>
  </si>
  <si>
    <t>2.3.1.1.1.</t>
  </si>
  <si>
    <t>FMS (funkcionālā magnētiskā stimulācija), magnētiskais krēsls ar vienu magnētu</t>
  </si>
  <si>
    <t>Trenažieru zāles noma Dubultu prospektā 71, 2. korpuss, Jūrmalā</t>
  </si>
  <si>
    <t>Rehabilitācijas kurss - Dubultu prospekts 71, Jūrmala</t>
  </si>
  <si>
    <r>
      <t>Viesu izmitināšana - Dubultu prospekts 71, 2.korpuss, Jūrmala (viena vieta divvietīgā numurā)</t>
    </r>
    <r>
      <rPr>
        <vertAlign val="superscript"/>
        <sz val="10"/>
        <rFont val="Times New Roman"/>
        <family val="1"/>
        <charset val="186"/>
      </rPr>
      <t xml:space="preserve">3  </t>
    </r>
    <r>
      <rPr>
        <sz val="10"/>
        <rFont val="Times New Roman"/>
        <family val="1"/>
        <charset val="186"/>
      </rPr>
      <t xml:space="preserve">                 </t>
    </r>
  </si>
  <si>
    <r>
      <t>Viesu izmitināšana - Dubultu prospekts 71, 2.  korpuss, Jūrmala (viena vieta divvietīgā numurā)</t>
    </r>
    <r>
      <rPr>
        <vertAlign val="superscript"/>
        <sz val="10"/>
        <rFont val="Times New Roman"/>
        <family val="1"/>
        <charset val="186"/>
      </rPr>
      <t xml:space="preserve">3  </t>
    </r>
    <r>
      <rPr>
        <sz val="10"/>
        <rFont val="Times New Roman"/>
        <family val="1"/>
        <charset val="186"/>
      </rPr>
      <t xml:space="preserve">                 </t>
    </r>
  </si>
  <si>
    <t>Rokas bremze un akselerators transportlīdzeklim ar automātisko ātrumkārbu, stiprinājums pie grīdas (RBA-1)</t>
  </si>
  <si>
    <t>Rokas bremze un akselerators transportlīdzeklim ar automātisko ātrumkārbu, stiprinājums pie grīdas (RBA-2) (personām ar satveršanas problēmām)</t>
  </si>
  <si>
    <t>3.3.</t>
  </si>
  <si>
    <t>Rokas bremze un akselerators transportlīdzeklim ar automātisko ātrumkārbu, stiprinājums pie stūres (RBA-3)</t>
  </si>
  <si>
    <t>3.4.</t>
  </si>
  <si>
    <t>Rokas bremze un akselerators transportlīdzeklim ar mehānisko ātrumkārbu, stiprinājums pie grīdas (RBA-4)</t>
  </si>
  <si>
    <t>3.5.</t>
  </si>
  <si>
    <t>Rokas bremze un akselerators transportlīdzeklim ar mehānisko ātrumkārbu, stiprinājums pie grīdas (RBA-5) (personām ar satveršanas problēmām)</t>
  </si>
  <si>
    <t>3.6.</t>
  </si>
  <si>
    <t>Rokas bremze un akselerators transportlīdzeklim ar mehānisko ātrumkārbu, stiprinājums pie stūres (RBA-6)</t>
  </si>
  <si>
    <t>3.11.</t>
  </si>
  <si>
    <t>Palīgroktura uzstādīšana uz stūres rata (PR)</t>
  </si>
  <si>
    <t xml:space="preserve">Rokas bremze un akselerators transportlīdzeklim ar automātisko ātrumkārbu, stiprinājums pie grīdas (RBA-2) (personām ar satveršanas problēmām)" </t>
  </si>
  <si>
    <t>3.5.1.</t>
  </si>
  <si>
    <t>3.11.1.</t>
  </si>
  <si>
    <t>3.5.2.</t>
  </si>
  <si>
    <t>3.11.2.</t>
  </si>
  <si>
    <t xml:space="preserve">Standarta palīgroktura uzstādīšana uz stūres rata </t>
  </si>
  <si>
    <r>
      <t>Imatrikulācija un kvalifikācijas darba izstrāde un aizstāvēšana</t>
    </r>
    <r>
      <rPr>
        <vertAlign val="superscript"/>
        <sz val="10"/>
        <rFont val="Times New Roman"/>
        <family val="1"/>
        <charset val="186"/>
      </rPr>
      <t>5</t>
    </r>
  </si>
  <si>
    <r>
      <t>Imatrikulācija un kvalifikācijas darba nodrošināšana un aizstāvēšana</t>
    </r>
    <r>
      <rPr>
        <vertAlign val="superscript"/>
        <sz val="10"/>
        <rFont val="Times New Roman"/>
        <family val="1"/>
        <charset val="186"/>
      </rPr>
      <t>5</t>
    </r>
  </si>
  <si>
    <t>Nojumes vietas noma (līdz 9 m2) viesnīcas klientiem Dubultu prospektā 59, Jūrmalā</t>
  </si>
  <si>
    <t>Plānots klientiem sniegt  jaunu pakalpojumu "Nojumes vietas noma (līdz 9 m2) viesnīcas klientiem Dubultu prospektā 59, Jūrmalā", 1 diennakts.  (Maksas pakalpojuma izcenojuma aprēķins)</t>
  </si>
  <si>
    <t>2.3.5.</t>
  </si>
  <si>
    <t xml:space="preserve">Divzaru vai trīszaru palīgroktura izveide un uzstādīšana uz stūres rata </t>
  </si>
  <si>
    <t>3.pielikums</t>
  </si>
  <si>
    <t xml:space="preserve"> Redakcionāli precizēts pakalpojuma nosaukums. Mainīts norādītā pakalpojuma izcenojums. (Maksas pakalpojuma izcenojuma aprēķins) </t>
  </si>
  <si>
    <t xml:space="preserve">Redakcionāli precizēts pakalpojuma nosaukums. Mainīts norādītā pakalpojuma izcenojums. (Maksas pakalpojuma izcenojuma aprēķins) </t>
  </si>
  <si>
    <t xml:space="preserve"> Precizēts pakalpojuma apjoms atbilstoši pieprasījumam un iespējām sniegt pakalpojumu. </t>
  </si>
  <si>
    <t xml:space="preserve"> Precizēts pakalpojuma apjoms atbilstoši pieprasījumam un iespējām sniegt pakalpojumu.</t>
  </si>
  <si>
    <t xml:space="preserve"> Izveidota hidroterapijas pakalpojumu apakšgrupa "Ārstnieciskās vannas".</t>
  </si>
  <si>
    <t xml:space="preserve"> Precizēta pakalpojuma numurācija. Precizēts apjoms atbilstoši pieprasījumam un mainīts norādītā pakalpojuma izcenojums, palielināts pakalpojuma sniegšanas laiks.  (Maksas pakalpojuma izcenojuma aprēķins)</t>
  </si>
  <si>
    <t>Plānots klientiem sniegt  jaunu hidroterapijas pakalpojumu "Ārstnieciskā roku/kāju vanna" (1 procedūra, līdz 15 min)".  (Maksas pakalpojuma izcenojuma aprēķins)</t>
  </si>
  <si>
    <t>Izslēgts pakalpojums, jo pakalpojums netiek sniegts. Tiek zemākos punktos  mainīta mumerācija.</t>
  </si>
  <si>
    <t>Precizēta pakalpojuma numerācija.</t>
  </si>
  <si>
    <t xml:space="preserve">Precizēta pakalpojuma numerācija un precizēts pakalpojuma apjoms atbilstoši pieprasījumam un iespējām sniegt pakalpojumu. </t>
  </si>
  <si>
    <t>Precizēta pakalpojuma numerācija un redakcionāli precizēta pakalpojuma mērvienība un precizēts pakalpojuma apjoms atbilstoši pieprasījumam un iespējām sniegt pakalpojumu.</t>
  </si>
  <si>
    <t>Precizēta pakalpojuma numerācija un redakcionāli precizēta pakalpojuma mērvienība.</t>
  </si>
  <si>
    <t>Precizēta pakalpojuma numerācija un precizēts pakalpojuma apjoms atbilstoši pieprasījumam un iespējām sniegt pakalpojumu.</t>
  </si>
  <si>
    <t>2.3.5.2.</t>
  </si>
  <si>
    <t xml:space="preserve"> Izslēgta pakalpojumu virsgrupa "Visa ķermeņa masāža (6 vienības)".</t>
  </si>
  <si>
    <t>Redakcionāli precizēts pakalpojuma nosaukums.</t>
  </si>
  <si>
    <t xml:space="preserve"> Izveidota pakalpojuma "Rokas bremze un akselerators transportlīdzeklim ar automātisko ātrumkārbu, stiprinājums pie grīdas (RBA-2) (personām ar satveršanas problēmām)" virsgrupa. </t>
  </si>
  <si>
    <t>Precizēta pakalpojuma numerācija. Redakcionāli precizēts pakalpojuma nosaukums.</t>
  </si>
  <si>
    <t xml:space="preserve">Plānots klientiem sniegt  jaunu transportlīdzekļu pielāgošanas pakalpojumu "Rokas bremze un akselerators transportlīdzeklim ar automātisko ātrumkārbu, stiprinājums pie grīdas (RBA-2) (personām ar satveršanas problēmām) ar divzaru vai trīszaru palīgroktura izveidi un uzstādīšanu uz stūres rata". (Maksas pakalpojuma izcenojuma aprēķins) </t>
  </si>
  <si>
    <t xml:space="preserve"> Izveidota pakalpojuma "Rokas bremze un akselerators transportlīdzeklim ar mehānisko ātrumkārbu, stiprinājums pie grīdas (RBA-5) (personām ar satveršanas problēmām)" virsgrupa. </t>
  </si>
  <si>
    <t xml:space="preserve">Plānots klientiem sniegt  jaunu transportlīdzekļu pielāgošanas pakalpojumu "Rokas bremze un akselerators transportlīdzeklim ar mehānisko ātrumkārbu, stiprinājums pie grīdas (RBA-5) (personām ar satveršanas problēmām) ar divzaru vai trīszaru palīgroktura izveidi un uzstādīšanu uz stūres rata". (Maksas pakalpojuma izcenojuma aprēķins) </t>
  </si>
  <si>
    <t xml:space="preserve"> Izveidota pakalpojuma "Palīgroktura uzstādīšana uz stūres rata (PR)" virsgrupa. </t>
  </si>
  <si>
    <t xml:space="preserve">Plānots klientiem sniegt  jaunu transportlīdzekļu pielāgošanas pakalpojumu "Divzaru vai trīszaru palīgroktura izveide un uzstādīšana uz stūres rata". (Maksas pakalpojuma izcenojuma aprēķins) </t>
  </si>
  <si>
    <t>Izveidots jauns pakalpojums "Trenažieru zāles noma Dubultu prospektā 71, 2. korpuss, Jūrmalā". (Maksas pakalpojuma izcenojuma aprēķins)</t>
  </si>
  <si>
    <t>Izveidota jauna pakalpojumu apakšgrupa, diferencējot maksas stāvvietu pakalpojumu atbilstoši  divām mērvienībām - "1 mēnesis" un "1 diennakts".</t>
  </si>
  <si>
    <t>Diferencējot maksas stāvvietu pakalpojumu, izveidots jauns pakalpojums "Viena vieta automobilim maksas stāvvietā", 1 diennakts. (Maksas pakalpojuma izcenojuma aprēķins)</t>
  </si>
  <si>
    <t>Redakcionāli precizēts pakalpojumu grupas nosaukums.</t>
  </si>
  <si>
    <t>Veikts nomas maksas pārrēķins.</t>
  </si>
  <si>
    <t>Palielināta  nomas platība.</t>
  </si>
  <si>
    <t xml:space="preserve">Pārējie iepriekš neklasificētie iestāžu ieņēmumi par iestāžu sniegtajiem maksas pakalpojumiem un citi pašu ieņēmumi samazināti, jo nav atbilstoši ieņēmumi. </t>
  </si>
  <si>
    <t>Precizēta numerācija saistībā ar izslēgto pakalpojumu "Ārstnieciskās aplikācijas".</t>
  </si>
  <si>
    <t>Rokas bremze un akselerators transportlīdzeklim ar automātisko ātrumkārbu, stiprinājums pie grīdas (RBA-1) ar standarta palīgroktura uzstādīšanu uz stūres rata</t>
  </si>
  <si>
    <t>Rokas bremze un akselerators transportlīdzeklim ar automātisko ātrumkārbu, stiprinājums pie grīdas (RBA-2) (personām ar satveršanas problēmām) ar standarta palīgroktura uzstādīšanu uz stūres rata</t>
  </si>
  <si>
    <t>Rokas bremze un akselerators transportlīdzeklim ar automātisko ātrumkārbu, stiprinājums pie grīdas (RBA-2) (personām ar satveršanas problēmām) ar divzaru vai trīszaru palīgroktura izveidi un uzstādīšanu uz stūres rata</t>
  </si>
  <si>
    <t>Rokas bremze un akselerators transportlīdzeklim ar automātisko ātrumkārbu, stiprinājums pie stūres (RBA-3) ar standarta palīgroktura uzstādīšanu uz stūres rata</t>
  </si>
  <si>
    <t>Rokas bremze un akselerators transportlīdzeklim ar mehānisko ātrumkārbu, stiprinājums pie grīdas (RBA-4) ar standarta palīgroktura uzstādīšanu uz stūres rata</t>
  </si>
  <si>
    <t>Rokas bremze un akselerators transportlīdzeklim ar mehānisko ātrumkārbu, stiprinājums pie grīdas (RBA-5) (personām ar satveršanas problēmām) ar standarta palīgroktura uzstādīšanu uz stūres rata</t>
  </si>
  <si>
    <t>Rokas bremze un akselerators transportlīdzeklim ar mehānisko ātrumkārbu, stiprinājums pie grīdas (RBA-5) (personām ar satveršanas problēmām) ar divzaru vai trīszaru palīgroktura izveidi un uzstādīšanu uz stūres rata</t>
  </si>
  <si>
    <t>Rokas bremze un akselerators transportlīdzeklim ar mehānisko ātrumkārbu, stiprinājums pie stūres (RBA-6) ar standarta palīgroktura uzstādīšanu uz stūres rata</t>
  </si>
  <si>
    <t xml:space="preserve"> Mainīts norādītā pakalpojuma izcenojums (Maksas pakalpojuma izcenojuma aprēķins) un pakalpojums izteikts jaunā redakcijā.</t>
  </si>
  <si>
    <t>Precizēta pakalpojumu virsgrupas numerācija saistībā ar izslēgto pakalpojumu "Āstnieciskās aplikācijas".</t>
  </si>
  <si>
    <t>Ministru kabineta noteikumu projekta "Grozījums Ministru kabineta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</si>
</sst>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0"/>
      <name val="Arial"/>
      <family val="2"/>
      <charset val="186"/>
    </font>
    <font>
      <u/>
      <sz val="10"/>
      <color indexed="12"/>
      <name val="Arial"/>
      <family val="2"/>
      <charset val="186"/>
    </font>
    <font>
      <b/>
      <i/>
      <sz val="10"/>
      <name val="Times New Roman"/>
      <family val="1"/>
      <charset val="186"/>
    </font>
    <font>
      <sz val="10"/>
      <name val="Times New Roman"/>
      <family val="1"/>
      <charset val="186"/>
    </font>
    <font>
      <i/>
      <sz val="10"/>
      <name val="Arial"/>
      <family val="2"/>
      <charset val="186"/>
    </font>
    <font>
      <vertAlign val="superscript"/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b/>
      <vertAlign val="superscript"/>
      <sz val="10"/>
      <name val="Times New Roman"/>
      <family val="1"/>
      <charset val="186"/>
    </font>
    <font>
      <u/>
      <sz val="10"/>
      <name val="Times New Roman"/>
      <family val="1"/>
      <charset val="186"/>
    </font>
    <font>
      <sz val="10"/>
      <color rgb="FFFF0000"/>
      <name val="Arial"/>
      <family val="2"/>
      <charset val="186"/>
    </font>
    <font>
      <b/>
      <sz val="10"/>
      <name val="Arial"/>
      <family val="2"/>
      <charset val="186"/>
    </font>
    <font>
      <sz val="10"/>
      <name val="Calibri"/>
      <family val="2"/>
      <charset val="186"/>
    </font>
    <font>
      <sz val="9"/>
      <name val="Tahoma"/>
      <family val="2"/>
      <charset val="186"/>
    </font>
    <font>
      <b/>
      <sz val="9"/>
      <name val="Tahoma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/>
      <bottom style="medium">
        <color auto="1"/>
      </bottom>
      <diagonal/>
    </border>
    <border>
      <left style="dashed">
        <color auto="1"/>
      </left>
      <right style="dashed">
        <color auto="1"/>
      </right>
      <top/>
      <bottom style="medium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/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/>
      <right style="dashed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/>
      <bottom style="medium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hair">
        <color auto="1"/>
      </right>
      <top style="thin">
        <color rgb="FF000000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5" fillId="0" borderId="0" applyFont="0" applyFill="0" applyBorder="0" applyAlignment="0" applyProtection="0"/>
    <xf numFmtId="0" fontId="1" fillId="0" borderId="0" applyNumberFormat="0" applyFill="0" applyBorder="0">
      <protection locked="0"/>
    </xf>
    <xf numFmtId="0" fontId="15" fillId="0" borderId="0"/>
  </cellStyleXfs>
  <cellXfs count="248">
    <xf numFmtId="0" fontId="0" fillId="0" borderId="0" xfId="0"/>
    <xf numFmtId="0" fontId="0" fillId="0" borderId="0" xfId="0" applyFont="1"/>
    <xf numFmtId="0" fontId="0" fillId="0" borderId="0" xfId="0" applyFont="1" applyFill="1"/>
    <xf numFmtId="0" fontId="2" fillId="2" borderId="0" xfId="0" applyFont="1" applyFill="1" applyBorder="1" applyAlignment="1">
      <alignment vertical="top" wrapText="1"/>
    </xf>
    <xf numFmtId="0" fontId="4" fillId="2" borderId="0" xfId="0" applyFont="1" applyFill="1"/>
    <xf numFmtId="0" fontId="4" fillId="0" borderId="0" xfId="0" applyFont="1"/>
    <xf numFmtId="0" fontId="0" fillId="2" borderId="0" xfId="0" applyFont="1" applyFill="1"/>
    <xf numFmtId="0" fontId="10" fillId="2" borderId="0" xfId="0" applyFont="1" applyFill="1"/>
    <xf numFmtId="0" fontId="6" fillId="3" borderId="1" xfId="0" applyFont="1" applyFill="1" applyBorder="1" applyAlignment="1">
      <alignment horizontal="right"/>
    </xf>
    <xf numFmtId="0" fontId="3" fillId="2" borderId="2" xfId="0" applyFont="1" applyFill="1" applyBorder="1" applyAlignment="1"/>
    <xf numFmtId="0" fontId="3" fillId="2" borderId="0" xfId="0" applyFont="1" applyFill="1"/>
    <xf numFmtId="0" fontId="3" fillId="2" borderId="1" xfId="0" applyFont="1" applyFill="1" applyBorder="1" applyAlignment="1">
      <alignment horizontal="right"/>
    </xf>
    <xf numFmtId="0" fontId="3" fillId="0" borderId="2" xfId="0" applyFont="1" applyBorder="1" applyAlignment="1">
      <alignment wrapText="1"/>
    </xf>
    <xf numFmtId="2" fontId="3" fillId="2" borderId="2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wrapText="1"/>
    </xf>
    <xf numFmtId="0" fontId="3" fillId="2" borderId="2" xfId="0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right" wrapText="1"/>
    </xf>
    <xf numFmtId="0" fontId="3" fillId="2" borderId="2" xfId="0" applyFont="1" applyFill="1" applyBorder="1" applyAlignment="1">
      <alignment horizontal="center" wrapText="1"/>
    </xf>
    <xf numFmtId="2" fontId="3" fillId="2" borderId="3" xfId="0" applyNumberFormat="1" applyFont="1" applyFill="1" applyBorder="1" applyAlignment="1">
      <alignment horizontal="center"/>
    </xf>
    <xf numFmtId="2" fontId="3" fillId="2" borderId="2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/>
    <xf numFmtId="0" fontId="3" fillId="2" borderId="1" xfId="0" applyFont="1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3" fillId="2" borderId="5" xfId="0" applyFont="1" applyFill="1" applyBorder="1" applyAlignment="1">
      <alignment wrapText="1"/>
    </xf>
    <xf numFmtId="2" fontId="3" fillId="2" borderId="5" xfId="0" applyNumberFormat="1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left" vertical="top"/>
    </xf>
    <xf numFmtId="0" fontId="2" fillId="4" borderId="7" xfId="0" applyFont="1" applyFill="1" applyBorder="1" applyAlignment="1">
      <alignment horizontal="left" vertical="top"/>
    </xf>
    <xf numFmtId="0" fontId="2" fillId="4" borderId="7" xfId="0" applyFont="1" applyFill="1" applyBorder="1" applyAlignment="1">
      <alignment horizontal="center" vertical="top"/>
    </xf>
    <xf numFmtId="4" fontId="2" fillId="4" borderId="7" xfId="1" applyNumberFormat="1" applyFont="1" applyFill="1" applyBorder="1" applyAlignment="1">
      <alignment horizontal="center" vertical="top" wrapText="1"/>
    </xf>
    <xf numFmtId="4" fontId="2" fillId="4" borderId="8" xfId="1" applyNumberFormat="1" applyFont="1" applyFill="1" applyBorder="1" applyAlignment="1">
      <alignment horizontal="left" vertical="top" wrapText="1"/>
    </xf>
    <xf numFmtId="4" fontId="2" fillId="4" borderId="9" xfId="1" applyNumberFormat="1" applyFont="1" applyFill="1" applyBorder="1" applyAlignment="1">
      <alignment horizontal="left" vertical="top" wrapText="1"/>
    </xf>
    <xf numFmtId="4" fontId="2" fillId="4" borderId="9" xfId="1" applyNumberFormat="1" applyFont="1" applyFill="1" applyBorder="1" applyAlignment="1">
      <alignment horizontal="center" vertical="top" wrapText="1"/>
    </xf>
    <xf numFmtId="4" fontId="2" fillId="2" borderId="0" xfId="1" applyNumberFormat="1" applyFont="1" applyFill="1" applyBorder="1" applyAlignment="1">
      <alignment horizontal="left" vertical="top" wrapText="1"/>
    </xf>
    <xf numFmtId="4" fontId="2" fillId="2" borderId="0" xfId="1" applyNumberFormat="1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9" fillId="0" borderId="0" xfId="2" applyFont="1" applyAlignment="1" applyProtection="1"/>
    <xf numFmtId="0" fontId="3" fillId="0" borderId="2" xfId="0" applyFont="1" applyFill="1" applyBorder="1" applyAlignment="1">
      <alignment wrapText="1"/>
    </xf>
    <xf numFmtId="4" fontId="7" fillId="2" borderId="0" xfId="1" applyNumberFormat="1" applyFont="1" applyFill="1" applyBorder="1" applyAlignment="1">
      <alignment horizontal="left" vertical="top" wrapText="1"/>
    </xf>
    <xf numFmtId="4" fontId="7" fillId="2" borderId="0" xfId="1" applyNumberFormat="1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left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2" fontId="3" fillId="3" borderId="2" xfId="0" applyNumberFormat="1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right" wrapText="1"/>
    </xf>
    <xf numFmtId="0" fontId="3" fillId="2" borderId="3" xfId="0" applyFont="1" applyFill="1" applyBorder="1" applyAlignment="1">
      <alignment wrapText="1"/>
    </xf>
    <xf numFmtId="43" fontId="2" fillId="4" borderId="10" xfId="1" applyFont="1" applyFill="1" applyBorder="1" applyAlignment="1">
      <alignment horizontal="center" vertical="top" wrapText="1"/>
    </xf>
    <xf numFmtId="3" fontId="2" fillId="4" borderId="11" xfId="1" applyNumberFormat="1" applyFont="1" applyFill="1" applyBorder="1" applyAlignment="1">
      <alignment horizontal="center" vertical="top" wrapText="1"/>
    </xf>
    <xf numFmtId="4" fontId="2" fillId="4" borderId="11" xfId="1" applyNumberFormat="1" applyFont="1" applyFill="1" applyBorder="1" applyAlignment="1">
      <alignment horizontal="center" vertical="top" wrapText="1"/>
    </xf>
    <xf numFmtId="0" fontId="6" fillId="3" borderId="12" xfId="0" applyFont="1" applyFill="1" applyBorder="1" applyAlignment="1"/>
    <xf numFmtId="0" fontId="6" fillId="3" borderId="13" xfId="0" applyFont="1" applyFill="1" applyBorder="1" applyAlignment="1"/>
    <xf numFmtId="0" fontId="6" fillId="3" borderId="13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wrapText="1"/>
    </xf>
    <xf numFmtId="2" fontId="3" fillId="2" borderId="15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wrapText="1"/>
    </xf>
    <xf numFmtId="2" fontId="3" fillId="5" borderId="2" xfId="0" applyNumberFormat="1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left" wrapText="1"/>
    </xf>
    <xf numFmtId="0" fontId="3" fillId="0" borderId="15" xfId="0" applyFont="1" applyFill="1" applyBorder="1" applyAlignment="1">
      <alignment horizontal="center"/>
    </xf>
    <xf numFmtId="0" fontId="3" fillId="2" borderId="17" xfId="3" applyFont="1" applyFill="1" applyBorder="1" applyAlignment="1">
      <alignment wrapText="1"/>
    </xf>
    <xf numFmtId="0" fontId="3" fillId="2" borderId="17" xfId="3" applyFont="1" applyFill="1" applyBorder="1" applyAlignment="1">
      <alignment wrapText="1"/>
    </xf>
    <xf numFmtId="0" fontId="3" fillId="5" borderId="2" xfId="0" applyFont="1" applyFill="1" applyBorder="1" applyAlignment="1">
      <alignment horizontal="center" wrapText="1"/>
    </xf>
    <xf numFmtId="2" fontId="3" fillId="0" borderId="2" xfId="0" applyNumberFormat="1" applyFont="1" applyBorder="1" applyAlignment="1">
      <alignment horizontal="center" wrapText="1"/>
    </xf>
    <xf numFmtId="2" fontId="3" fillId="5" borderId="2" xfId="0" applyNumberFormat="1" applyFont="1" applyFill="1" applyBorder="1" applyAlignment="1">
      <alignment horizontal="center" wrapText="1"/>
    </xf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NumberFormat="1" applyFont="1" applyAlignment="1">
      <alignment horizontal="center"/>
    </xf>
    <xf numFmtId="2" fontId="3" fillId="2" borderId="15" xfId="0" applyNumberFormat="1" applyFont="1" applyFill="1" applyBorder="1" applyAlignment="1">
      <alignment horizontal="center" wrapText="1"/>
    </xf>
    <xf numFmtId="0" fontId="6" fillId="5" borderId="15" xfId="0" applyFont="1" applyFill="1" applyBorder="1" applyAlignment="1"/>
    <xf numFmtId="2" fontId="3" fillId="5" borderId="15" xfId="0" applyNumberFormat="1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right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left" wrapText="1"/>
    </xf>
    <xf numFmtId="0" fontId="3" fillId="5" borderId="19" xfId="0" applyFont="1" applyFill="1" applyBorder="1" applyAlignment="1">
      <alignment horizontal="left" wrapText="1"/>
    </xf>
    <xf numFmtId="0" fontId="3" fillId="2" borderId="20" xfId="0" applyFont="1" applyFill="1" applyBorder="1" applyAlignment="1">
      <alignment wrapText="1"/>
    </xf>
    <xf numFmtId="2" fontId="3" fillId="2" borderId="21" xfId="0" applyNumberFormat="1" applyFont="1" applyFill="1" applyBorder="1" applyAlignment="1">
      <alignment horizontal="center"/>
    </xf>
    <xf numFmtId="0" fontId="3" fillId="2" borderId="22" xfId="0" applyFont="1" applyFill="1" applyBorder="1" applyAlignment="1">
      <alignment wrapText="1"/>
    </xf>
    <xf numFmtId="0" fontId="7" fillId="2" borderId="23" xfId="0" applyFont="1" applyFill="1" applyBorder="1" applyAlignment="1">
      <alignment wrapText="1"/>
    </xf>
    <xf numFmtId="2" fontId="7" fillId="0" borderId="23" xfId="0" applyNumberFormat="1" applyFont="1" applyBorder="1" applyAlignment="1">
      <alignment horizontal="left" wrapText="1"/>
    </xf>
    <xf numFmtId="0" fontId="3" fillId="2" borderId="18" xfId="0" applyFont="1" applyFill="1" applyBorder="1" applyAlignment="1"/>
    <xf numFmtId="0" fontId="3" fillId="2" borderId="3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wrapText="1"/>
    </xf>
    <xf numFmtId="0" fontId="3" fillId="5" borderId="2" xfId="0" applyFont="1" applyFill="1" applyBorder="1" applyAlignment="1"/>
    <xf numFmtId="0" fontId="6" fillId="3" borderId="2" xfId="0" applyFont="1" applyFill="1" applyBorder="1" applyAlignment="1">
      <alignment horizontal="right"/>
    </xf>
    <xf numFmtId="0" fontId="11" fillId="3" borderId="23" xfId="0" applyFont="1" applyFill="1" applyBorder="1" applyAlignment="1"/>
    <xf numFmtId="0" fontId="11" fillId="5" borderId="23" xfId="0" applyFont="1" applyFill="1" applyBorder="1" applyAlignment="1"/>
    <xf numFmtId="0" fontId="7" fillId="2" borderId="23" xfId="0" applyFont="1" applyFill="1" applyBorder="1" applyAlignment="1">
      <alignment horizontal="left" wrapText="1"/>
    </xf>
    <xf numFmtId="2" fontId="7" fillId="5" borderId="23" xfId="0" applyNumberFormat="1" applyFont="1" applyFill="1" applyBorder="1" applyAlignment="1">
      <alignment horizontal="left" wrapText="1"/>
    </xf>
    <xf numFmtId="0" fontId="11" fillId="2" borderId="23" xfId="0" applyFont="1" applyFill="1" applyBorder="1" applyAlignment="1"/>
    <xf numFmtId="0" fontId="0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 textRotation="255"/>
    </xf>
    <xf numFmtId="0" fontId="7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right"/>
    </xf>
    <xf numFmtId="0" fontId="2" fillId="2" borderId="23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right" wrapText="1"/>
    </xf>
    <xf numFmtId="14" fontId="3" fillId="2" borderId="2" xfId="0" applyNumberFormat="1" applyFont="1" applyFill="1" applyBorder="1" applyAlignment="1">
      <alignment horizontal="right" wrapText="1"/>
    </xf>
    <xf numFmtId="2" fontId="7" fillId="5" borderId="23" xfId="0" applyNumberFormat="1" applyFont="1" applyFill="1" applyBorder="1" applyAlignment="1">
      <alignment wrapText="1"/>
    </xf>
    <xf numFmtId="0" fontId="7" fillId="2" borderId="24" xfId="0" applyFont="1" applyFill="1" applyBorder="1" applyAlignment="1">
      <alignment wrapText="1"/>
    </xf>
    <xf numFmtId="0" fontId="3" fillId="2" borderId="3" xfId="0" applyFont="1" applyFill="1" applyBorder="1" applyAlignment="1"/>
    <xf numFmtId="0" fontId="3" fillId="2" borderId="5" xfId="0" applyFont="1" applyFill="1" applyBorder="1" applyAlignment="1">
      <alignment horizontal="center"/>
    </xf>
    <xf numFmtId="4" fontId="2" fillId="4" borderId="7" xfId="0" applyNumberFormat="1" applyFont="1" applyFill="1" applyBorder="1" applyAlignment="1">
      <alignment horizontal="center" vertical="top"/>
    </xf>
    <xf numFmtId="4" fontId="2" fillId="4" borderId="25" xfId="0" applyNumberFormat="1" applyFont="1" applyFill="1" applyBorder="1" applyAlignment="1">
      <alignment horizontal="left" vertical="top"/>
    </xf>
    <xf numFmtId="4" fontId="2" fillId="4" borderId="26" xfId="1" applyNumberFormat="1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/>
    </xf>
    <xf numFmtId="2" fontId="7" fillId="3" borderId="23" xfId="0" applyNumberFormat="1" applyFont="1" applyFill="1" applyBorder="1" applyAlignment="1">
      <alignment horizontal="left" wrapText="1"/>
    </xf>
    <xf numFmtId="0" fontId="0" fillId="3" borderId="23" xfId="0" applyFont="1" applyFill="1" applyBorder="1" applyAlignment="1"/>
    <xf numFmtId="4" fontId="6" fillId="0" borderId="0" xfId="0" applyNumberFormat="1" applyFont="1" applyAlignment="1">
      <alignment horizontal="center"/>
    </xf>
    <xf numFmtId="0" fontId="7" fillId="0" borderId="0" xfId="0" applyFont="1" applyBorder="1" applyAlignment="1">
      <alignment horizontal="right" vertical="top"/>
    </xf>
    <xf numFmtId="0" fontId="6" fillId="2" borderId="0" xfId="0" applyFont="1" applyFill="1" applyBorder="1" applyAlignment="1">
      <alignment vertical="center"/>
    </xf>
    <xf numFmtId="2" fontId="4" fillId="5" borderId="23" xfId="0" applyNumberFormat="1" applyFont="1" applyFill="1" applyBorder="1" applyAlignment="1">
      <alignment horizontal="left"/>
    </xf>
    <xf numFmtId="0" fontId="7" fillId="5" borderId="23" xfId="0" applyFont="1" applyFill="1" applyBorder="1" applyAlignment="1">
      <alignment horizontal="left" wrapText="1"/>
    </xf>
    <xf numFmtId="43" fontId="2" fillId="4" borderId="11" xfId="1" applyFont="1" applyFill="1" applyBorder="1" applyAlignment="1">
      <alignment horizontal="center" vertical="top" wrapText="1"/>
    </xf>
    <xf numFmtId="4" fontId="2" fillId="4" borderId="28" xfId="1" applyNumberFormat="1" applyFont="1" applyFill="1" applyBorder="1" applyAlignment="1">
      <alignment horizontal="center" vertical="top" wrapText="1"/>
    </xf>
    <xf numFmtId="0" fontId="4" fillId="3" borderId="29" xfId="0" applyFont="1" applyFill="1" applyBorder="1" applyAlignment="1"/>
    <xf numFmtId="0" fontId="7" fillId="0" borderId="23" xfId="0" applyFont="1" applyBorder="1" applyAlignment="1">
      <alignment wrapText="1"/>
    </xf>
    <xf numFmtId="2" fontId="7" fillId="0" borderId="0" xfId="0" applyNumberFormat="1" applyFont="1" applyBorder="1" applyAlignment="1">
      <alignment horizontal="center" wrapText="1"/>
    </xf>
    <xf numFmtId="2" fontId="7" fillId="0" borderId="0" xfId="0" applyNumberFormat="1" applyFont="1" applyBorder="1" applyAlignment="1">
      <alignment horizontal="right" wrapText="1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/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vertical="top"/>
    </xf>
    <xf numFmtId="0" fontId="3" fillId="2" borderId="22" xfId="0" applyFont="1" applyFill="1" applyBorder="1" applyAlignment="1">
      <alignment horizontal="center"/>
    </xf>
    <xf numFmtId="2" fontId="3" fillId="2" borderId="20" xfId="0" applyNumberFormat="1" applyFont="1" applyFill="1" applyBorder="1" applyAlignment="1">
      <alignment horizontal="center"/>
    </xf>
    <xf numFmtId="0" fontId="0" fillId="2" borderId="0" xfId="0" applyFont="1" applyFill="1"/>
    <xf numFmtId="0" fontId="3" fillId="0" borderId="30" xfId="0" applyFont="1" applyBorder="1" applyAlignment="1">
      <alignment wrapText="1"/>
    </xf>
    <xf numFmtId="0" fontId="3" fillId="0" borderId="31" xfId="0" applyFont="1" applyBorder="1" applyAlignment="1">
      <alignment vertical="center" wrapText="1"/>
    </xf>
    <xf numFmtId="0" fontId="3" fillId="0" borderId="32" xfId="0" applyFont="1" applyBorder="1" applyAlignment="1">
      <alignment wrapText="1"/>
    </xf>
    <xf numFmtId="0" fontId="3" fillId="5" borderId="17" xfId="3" applyFont="1" applyFill="1" applyBorder="1" applyAlignment="1">
      <alignment wrapText="1"/>
    </xf>
    <xf numFmtId="0" fontId="3" fillId="5" borderId="22" xfId="0" applyFont="1" applyFill="1" applyBorder="1" applyAlignment="1">
      <alignment wrapText="1"/>
    </xf>
    <xf numFmtId="2" fontId="3" fillId="5" borderId="20" xfId="0" applyNumberFormat="1" applyFont="1" applyFill="1" applyBorder="1" applyAlignment="1">
      <alignment horizontal="center"/>
    </xf>
    <xf numFmtId="0" fontId="3" fillId="0" borderId="17" xfId="3" applyFont="1" applyFill="1" applyBorder="1" applyAlignment="1">
      <alignment wrapText="1"/>
    </xf>
    <xf numFmtId="0" fontId="3" fillId="0" borderId="22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wrapText="1"/>
    </xf>
    <xf numFmtId="2" fontId="3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6" fillId="3" borderId="33" xfId="0" applyFont="1" applyFill="1" applyBorder="1" applyAlignment="1">
      <alignment horizontal="right" wrapText="1"/>
    </xf>
    <xf numFmtId="2" fontId="3" fillId="5" borderId="34" xfId="0" applyNumberFormat="1" applyFont="1" applyFill="1" applyBorder="1" applyAlignment="1">
      <alignment horizontal="center"/>
    </xf>
    <xf numFmtId="2" fontId="3" fillId="2" borderId="34" xfId="0" applyNumberFormat="1" applyFont="1" applyFill="1" applyBorder="1" applyAlignment="1">
      <alignment horizontal="center"/>
    </xf>
    <xf numFmtId="0" fontId="3" fillId="5" borderId="30" xfId="0" applyFont="1" applyFill="1" applyBorder="1" applyAlignment="1">
      <alignment wrapText="1"/>
    </xf>
    <xf numFmtId="0" fontId="3" fillId="0" borderId="33" xfId="0" applyFont="1" applyBorder="1" applyAlignment="1">
      <alignment wrapText="1"/>
    </xf>
    <xf numFmtId="0" fontId="3" fillId="0" borderId="30" xfId="0" applyFont="1" applyBorder="1"/>
    <xf numFmtId="0" fontId="3" fillId="2" borderId="17" xfId="0" applyFont="1" applyFill="1" applyBorder="1" applyAlignment="1">
      <alignment horizontal="left" wrapText="1"/>
    </xf>
    <xf numFmtId="0" fontId="3" fillId="0" borderId="17" xfId="0" applyFont="1" applyFill="1" applyBorder="1" applyAlignment="1">
      <alignment horizontal="left" wrapText="1"/>
    </xf>
    <xf numFmtId="4" fontId="3" fillId="3" borderId="13" xfId="0" applyNumberFormat="1" applyFont="1" applyFill="1" applyBorder="1" applyAlignment="1">
      <alignment horizontal="center"/>
    </xf>
    <xf numFmtId="4" fontId="2" fillId="6" borderId="0" xfId="1" applyNumberFormat="1" applyFont="1" applyFill="1" applyBorder="1" applyAlignment="1">
      <alignment horizontal="center" vertical="top" wrapText="1"/>
    </xf>
    <xf numFmtId="0" fontId="3" fillId="0" borderId="17" xfId="0" applyFont="1" applyBorder="1" applyAlignment="1">
      <alignment wrapText="1"/>
    </xf>
    <xf numFmtId="2" fontId="3" fillId="2" borderId="17" xfId="0" applyNumberFormat="1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left" wrapText="1"/>
    </xf>
    <xf numFmtId="0" fontId="3" fillId="2" borderId="17" xfId="0" applyFont="1" applyFill="1" applyBorder="1" applyAlignment="1">
      <alignment wrapText="1"/>
    </xf>
    <xf numFmtId="0" fontId="3" fillId="0" borderId="35" xfId="0" applyFont="1" applyBorder="1" applyAlignment="1">
      <alignment vertical="center" wrapText="1"/>
    </xf>
    <xf numFmtId="2" fontId="3" fillId="2" borderId="22" xfId="0" applyNumberFormat="1" applyFont="1" applyFill="1" applyBorder="1" applyAlignment="1">
      <alignment horizontal="center"/>
    </xf>
    <xf numFmtId="2" fontId="3" fillId="2" borderId="36" xfId="0" applyNumberFormat="1" applyFont="1" applyFill="1" applyBorder="1" applyAlignment="1">
      <alignment horizontal="center"/>
    </xf>
    <xf numFmtId="0" fontId="3" fillId="2" borderId="30" xfId="0" applyFont="1" applyFill="1" applyBorder="1"/>
    <xf numFmtId="2" fontId="3" fillId="2" borderId="22" xfId="0" applyNumberFormat="1" applyFont="1" applyFill="1" applyBorder="1" applyAlignment="1">
      <alignment horizont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0" xfId="0" applyFont="1" applyFill="1" applyAlignment="1">
      <alignment wrapText="1"/>
    </xf>
    <xf numFmtId="0" fontId="3" fillId="2" borderId="30" xfId="0" applyFont="1" applyFill="1" applyBorder="1" applyAlignment="1">
      <alignment wrapText="1"/>
    </xf>
    <xf numFmtId="0" fontId="7" fillId="2" borderId="37" xfId="0" applyFont="1" applyFill="1" applyBorder="1" applyAlignment="1">
      <alignment horizontal="left" wrapText="1"/>
    </xf>
    <xf numFmtId="0" fontId="6" fillId="3" borderId="2" xfId="0" applyFont="1" applyFill="1" applyBorder="1" applyAlignment="1">
      <alignment wrapText="1"/>
    </xf>
    <xf numFmtId="0" fontId="3" fillId="5" borderId="38" xfId="3" applyFont="1" applyFill="1" applyBorder="1" applyAlignment="1">
      <alignment wrapText="1"/>
    </xf>
    <xf numFmtId="0" fontId="3" fillId="5" borderId="17" xfId="3" applyFont="1" applyFill="1" applyBorder="1" applyAlignment="1">
      <alignment wrapText="1"/>
    </xf>
    <xf numFmtId="0" fontId="3" fillId="5" borderId="14" xfId="0" applyFont="1" applyFill="1" applyBorder="1" applyAlignment="1">
      <alignment wrapText="1"/>
    </xf>
    <xf numFmtId="0" fontId="3" fillId="0" borderId="14" xfId="0" applyFont="1" applyFill="1" applyBorder="1" applyAlignment="1">
      <alignment wrapText="1"/>
    </xf>
    <xf numFmtId="0" fontId="6" fillId="2" borderId="15" xfId="0" applyFont="1" applyFill="1" applyBorder="1" applyAlignment="1"/>
    <xf numFmtId="0" fontId="3" fillId="0" borderId="38" xfId="3" applyFont="1" applyFill="1" applyBorder="1" applyAlignment="1">
      <alignment wrapText="1"/>
    </xf>
    <xf numFmtId="2" fontId="3" fillId="0" borderId="15" xfId="0" applyNumberFormat="1" applyFont="1" applyFill="1" applyBorder="1" applyAlignment="1">
      <alignment horizontal="center"/>
    </xf>
    <xf numFmtId="0" fontId="7" fillId="2" borderId="23" xfId="0" applyFont="1" applyFill="1" applyBorder="1" applyAlignment="1"/>
    <xf numFmtId="0" fontId="2" fillId="2" borderId="23" xfId="0" applyFont="1" applyFill="1" applyBorder="1" applyAlignment="1"/>
    <xf numFmtId="0" fontId="3" fillId="5" borderId="38" xfId="3" applyFont="1" applyFill="1" applyBorder="1" applyAlignment="1">
      <alignment wrapText="1"/>
    </xf>
    <xf numFmtId="14" fontId="3" fillId="2" borderId="17" xfId="3" applyNumberFormat="1" applyFont="1" applyFill="1" applyBorder="1" applyAlignment="1">
      <alignment wrapText="1"/>
    </xf>
    <xf numFmtId="0" fontId="3" fillId="0" borderId="14" xfId="0" applyFont="1" applyFill="1" applyBorder="1" applyAlignment="1">
      <alignment horizontal="left" wrapText="1"/>
    </xf>
    <xf numFmtId="0" fontId="3" fillId="0" borderId="17" xfId="3" applyFont="1" applyBorder="1" applyAlignment="1">
      <alignment wrapText="1"/>
    </xf>
    <xf numFmtId="0" fontId="3" fillId="3" borderId="38" xfId="3" applyFont="1" applyFill="1" applyBorder="1" applyAlignment="1">
      <alignment wrapText="1"/>
    </xf>
    <xf numFmtId="0" fontId="3" fillId="3" borderId="17" xfId="3" applyFont="1" applyFill="1" applyBorder="1" applyAlignment="1">
      <alignment wrapText="1"/>
    </xf>
    <xf numFmtId="14" fontId="3" fillId="0" borderId="17" xfId="3" applyNumberFormat="1" applyFont="1" applyBorder="1" applyAlignment="1">
      <alignment wrapText="1"/>
    </xf>
    <xf numFmtId="0" fontId="3" fillId="2" borderId="32" xfId="0" applyFont="1" applyFill="1" applyBorder="1" applyAlignment="1">
      <alignment wrapText="1"/>
    </xf>
    <xf numFmtId="0" fontId="0" fillId="0" borderId="17" xfId="0" applyFont="1" applyFill="1" applyBorder="1"/>
    <xf numFmtId="0" fontId="0" fillId="0" borderId="33" xfId="0" applyFont="1" applyFill="1" applyBorder="1"/>
    <xf numFmtId="0" fontId="3" fillId="0" borderId="39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 wrapText="1"/>
    </xf>
    <xf numFmtId="0" fontId="7" fillId="2" borderId="27" xfId="0" applyFont="1" applyFill="1" applyBorder="1" applyAlignment="1">
      <alignment wrapText="1"/>
    </xf>
    <xf numFmtId="0" fontId="7" fillId="5" borderId="23" xfId="0" applyFont="1" applyFill="1" applyBorder="1" applyAlignment="1">
      <alignment wrapText="1"/>
    </xf>
    <xf numFmtId="0" fontId="16" fillId="0" borderId="17" xfId="3" applyFont="1" applyBorder="1" applyAlignment="1">
      <alignment wrapText="1"/>
    </xf>
    <xf numFmtId="0" fontId="6" fillId="8" borderId="22" xfId="0" applyFont="1" applyFill="1" applyBorder="1" applyAlignment="1">
      <alignment horizontal="right" wrapText="1"/>
    </xf>
    <xf numFmtId="0" fontId="6" fillId="8" borderId="2" xfId="0" applyFont="1" applyFill="1" applyBorder="1" applyAlignment="1">
      <alignment wrapText="1"/>
    </xf>
    <xf numFmtId="2" fontId="3" fillId="8" borderId="2" xfId="0" applyNumberFormat="1" applyFont="1" applyFill="1" applyBorder="1" applyAlignment="1">
      <alignment horizontal="center"/>
    </xf>
    <xf numFmtId="0" fontId="6" fillId="8" borderId="2" xfId="0" applyFont="1" applyFill="1" applyBorder="1" applyAlignment="1">
      <alignment horizontal="center"/>
    </xf>
    <xf numFmtId="0" fontId="3" fillId="8" borderId="2" xfId="0" applyFont="1" applyFill="1" applyBorder="1" applyAlignment="1">
      <alignment wrapText="1"/>
    </xf>
    <xf numFmtId="0" fontId="3" fillId="8" borderId="2" xfId="0" applyFont="1" applyFill="1" applyBorder="1" applyAlignment="1">
      <alignment horizontal="center"/>
    </xf>
    <xf numFmtId="0" fontId="3" fillId="8" borderId="22" xfId="0" applyFont="1" applyFill="1" applyBorder="1" applyAlignment="1">
      <alignment horizontal="left" wrapText="1"/>
    </xf>
    <xf numFmtId="0" fontId="3" fillId="2" borderId="22" xfId="0" applyFont="1" applyFill="1" applyBorder="1" applyAlignment="1">
      <alignment horizontal="left" wrapText="1"/>
    </xf>
    <xf numFmtId="0" fontId="16" fillId="8" borderId="17" xfId="3" applyFont="1" applyFill="1" applyBorder="1" applyAlignment="1">
      <alignment wrapText="1"/>
    </xf>
    <xf numFmtId="0" fontId="16" fillId="8" borderId="22" xfId="3" applyFont="1" applyFill="1" applyBorder="1" applyAlignment="1">
      <alignment wrapText="1"/>
    </xf>
    <xf numFmtId="0" fontId="3" fillId="8" borderId="2" xfId="0" applyFont="1" applyFill="1" applyBorder="1" applyAlignment="1"/>
    <xf numFmtId="0" fontId="3" fillId="8" borderId="17" xfId="3" applyFont="1" applyFill="1" applyBorder="1" applyAlignment="1">
      <alignment wrapText="1"/>
    </xf>
    <xf numFmtId="0" fontId="3" fillId="2" borderId="38" xfId="3" applyFont="1" applyFill="1" applyBorder="1" applyAlignment="1">
      <alignment wrapText="1"/>
    </xf>
    <xf numFmtId="0" fontId="7" fillId="8" borderId="23" xfId="0" applyFont="1" applyFill="1" applyBorder="1" applyAlignment="1">
      <alignment wrapText="1"/>
    </xf>
    <xf numFmtId="0" fontId="3" fillId="8" borderId="2" xfId="0" applyFont="1" applyFill="1" applyBorder="1" applyAlignment="1">
      <alignment horizontal="center" wrapText="1"/>
    </xf>
    <xf numFmtId="0" fontId="3" fillId="2" borderId="36" xfId="3" applyFont="1" applyFill="1" applyBorder="1" applyAlignment="1">
      <alignment wrapText="1"/>
    </xf>
    <xf numFmtId="0" fontId="7" fillId="2" borderId="40" xfId="0" applyFont="1" applyFill="1" applyBorder="1" applyAlignment="1">
      <alignment horizontal="left" wrapText="1"/>
    </xf>
    <xf numFmtId="2" fontId="7" fillId="2" borderId="23" xfId="0" applyNumberFormat="1" applyFont="1" applyFill="1" applyBorder="1" applyAlignment="1">
      <alignment horizontal="left" wrapText="1"/>
    </xf>
    <xf numFmtId="2" fontId="7" fillId="8" borderId="23" xfId="0" applyNumberFormat="1" applyFont="1" applyFill="1" applyBorder="1" applyAlignment="1">
      <alignment horizontal="left" wrapText="1"/>
    </xf>
    <xf numFmtId="0" fontId="2" fillId="7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wrapText="1"/>
    </xf>
    <xf numFmtId="0" fontId="3" fillId="3" borderId="2" xfId="0" applyFont="1" applyFill="1" applyBorder="1" applyAlignment="1"/>
    <xf numFmtId="0" fontId="6" fillId="3" borderId="2" xfId="0" applyFont="1" applyFill="1" applyBorder="1" applyAlignment="1">
      <alignment horizontal="left"/>
    </xf>
    <xf numFmtId="2" fontId="2" fillId="7" borderId="2" xfId="0" applyNumberFormat="1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textRotation="90" wrapText="1"/>
    </xf>
    <xf numFmtId="0" fontId="5" fillId="2" borderId="0" xfId="0" applyFont="1" applyFill="1" applyAlignment="1">
      <alignment horizontal="justify" vertical="center" wrapText="1"/>
    </xf>
    <xf numFmtId="0" fontId="0" fillId="2" borderId="0" xfId="0" applyFont="1" applyFill="1" applyAlignment="1">
      <alignment wrapText="1"/>
    </xf>
    <xf numFmtId="4" fontId="3" fillId="2" borderId="0" xfId="0" applyNumberFormat="1" applyFont="1" applyFill="1" applyAlignment="1">
      <alignment horizontal="right"/>
    </xf>
    <xf numFmtId="4" fontId="3" fillId="0" borderId="0" xfId="0" applyNumberFormat="1" applyFont="1" applyAlignment="1">
      <alignment horizontal="right"/>
    </xf>
    <xf numFmtId="0" fontId="3" fillId="7" borderId="2" xfId="0" applyFont="1" applyFill="1" applyBorder="1" applyAlignment="1">
      <alignment horizontal="center" vertical="center" wrapText="1"/>
    </xf>
    <xf numFmtId="2" fontId="2" fillId="7" borderId="2" xfId="0" applyNumberFormat="1" applyFont="1" applyFill="1" applyBorder="1" applyAlignment="1">
      <alignment horizontal="center" vertical="center" textRotation="90" wrapText="1"/>
    </xf>
    <xf numFmtId="0" fontId="2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6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2" fillId="7" borderId="12" xfId="0" applyFont="1" applyFill="1" applyBorder="1" applyAlignment="1">
      <alignment horizontal="center" wrapText="1"/>
    </xf>
    <xf numFmtId="0" fontId="3" fillId="0" borderId="13" xfId="0" applyFont="1" applyBorder="1" applyAlignment="1"/>
    <xf numFmtId="0" fontId="2" fillId="7" borderId="13" xfId="0" applyFont="1" applyFill="1" applyBorder="1" applyAlignment="1">
      <alignment horizontal="center" wrapText="1"/>
    </xf>
    <xf numFmtId="0" fontId="6" fillId="7" borderId="13" xfId="0" applyFont="1" applyFill="1" applyBorder="1" applyAlignment="1">
      <alignment horizontal="center" wrapText="1"/>
    </xf>
    <xf numFmtId="0" fontId="3" fillId="2" borderId="0" xfId="0" applyFont="1" applyFill="1" applyAlignment="1">
      <alignment horizontal="justify" vertical="center" wrapText="1"/>
    </xf>
    <xf numFmtId="0" fontId="3" fillId="3" borderId="34" xfId="0" applyFont="1" applyFill="1" applyBorder="1" applyAlignment="1"/>
    <xf numFmtId="0" fontId="2" fillId="7" borderId="29" xfId="0" applyFont="1" applyFill="1" applyBorder="1" applyAlignment="1">
      <alignment horizontal="center" vertical="center" wrapText="1"/>
    </xf>
    <xf numFmtId="0" fontId="0" fillId="7" borderId="23" xfId="0" applyFont="1" applyFill="1" applyBorder="1" applyAlignment="1">
      <alignment wrapText="1"/>
    </xf>
  </cellXfs>
  <cellStyles count="4">
    <cellStyle name="Comma" xfId="1" builtinId="3"/>
    <cellStyle name="Hyperlink" xfId="2" builtinId="8"/>
    <cellStyle name="Normal" xfId="0" builtinId="0"/>
    <cellStyle name="Normal 3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sizmaksa\2022.g._MPC_Groz&#299;jumi_maijs%20un%20septembris_2022\MPC_septembris_2022\LMnotp2_122022;%20Groz&#299;jumi%20MK%2024.09.2013.%20noteikumos%20Nr.1002_2_&#257;rstniec&#299;b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turs"/>
      <sheetName val="Satura rādītājs"/>
      <sheetName val="2.1.1."/>
      <sheetName val="2.1.2."/>
      <sheetName val="2.1.3.1."/>
      <sheetName val="2.1.3.2."/>
      <sheetName val="2.1.4."/>
      <sheetName val="2.1.5."/>
      <sheetName val="2.1.6."/>
      <sheetName val="2.1.7."/>
      <sheetName val="2.2.1."/>
      <sheetName val="2.2.2."/>
      <sheetName val="2.2.3."/>
      <sheetName val="2.2.4."/>
      <sheetName val="2.2.5."/>
      <sheetName val="2.2.6."/>
      <sheetName val="2.2.7."/>
      <sheetName val="2.3.1."/>
      <sheetName val="2.3.2.1.1."/>
      <sheetName val="2.3.2.1.2."/>
      <sheetName val="2.3.2.2."/>
      <sheetName val="2.3.2.3."/>
      <sheetName val="2.3.2.4."/>
      <sheetName val="2.3.2.5."/>
      <sheetName val="2.3.2.6."/>
      <sheetName val="2.3.3."/>
      <sheetName val="2.3.4."/>
      <sheetName val="2.3.5.1."/>
      <sheetName val="2.3.5.2."/>
      <sheetName val="2.4.1."/>
      <sheetName val="2.4.2."/>
      <sheetName val="2.4.3."/>
      <sheetName val="2.4.4."/>
      <sheetName val="2.4.5.1."/>
      <sheetName val="2.4.5.2."/>
      <sheetName val="2.4.6."/>
      <sheetName val="2.4.7.1."/>
      <sheetName val="2.4.7.2."/>
      <sheetName val="2.4.8."/>
      <sheetName val="2.4.9."/>
      <sheetName val="2.4.10.1."/>
      <sheetName val="2.4.10.2."/>
      <sheetName val="2.4.10.3."/>
      <sheetName val="2.4.11.1."/>
      <sheetName val="2.4.11.2."/>
      <sheetName val="2.5.1.1. "/>
      <sheetName val="2.5.1.2."/>
      <sheetName val="2.5.1.3."/>
      <sheetName val="2.5.2."/>
      <sheetName val="5.5.3.vec"/>
      <sheetName val="2.5.3."/>
      <sheetName val="2.5.4."/>
      <sheetName val="5.5.5.vec"/>
      <sheetName val="2.5.5."/>
      <sheetName val="2.5.6."/>
      <sheetName val="2.5.7."/>
      <sheetName val="2.5.8.1."/>
      <sheetName val="2.5.8.2."/>
      <sheetName val="2.5.9."/>
      <sheetName val="2.5.10."/>
      <sheetName val="Sheet3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72">
          <cell r="D72">
            <v>6.4999999999999991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ita.Ozolina@siva.gov.lv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51"/>
  <sheetViews>
    <sheetView tabSelected="1" showWhiteSpace="0" view="pageLayout" topLeftCell="A2" zoomScale="80" zoomScaleNormal="100" zoomScalePageLayoutView="80" workbookViewId="0">
      <selection activeCell="D2" sqref="D2:P2"/>
    </sheetView>
  </sheetViews>
  <sheetFormatPr defaultColWidth="9.1796875" defaultRowHeight="13" x14ac:dyDescent="0.3"/>
  <cols>
    <col min="1" max="1" width="11.26953125" style="38" customWidth="1"/>
    <col min="2" max="2" width="37.81640625" style="38" customWidth="1"/>
    <col min="3" max="3" width="9.54296875" style="39" customWidth="1"/>
    <col min="4" max="4" width="10.54296875" style="39" customWidth="1"/>
    <col min="5" max="5" width="7.54296875" style="39" customWidth="1"/>
    <col min="6" max="6" width="11.26953125" style="39" customWidth="1"/>
    <col min="7" max="7" width="11.26953125" style="38" customWidth="1"/>
    <col min="8" max="8" width="43.1796875" style="38" customWidth="1"/>
    <col min="9" max="9" width="10.7265625" style="39" customWidth="1"/>
    <col min="10" max="10" width="10.54296875" style="39" customWidth="1"/>
    <col min="11" max="11" width="10" style="137" customWidth="1"/>
    <col min="12" max="12" width="11.26953125" style="39" customWidth="1"/>
    <col min="13" max="13" width="9.26953125" style="39" customWidth="1"/>
    <col min="14" max="14" width="10" style="39" customWidth="1"/>
    <col min="15" max="15" width="14.453125" style="39" customWidth="1"/>
    <col min="16" max="16" width="49" style="138" customWidth="1"/>
    <col min="17" max="16384" width="9.1796875" style="1"/>
  </cols>
  <sheetData>
    <row r="1" spans="1:16" s="6" customFormat="1" ht="15.75" customHeight="1" x14ac:dyDescent="0.3">
      <c r="A1" s="75"/>
      <c r="B1" s="75"/>
      <c r="C1" s="76"/>
      <c r="D1" s="76"/>
      <c r="E1" s="231" t="s">
        <v>272</v>
      </c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</row>
    <row r="2" spans="1:16" ht="15.75" customHeight="1" x14ac:dyDescent="0.3">
      <c r="A2" s="77"/>
      <c r="B2" s="77"/>
      <c r="D2" s="232" t="s">
        <v>314</v>
      </c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</row>
    <row r="3" spans="1:16" ht="15.75" customHeight="1" x14ac:dyDescent="0.3">
      <c r="A3" s="232" t="s">
        <v>25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</row>
    <row r="4" spans="1:16" ht="15.75" customHeight="1" x14ac:dyDescent="0.3">
      <c r="A4" s="77"/>
      <c r="B4" s="77"/>
      <c r="D4" s="232" t="s">
        <v>26</v>
      </c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</row>
    <row r="5" spans="1:16" ht="15.75" customHeight="1" x14ac:dyDescent="0.3">
      <c r="A5" s="77"/>
      <c r="B5" s="77"/>
      <c r="F5" s="232" t="s">
        <v>4</v>
      </c>
      <c r="G5" s="232"/>
      <c r="H5" s="232"/>
      <c r="I5" s="232"/>
      <c r="J5" s="232"/>
      <c r="K5" s="232"/>
      <c r="L5" s="232"/>
      <c r="M5" s="232"/>
      <c r="N5" s="232"/>
      <c r="O5" s="232"/>
      <c r="P5" s="232"/>
    </row>
    <row r="6" spans="1:16" ht="11.25" customHeight="1" x14ac:dyDescent="0.3">
      <c r="A6" s="77"/>
      <c r="B6" s="77"/>
      <c r="D6" s="78"/>
      <c r="E6" s="78"/>
      <c r="F6" s="78"/>
      <c r="G6" s="77"/>
      <c r="H6" s="77"/>
      <c r="J6" s="78"/>
      <c r="K6" s="124"/>
      <c r="L6" s="78"/>
      <c r="M6" s="78"/>
      <c r="N6" s="78"/>
      <c r="O6" s="78"/>
      <c r="P6" s="125"/>
    </row>
    <row r="7" spans="1:16" s="6" customFormat="1" ht="28.5" customHeight="1" thickBot="1" x14ac:dyDescent="0.35">
      <c r="A7" s="10"/>
      <c r="B7" s="238" t="s">
        <v>5</v>
      </c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126"/>
    </row>
    <row r="8" spans="1:16" ht="82.5" customHeight="1" x14ac:dyDescent="0.35">
      <c r="A8" s="240" t="s">
        <v>134</v>
      </c>
      <c r="B8" s="241"/>
      <c r="C8" s="241"/>
      <c r="D8" s="241"/>
      <c r="E8" s="242" t="s">
        <v>135</v>
      </c>
      <c r="F8" s="243"/>
      <c r="G8" s="242" t="s">
        <v>136</v>
      </c>
      <c r="H8" s="241"/>
      <c r="I8" s="241"/>
      <c r="J8" s="241"/>
      <c r="K8" s="242" t="s">
        <v>137</v>
      </c>
      <c r="L8" s="243"/>
      <c r="M8" s="235" t="s">
        <v>138</v>
      </c>
      <c r="N8" s="236"/>
      <c r="O8" s="236"/>
      <c r="P8" s="246" t="s">
        <v>0</v>
      </c>
    </row>
    <row r="9" spans="1:16" s="5" customFormat="1" ht="33" customHeight="1" x14ac:dyDescent="0.3">
      <c r="A9" s="237" t="s">
        <v>15</v>
      </c>
      <c r="B9" s="222" t="s">
        <v>16</v>
      </c>
      <c r="C9" s="234" t="s">
        <v>18</v>
      </c>
      <c r="D9" s="234" t="s">
        <v>17</v>
      </c>
      <c r="E9" s="228" t="s">
        <v>13</v>
      </c>
      <c r="F9" s="226" t="s">
        <v>130</v>
      </c>
      <c r="G9" s="228" t="s">
        <v>15</v>
      </c>
      <c r="H9" s="222" t="s">
        <v>16</v>
      </c>
      <c r="I9" s="234" t="s">
        <v>18</v>
      </c>
      <c r="J9" s="234" t="s">
        <v>17</v>
      </c>
      <c r="K9" s="228" t="s">
        <v>13</v>
      </c>
      <c r="L9" s="226" t="s">
        <v>151</v>
      </c>
      <c r="M9" s="227" t="s">
        <v>2</v>
      </c>
      <c r="N9" s="227" t="s">
        <v>12</v>
      </c>
      <c r="O9" s="227" t="s">
        <v>3</v>
      </c>
      <c r="P9" s="247"/>
    </row>
    <row r="10" spans="1:16" s="5" customFormat="1" ht="123" customHeight="1" x14ac:dyDescent="0.3">
      <c r="A10" s="237"/>
      <c r="B10" s="222"/>
      <c r="C10" s="227"/>
      <c r="D10" s="227"/>
      <c r="E10" s="227"/>
      <c r="F10" s="227"/>
      <c r="G10" s="228"/>
      <c r="H10" s="222"/>
      <c r="I10" s="227"/>
      <c r="J10" s="227"/>
      <c r="K10" s="227"/>
      <c r="L10" s="227"/>
      <c r="M10" s="233"/>
      <c r="N10" s="233"/>
      <c r="O10" s="233"/>
      <c r="P10" s="247"/>
    </row>
    <row r="11" spans="1:16" s="4" customFormat="1" ht="20.25" customHeight="1" x14ac:dyDescent="0.3">
      <c r="A11" s="103">
        <v>1</v>
      </c>
      <c r="B11" s="104">
        <v>2</v>
      </c>
      <c r="C11" s="105">
        <v>3</v>
      </c>
      <c r="D11" s="106">
        <v>4</v>
      </c>
      <c r="E11" s="106">
        <v>5</v>
      </c>
      <c r="F11" s="106" t="s">
        <v>132</v>
      </c>
      <c r="G11" s="107">
        <v>7</v>
      </c>
      <c r="H11" s="104">
        <v>8</v>
      </c>
      <c r="I11" s="105">
        <v>9</v>
      </c>
      <c r="J11" s="106">
        <v>10</v>
      </c>
      <c r="K11" s="108">
        <v>11</v>
      </c>
      <c r="L11" s="106" t="s">
        <v>133</v>
      </c>
      <c r="M11" s="107" t="s">
        <v>6</v>
      </c>
      <c r="N11" s="107" t="s">
        <v>7</v>
      </c>
      <c r="O11" s="107" t="s">
        <v>8</v>
      </c>
      <c r="P11" s="109">
        <v>16</v>
      </c>
    </row>
    <row r="12" spans="1:16" s="6" customFormat="1" ht="16.5" hidden="1" customHeight="1" x14ac:dyDescent="0.3">
      <c r="A12" s="11" t="s">
        <v>43</v>
      </c>
      <c r="B12" s="12" t="s">
        <v>63</v>
      </c>
      <c r="C12" s="84"/>
      <c r="D12" s="15"/>
      <c r="E12" s="15"/>
      <c r="F12" s="15"/>
      <c r="G12" s="110" t="s">
        <v>43</v>
      </c>
      <c r="H12" s="12" t="s">
        <v>63</v>
      </c>
      <c r="I12" s="15"/>
      <c r="J12" s="15"/>
      <c r="K12" s="15"/>
      <c r="L12" s="15"/>
      <c r="M12" s="15"/>
      <c r="N12" s="15"/>
      <c r="O12" s="15"/>
      <c r="P12" s="111"/>
    </row>
    <row r="13" spans="1:16" s="6" customFormat="1" ht="42.75" hidden="1" customHeight="1" x14ac:dyDescent="0.3">
      <c r="A13" s="11" t="s">
        <v>44</v>
      </c>
      <c r="B13" s="12" t="s">
        <v>63</v>
      </c>
      <c r="C13" s="13"/>
      <c r="D13" s="13"/>
      <c r="E13" s="14">
        <v>0</v>
      </c>
      <c r="F13" s="13">
        <f>D13*E13</f>
        <v>0</v>
      </c>
      <c r="G13" s="110" t="s">
        <v>44</v>
      </c>
      <c r="H13" s="12" t="s">
        <v>63</v>
      </c>
      <c r="I13" s="13"/>
      <c r="J13" s="13"/>
      <c r="K13" s="14">
        <v>0</v>
      </c>
      <c r="L13" s="13">
        <f>J13*K13</f>
        <v>0</v>
      </c>
      <c r="M13" s="13">
        <f t="shared" ref="M13:O15" si="0">J13-D13</f>
        <v>0</v>
      </c>
      <c r="N13" s="14">
        <f t="shared" si="0"/>
        <v>0</v>
      </c>
      <c r="O13" s="13">
        <f t="shared" si="0"/>
        <v>0</v>
      </c>
      <c r="P13" s="91"/>
    </row>
    <row r="14" spans="1:16" s="6" customFormat="1" ht="42.75" hidden="1" customHeight="1" x14ac:dyDescent="0.3">
      <c r="A14" s="11" t="s">
        <v>45</v>
      </c>
      <c r="B14" s="12" t="s">
        <v>63</v>
      </c>
      <c r="C14" s="13"/>
      <c r="D14" s="13"/>
      <c r="E14" s="14">
        <v>0</v>
      </c>
      <c r="F14" s="13">
        <f>D14*E14</f>
        <v>0</v>
      </c>
      <c r="G14" s="110" t="s">
        <v>45</v>
      </c>
      <c r="H14" s="12" t="s">
        <v>63</v>
      </c>
      <c r="I14" s="13"/>
      <c r="J14" s="13"/>
      <c r="K14" s="14">
        <v>0</v>
      </c>
      <c r="L14" s="13">
        <f>J14*K14</f>
        <v>0</v>
      </c>
      <c r="M14" s="13">
        <f t="shared" si="0"/>
        <v>0</v>
      </c>
      <c r="N14" s="14">
        <f t="shared" si="0"/>
        <v>0</v>
      </c>
      <c r="O14" s="13">
        <f t="shared" si="0"/>
        <v>0</v>
      </c>
      <c r="P14" s="91"/>
    </row>
    <row r="15" spans="1:16" s="6" customFormat="1" ht="42.75" hidden="1" customHeight="1" x14ac:dyDescent="0.3">
      <c r="A15" s="11" t="s">
        <v>46</v>
      </c>
      <c r="B15" s="12" t="s">
        <v>63</v>
      </c>
      <c r="C15" s="13"/>
      <c r="D15" s="13"/>
      <c r="E15" s="14">
        <v>0</v>
      </c>
      <c r="F15" s="13">
        <f>D15*E15</f>
        <v>0</v>
      </c>
      <c r="G15" s="110" t="s">
        <v>46</v>
      </c>
      <c r="H15" s="12" t="s">
        <v>63</v>
      </c>
      <c r="I15" s="13"/>
      <c r="J15" s="13"/>
      <c r="K15" s="14">
        <v>0</v>
      </c>
      <c r="L15" s="13">
        <f>J15*K15</f>
        <v>0</v>
      </c>
      <c r="M15" s="13">
        <f t="shared" si="0"/>
        <v>0</v>
      </c>
      <c r="N15" s="14">
        <f t="shared" si="0"/>
        <v>0</v>
      </c>
      <c r="O15" s="13">
        <f t="shared" si="0"/>
        <v>0</v>
      </c>
      <c r="P15" s="91"/>
    </row>
    <row r="16" spans="1:16" s="6" customFormat="1" ht="16.5" hidden="1" customHeight="1" x14ac:dyDescent="0.3">
      <c r="A16" s="16" t="s">
        <v>47</v>
      </c>
      <c r="B16" s="12" t="s">
        <v>63</v>
      </c>
      <c r="C16" s="84"/>
      <c r="D16" s="15"/>
      <c r="E16" s="15"/>
      <c r="F16" s="15"/>
      <c r="G16" s="112" t="s">
        <v>47</v>
      </c>
      <c r="H16" s="12" t="s">
        <v>63</v>
      </c>
      <c r="I16" s="15"/>
      <c r="J16" s="15"/>
      <c r="K16" s="15"/>
      <c r="L16" s="15"/>
      <c r="M16" s="15"/>
      <c r="N16" s="15"/>
      <c r="O16" s="15"/>
      <c r="P16" s="111"/>
    </row>
    <row r="17" spans="1:16" s="6" customFormat="1" ht="43.5" hidden="1" customHeight="1" x14ac:dyDescent="0.3">
      <c r="A17" s="50" t="s">
        <v>48</v>
      </c>
      <c r="B17" s="12" t="s">
        <v>63</v>
      </c>
      <c r="C17" s="13"/>
      <c r="D17" s="13"/>
      <c r="E17" s="14">
        <v>0</v>
      </c>
      <c r="F17" s="13">
        <f>D17*E17</f>
        <v>0</v>
      </c>
      <c r="G17" s="113" t="s">
        <v>48</v>
      </c>
      <c r="H17" s="12" t="s">
        <v>63</v>
      </c>
      <c r="I17" s="13"/>
      <c r="J17" s="13"/>
      <c r="K17" s="14">
        <v>0</v>
      </c>
      <c r="L17" s="13">
        <f>J17*K17</f>
        <v>0</v>
      </c>
      <c r="M17" s="13">
        <f t="shared" ref="M17:O19" si="1">J17-D17</f>
        <v>0</v>
      </c>
      <c r="N17" s="14">
        <f t="shared" si="1"/>
        <v>0</v>
      </c>
      <c r="O17" s="13">
        <f t="shared" si="1"/>
        <v>0</v>
      </c>
      <c r="P17" s="91"/>
    </row>
    <row r="18" spans="1:16" s="6" customFormat="1" ht="43.5" hidden="1" customHeight="1" x14ac:dyDescent="0.3">
      <c r="A18" s="16" t="s">
        <v>49</v>
      </c>
      <c r="B18" s="12" t="s">
        <v>63</v>
      </c>
      <c r="C18" s="13"/>
      <c r="D18" s="13"/>
      <c r="E18" s="14">
        <v>0</v>
      </c>
      <c r="F18" s="13">
        <f>D18*E18</f>
        <v>0</v>
      </c>
      <c r="G18" s="112" t="s">
        <v>49</v>
      </c>
      <c r="H18" s="12" t="s">
        <v>63</v>
      </c>
      <c r="I18" s="13"/>
      <c r="J18" s="13"/>
      <c r="K18" s="14">
        <v>0</v>
      </c>
      <c r="L18" s="13">
        <f>J18*K18</f>
        <v>0</v>
      </c>
      <c r="M18" s="13">
        <f t="shared" si="1"/>
        <v>0</v>
      </c>
      <c r="N18" s="14">
        <f t="shared" si="1"/>
        <v>0</v>
      </c>
      <c r="O18" s="13">
        <f t="shared" si="1"/>
        <v>0</v>
      </c>
      <c r="P18" s="91"/>
    </row>
    <row r="19" spans="1:16" s="6" customFormat="1" ht="43.5" hidden="1" customHeight="1" x14ac:dyDescent="0.3">
      <c r="A19" s="16" t="s">
        <v>50</v>
      </c>
      <c r="B19" s="12" t="s">
        <v>63</v>
      </c>
      <c r="C19" s="13"/>
      <c r="D19" s="13"/>
      <c r="E19" s="14">
        <v>0</v>
      </c>
      <c r="F19" s="13">
        <f>D19*E19</f>
        <v>0</v>
      </c>
      <c r="G19" s="112" t="s">
        <v>50</v>
      </c>
      <c r="H19" s="12" t="s">
        <v>63</v>
      </c>
      <c r="I19" s="13"/>
      <c r="J19" s="13"/>
      <c r="K19" s="14">
        <v>0</v>
      </c>
      <c r="L19" s="13">
        <f>J19*K19</f>
        <v>0</v>
      </c>
      <c r="M19" s="13">
        <f t="shared" si="1"/>
        <v>0</v>
      </c>
      <c r="N19" s="14">
        <f t="shared" si="1"/>
        <v>0</v>
      </c>
      <c r="O19" s="13">
        <f t="shared" si="1"/>
        <v>0</v>
      </c>
      <c r="P19" s="91"/>
    </row>
    <row r="20" spans="1:16" s="6" customFormat="1" ht="15" customHeight="1" x14ac:dyDescent="0.3">
      <c r="A20" s="8">
        <v>1</v>
      </c>
      <c r="B20" s="225" t="s">
        <v>73</v>
      </c>
      <c r="C20" s="224"/>
      <c r="D20" s="224"/>
      <c r="E20" s="224"/>
      <c r="F20" s="224"/>
      <c r="G20" s="96">
        <v>1</v>
      </c>
      <c r="H20" s="225" t="s">
        <v>73</v>
      </c>
      <c r="I20" s="224"/>
      <c r="J20" s="224"/>
      <c r="K20" s="224"/>
      <c r="L20" s="224"/>
      <c r="M20" s="224"/>
      <c r="N20" s="224"/>
      <c r="O20" s="224"/>
      <c r="P20" s="97"/>
    </row>
    <row r="21" spans="1:16" s="6" customFormat="1" ht="17.25" customHeight="1" x14ac:dyDescent="0.3">
      <c r="A21" s="179" t="s">
        <v>9</v>
      </c>
      <c r="B21" s="213" t="s">
        <v>245</v>
      </c>
      <c r="C21" s="208"/>
      <c r="D21" s="208"/>
      <c r="E21" s="208"/>
      <c r="F21" s="208"/>
      <c r="G21" s="214" t="s">
        <v>9</v>
      </c>
      <c r="H21" s="213" t="s">
        <v>245</v>
      </c>
      <c r="I21" s="62"/>
      <c r="J21" s="62"/>
      <c r="K21" s="62"/>
      <c r="L21" s="62"/>
      <c r="M21" s="62"/>
      <c r="N21" s="62"/>
      <c r="O21" s="62"/>
      <c r="P21" s="98"/>
    </row>
    <row r="22" spans="1:16" s="6" customFormat="1" ht="30" customHeight="1" x14ac:dyDescent="0.3">
      <c r="A22" s="179" t="s">
        <v>64</v>
      </c>
      <c r="B22" s="63" t="s">
        <v>211</v>
      </c>
      <c r="C22" s="62"/>
      <c r="D22" s="62"/>
      <c r="E22" s="62"/>
      <c r="F22" s="62"/>
      <c r="G22" s="180" t="s">
        <v>64</v>
      </c>
      <c r="H22" s="63" t="s">
        <v>211</v>
      </c>
      <c r="I22" s="62"/>
      <c r="J22" s="62"/>
      <c r="K22" s="62"/>
      <c r="L22" s="62"/>
      <c r="M22" s="62"/>
      <c r="N22" s="62"/>
      <c r="O22" s="62"/>
      <c r="P22" s="98"/>
    </row>
    <row r="23" spans="1:16" s="6" customFormat="1" ht="26" x14ac:dyDescent="0.3">
      <c r="A23" s="70" t="s">
        <v>65</v>
      </c>
      <c r="B23" s="61" t="s">
        <v>51</v>
      </c>
      <c r="C23" s="14">
        <v>114.88</v>
      </c>
      <c r="D23" s="14">
        <v>114.88</v>
      </c>
      <c r="E23" s="14">
        <v>250</v>
      </c>
      <c r="F23" s="13">
        <f>D23*E23</f>
        <v>28720</v>
      </c>
      <c r="G23" s="70" t="s">
        <v>65</v>
      </c>
      <c r="H23" s="61" t="s">
        <v>51</v>
      </c>
      <c r="I23" s="14">
        <v>114.88</v>
      </c>
      <c r="J23" s="14">
        <v>114.88</v>
      </c>
      <c r="K23" s="14">
        <v>200</v>
      </c>
      <c r="L23" s="13">
        <f>J23*K23</f>
        <v>22976</v>
      </c>
      <c r="M23" s="13">
        <f>J23-D23</f>
        <v>0</v>
      </c>
      <c r="N23" s="14">
        <f>K23-E23</f>
        <v>-50</v>
      </c>
      <c r="O23" s="13">
        <f>L23-F23</f>
        <v>-5744</v>
      </c>
      <c r="P23" s="99" t="s">
        <v>275</v>
      </c>
    </row>
    <row r="24" spans="1:16" s="6" customFormat="1" ht="17.25" customHeight="1" x14ac:dyDescent="0.3">
      <c r="A24" s="70" t="s">
        <v>66</v>
      </c>
      <c r="B24" s="61" t="s">
        <v>27</v>
      </c>
      <c r="C24" s="14"/>
      <c r="D24" s="14"/>
      <c r="E24" s="14"/>
      <c r="F24" s="13"/>
      <c r="G24" s="70" t="s">
        <v>66</v>
      </c>
      <c r="H24" s="61" t="s">
        <v>27</v>
      </c>
      <c r="I24" s="14"/>
      <c r="J24" s="14"/>
      <c r="K24" s="14"/>
      <c r="L24" s="13"/>
      <c r="M24" s="13"/>
      <c r="N24" s="14"/>
      <c r="O24" s="13"/>
      <c r="P24" s="99"/>
    </row>
    <row r="25" spans="1:16" s="6" customFormat="1" ht="26" x14ac:dyDescent="0.3">
      <c r="A25" s="70" t="s">
        <v>67</v>
      </c>
      <c r="B25" s="61" t="s">
        <v>52</v>
      </c>
      <c r="C25" s="13">
        <v>115.06</v>
      </c>
      <c r="D25" s="13">
        <v>115.06</v>
      </c>
      <c r="E25" s="14">
        <v>250</v>
      </c>
      <c r="F25" s="13">
        <f t="shared" ref="F25:F28" si="2">D25*E25</f>
        <v>28765</v>
      </c>
      <c r="G25" s="70" t="s">
        <v>67</v>
      </c>
      <c r="H25" s="61" t="s">
        <v>52</v>
      </c>
      <c r="I25" s="13">
        <v>115.06</v>
      </c>
      <c r="J25" s="13">
        <v>115.06</v>
      </c>
      <c r="K25" s="14">
        <v>200</v>
      </c>
      <c r="L25" s="13">
        <f t="shared" ref="L25:L30" si="3">J25*K25</f>
        <v>23012</v>
      </c>
      <c r="M25" s="13">
        <f t="shared" ref="M25:O28" si="4">J25-D25</f>
        <v>0</v>
      </c>
      <c r="N25" s="14">
        <f t="shared" si="4"/>
        <v>-50</v>
      </c>
      <c r="O25" s="13">
        <f t="shared" si="4"/>
        <v>-5753</v>
      </c>
      <c r="P25" s="99" t="s">
        <v>275</v>
      </c>
    </row>
    <row r="26" spans="1:16" s="6" customFormat="1" ht="26" x14ac:dyDescent="0.3">
      <c r="A26" s="70" t="s">
        <v>68</v>
      </c>
      <c r="B26" s="61" t="s">
        <v>53</v>
      </c>
      <c r="C26" s="13">
        <v>95.76</v>
      </c>
      <c r="D26" s="13">
        <v>95.76</v>
      </c>
      <c r="E26" s="14">
        <v>400</v>
      </c>
      <c r="F26" s="13">
        <f t="shared" si="2"/>
        <v>38304</v>
      </c>
      <c r="G26" s="70" t="s">
        <v>68</v>
      </c>
      <c r="H26" s="61" t="s">
        <v>53</v>
      </c>
      <c r="I26" s="13">
        <v>95.76</v>
      </c>
      <c r="J26" s="13">
        <v>95.76</v>
      </c>
      <c r="K26" s="14">
        <f>360-20</f>
        <v>340</v>
      </c>
      <c r="L26" s="13">
        <f t="shared" si="3"/>
        <v>32558.400000000001</v>
      </c>
      <c r="M26" s="13">
        <f t="shared" si="4"/>
        <v>0</v>
      </c>
      <c r="N26" s="14">
        <f t="shared" si="4"/>
        <v>-60</v>
      </c>
      <c r="O26" s="13">
        <f t="shared" si="4"/>
        <v>-5745.5999999999985</v>
      </c>
      <c r="P26" s="99" t="s">
        <v>275</v>
      </c>
    </row>
    <row r="27" spans="1:16" s="6" customFormat="1" ht="26" x14ac:dyDescent="0.3">
      <c r="A27" s="70" t="s">
        <v>183</v>
      </c>
      <c r="B27" s="47" t="s">
        <v>184</v>
      </c>
      <c r="C27" s="13">
        <v>99.06</v>
      </c>
      <c r="D27" s="13">
        <v>99.06</v>
      </c>
      <c r="E27" s="14">
        <v>70</v>
      </c>
      <c r="F27" s="13">
        <f t="shared" si="2"/>
        <v>6934.2</v>
      </c>
      <c r="G27" s="70" t="s">
        <v>183</v>
      </c>
      <c r="H27" s="47" t="s">
        <v>184</v>
      </c>
      <c r="I27" s="13">
        <v>99.06</v>
      </c>
      <c r="J27" s="13">
        <v>99.06</v>
      </c>
      <c r="K27" s="14">
        <v>25</v>
      </c>
      <c r="L27" s="13">
        <f t="shared" ref="L27" si="5">J27*K27</f>
        <v>2476.5</v>
      </c>
      <c r="M27" s="13">
        <f t="shared" ref="M27" si="6">J27-D27</f>
        <v>0</v>
      </c>
      <c r="N27" s="14">
        <f t="shared" ref="N27" si="7">K27-E27</f>
        <v>-45</v>
      </c>
      <c r="O27" s="13">
        <f t="shared" ref="O27" si="8">L27-F27</f>
        <v>-4457.7</v>
      </c>
      <c r="P27" s="99" t="s">
        <v>276</v>
      </c>
    </row>
    <row r="28" spans="1:16" s="6" customFormat="1" ht="26" x14ac:dyDescent="0.3">
      <c r="A28" s="70" t="s">
        <v>69</v>
      </c>
      <c r="B28" s="61" t="s">
        <v>57</v>
      </c>
      <c r="C28" s="13">
        <v>74.27</v>
      </c>
      <c r="D28" s="13">
        <v>74.27</v>
      </c>
      <c r="E28" s="14">
        <v>230</v>
      </c>
      <c r="F28" s="13">
        <f t="shared" si="2"/>
        <v>17082.099999999999</v>
      </c>
      <c r="G28" s="70" t="s">
        <v>69</v>
      </c>
      <c r="H28" s="61" t="s">
        <v>57</v>
      </c>
      <c r="I28" s="13">
        <v>74.27</v>
      </c>
      <c r="J28" s="13">
        <v>74.27</v>
      </c>
      <c r="K28" s="14">
        <f>180-10</f>
        <v>170</v>
      </c>
      <c r="L28" s="13">
        <f t="shared" si="3"/>
        <v>12625.9</v>
      </c>
      <c r="M28" s="13">
        <f t="shared" si="4"/>
        <v>0</v>
      </c>
      <c r="N28" s="14">
        <f t="shared" si="4"/>
        <v>-60</v>
      </c>
      <c r="O28" s="13">
        <f t="shared" si="4"/>
        <v>-4456.1999999999989</v>
      </c>
      <c r="P28" s="99" t="s">
        <v>275</v>
      </c>
    </row>
    <row r="29" spans="1:16" s="6" customFormat="1" ht="17.25" customHeight="1" x14ac:dyDescent="0.3">
      <c r="A29" s="86" t="s">
        <v>10</v>
      </c>
      <c r="B29" s="181" t="s">
        <v>70</v>
      </c>
      <c r="C29" s="65"/>
      <c r="D29" s="65"/>
      <c r="E29" s="62"/>
      <c r="F29" s="65"/>
      <c r="G29" s="86" t="s">
        <v>10</v>
      </c>
      <c r="H29" s="181" t="s">
        <v>70</v>
      </c>
      <c r="I29" s="65"/>
      <c r="J29" s="65"/>
      <c r="K29" s="62"/>
      <c r="L29" s="65"/>
      <c r="M29" s="65"/>
      <c r="N29" s="62"/>
      <c r="O29" s="65"/>
      <c r="P29" s="128"/>
    </row>
    <row r="30" spans="1:16" s="6" customFormat="1" ht="39" x14ac:dyDescent="0.3">
      <c r="A30" s="85" t="s">
        <v>71</v>
      </c>
      <c r="B30" s="59" t="s">
        <v>72</v>
      </c>
      <c r="C30" s="60">
        <v>16.940000000000001</v>
      </c>
      <c r="D30" s="60">
        <v>16.940000000000001</v>
      </c>
      <c r="E30" s="66">
        <v>600</v>
      </c>
      <c r="F30" s="13">
        <f t="shared" ref="F30" si="9">D30*E30</f>
        <v>10164</v>
      </c>
      <c r="G30" s="85" t="s">
        <v>71</v>
      </c>
      <c r="H30" s="59" t="s">
        <v>72</v>
      </c>
      <c r="I30" s="60">
        <v>16.940000000000001</v>
      </c>
      <c r="J30" s="60">
        <v>16.940000000000001</v>
      </c>
      <c r="K30" s="66">
        <v>990</v>
      </c>
      <c r="L30" s="13">
        <f t="shared" si="3"/>
        <v>16770.600000000002</v>
      </c>
      <c r="M30" s="13">
        <f>J30-D30</f>
        <v>0</v>
      </c>
      <c r="N30" s="14">
        <f>K30-E30</f>
        <v>390</v>
      </c>
      <c r="O30" s="13">
        <f>L30-F30</f>
        <v>6606.6000000000022</v>
      </c>
      <c r="P30" s="99" t="s">
        <v>275</v>
      </c>
    </row>
    <row r="31" spans="1:16" s="6" customFormat="1" ht="17.25" customHeight="1" x14ac:dyDescent="0.3">
      <c r="A31" s="86" t="s">
        <v>11</v>
      </c>
      <c r="B31" s="64" t="s">
        <v>54</v>
      </c>
      <c r="C31" s="65"/>
      <c r="D31" s="65"/>
      <c r="E31" s="67"/>
      <c r="F31" s="65"/>
      <c r="G31" s="86" t="s">
        <v>11</v>
      </c>
      <c r="H31" s="64" t="s">
        <v>54</v>
      </c>
      <c r="I31" s="65"/>
      <c r="J31" s="65"/>
      <c r="K31" s="67"/>
      <c r="L31" s="65"/>
      <c r="M31" s="65"/>
      <c r="N31" s="62"/>
      <c r="O31" s="65"/>
      <c r="P31" s="100"/>
    </row>
    <row r="32" spans="1:16" s="6" customFormat="1" ht="17.25" customHeight="1" x14ac:dyDescent="0.3">
      <c r="A32" s="86" t="s">
        <v>74</v>
      </c>
      <c r="B32" s="64" t="s">
        <v>212</v>
      </c>
      <c r="C32" s="65"/>
      <c r="D32" s="65"/>
      <c r="E32" s="67"/>
      <c r="F32" s="65"/>
      <c r="G32" s="86" t="s">
        <v>74</v>
      </c>
      <c r="H32" s="64" t="s">
        <v>212</v>
      </c>
      <c r="I32" s="65"/>
      <c r="J32" s="65"/>
      <c r="K32" s="67"/>
      <c r="L32" s="65"/>
      <c r="M32" s="65"/>
      <c r="N32" s="62"/>
      <c r="O32" s="65"/>
      <c r="P32" s="100"/>
    </row>
    <row r="33" spans="1:16" s="6" customFormat="1" ht="26" x14ac:dyDescent="0.3">
      <c r="A33" s="148" t="s">
        <v>75</v>
      </c>
      <c r="B33" s="87" t="s">
        <v>55</v>
      </c>
      <c r="C33" s="88">
        <v>659.2</v>
      </c>
      <c r="D33" s="60">
        <f t="shared" ref="D33:D36" si="10">C33</f>
        <v>659.2</v>
      </c>
      <c r="E33" s="66">
        <v>10</v>
      </c>
      <c r="F33" s="13">
        <f t="shared" ref="F33:F36" si="11">D33*E33</f>
        <v>6592</v>
      </c>
      <c r="G33" s="148" t="s">
        <v>75</v>
      </c>
      <c r="H33" s="87" t="s">
        <v>55</v>
      </c>
      <c r="I33" s="88">
        <v>659.2</v>
      </c>
      <c r="J33" s="60">
        <f t="shared" ref="J33:J36" si="12">I33</f>
        <v>659.2</v>
      </c>
      <c r="K33" s="66">
        <f>10-5</f>
        <v>5</v>
      </c>
      <c r="L33" s="13">
        <f t="shared" ref="L33:L36" si="13">J33*K33</f>
        <v>3296</v>
      </c>
      <c r="M33" s="13">
        <f t="shared" ref="M33:M34" si="14">J33-D33</f>
        <v>0</v>
      </c>
      <c r="N33" s="14">
        <f t="shared" ref="N33:N36" si="15">K33-E33</f>
        <v>-5</v>
      </c>
      <c r="O33" s="13">
        <f t="shared" ref="O33:O34" si="16">L33-F33</f>
        <v>-3296</v>
      </c>
      <c r="P33" s="99" t="s">
        <v>275</v>
      </c>
    </row>
    <row r="34" spans="1:16" s="6" customFormat="1" ht="26" x14ac:dyDescent="0.3">
      <c r="A34" s="148" t="s">
        <v>76</v>
      </c>
      <c r="B34" s="87" t="s">
        <v>56</v>
      </c>
      <c r="C34" s="88">
        <v>563.6</v>
      </c>
      <c r="D34" s="60">
        <f t="shared" si="10"/>
        <v>563.6</v>
      </c>
      <c r="E34" s="66">
        <v>10</v>
      </c>
      <c r="F34" s="13">
        <f t="shared" si="11"/>
        <v>5636</v>
      </c>
      <c r="G34" s="148" t="s">
        <v>76</v>
      </c>
      <c r="H34" s="87" t="s">
        <v>56</v>
      </c>
      <c r="I34" s="88">
        <v>563.6</v>
      </c>
      <c r="J34" s="60">
        <f t="shared" si="12"/>
        <v>563.6</v>
      </c>
      <c r="K34" s="66">
        <f>10-5</f>
        <v>5</v>
      </c>
      <c r="L34" s="13">
        <f t="shared" si="13"/>
        <v>2818</v>
      </c>
      <c r="M34" s="13">
        <f t="shared" si="14"/>
        <v>0</v>
      </c>
      <c r="N34" s="14">
        <f t="shared" si="15"/>
        <v>-5</v>
      </c>
      <c r="O34" s="13">
        <f t="shared" si="16"/>
        <v>-2818</v>
      </c>
      <c r="P34" s="99" t="s">
        <v>275</v>
      </c>
    </row>
    <row r="35" spans="1:16" s="6" customFormat="1" ht="26" x14ac:dyDescent="0.3">
      <c r="A35" s="148" t="s">
        <v>115</v>
      </c>
      <c r="B35" s="87" t="s">
        <v>117</v>
      </c>
      <c r="C35" s="88">
        <v>720.78</v>
      </c>
      <c r="D35" s="60">
        <f t="shared" si="10"/>
        <v>720.78</v>
      </c>
      <c r="E35" s="66">
        <v>10</v>
      </c>
      <c r="F35" s="13">
        <f t="shared" si="11"/>
        <v>7207.7999999999993</v>
      </c>
      <c r="G35" s="148" t="s">
        <v>115</v>
      </c>
      <c r="H35" s="87" t="s">
        <v>117</v>
      </c>
      <c r="I35" s="88">
        <v>720.78</v>
      </c>
      <c r="J35" s="60">
        <f t="shared" si="12"/>
        <v>720.78</v>
      </c>
      <c r="K35" s="66">
        <f>10-5</f>
        <v>5</v>
      </c>
      <c r="L35" s="13">
        <f t="shared" si="13"/>
        <v>3603.8999999999996</v>
      </c>
      <c r="M35" s="13">
        <f>J35-D35</f>
        <v>0</v>
      </c>
      <c r="N35" s="14">
        <f t="shared" si="15"/>
        <v>-5</v>
      </c>
      <c r="O35" s="13">
        <f>L35-F35</f>
        <v>-3603.8999999999996</v>
      </c>
      <c r="P35" s="99" t="s">
        <v>275</v>
      </c>
    </row>
    <row r="36" spans="1:16" s="6" customFormat="1" ht="26" x14ac:dyDescent="0.3">
      <c r="A36" s="148" t="s">
        <v>116</v>
      </c>
      <c r="B36" s="87" t="s">
        <v>118</v>
      </c>
      <c r="C36" s="88">
        <v>606.05999999999995</v>
      </c>
      <c r="D36" s="60">
        <f t="shared" si="10"/>
        <v>606.05999999999995</v>
      </c>
      <c r="E36" s="66">
        <v>10</v>
      </c>
      <c r="F36" s="13">
        <f t="shared" si="11"/>
        <v>6060.5999999999995</v>
      </c>
      <c r="G36" s="148" t="s">
        <v>116</v>
      </c>
      <c r="H36" s="87" t="s">
        <v>118</v>
      </c>
      <c r="I36" s="88">
        <v>606.05999999999995</v>
      </c>
      <c r="J36" s="60">
        <f t="shared" si="12"/>
        <v>606.05999999999995</v>
      </c>
      <c r="K36" s="66">
        <f>10-5</f>
        <v>5</v>
      </c>
      <c r="L36" s="13">
        <f t="shared" si="13"/>
        <v>3030.2999999999997</v>
      </c>
      <c r="M36" s="13">
        <f>J36-D36</f>
        <v>0</v>
      </c>
      <c r="N36" s="14">
        <f t="shared" si="15"/>
        <v>-5</v>
      </c>
      <c r="O36" s="13">
        <f>L36-F36</f>
        <v>-3030.2999999999997</v>
      </c>
      <c r="P36" s="99" t="s">
        <v>275</v>
      </c>
    </row>
    <row r="37" spans="1:16" ht="15" customHeight="1" x14ac:dyDescent="0.3">
      <c r="A37" s="8">
        <v>2</v>
      </c>
      <c r="B37" s="225" t="s">
        <v>122</v>
      </c>
      <c r="C37" s="224"/>
      <c r="D37" s="224"/>
      <c r="E37" s="224"/>
      <c r="F37" s="224"/>
      <c r="G37" s="96">
        <v>2</v>
      </c>
      <c r="H37" s="225" t="s">
        <v>122</v>
      </c>
      <c r="I37" s="224"/>
      <c r="J37" s="224"/>
      <c r="K37" s="224"/>
      <c r="L37" s="224"/>
      <c r="M37" s="224"/>
      <c r="N37" s="224"/>
      <c r="O37" s="224"/>
      <c r="P37" s="97"/>
    </row>
    <row r="38" spans="1:16" s="6" customFormat="1" ht="15" customHeight="1" x14ac:dyDescent="0.3">
      <c r="A38" s="68" t="s">
        <v>39</v>
      </c>
      <c r="B38" s="95" t="s">
        <v>28</v>
      </c>
      <c r="C38" s="62"/>
      <c r="D38" s="95"/>
      <c r="E38" s="95"/>
      <c r="F38" s="95"/>
      <c r="G38" s="68" t="s">
        <v>39</v>
      </c>
      <c r="H38" s="95" t="s">
        <v>28</v>
      </c>
      <c r="I38" s="95"/>
      <c r="J38" s="95"/>
      <c r="K38" s="95"/>
      <c r="L38" s="95"/>
      <c r="M38" s="95"/>
      <c r="N38" s="95"/>
      <c r="O38" s="95"/>
      <c r="P38" s="98"/>
    </row>
    <row r="39" spans="1:16" s="6" customFormat="1" ht="26" x14ac:dyDescent="0.3">
      <c r="A39" s="70" t="s">
        <v>77</v>
      </c>
      <c r="B39" s="61" t="s">
        <v>29</v>
      </c>
      <c r="C39" s="60">
        <v>18.7</v>
      </c>
      <c r="D39" s="60">
        <v>18.7</v>
      </c>
      <c r="E39" s="66">
        <v>60</v>
      </c>
      <c r="F39" s="13">
        <f>D39*E39</f>
        <v>1122</v>
      </c>
      <c r="G39" s="70" t="s">
        <v>77</v>
      </c>
      <c r="H39" s="61" t="s">
        <v>29</v>
      </c>
      <c r="I39" s="60">
        <v>18.7</v>
      </c>
      <c r="J39" s="60">
        <v>18.7</v>
      </c>
      <c r="K39" s="66">
        <v>30</v>
      </c>
      <c r="L39" s="13">
        <f>J39*K39</f>
        <v>561</v>
      </c>
      <c r="M39" s="13">
        <f t="shared" ref="M39:O39" si="17">J39-D39</f>
        <v>0</v>
      </c>
      <c r="N39" s="14">
        <f t="shared" si="17"/>
        <v>-30</v>
      </c>
      <c r="O39" s="13">
        <f t="shared" si="17"/>
        <v>-561</v>
      </c>
      <c r="P39" s="99" t="s">
        <v>275</v>
      </c>
    </row>
    <row r="40" spans="1:16" s="6" customFormat="1" ht="26" x14ac:dyDescent="0.3">
      <c r="A40" s="70" t="s">
        <v>185</v>
      </c>
      <c r="B40" s="172" t="s">
        <v>186</v>
      </c>
      <c r="C40" s="13">
        <v>17.899999999999999</v>
      </c>
      <c r="D40" s="13">
        <v>17.899999999999999</v>
      </c>
      <c r="E40" s="14">
        <v>30</v>
      </c>
      <c r="F40" s="13">
        <f>D40*E40</f>
        <v>537</v>
      </c>
      <c r="G40" s="70" t="s">
        <v>185</v>
      </c>
      <c r="H40" s="172" t="s">
        <v>186</v>
      </c>
      <c r="I40" s="13">
        <v>17.899999999999999</v>
      </c>
      <c r="J40" s="13">
        <v>17.899999999999999</v>
      </c>
      <c r="K40" s="14">
        <v>10</v>
      </c>
      <c r="L40" s="13">
        <f t="shared" ref="L40:L42" si="18">J40*K40</f>
        <v>179</v>
      </c>
      <c r="M40" s="13">
        <f t="shared" ref="M40:M42" si="19">J40-D40</f>
        <v>0</v>
      </c>
      <c r="N40" s="14">
        <f t="shared" ref="N40:N42" si="20">K40-E40</f>
        <v>-20</v>
      </c>
      <c r="O40" s="13">
        <f t="shared" ref="O40:O42" si="21">L40-F40</f>
        <v>-358</v>
      </c>
      <c r="P40" s="99" t="s">
        <v>275</v>
      </c>
    </row>
    <row r="41" spans="1:16" s="6" customFormat="1" ht="26" x14ac:dyDescent="0.3">
      <c r="A41" s="70" t="s">
        <v>187</v>
      </c>
      <c r="B41" s="10" t="s">
        <v>188</v>
      </c>
      <c r="C41" s="13">
        <v>20.3</v>
      </c>
      <c r="D41" s="13">
        <v>20.3</v>
      </c>
      <c r="E41" s="14">
        <v>20</v>
      </c>
      <c r="F41" s="13">
        <f>D41*E41</f>
        <v>406</v>
      </c>
      <c r="G41" s="70" t="s">
        <v>187</v>
      </c>
      <c r="H41" s="10" t="s">
        <v>188</v>
      </c>
      <c r="I41" s="13">
        <v>20.3</v>
      </c>
      <c r="J41" s="13">
        <v>20.3</v>
      </c>
      <c r="K41" s="14">
        <v>10</v>
      </c>
      <c r="L41" s="13">
        <f t="shared" ref="L41" si="22">J41*K41</f>
        <v>203</v>
      </c>
      <c r="M41" s="13">
        <f t="shared" ref="M41" si="23">J41-D41</f>
        <v>0</v>
      </c>
      <c r="N41" s="14">
        <f t="shared" ref="N41" si="24">K41-E41</f>
        <v>-10</v>
      </c>
      <c r="O41" s="13">
        <f t="shared" ref="O41" si="25">L41-F41</f>
        <v>-203</v>
      </c>
      <c r="P41" s="99" t="s">
        <v>276</v>
      </c>
    </row>
    <row r="42" spans="1:16" s="6" customFormat="1" ht="15" customHeight="1" x14ac:dyDescent="0.3">
      <c r="A42" s="71" t="s">
        <v>40</v>
      </c>
      <c r="B42" s="61" t="s">
        <v>30</v>
      </c>
      <c r="C42" s="9"/>
      <c r="D42" s="9"/>
      <c r="E42" s="9"/>
      <c r="F42" s="9"/>
      <c r="G42" s="71" t="s">
        <v>40</v>
      </c>
      <c r="H42" s="61" t="s">
        <v>30</v>
      </c>
      <c r="I42" s="9"/>
      <c r="J42" s="9"/>
      <c r="K42" s="9"/>
      <c r="L42" s="13">
        <f t="shared" si="18"/>
        <v>0</v>
      </c>
      <c r="M42" s="13">
        <f t="shared" si="19"/>
        <v>0</v>
      </c>
      <c r="N42" s="14">
        <f t="shared" si="20"/>
        <v>0</v>
      </c>
      <c r="O42" s="13">
        <f t="shared" si="21"/>
        <v>0</v>
      </c>
      <c r="P42" s="101"/>
    </row>
    <row r="43" spans="1:16" s="6" customFormat="1" hidden="1" x14ac:dyDescent="0.3">
      <c r="A43" s="70" t="s">
        <v>78</v>
      </c>
      <c r="B43" s="17" t="s">
        <v>31</v>
      </c>
      <c r="C43" s="79">
        <v>11.4</v>
      </c>
      <c r="D43" s="79">
        <v>11.4</v>
      </c>
      <c r="E43" s="66">
        <v>1850</v>
      </c>
      <c r="F43" s="13">
        <f t="shared" ref="F43:F49" si="26">D43*E43</f>
        <v>21090</v>
      </c>
      <c r="G43" s="70" t="s">
        <v>78</v>
      </c>
      <c r="H43" s="17" t="s">
        <v>31</v>
      </c>
      <c r="I43" s="79">
        <v>11.4</v>
      </c>
      <c r="J43" s="79">
        <v>11.4</v>
      </c>
      <c r="K43" s="66">
        <v>1850</v>
      </c>
      <c r="L43" s="13">
        <f t="shared" ref="L43:L45" si="27">J43*K43</f>
        <v>21090</v>
      </c>
      <c r="M43" s="13">
        <f t="shared" ref="M43:O45" si="28">J43-D43</f>
        <v>0</v>
      </c>
      <c r="N43" s="14">
        <f t="shared" si="28"/>
        <v>0</v>
      </c>
      <c r="O43" s="13">
        <f t="shared" si="28"/>
        <v>0</v>
      </c>
      <c r="P43" s="99"/>
    </row>
    <row r="44" spans="1:16" s="6" customFormat="1" ht="26" x14ac:dyDescent="0.3">
      <c r="A44" s="70"/>
      <c r="B44" s="17"/>
      <c r="C44" s="79"/>
      <c r="D44" s="79"/>
      <c r="E44" s="66"/>
      <c r="F44" s="13"/>
      <c r="G44" s="70" t="s">
        <v>79</v>
      </c>
      <c r="H44" s="17" t="s">
        <v>241</v>
      </c>
      <c r="I44" s="79"/>
      <c r="J44" s="79"/>
      <c r="K44" s="66"/>
      <c r="L44" s="13"/>
      <c r="M44" s="13"/>
      <c r="N44" s="14"/>
      <c r="O44" s="13"/>
      <c r="P44" s="90" t="s">
        <v>277</v>
      </c>
    </row>
    <row r="45" spans="1:16" s="6" customFormat="1" ht="69" customHeight="1" x14ac:dyDescent="0.3">
      <c r="A45" s="71" t="s">
        <v>79</v>
      </c>
      <c r="B45" s="17" t="s">
        <v>32</v>
      </c>
      <c r="C45" s="79">
        <v>7.5</v>
      </c>
      <c r="D45" s="79">
        <v>7.5</v>
      </c>
      <c r="E45" s="66">
        <v>2230</v>
      </c>
      <c r="F45" s="13">
        <f t="shared" si="26"/>
        <v>16725</v>
      </c>
      <c r="G45" s="70" t="s">
        <v>143</v>
      </c>
      <c r="H45" s="17" t="s">
        <v>32</v>
      </c>
      <c r="I45" s="79">
        <v>9.8000000000000007</v>
      </c>
      <c r="J45" s="79">
        <v>9.8000000000000007</v>
      </c>
      <c r="K45" s="66">
        <v>600</v>
      </c>
      <c r="L45" s="13">
        <f t="shared" si="27"/>
        <v>5880</v>
      </c>
      <c r="M45" s="13">
        <f t="shared" si="28"/>
        <v>2.3000000000000007</v>
      </c>
      <c r="N45" s="14">
        <f t="shared" si="28"/>
        <v>-1630</v>
      </c>
      <c r="O45" s="13">
        <f t="shared" si="28"/>
        <v>-10845</v>
      </c>
      <c r="P45" s="99" t="s">
        <v>278</v>
      </c>
    </row>
    <row r="46" spans="1:16" s="6" customFormat="1" ht="57.75" customHeight="1" x14ac:dyDescent="0.3">
      <c r="A46" s="70"/>
      <c r="B46" s="17"/>
      <c r="C46" s="79"/>
      <c r="D46" s="79"/>
      <c r="E46" s="66"/>
      <c r="F46" s="13"/>
      <c r="G46" s="70" t="s">
        <v>144</v>
      </c>
      <c r="H46" s="17" t="s">
        <v>145</v>
      </c>
      <c r="I46" s="79">
        <v>6.8</v>
      </c>
      <c r="J46" s="79">
        <v>6.8</v>
      </c>
      <c r="K46" s="66">
        <v>220</v>
      </c>
      <c r="L46" s="13">
        <f t="shared" ref="L46" si="29">J46*K46</f>
        <v>1496</v>
      </c>
      <c r="M46" s="13">
        <f t="shared" ref="M46" si="30">J46-D46</f>
        <v>6.8</v>
      </c>
      <c r="N46" s="14">
        <f t="shared" ref="N46" si="31">K46-E46</f>
        <v>220</v>
      </c>
      <c r="O46" s="13">
        <f t="shared" ref="O46" si="32">L46-F46</f>
        <v>1496</v>
      </c>
      <c r="P46" s="99" t="s">
        <v>279</v>
      </c>
    </row>
    <row r="47" spans="1:16" s="6" customFormat="1" ht="26" x14ac:dyDescent="0.3">
      <c r="A47" s="70" t="s">
        <v>189</v>
      </c>
      <c r="B47" s="172" t="s">
        <v>190</v>
      </c>
      <c r="C47" s="173">
        <v>3.8</v>
      </c>
      <c r="D47" s="79">
        <v>3.8</v>
      </c>
      <c r="E47" s="66">
        <v>180</v>
      </c>
      <c r="F47" s="13">
        <f t="shared" si="26"/>
        <v>684</v>
      </c>
      <c r="G47" s="70" t="s">
        <v>189</v>
      </c>
      <c r="H47" s="172" t="s">
        <v>190</v>
      </c>
      <c r="I47" s="173">
        <v>3.8</v>
      </c>
      <c r="J47" s="79">
        <v>3.8</v>
      </c>
      <c r="K47" s="66">
        <v>380</v>
      </c>
      <c r="L47" s="13">
        <f t="shared" ref="L47" si="33">J47*K47</f>
        <v>1444</v>
      </c>
      <c r="M47" s="13">
        <f t="shared" ref="M47" si="34">J47-D47</f>
        <v>0</v>
      </c>
      <c r="N47" s="14">
        <f t="shared" ref="N47" si="35">K47-E47</f>
        <v>200</v>
      </c>
      <c r="O47" s="13">
        <f t="shared" ref="O47" si="36">L47-F47</f>
        <v>760</v>
      </c>
      <c r="P47" s="99" t="s">
        <v>275</v>
      </c>
    </row>
    <row r="48" spans="1:16" s="6" customFormat="1" ht="48" customHeight="1" x14ac:dyDescent="0.3">
      <c r="A48" s="70" t="s">
        <v>191</v>
      </c>
      <c r="B48" s="174" t="s">
        <v>192</v>
      </c>
      <c r="C48" s="173">
        <v>9.1</v>
      </c>
      <c r="D48" s="79">
        <v>9.1</v>
      </c>
      <c r="E48" s="66">
        <v>980</v>
      </c>
      <c r="F48" s="13">
        <f t="shared" si="26"/>
        <v>8918</v>
      </c>
      <c r="G48" s="70" t="s">
        <v>191</v>
      </c>
      <c r="H48" s="174" t="s">
        <v>192</v>
      </c>
      <c r="I48" s="173">
        <v>9.1</v>
      </c>
      <c r="J48" s="79">
        <v>9.1</v>
      </c>
      <c r="K48" s="66">
        <v>600</v>
      </c>
      <c r="L48" s="13">
        <f t="shared" ref="L48:L49" si="37">J48*K48</f>
        <v>5460</v>
      </c>
      <c r="M48" s="13">
        <f t="shared" ref="M48:M49" si="38">J48-D48</f>
        <v>0</v>
      </c>
      <c r="N48" s="14">
        <f t="shared" ref="N48:N49" si="39">K48-E48</f>
        <v>-380</v>
      </c>
      <c r="O48" s="13">
        <f t="shared" ref="O48:O49" si="40">L48-F48</f>
        <v>-3458</v>
      </c>
      <c r="P48" s="99" t="s">
        <v>275</v>
      </c>
    </row>
    <row r="49" spans="1:16" s="6" customFormat="1" ht="39" x14ac:dyDescent="0.3">
      <c r="A49" s="70" t="s">
        <v>193</v>
      </c>
      <c r="B49" s="175" t="s">
        <v>194</v>
      </c>
      <c r="C49" s="173">
        <v>4.8</v>
      </c>
      <c r="D49" s="79">
        <v>4.8</v>
      </c>
      <c r="E49" s="66">
        <v>150</v>
      </c>
      <c r="F49" s="13">
        <f t="shared" si="26"/>
        <v>720</v>
      </c>
      <c r="G49" s="70" t="s">
        <v>193</v>
      </c>
      <c r="H49" s="175" t="s">
        <v>194</v>
      </c>
      <c r="I49" s="173">
        <v>4.8</v>
      </c>
      <c r="J49" s="79">
        <v>4.8</v>
      </c>
      <c r="K49" s="66">
        <v>100</v>
      </c>
      <c r="L49" s="13">
        <f t="shared" si="37"/>
        <v>480</v>
      </c>
      <c r="M49" s="13">
        <f t="shared" si="38"/>
        <v>0</v>
      </c>
      <c r="N49" s="14">
        <f t="shared" si="39"/>
        <v>-50</v>
      </c>
      <c r="O49" s="13">
        <f t="shared" si="40"/>
        <v>-240</v>
      </c>
      <c r="P49" s="99" t="s">
        <v>275</v>
      </c>
    </row>
    <row r="50" spans="1:16" s="6" customFormat="1" ht="15" customHeight="1" x14ac:dyDescent="0.3">
      <c r="A50" s="71" t="s">
        <v>41</v>
      </c>
      <c r="B50" s="61" t="s">
        <v>33</v>
      </c>
      <c r="C50" s="9"/>
      <c r="D50" s="79"/>
      <c r="E50" s="66"/>
      <c r="F50" s="13"/>
      <c r="G50" s="71" t="s">
        <v>41</v>
      </c>
      <c r="H50" s="61" t="s">
        <v>33</v>
      </c>
      <c r="I50" s="9"/>
      <c r="J50" s="79"/>
      <c r="K50" s="66"/>
      <c r="L50" s="13"/>
      <c r="M50" s="9"/>
      <c r="N50" s="9"/>
      <c r="O50" s="9"/>
      <c r="P50" s="101"/>
    </row>
    <row r="51" spans="1:16" s="6" customFormat="1" ht="26" x14ac:dyDescent="0.3">
      <c r="A51" s="70" t="s">
        <v>80</v>
      </c>
      <c r="B51" s="61" t="s">
        <v>34</v>
      </c>
      <c r="C51" s="79">
        <v>11</v>
      </c>
      <c r="D51" s="79">
        <v>11</v>
      </c>
      <c r="E51" s="66">
        <v>1380</v>
      </c>
      <c r="F51" s="13">
        <f>D51*E51</f>
        <v>15180</v>
      </c>
      <c r="G51" s="70"/>
      <c r="H51" s="61"/>
      <c r="I51" s="79">
        <v>0</v>
      </c>
      <c r="J51" s="79">
        <v>0</v>
      </c>
      <c r="K51" s="66">
        <v>0</v>
      </c>
      <c r="L51" s="13">
        <f t="shared" ref="L51" si="41">J51*K51</f>
        <v>0</v>
      </c>
      <c r="M51" s="13">
        <f>J51-D51</f>
        <v>-11</v>
      </c>
      <c r="N51" s="14">
        <f>K51-E51</f>
        <v>-1380</v>
      </c>
      <c r="O51" s="13">
        <f>L51-F51</f>
        <v>-15180</v>
      </c>
      <c r="P51" s="99" t="s">
        <v>280</v>
      </c>
    </row>
    <row r="52" spans="1:16" s="6" customFormat="1" ht="33" customHeight="1" x14ac:dyDescent="0.3">
      <c r="A52" s="180" t="s">
        <v>81</v>
      </c>
      <c r="B52" s="64" t="s">
        <v>35</v>
      </c>
      <c r="C52" s="65"/>
      <c r="D52" s="80"/>
      <c r="E52" s="80"/>
      <c r="F52" s="65"/>
      <c r="G52" s="180" t="s">
        <v>80</v>
      </c>
      <c r="H52" s="64" t="s">
        <v>35</v>
      </c>
      <c r="I52" s="65"/>
      <c r="J52" s="80"/>
      <c r="K52" s="80"/>
      <c r="L52" s="65"/>
      <c r="M52" s="95"/>
      <c r="N52" s="95"/>
      <c r="O52" s="95"/>
      <c r="P52" s="216" t="s">
        <v>303</v>
      </c>
    </row>
    <row r="53" spans="1:16" s="6" customFormat="1" ht="39" customHeight="1" x14ac:dyDescent="0.3">
      <c r="A53" s="71" t="s">
        <v>232</v>
      </c>
      <c r="B53" s="182" t="s">
        <v>228</v>
      </c>
      <c r="C53" s="170"/>
      <c r="D53" s="183"/>
      <c r="E53" s="183"/>
      <c r="F53" s="13"/>
      <c r="G53" s="184" t="s">
        <v>219</v>
      </c>
      <c r="H53" s="182" t="s">
        <v>228</v>
      </c>
      <c r="I53" s="170"/>
      <c r="J53" s="185"/>
      <c r="K53" s="69"/>
      <c r="L53" s="185"/>
      <c r="M53" s="9"/>
      <c r="N53" s="9"/>
      <c r="O53" s="9"/>
      <c r="P53" s="90" t="s">
        <v>303</v>
      </c>
    </row>
    <row r="54" spans="1:16" s="6" customFormat="1" ht="39" customHeight="1" x14ac:dyDescent="0.3">
      <c r="A54" s="71" t="s">
        <v>233</v>
      </c>
      <c r="B54" s="182" t="s">
        <v>228</v>
      </c>
      <c r="C54" s="185">
        <v>3.7</v>
      </c>
      <c r="D54" s="185">
        <v>3.7</v>
      </c>
      <c r="E54" s="69">
        <v>1330</v>
      </c>
      <c r="F54" s="185">
        <f>D54*E54</f>
        <v>4921</v>
      </c>
      <c r="G54" s="215" t="s">
        <v>242</v>
      </c>
      <c r="H54" s="182" t="s">
        <v>228</v>
      </c>
      <c r="I54" s="185">
        <v>3.7</v>
      </c>
      <c r="J54" s="185">
        <v>3.7</v>
      </c>
      <c r="K54" s="69">
        <v>1330</v>
      </c>
      <c r="L54" s="185">
        <f t="shared" ref="L54:L62" si="42">J54*K54</f>
        <v>4921</v>
      </c>
      <c r="M54" s="13">
        <f t="shared" ref="M54:M65" si="43">J54-D54</f>
        <v>0</v>
      </c>
      <c r="N54" s="14">
        <f t="shared" ref="N54:N65" si="44">K54-E54</f>
        <v>0</v>
      </c>
      <c r="O54" s="13">
        <f t="shared" ref="O54:O65" si="45">L54-F54</f>
        <v>0</v>
      </c>
      <c r="P54" s="186" t="s">
        <v>281</v>
      </c>
    </row>
    <row r="55" spans="1:16" s="6" customFormat="1" ht="39" customHeight="1" x14ac:dyDescent="0.3">
      <c r="A55" s="71" t="s">
        <v>234</v>
      </c>
      <c r="B55" s="182" t="s">
        <v>228</v>
      </c>
      <c r="C55" s="185">
        <f>'[1]2.3.2.1.2.'!$D$72</f>
        <v>6.4999999999999991</v>
      </c>
      <c r="D55" s="185">
        <f>'[1]2.3.2.1.2.'!$D$72</f>
        <v>6.4999999999999991</v>
      </c>
      <c r="E55" s="69">
        <v>100</v>
      </c>
      <c r="F55" s="185">
        <f t="shared" ref="F55:F62" si="46">D55*E55</f>
        <v>649.99999999999989</v>
      </c>
      <c r="G55" s="184" t="s">
        <v>220</v>
      </c>
      <c r="H55" s="182" t="s">
        <v>228</v>
      </c>
      <c r="I55" s="185">
        <f>'[1]2.3.2.1.2.'!$D$72</f>
        <v>6.4999999999999991</v>
      </c>
      <c r="J55" s="185">
        <f>'[1]2.3.2.1.2.'!$D$72</f>
        <v>6.4999999999999991</v>
      </c>
      <c r="K55" s="69">
        <v>100</v>
      </c>
      <c r="L55" s="185">
        <f t="shared" si="42"/>
        <v>649.99999999999989</v>
      </c>
      <c r="M55" s="13">
        <f t="shared" si="43"/>
        <v>0</v>
      </c>
      <c r="N55" s="14">
        <f t="shared" si="44"/>
        <v>0</v>
      </c>
      <c r="O55" s="13">
        <f t="shared" si="45"/>
        <v>0</v>
      </c>
      <c r="P55" s="186" t="s">
        <v>281</v>
      </c>
    </row>
    <row r="56" spans="1:16" s="6" customFormat="1" ht="43.5" customHeight="1" x14ac:dyDescent="0.3">
      <c r="A56" s="71" t="s">
        <v>195</v>
      </c>
      <c r="B56" s="182" t="s">
        <v>229</v>
      </c>
      <c r="C56" s="185">
        <v>6.6</v>
      </c>
      <c r="D56" s="185">
        <v>6.6</v>
      </c>
      <c r="E56" s="69">
        <v>180</v>
      </c>
      <c r="F56" s="185">
        <f t="shared" si="46"/>
        <v>1188</v>
      </c>
      <c r="G56" s="184" t="s">
        <v>221</v>
      </c>
      <c r="H56" s="172" t="s">
        <v>196</v>
      </c>
      <c r="I56" s="170">
        <v>6.6</v>
      </c>
      <c r="J56" s="60">
        <v>6.6</v>
      </c>
      <c r="K56" s="66">
        <v>240</v>
      </c>
      <c r="L56" s="13">
        <f t="shared" si="42"/>
        <v>1584</v>
      </c>
      <c r="M56" s="13">
        <f>J56-D56</f>
        <v>0</v>
      </c>
      <c r="N56" s="14">
        <f>K56-E56</f>
        <v>60</v>
      </c>
      <c r="O56" s="13">
        <f>L56-F56</f>
        <v>396</v>
      </c>
      <c r="P56" s="99" t="s">
        <v>282</v>
      </c>
    </row>
    <row r="57" spans="1:16" s="6" customFormat="1" ht="62.25" customHeight="1" x14ac:dyDescent="0.3">
      <c r="A57" s="71" t="s">
        <v>82</v>
      </c>
      <c r="B57" s="182" t="s">
        <v>230</v>
      </c>
      <c r="C57" s="185">
        <v>8.8000000000000007</v>
      </c>
      <c r="D57" s="185">
        <v>8.8000000000000007</v>
      </c>
      <c r="E57" s="69">
        <v>5</v>
      </c>
      <c r="F57" s="185">
        <f t="shared" si="46"/>
        <v>44</v>
      </c>
      <c r="G57" s="184" t="s">
        <v>222</v>
      </c>
      <c r="H57" s="182" t="s">
        <v>230</v>
      </c>
      <c r="I57" s="60">
        <v>8.8000000000000007</v>
      </c>
      <c r="J57" s="60">
        <v>8.8000000000000007</v>
      </c>
      <c r="K57" s="66">
        <v>30</v>
      </c>
      <c r="L57" s="13">
        <f t="shared" si="42"/>
        <v>264</v>
      </c>
      <c r="M57" s="13">
        <f t="shared" ref="M57:M59" si="47">J57-D57</f>
        <v>0</v>
      </c>
      <c r="N57" s="14">
        <f t="shared" ref="N57:N59" si="48">K57-E57</f>
        <v>25</v>
      </c>
      <c r="O57" s="13">
        <f t="shared" ref="O57:O59" si="49">L57-F57</f>
        <v>220</v>
      </c>
      <c r="P57" s="99" t="s">
        <v>283</v>
      </c>
    </row>
    <row r="58" spans="1:16" s="6" customFormat="1" ht="44.25" customHeight="1" x14ac:dyDescent="0.3">
      <c r="A58" s="71" t="s">
        <v>83</v>
      </c>
      <c r="B58" s="182" t="s">
        <v>123</v>
      </c>
      <c r="C58" s="185">
        <v>13.4</v>
      </c>
      <c r="D58" s="185">
        <v>13.4</v>
      </c>
      <c r="E58" s="69">
        <v>10</v>
      </c>
      <c r="F58" s="185">
        <f t="shared" si="46"/>
        <v>134</v>
      </c>
      <c r="G58" s="184" t="s">
        <v>223</v>
      </c>
      <c r="H58" s="182" t="s">
        <v>123</v>
      </c>
      <c r="I58" s="60">
        <v>13.4</v>
      </c>
      <c r="J58" s="60">
        <v>13.4</v>
      </c>
      <c r="K58" s="66">
        <v>10</v>
      </c>
      <c r="L58" s="13">
        <f t="shared" si="42"/>
        <v>134</v>
      </c>
      <c r="M58" s="13">
        <f t="shared" si="47"/>
        <v>0</v>
      </c>
      <c r="N58" s="14">
        <f t="shared" si="48"/>
        <v>0</v>
      </c>
      <c r="O58" s="13">
        <f t="shared" si="49"/>
        <v>0</v>
      </c>
      <c r="P58" s="99" t="s">
        <v>284</v>
      </c>
    </row>
    <row r="59" spans="1:16" s="6" customFormat="1" ht="69.75" customHeight="1" x14ac:dyDescent="0.3">
      <c r="A59" s="71" t="s">
        <v>84</v>
      </c>
      <c r="B59" s="59" t="s">
        <v>243</v>
      </c>
      <c r="C59" s="60">
        <v>7.3</v>
      </c>
      <c r="D59" s="60">
        <v>7.3</v>
      </c>
      <c r="E59" s="66">
        <v>30</v>
      </c>
      <c r="F59" s="60">
        <f t="shared" si="46"/>
        <v>219</v>
      </c>
      <c r="G59" s="215" t="s">
        <v>224</v>
      </c>
      <c r="H59" s="59" t="s">
        <v>243</v>
      </c>
      <c r="I59" s="60">
        <v>8.5</v>
      </c>
      <c r="J59" s="60">
        <v>8.5</v>
      </c>
      <c r="K59" s="66">
        <v>30</v>
      </c>
      <c r="L59" s="13">
        <f t="shared" si="42"/>
        <v>255</v>
      </c>
      <c r="M59" s="13">
        <f t="shared" si="47"/>
        <v>1.2000000000000002</v>
      </c>
      <c r="N59" s="14">
        <f t="shared" si="48"/>
        <v>0</v>
      </c>
      <c r="O59" s="13">
        <f t="shared" si="49"/>
        <v>36</v>
      </c>
      <c r="P59" s="99" t="s">
        <v>236</v>
      </c>
    </row>
    <row r="60" spans="1:16" s="6" customFormat="1" ht="33" customHeight="1" x14ac:dyDescent="0.35">
      <c r="A60" s="71" t="s">
        <v>85</v>
      </c>
      <c r="B60" s="182" t="s">
        <v>124</v>
      </c>
      <c r="C60" s="185">
        <v>10.8</v>
      </c>
      <c r="D60" s="185">
        <v>10.8</v>
      </c>
      <c r="E60" s="69">
        <v>20</v>
      </c>
      <c r="F60" s="185">
        <f t="shared" si="46"/>
        <v>216</v>
      </c>
      <c r="G60" s="184" t="s">
        <v>225</v>
      </c>
      <c r="H60" s="182" t="s">
        <v>124</v>
      </c>
      <c r="I60" s="185">
        <v>10.8</v>
      </c>
      <c r="J60" s="185">
        <v>10.8</v>
      </c>
      <c r="K60" s="69">
        <v>20</v>
      </c>
      <c r="L60" s="185">
        <f t="shared" si="42"/>
        <v>216</v>
      </c>
      <c r="M60" s="13">
        <f t="shared" si="43"/>
        <v>0</v>
      </c>
      <c r="N60" s="14">
        <f t="shared" si="44"/>
        <v>0</v>
      </c>
      <c r="O60" s="13">
        <f t="shared" si="45"/>
        <v>0</v>
      </c>
      <c r="P60" s="187" t="s">
        <v>281</v>
      </c>
    </row>
    <row r="61" spans="1:16" s="6" customFormat="1" ht="45.75" customHeight="1" x14ac:dyDescent="0.3">
      <c r="A61" s="71" t="s">
        <v>197</v>
      </c>
      <c r="B61" s="182" t="s">
        <v>198</v>
      </c>
      <c r="C61" s="185">
        <v>2.2999999999999998</v>
      </c>
      <c r="D61" s="185">
        <v>2.2999999999999998</v>
      </c>
      <c r="E61" s="69">
        <v>100</v>
      </c>
      <c r="F61" s="185">
        <f t="shared" si="46"/>
        <v>229.99999999999997</v>
      </c>
      <c r="G61" s="184" t="s">
        <v>81</v>
      </c>
      <c r="H61" s="182" t="s">
        <v>198</v>
      </c>
      <c r="I61" s="60">
        <v>2.2999999999999998</v>
      </c>
      <c r="J61" s="60">
        <v>2.2999999999999998</v>
      </c>
      <c r="K61" s="66">
        <v>200</v>
      </c>
      <c r="L61" s="13">
        <f t="shared" si="42"/>
        <v>459.99999999999994</v>
      </c>
      <c r="M61" s="13">
        <f t="shared" si="43"/>
        <v>0</v>
      </c>
      <c r="N61" s="14">
        <f t="shared" si="44"/>
        <v>100</v>
      </c>
      <c r="O61" s="13">
        <f t="shared" si="45"/>
        <v>229.99999999999997</v>
      </c>
      <c r="P61" s="99" t="s">
        <v>285</v>
      </c>
    </row>
    <row r="62" spans="1:16" s="6" customFormat="1" ht="15" customHeight="1" x14ac:dyDescent="0.35">
      <c r="A62" s="71" t="s">
        <v>226</v>
      </c>
      <c r="B62" s="182" t="s">
        <v>231</v>
      </c>
      <c r="C62" s="185">
        <v>6.4</v>
      </c>
      <c r="D62" s="185">
        <v>6.4</v>
      </c>
      <c r="E62" s="69">
        <v>230</v>
      </c>
      <c r="F62" s="185">
        <f t="shared" si="46"/>
        <v>1472</v>
      </c>
      <c r="G62" s="184" t="s">
        <v>197</v>
      </c>
      <c r="H62" s="182" t="s">
        <v>231</v>
      </c>
      <c r="I62" s="185">
        <v>6.4</v>
      </c>
      <c r="J62" s="185">
        <v>6.4</v>
      </c>
      <c r="K62" s="69">
        <v>230</v>
      </c>
      <c r="L62" s="185">
        <f t="shared" si="42"/>
        <v>1472</v>
      </c>
      <c r="M62" s="13">
        <f t="shared" si="43"/>
        <v>0</v>
      </c>
      <c r="N62" s="14">
        <f t="shared" si="44"/>
        <v>0</v>
      </c>
      <c r="O62" s="13">
        <f t="shared" si="45"/>
        <v>0</v>
      </c>
      <c r="P62" s="187" t="s">
        <v>281</v>
      </c>
    </row>
    <row r="63" spans="1:16" s="6" customFormat="1" ht="42" customHeight="1" x14ac:dyDescent="0.3">
      <c r="A63" s="189" t="s">
        <v>270</v>
      </c>
      <c r="B63" s="181" t="s">
        <v>36</v>
      </c>
      <c r="C63" s="80"/>
      <c r="D63" s="80"/>
      <c r="E63" s="80"/>
      <c r="F63" s="65"/>
      <c r="G63" s="188" t="s">
        <v>226</v>
      </c>
      <c r="H63" s="181" t="s">
        <v>36</v>
      </c>
      <c r="I63" s="80"/>
      <c r="J63" s="80"/>
      <c r="K63" s="80"/>
      <c r="L63" s="65"/>
      <c r="M63" s="65">
        <f t="shared" si="43"/>
        <v>0</v>
      </c>
      <c r="N63" s="62">
        <f t="shared" si="44"/>
        <v>0</v>
      </c>
      <c r="O63" s="65">
        <f t="shared" si="45"/>
        <v>0</v>
      </c>
      <c r="P63" s="216" t="s">
        <v>313</v>
      </c>
    </row>
    <row r="64" spans="1:16" s="6" customFormat="1" ht="57.75" customHeight="1" x14ac:dyDescent="0.3">
      <c r="A64" s="189" t="s">
        <v>86</v>
      </c>
      <c r="B64" s="190" t="s">
        <v>37</v>
      </c>
      <c r="C64" s="185">
        <v>10.6</v>
      </c>
      <c r="D64" s="185">
        <v>10.6</v>
      </c>
      <c r="E64" s="69">
        <v>230</v>
      </c>
      <c r="F64" s="185">
        <f t="shared" ref="F64:F65" si="50">D64*E64</f>
        <v>2438</v>
      </c>
      <c r="G64" s="184" t="s">
        <v>227</v>
      </c>
      <c r="H64" s="190" t="s">
        <v>37</v>
      </c>
      <c r="I64" s="60">
        <v>10.6</v>
      </c>
      <c r="J64" s="60">
        <v>10.6</v>
      </c>
      <c r="K64" s="66">
        <v>100</v>
      </c>
      <c r="L64" s="13">
        <f t="shared" ref="L64:L65" si="51">J64*K64</f>
        <v>1060</v>
      </c>
      <c r="M64" s="13">
        <f t="shared" si="43"/>
        <v>0</v>
      </c>
      <c r="N64" s="14">
        <f t="shared" si="44"/>
        <v>-130</v>
      </c>
      <c r="O64" s="13">
        <f t="shared" si="45"/>
        <v>-1378</v>
      </c>
      <c r="P64" s="99" t="s">
        <v>237</v>
      </c>
    </row>
    <row r="65" spans="1:16" s="6" customFormat="1" ht="43.5" customHeight="1" x14ac:dyDescent="0.3">
      <c r="A65" s="189" t="s">
        <v>286</v>
      </c>
      <c r="B65" s="182" t="s">
        <v>38</v>
      </c>
      <c r="C65" s="185">
        <v>7.5</v>
      </c>
      <c r="D65" s="185">
        <v>7.5</v>
      </c>
      <c r="E65" s="69">
        <v>130</v>
      </c>
      <c r="F65" s="185">
        <f t="shared" si="50"/>
        <v>975</v>
      </c>
      <c r="G65" s="184" t="s">
        <v>235</v>
      </c>
      <c r="H65" s="182" t="s">
        <v>38</v>
      </c>
      <c r="I65" s="60">
        <v>7.5</v>
      </c>
      <c r="J65" s="60">
        <v>7.5</v>
      </c>
      <c r="K65" s="66">
        <v>100</v>
      </c>
      <c r="L65" s="13">
        <f t="shared" si="51"/>
        <v>750</v>
      </c>
      <c r="M65" s="13">
        <f t="shared" si="43"/>
        <v>0</v>
      </c>
      <c r="N65" s="14">
        <f t="shared" si="44"/>
        <v>-30</v>
      </c>
      <c r="O65" s="13">
        <f t="shared" si="45"/>
        <v>-225</v>
      </c>
      <c r="P65" s="99" t="s">
        <v>285</v>
      </c>
    </row>
    <row r="66" spans="1:16" s="3" customFormat="1" ht="22.5" customHeight="1" x14ac:dyDescent="0.3">
      <c r="A66" s="180" t="s">
        <v>42</v>
      </c>
      <c r="B66" s="64" t="s">
        <v>14</v>
      </c>
      <c r="C66" s="62"/>
      <c r="D66" s="62"/>
      <c r="E66" s="67"/>
      <c r="F66" s="65"/>
      <c r="G66" s="180" t="s">
        <v>42</v>
      </c>
      <c r="H66" s="64" t="s">
        <v>14</v>
      </c>
      <c r="I66" s="62"/>
      <c r="J66" s="62"/>
      <c r="K66" s="67"/>
      <c r="L66" s="65"/>
      <c r="M66" s="65"/>
      <c r="N66" s="62"/>
      <c r="O66" s="65"/>
      <c r="P66" s="114"/>
    </row>
    <row r="67" spans="1:16" s="6" customFormat="1" ht="55.5" customHeight="1" x14ac:dyDescent="0.3">
      <c r="A67" s="191" t="s">
        <v>87</v>
      </c>
      <c r="B67" s="43" t="s">
        <v>58</v>
      </c>
      <c r="C67" s="60">
        <v>9.1</v>
      </c>
      <c r="D67" s="60">
        <v>9.1</v>
      </c>
      <c r="E67" s="66">
        <v>720</v>
      </c>
      <c r="F67" s="13">
        <f t="shared" ref="F67:F68" si="52">D67*E67</f>
        <v>6552</v>
      </c>
      <c r="G67" s="191" t="s">
        <v>87</v>
      </c>
      <c r="H67" s="61" t="s">
        <v>58</v>
      </c>
      <c r="I67" s="60">
        <v>9.1</v>
      </c>
      <c r="J67" s="60">
        <v>9.1</v>
      </c>
      <c r="K67" s="66">
        <f>720-200</f>
        <v>520</v>
      </c>
      <c r="L67" s="13">
        <f t="shared" ref="L67:L73" si="53">J67*K67</f>
        <v>4732</v>
      </c>
      <c r="M67" s="13">
        <f t="shared" ref="M67:O68" si="54">J67-D67</f>
        <v>0</v>
      </c>
      <c r="N67" s="14">
        <f t="shared" si="54"/>
        <v>-200</v>
      </c>
      <c r="O67" s="13">
        <f t="shared" si="54"/>
        <v>-1820</v>
      </c>
      <c r="P67" s="99" t="s">
        <v>275</v>
      </c>
    </row>
    <row r="68" spans="1:16" s="6" customFormat="1" ht="57.75" customHeight="1" x14ac:dyDescent="0.3">
      <c r="A68" s="191" t="s">
        <v>88</v>
      </c>
      <c r="B68" s="43" t="s">
        <v>59</v>
      </c>
      <c r="C68" s="60">
        <v>15.2</v>
      </c>
      <c r="D68" s="60">
        <v>15.2</v>
      </c>
      <c r="E68" s="66">
        <v>720</v>
      </c>
      <c r="F68" s="13">
        <f t="shared" si="52"/>
        <v>10944</v>
      </c>
      <c r="G68" s="191" t="s">
        <v>88</v>
      </c>
      <c r="H68" s="61" t="s">
        <v>59</v>
      </c>
      <c r="I68" s="60">
        <v>15.2</v>
      </c>
      <c r="J68" s="60">
        <v>15.2</v>
      </c>
      <c r="K68" s="66">
        <f>720-200</f>
        <v>520</v>
      </c>
      <c r="L68" s="13">
        <f t="shared" si="53"/>
        <v>7904</v>
      </c>
      <c r="M68" s="13">
        <f t="shared" si="54"/>
        <v>0</v>
      </c>
      <c r="N68" s="14">
        <f t="shared" si="54"/>
        <v>-200</v>
      </c>
      <c r="O68" s="13">
        <f t="shared" si="54"/>
        <v>-3040</v>
      </c>
      <c r="P68" s="99" t="s">
        <v>276</v>
      </c>
    </row>
    <row r="69" spans="1:16" s="6" customFormat="1" ht="15" customHeight="1" x14ac:dyDescent="0.3">
      <c r="A69" s="145" t="s">
        <v>89</v>
      </c>
      <c r="B69" s="64" t="s">
        <v>60</v>
      </c>
      <c r="C69" s="65"/>
      <c r="D69" s="65"/>
      <c r="E69" s="62"/>
      <c r="F69" s="65"/>
      <c r="G69" s="145" t="s">
        <v>89</v>
      </c>
      <c r="H69" s="64" t="s">
        <v>60</v>
      </c>
      <c r="I69" s="65"/>
      <c r="J69" s="65"/>
      <c r="K69" s="62"/>
      <c r="L69" s="65"/>
      <c r="M69" s="95"/>
      <c r="N69" s="95"/>
      <c r="O69" s="95"/>
      <c r="P69" s="98"/>
    </row>
    <row r="70" spans="1:16" s="6" customFormat="1" ht="58.5" customHeight="1" x14ac:dyDescent="0.3">
      <c r="A70" s="191" t="s">
        <v>90</v>
      </c>
      <c r="B70" s="43" t="s">
        <v>61</v>
      </c>
      <c r="C70" s="60">
        <v>9.1</v>
      </c>
      <c r="D70" s="60">
        <v>9.1</v>
      </c>
      <c r="E70" s="66">
        <v>570</v>
      </c>
      <c r="F70" s="13">
        <f t="shared" ref="F70" si="55">D70*E70</f>
        <v>5187</v>
      </c>
      <c r="G70" s="191" t="s">
        <v>90</v>
      </c>
      <c r="H70" s="61" t="s">
        <v>61</v>
      </c>
      <c r="I70" s="60">
        <v>9.1</v>
      </c>
      <c r="J70" s="60">
        <v>9.1</v>
      </c>
      <c r="K70" s="66">
        <f>570-200</f>
        <v>370</v>
      </c>
      <c r="L70" s="13">
        <f t="shared" si="53"/>
        <v>3367</v>
      </c>
      <c r="M70" s="13">
        <f t="shared" ref="M70:O70" si="56">J70-D70</f>
        <v>0</v>
      </c>
      <c r="N70" s="14">
        <f t="shared" si="56"/>
        <v>-200</v>
      </c>
      <c r="O70" s="13">
        <f t="shared" si="56"/>
        <v>-1820</v>
      </c>
      <c r="P70" s="99" t="s">
        <v>275</v>
      </c>
    </row>
    <row r="71" spans="1:16" s="6" customFormat="1" ht="34.5" customHeight="1" x14ac:dyDescent="0.3">
      <c r="A71" s="180" t="s">
        <v>91</v>
      </c>
      <c r="B71" s="64" t="s">
        <v>62</v>
      </c>
      <c r="C71" s="65"/>
      <c r="D71" s="65"/>
      <c r="E71" s="62"/>
      <c r="F71" s="65"/>
      <c r="G71" s="180" t="s">
        <v>91</v>
      </c>
      <c r="H71" s="64" t="s">
        <v>62</v>
      </c>
      <c r="I71" s="65"/>
      <c r="J71" s="65"/>
      <c r="K71" s="62"/>
      <c r="L71" s="65"/>
      <c r="M71" s="95"/>
      <c r="N71" s="95"/>
      <c r="O71" s="95"/>
      <c r="P71" s="201" t="s">
        <v>287</v>
      </c>
    </row>
    <row r="72" spans="1:16" s="6" customFormat="1" ht="57.75" customHeight="1" x14ac:dyDescent="0.3">
      <c r="A72" s="191" t="s">
        <v>92</v>
      </c>
      <c r="B72" s="43" t="s">
        <v>125</v>
      </c>
      <c r="C72" s="13">
        <v>36</v>
      </c>
      <c r="D72" s="13">
        <v>36</v>
      </c>
      <c r="E72" s="14">
        <v>5</v>
      </c>
      <c r="F72" s="13">
        <f t="shared" ref="F72:F73" si="57">D72*E72</f>
        <v>180</v>
      </c>
      <c r="G72" s="191" t="s">
        <v>91</v>
      </c>
      <c r="H72" s="61" t="s">
        <v>62</v>
      </c>
      <c r="I72" s="13">
        <v>36</v>
      </c>
      <c r="J72" s="13">
        <v>36</v>
      </c>
      <c r="K72" s="14">
        <f>5+5</f>
        <v>10</v>
      </c>
      <c r="L72" s="13">
        <f t="shared" si="53"/>
        <v>360</v>
      </c>
      <c r="M72" s="13">
        <f t="shared" ref="M72:O73" si="58">J72-D72</f>
        <v>0</v>
      </c>
      <c r="N72" s="14">
        <f t="shared" si="58"/>
        <v>5</v>
      </c>
      <c r="O72" s="13">
        <f t="shared" si="58"/>
        <v>180</v>
      </c>
      <c r="P72" s="99" t="s">
        <v>146</v>
      </c>
    </row>
    <row r="73" spans="1:16" s="6" customFormat="1" ht="57.75" customHeight="1" x14ac:dyDescent="0.3">
      <c r="A73" s="191" t="s">
        <v>93</v>
      </c>
      <c r="B73" s="43" t="s">
        <v>126</v>
      </c>
      <c r="C73" s="13">
        <v>46.5</v>
      </c>
      <c r="D73" s="13">
        <v>46.5</v>
      </c>
      <c r="E73" s="14">
        <v>5</v>
      </c>
      <c r="F73" s="13">
        <f t="shared" si="57"/>
        <v>232.5</v>
      </c>
      <c r="G73" s="71"/>
      <c r="H73" s="61" t="s">
        <v>126</v>
      </c>
      <c r="I73" s="13">
        <v>46.5</v>
      </c>
      <c r="J73" s="13">
        <v>46.5</v>
      </c>
      <c r="K73" s="14">
        <f>5-5</f>
        <v>0</v>
      </c>
      <c r="L73" s="13">
        <f t="shared" si="53"/>
        <v>0</v>
      </c>
      <c r="M73" s="13">
        <f t="shared" si="58"/>
        <v>0</v>
      </c>
      <c r="N73" s="14">
        <f t="shared" si="58"/>
        <v>-5</v>
      </c>
      <c r="O73" s="13">
        <f t="shared" si="58"/>
        <v>-232.5</v>
      </c>
      <c r="P73" s="99" t="s">
        <v>149</v>
      </c>
    </row>
    <row r="74" spans="1:16" ht="30" customHeight="1" x14ac:dyDescent="0.3">
      <c r="A74" s="83">
        <v>3</v>
      </c>
      <c r="B74" s="178" t="s">
        <v>131</v>
      </c>
      <c r="C74" s="49"/>
      <c r="D74" s="49"/>
      <c r="E74" s="37"/>
      <c r="F74" s="49"/>
      <c r="G74" s="83">
        <v>3</v>
      </c>
      <c r="H74" s="178" t="s">
        <v>131</v>
      </c>
      <c r="I74" s="49"/>
      <c r="J74" s="49"/>
      <c r="K74" s="37"/>
      <c r="L74" s="49"/>
      <c r="M74" s="49"/>
      <c r="N74" s="121"/>
      <c r="O74" s="49"/>
      <c r="P74" s="122"/>
    </row>
    <row r="75" spans="1:16" s="141" customFormat="1" ht="64.5" customHeight="1" x14ac:dyDescent="0.3">
      <c r="A75" s="210" t="s">
        <v>43</v>
      </c>
      <c r="B75" s="61" t="s">
        <v>248</v>
      </c>
      <c r="C75" s="13">
        <v>1156.7</v>
      </c>
      <c r="D75" s="13">
        <v>1399.61</v>
      </c>
      <c r="E75" s="14">
        <v>1</v>
      </c>
      <c r="F75" s="13">
        <f t="shared" ref="F75" si="59">D75*E75</f>
        <v>1399.61</v>
      </c>
      <c r="G75" s="210" t="s">
        <v>43</v>
      </c>
      <c r="H75" s="61" t="s">
        <v>304</v>
      </c>
      <c r="I75" s="13">
        <v>1156.7</v>
      </c>
      <c r="J75" s="13">
        <v>1399.61</v>
      </c>
      <c r="K75" s="14">
        <v>1</v>
      </c>
      <c r="L75" s="13">
        <f t="shared" ref="L75" si="60">J75*K75</f>
        <v>1399.61</v>
      </c>
      <c r="M75" s="13">
        <f t="shared" ref="M75" si="61">J75-D75</f>
        <v>0</v>
      </c>
      <c r="N75" s="14">
        <f t="shared" ref="N75" si="62">K75-E75</f>
        <v>0</v>
      </c>
      <c r="O75" s="13">
        <f t="shared" ref="O75" si="63">L75-F75</f>
        <v>0</v>
      </c>
      <c r="P75" s="220" t="s">
        <v>288</v>
      </c>
    </row>
    <row r="76" spans="1:16" s="102" customFormat="1" ht="60" customHeight="1" x14ac:dyDescent="0.3">
      <c r="A76" s="203"/>
      <c r="B76" s="204"/>
      <c r="C76" s="205"/>
      <c r="D76" s="205"/>
      <c r="E76" s="206"/>
      <c r="F76" s="205"/>
      <c r="G76" s="209" t="s">
        <v>47</v>
      </c>
      <c r="H76" s="207" t="s">
        <v>260</v>
      </c>
      <c r="I76" s="205"/>
      <c r="J76" s="205"/>
      <c r="K76" s="206"/>
      <c r="L76" s="205"/>
      <c r="M76" s="205"/>
      <c r="N76" s="208"/>
      <c r="O76" s="205"/>
      <c r="P76" s="221" t="s">
        <v>289</v>
      </c>
    </row>
    <row r="77" spans="1:16" s="141" customFormat="1" ht="69.75" customHeight="1" x14ac:dyDescent="0.3">
      <c r="A77" s="202" t="s">
        <v>47</v>
      </c>
      <c r="B77" s="12" t="s">
        <v>249</v>
      </c>
      <c r="C77" s="13">
        <v>890.32</v>
      </c>
      <c r="D77" s="13">
        <v>1077.29</v>
      </c>
      <c r="E77" s="14">
        <v>1</v>
      </c>
      <c r="F77" s="13">
        <f t="shared" ref="F77:F86" si="64">D77*E77</f>
        <v>1077.29</v>
      </c>
      <c r="G77" s="202" t="s">
        <v>48</v>
      </c>
      <c r="H77" s="61" t="s">
        <v>305</v>
      </c>
      <c r="I77" s="13">
        <v>890.32</v>
      </c>
      <c r="J77" s="13">
        <v>1077.29</v>
      </c>
      <c r="K77" s="14">
        <v>1</v>
      </c>
      <c r="L77" s="13">
        <f t="shared" ref="L77" si="65">J77*K77</f>
        <v>1077.29</v>
      </c>
      <c r="M77" s="13">
        <f t="shared" ref="M77:M86" si="66">J77-D77</f>
        <v>0</v>
      </c>
      <c r="N77" s="14">
        <f t="shared" ref="N77:N86" si="67">K77-E77</f>
        <v>0</v>
      </c>
      <c r="O77" s="13">
        <f t="shared" ref="O77:O86" si="68">L77-F77</f>
        <v>0</v>
      </c>
      <c r="P77" s="220" t="s">
        <v>290</v>
      </c>
    </row>
    <row r="78" spans="1:16" s="141" customFormat="1" ht="109.5" customHeight="1" x14ac:dyDescent="0.3">
      <c r="A78" s="202"/>
      <c r="B78" s="12"/>
      <c r="C78" s="13"/>
      <c r="D78" s="13"/>
      <c r="E78" s="14"/>
      <c r="F78" s="13"/>
      <c r="G78" s="202" t="s">
        <v>49</v>
      </c>
      <c r="H78" s="61" t="s">
        <v>306</v>
      </c>
      <c r="I78" s="13">
        <v>1030.02</v>
      </c>
      <c r="J78" s="13">
        <v>1246.32</v>
      </c>
      <c r="K78" s="14">
        <v>1</v>
      </c>
      <c r="L78" s="13">
        <f t="shared" ref="L78" si="69">J78*K78</f>
        <v>1246.32</v>
      </c>
      <c r="M78" s="13">
        <f t="shared" ref="M78" si="70">J78-D78</f>
        <v>1246.32</v>
      </c>
      <c r="N78" s="14">
        <f t="shared" ref="N78" si="71">K78-E78</f>
        <v>1</v>
      </c>
      <c r="O78" s="13">
        <f t="shared" ref="O78" si="72">L78-F78</f>
        <v>1246.32</v>
      </c>
      <c r="P78" s="220" t="s">
        <v>291</v>
      </c>
    </row>
    <row r="79" spans="1:16" s="141" customFormat="1" ht="59.25" customHeight="1" x14ac:dyDescent="0.3">
      <c r="A79" s="202" t="s">
        <v>250</v>
      </c>
      <c r="B79" s="12" t="s">
        <v>251</v>
      </c>
      <c r="C79" s="13">
        <v>907.46</v>
      </c>
      <c r="D79" s="13">
        <v>1098.03</v>
      </c>
      <c r="E79" s="14">
        <v>1</v>
      </c>
      <c r="F79" s="13">
        <f t="shared" si="64"/>
        <v>1098.03</v>
      </c>
      <c r="G79" s="210" t="s">
        <v>250</v>
      </c>
      <c r="H79" s="61" t="s">
        <v>307</v>
      </c>
      <c r="I79" s="13">
        <v>907.46</v>
      </c>
      <c r="J79" s="13">
        <v>1098.03</v>
      </c>
      <c r="K79" s="14">
        <v>1</v>
      </c>
      <c r="L79" s="13">
        <f t="shared" ref="L79:L80" si="73">J79*K79</f>
        <v>1098.03</v>
      </c>
      <c r="M79" s="13">
        <f t="shared" si="66"/>
        <v>0</v>
      </c>
      <c r="N79" s="14">
        <f t="shared" si="67"/>
        <v>0</v>
      </c>
      <c r="O79" s="13">
        <f t="shared" si="68"/>
        <v>0</v>
      </c>
      <c r="P79" s="220" t="s">
        <v>288</v>
      </c>
    </row>
    <row r="80" spans="1:16" s="141" customFormat="1" ht="65.25" customHeight="1" x14ac:dyDescent="0.3">
      <c r="A80" s="202" t="s">
        <v>252</v>
      </c>
      <c r="B80" s="12" t="s">
        <v>253</v>
      </c>
      <c r="C80" s="13">
        <v>1154.76</v>
      </c>
      <c r="D80" s="13">
        <v>1397.26</v>
      </c>
      <c r="E80" s="14">
        <v>1</v>
      </c>
      <c r="F80" s="13">
        <f t="shared" si="64"/>
        <v>1397.26</v>
      </c>
      <c r="G80" s="202" t="s">
        <v>252</v>
      </c>
      <c r="H80" s="61" t="s">
        <v>308</v>
      </c>
      <c r="I80" s="13">
        <v>1154.76</v>
      </c>
      <c r="J80" s="13">
        <v>1397.26</v>
      </c>
      <c r="K80" s="14">
        <v>1</v>
      </c>
      <c r="L80" s="13">
        <f t="shared" si="73"/>
        <v>1397.26</v>
      </c>
      <c r="M80" s="13">
        <f t="shared" si="66"/>
        <v>0</v>
      </c>
      <c r="N80" s="14">
        <f t="shared" si="67"/>
        <v>0</v>
      </c>
      <c r="O80" s="13">
        <f t="shared" si="68"/>
        <v>0</v>
      </c>
      <c r="P80" s="220" t="s">
        <v>288</v>
      </c>
    </row>
    <row r="81" spans="1:16" s="141" customFormat="1" ht="52.5" customHeight="1" x14ac:dyDescent="0.3">
      <c r="A81" s="211"/>
      <c r="B81" s="207"/>
      <c r="C81" s="205"/>
      <c r="D81" s="205"/>
      <c r="E81" s="208"/>
      <c r="F81" s="205"/>
      <c r="G81" s="212" t="s">
        <v>254</v>
      </c>
      <c r="H81" s="207" t="s">
        <v>255</v>
      </c>
      <c r="I81" s="205"/>
      <c r="J81" s="205"/>
      <c r="K81" s="208"/>
      <c r="L81" s="205"/>
      <c r="M81" s="205"/>
      <c r="N81" s="208"/>
      <c r="O81" s="205"/>
      <c r="P81" s="221" t="s">
        <v>292</v>
      </c>
    </row>
    <row r="82" spans="1:16" s="141" customFormat="1" ht="52.5" customHeight="1" x14ac:dyDescent="0.3">
      <c r="A82" s="202" t="s">
        <v>254</v>
      </c>
      <c r="B82" s="12" t="s">
        <v>255</v>
      </c>
      <c r="C82" s="13">
        <v>889.39</v>
      </c>
      <c r="D82" s="13">
        <v>1076.1600000000001</v>
      </c>
      <c r="E82" s="14">
        <v>1</v>
      </c>
      <c r="F82" s="13">
        <f t="shared" si="64"/>
        <v>1076.1600000000001</v>
      </c>
      <c r="G82" s="202" t="s">
        <v>261</v>
      </c>
      <c r="H82" s="61" t="s">
        <v>309</v>
      </c>
      <c r="I82" s="13">
        <v>889.39</v>
      </c>
      <c r="J82" s="13">
        <v>1076.1600000000001</v>
      </c>
      <c r="K82" s="14">
        <v>1</v>
      </c>
      <c r="L82" s="13">
        <f t="shared" ref="L82" si="74">J82*K82</f>
        <v>1076.1600000000001</v>
      </c>
      <c r="M82" s="13">
        <f t="shared" si="66"/>
        <v>0</v>
      </c>
      <c r="N82" s="14">
        <f t="shared" si="67"/>
        <v>0</v>
      </c>
      <c r="O82" s="13">
        <f t="shared" si="68"/>
        <v>0</v>
      </c>
      <c r="P82" s="220" t="s">
        <v>290</v>
      </c>
    </row>
    <row r="83" spans="1:16" s="141" customFormat="1" ht="101.25" customHeight="1" x14ac:dyDescent="0.3">
      <c r="A83" s="202"/>
      <c r="B83" s="12"/>
      <c r="C83" s="13"/>
      <c r="D83" s="13"/>
      <c r="E83" s="14"/>
      <c r="F83" s="13"/>
      <c r="G83" s="202" t="s">
        <v>263</v>
      </c>
      <c r="H83" s="61" t="s">
        <v>310</v>
      </c>
      <c r="I83" s="13">
        <v>1029.0899999999999</v>
      </c>
      <c r="J83" s="13">
        <v>1245.2</v>
      </c>
      <c r="K83" s="14">
        <v>1</v>
      </c>
      <c r="L83" s="13">
        <f t="shared" ref="L83:L84" si="75">J83*K83</f>
        <v>1245.2</v>
      </c>
      <c r="M83" s="13">
        <f t="shared" ref="M83" si="76">J83-D83</f>
        <v>1245.2</v>
      </c>
      <c r="N83" s="14">
        <f t="shared" ref="N83" si="77">K83-E83</f>
        <v>1</v>
      </c>
      <c r="O83" s="13">
        <f t="shared" ref="O83" si="78">L83-F83</f>
        <v>1245.2</v>
      </c>
      <c r="P83" s="220" t="s">
        <v>293</v>
      </c>
    </row>
    <row r="84" spans="1:16" s="141" customFormat="1" ht="56.25" customHeight="1" x14ac:dyDescent="0.3">
      <c r="A84" s="202" t="s">
        <v>256</v>
      </c>
      <c r="B84" s="12" t="s">
        <v>257</v>
      </c>
      <c r="C84" s="13">
        <v>908.11</v>
      </c>
      <c r="D84" s="13">
        <v>1098.81</v>
      </c>
      <c r="E84" s="14">
        <v>1</v>
      </c>
      <c r="F84" s="13">
        <f t="shared" si="64"/>
        <v>1098.81</v>
      </c>
      <c r="G84" s="202" t="s">
        <v>256</v>
      </c>
      <c r="H84" s="61" t="s">
        <v>311</v>
      </c>
      <c r="I84" s="13">
        <v>908.11</v>
      </c>
      <c r="J84" s="13">
        <v>1098.81</v>
      </c>
      <c r="K84" s="14">
        <v>1</v>
      </c>
      <c r="L84" s="13">
        <f t="shared" si="75"/>
        <v>1098.81</v>
      </c>
      <c r="M84" s="13">
        <f t="shared" si="66"/>
        <v>0</v>
      </c>
      <c r="N84" s="14">
        <f t="shared" si="67"/>
        <v>0</v>
      </c>
      <c r="O84" s="13">
        <f t="shared" si="68"/>
        <v>0</v>
      </c>
      <c r="P84" s="220" t="s">
        <v>288</v>
      </c>
    </row>
    <row r="85" spans="1:16" s="141" customFormat="1" ht="56.25" customHeight="1" x14ac:dyDescent="0.3">
      <c r="A85" s="211"/>
      <c r="B85" s="207"/>
      <c r="C85" s="205"/>
      <c r="D85" s="205"/>
      <c r="E85" s="208"/>
      <c r="F85" s="205"/>
      <c r="G85" s="211" t="s">
        <v>258</v>
      </c>
      <c r="H85" s="207" t="s">
        <v>259</v>
      </c>
      <c r="I85" s="205"/>
      <c r="J85" s="205"/>
      <c r="K85" s="208"/>
      <c r="L85" s="205"/>
      <c r="M85" s="205"/>
      <c r="N85" s="208"/>
      <c r="O85" s="205"/>
      <c r="P85" s="221" t="s">
        <v>294</v>
      </c>
    </row>
    <row r="86" spans="1:16" s="141" customFormat="1" ht="59.25" customHeight="1" x14ac:dyDescent="0.3">
      <c r="A86" s="202" t="s">
        <v>258</v>
      </c>
      <c r="B86" s="12" t="s">
        <v>259</v>
      </c>
      <c r="C86" s="13">
        <v>126.45</v>
      </c>
      <c r="D86" s="13">
        <v>153</v>
      </c>
      <c r="E86" s="14">
        <v>1</v>
      </c>
      <c r="F86" s="13">
        <f t="shared" si="64"/>
        <v>153</v>
      </c>
      <c r="G86" s="210" t="s">
        <v>262</v>
      </c>
      <c r="H86" s="17" t="s">
        <v>265</v>
      </c>
      <c r="I86" s="13">
        <v>126.45</v>
      </c>
      <c r="J86" s="13">
        <v>153</v>
      </c>
      <c r="K86" s="14">
        <v>1</v>
      </c>
      <c r="L86" s="13">
        <f t="shared" ref="L86" si="79">J86*K86</f>
        <v>153</v>
      </c>
      <c r="M86" s="13">
        <f t="shared" si="66"/>
        <v>0</v>
      </c>
      <c r="N86" s="14">
        <f t="shared" si="67"/>
        <v>0</v>
      </c>
      <c r="O86" s="13">
        <f t="shared" si="68"/>
        <v>0</v>
      </c>
      <c r="P86" s="220" t="s">
        <v>290</v>
      </c>
    </row>
    <row r="87" spans="1:16" s="141" customFormat="1" ht="58.5" customHeight="1" x14ac:dyDescent="0.3">
      <c r="A87" s="202"/>
      <c r="B87" s="12"/>
      <c r="C87" s="13"/>
      <c r="D87" s="13"/>
      <c r="E87" s="14"/>
      <c r="F87" s="13"/>
      <c r="G87" s="210" t="s">
        <v>264</v>
      </c>
      <c r="H87" s="17" t="s">
        <v>271</v>
      </c>
      <c r="I87" s="13">
        <v>217.81</v>
      </c>
      <c r="J87" s="13">
        <v>263.55</v>
      </c>
      <c r="K87" s="14">
        <v>1</v>
      </c>
      <c r="L87" s="13">
        <f t="shared" ref="L87" si="80">J87*K87</f>
        <v>263.55</v>
      </c>
      <c r="M87" s="13">
        <f t="shared" ref="M87" si="81">J87-D87</f>
        <v>263.55</v>
      </c>
      <c r="N87" s="14">
        <f t="shared" ref="N87" si="82">K87-E87</f>
        <v>1</v>
      </c>
      <c r="O87" s="13">
        <f t="shared" ref="O87" si="83">L87-F87</f>
        <v>263.55</v>
      </c>
      <c r="P87" s="220" t="s">
        <v>295</v>
      </c>
    </row>
    <row r="88" spans="1:16" s="102" customFormat="1" ht="27" customHeight="1" x14ac:dyDescent="0.3">
      <c r="A88" s="191" t="s">
        <v>94</v>
      </c>
      <c r="B88" s="61" t="s">
        <v>114</v>
      </c>
      <c r="C88" s="13">
        <v>16.04</v>
      </c>
      <c r="D88" s="13">
        <v>16.04</v>
      </c>
      <c r="E88" s="14">
        <v>25</v>
      </c>
      <c r="F88" s="13">
        <f>D88*E88</f>
        <v>401</v>
      </c>
      <c r="G88" s="70" t="s">
        <v>94</v>
      </c>
      <c r="H88" s="61" t="s">
        <v>150</v>
      </c>
      <c r="I88" s="13">
        <v>16.04</v>
      </c>
      <c r="J88" s="13">
        <v>16.04</v>
      </c>
      <c r="K88" s="14">
        <v>25</v>
      </c>
      <c r="L88" s="13">
        <f>J88*K88</f>
        <v>401</v>
      </c>
      <c r="M88" s="13">
        <f>J88-D88</f>
        <v>0</v>
      </c>
      <c r="N88" s="14">
        <f>K88-E88</f>
        <v>0</v>
      </c>
      <c r="O88" s="13">
        <f>L88-F88</f>
        <v>0</v>
      </c>
      <c r="P88" s="99" t="s">
        <v>288</v>
      </c>
    </row>
    <row r="89" spans="1:16" x14ac:dyDescent="0.3">
      <c r="A89" s="192">
        <v>4</v>
      </c>
      <c r="B89" s="223" t="s">
        <v>24</v>
      </c>
      <c r="C89" s="224"/>
      <c r="D89" s="224"/>
      <c r="E89" s="224"/>
      <c r="F89" s="224"/>
      <c r="G89" s="193">
        <v>4</v>
      </c>
      <c r="H89" s="223" t="s">
        <v>24</v>
      </c>
      <c r="I89" s="224"/>
      <c r="J89" s="224"/>
      <c r="K89" s="224"/>
      <c r="L89" s="224"/>
      <c r="M89" s="224"/>
      <c r="N89" s="224"/>
      <c r="O89" s="224"/>
      <c r="P89" s="123"/>
    </row>
    <row r="90" spans="1:16" ht="39" customHeight="1" x14ac:dyDescent="0.3">
      <c r="A90" s="180" t="s">
        <v>95</v>
      </c>
      <c r="B90" s="207" t="s">
        <v>246</v>
      </c>
      <c r="C90" s="217"/>
      <c r="D90" s="205"/>
      <c r="E90" s="208"/>
      <c r="F90" s="205"/>
      <c r="G90" s="214" t="s">
        <v>95</v>
      </c>
      <c r="H90" s="207" t="s">
        <v>247</v>
      </c>
      <c r="I90" s="72"/>
      <c r="J90" s="65"/>
      <c r="K90" s="62"/>
      <c r="L90" s="65"/>
      <c r="M90" s="65"/>
      <c r="N90" s="62"/>
      <c r="O90" s="65"/>
      <c r="P90" s="127"/>
    </row>
    <row r="91" spans="1:16" ht="26" x14ac:dyDescent="0.3">
      <c r="A91" s="191" t="s">
        <v>96</v>
      </c>
      <c r="B91" s="12" t="s">
        <v>214</v>
      </c>
      <c r="C91" s="21">
        <v>42.33</v>
      </c>
      <c r="D91" s="13">
        <v>47.41</v>
      </c>
      <c r="E91" s="14">
        <v>500</v>
      </c>
      <c r="F91" s="13">
        <f>D91*E91</f>
        <v>23705</v>
      </c>
      <c r="G91" s="70" t="s">
        <v>96</v>
      </c>
      <c r="H91" s="61" t="s">
        <v>214</v>
      </c>
      <c r="I91" s="21">
        <v>42.33</v>
      </c>
      <c r="J91" s="13">
        <v>47.41</v>
      </c>
      <c r="K91" s="14">
        <v>100</v>
      </c>
      <c r="L91" s="13">
        <f>J91*K91</f>
        <v>4741</v>
      </c>
      <c r="M91" s="13">
        <f t="shared" ref="M91:O92" si="84">J91-D91</f>
        <v>0</v>
      </c>
      <c r="N91" s="14">
        <f t="shared" si="84"/>
        <v>-400</v>
      </c>
      <c r="O91" s="13">
        <f t="shared" si="84"/>
        <v>-18964</v>
      </c>
      <c r="P91" s="99" t="s">
        <v>275</v>
      </c>
    </row>
    <row r="92" spans="1:16" ht="26" x14ac:dyDescent="0.3">
      <c r="A92" s="191" t="s">
        <v>97</v>
      </c>
      <c r="B92" s="12" t="s">
        <v>213</v>
      </c>
      <c r="C92" s="21">
        <v>57.7</v>
      </c>
      <c r="D92" s="13">
        <v>64.62</v>
      </c>
      <c r="E92" s="14">
        <v>700</v>
      </c>
      <c r="F92" s="13">
        <f>D92*E92</f>
        <v>45234</v>
      </c>
      <c r="G92" s="70" t="s">
        <v>97</v>
      </c>
      <c r="H92" s="61" t="s">
        <v>213</v>
      </c>
      <c r="I92" s="21">
        <v>57.7</v>
      </c>
      <c r="J92" s="13">
        <v>64.62</v>
      </c>
      <c r="K92" s="14">
        <v>250</v>
      </c>
      <c r="L92" s="13">
        <f>J92*K92</f>
        <v>16155.000000000002</v>
      </c>
      <c r="M92" s="13">
        <f t="shared" si="84"/>
        <v>0</v>
      </c>
      <c r="N92" s="14">
        <f t="shared" si="84"/>
        <v>-450</v>
      </c>
      <c r="O92" s="13">
        <f t="shared" si="84"/>
        <v>-29079</v>
      </c>
      <c r="P92" s="99" t="s">
        <v>275</v>
      </c>
    </row>
    <row r="93" spans="1:16" ht="30" customHeight="1" x14ac:dyDescent="0.3">
      <c r="A93" s="180" t="s">
        <v>98</v>
      </c>
      <c r="B93" s="181" t="s">
        <v>127</v>
      </c>
      <c r="C93" s="74"/>
      <c r="D93" s="81"/>
      <c r="E93" s="82"/>
      <c r="F93" s="65"/>
      <c r="G93" s="180" t="s">
        <v>98</v>
      </c>
      <c r="H93" s="181" t="s">
        <v>127</v>
      </c>
      <c r="I93" s="74"/>
      <c r="J93" s="81"/>
      <c r="K93" s="82"/>
      <c r="L93" s="65"/>
      <c r="M93" s="65"/>
      <c r="N93" s="62"/>
      <c r="O93" s="65"/>
      <c r="P93" s="100"/>
    </row>
    <row r="94" spans="1:16" ht="52" x14ac:dyDescent="0.3">
      <c r="A94" s="191" t="s">
        <v>99</v>
      </c>
      <c r="B94" s="59" t="s">
        <v>119</v>
      </c>
      <c r="C94" s="73">
        <v>94.14</v>
      </c>
      <c r="D94" s="60">
        <v>105.44</v>
      </c>
      <c r="E94" s="66">
        <v>200</v>
      </c>
      <c r="F94" s="13">
        <f>D94*E94</f>
        <v>21088</v>
      </c>
      <c r="G94" s="70" t="s">
        <v>99</v>
      </c>
      <c r="H94" s="59" t="s">
        <v>119</v>
      </c>
      <c r="I94" s="21">
        <v>101.93</v>
      </c>
      <c r="J94" s="60">
        <v>114.16</v>
      </c>
      <c r="K94" s="66">
        <v>110</v>
      </c>
      <c r="L94" s="13">
        <f>J94*K94</f>
        <v>12557.6</v>
      </c>
      <c r="M94" s="13">
        <f t="shared" ref="M94:O94" si="85">J94-D94</f>
        <v>8.7199999999999989</v>
      </c>
      <c r="N94" s="14">
        <f t="shared" si="85"/>
        <v>-90</v>
      </c>
      <c r="O94" s="13">
        <f t="shared" si="85"/>
        <v>-8530.4</v>
      </c>
      <c r="P94" s="99" t="s">
        <v>154</v>
      </c>
    </row>
    <row r="95" spans="1:16" ht="26" x14ac:dyDescent="0.3">
      <c r="A95" s="191" t="s">
        <v>152</v>
      </c>
      <c r="B95" s="47" t="s">
        <v>153</v>
      </c>
      <c r="C95" s="73">
        <v>180.69</v>
      </c>
      <c r="D95" s="60">
        <v>202.37</v>
      </c>
      <c r="E95" s="66">
        <v>20</v>
      </c>
      <c r="F95" s="13">
        <f>D95*E95</f>
        <v>4047.4</v>
      </c>
      <c r="G95" s="70" t="s">
        <v>152</v>
      </c>
      <c r="H95" s="175" t="s">
        <v>153</v>
      </c>
      <c r="I95" s="21">
        <v>190.25</v>
      </c>
      <c r="J95" s="60">
        <v>213.08</v>
      </c>
      <c r="K95" s="66">
        <v>20</v>
      </c>
      <c r="L95" s="13">
        <f>J95*K95</f>
        <v>4261.6000000000004</v>
      </c>
      <c r="M95" s="13">
        <f t="shared" ref="M95" si="86">J95-D95</f>
        <v>10.710000000000008</v>
      </c>
      <c r="N95" s="14">
        <f t="shared" ref="N95" si="87">K95-E95</f>
        <v>0</v>
      </c>
      <c r="O95" s="13">
        <f t="shared" ref="O95" si="88">L95-F95</f>
        <v>214.20000000000027</v>
      </c>
      <c r="P95" s="99" t="s">
        <v>203</v>
      </c>
    </row>
    <row r="96" spans="1:16" ht="28.5" x14ac:dyDescent="0.3">
      <c r="A96" s="180" t="s">
        <v>100</v>
      </c>
      <c r="B96" s="181" t="s">
        <v>128</v>
      </c>
      <c r="C96" s="72"/>
      <c r="D96" s="81"/>
      <c r="E96" s="82"/>
      <c r="F96" s="65"/>
      <c r="G96" s="180" t="s">
        <v>100</v>
      </c>
      <c r="H96" s="181" t="s">
        <v>128</v>
      </c>
      <c r="I96" s="72"/>
      <c r="J96" s="81"/>
      <c r="K96" s="82"/>
      <c r="L96" s="65"/>
      <c r="M96" s="65"/>
      <c r="N96" s="62"/>
      <c r="O96" s="65"/>
      <c r="P96" s="128"/>
    </row>
    <row r="97" spans="1:17" ht="52" x14ac:dyDescent="0.3">
      <c r="A97" s="191" t="s">
        <v>101</v>
      </c>
      <c r="B97" s="59" t="s">
        <v>119</v>
      </c>
      <c r="C97" s="73">
        <v>64.27</v>
      </c>
      <c r="D97" s="60">
        <v>71.98</v>
      </c>
      <c r="E97" s="66">
        <v>200</v>
      </c>
      <c r="F97" s="13">
        <f>D97*E97</f>
        <v>14396</v>
      </c>
      <c r="G97" s="70" t="s">
        <v>101</v>
      </c>
      <c r="H97" s="59" t="s">
        <v>119</v>
      </c>
      <c r="I97" s="21">
        <v>82.72</v>
      </c>
      <c r="J97" s="60">
        <v>92.65</v>
      </c>
      <c r="K97" s="66">
        <f>200-50</f>
        <v>150</v>
      </c>
      <c r="L97" s="13">
        <f>J97*K97</f>
        <v>13897.5</v>
      </c>
      <c r="M97" s="13">
        <f t="shared" ref="M97:O100" si="89">J97-D97</f>
        <v>20.67</v>
      </c>
      <c r="N97" s="14">
        <f t="shared" si="89"/>
        <v>-50</v>
      </c>
      <c r="O97" s="13">
        <f t="shared" si="89"/>
        <v>-498.5</v>
      </c>
      <c r="P97" s="99" t="s">
        <v>154</v>
      </c>
    </row>
    <row r="98" spans="1:17" ht="26" x14ac:dyDescent="0.3">
      <c r="A98" s="194" t="s">
        <v>202</v>
      </c>
      <c r="B98" s="59" t="s">
        <v>201</v>
      </c>
      <c r="C98" s="73">
        <v>101.3</v>
      </c>
      <c r="D98" s="60">
        <v>113.46</v>
      </c>
      <c r="E98" s="66">
        <v>20</v>
      </c>
      <c r="F98" s="13">
        <f>D98*E98</f>
        <v>2269.1999999999998</v>
      </c>
      <c r="G98" s="70" t="s">
        <v>202</v>
      </c>
      <c r="H98" s="59" t="s">
        <v>201</v>
      </c>
      <c r="I98" s="21">
        <v>110.85</v>
      </c>
      <c r="J98" s="60">
        <v>124.15</v>
      </c>
      <c r="K98" s="66">
        <v>20</v>
      </c>
      <c r="L98" s="13">
        <f>J98*K98</f>
        <v>2483</v>
      </c>
      <c r="M98" s="13">
        <f t="shared" ref="M98" si="90">J98-D98</f>
        <v>10.690000000000012</v>
      </c>
      <c r="N98" s="14">
        <f t="shared" ref="N98" si="91">K98-E98</f>
        <v>0</v>
      </c>
      <c r="O98" s="13">
        <f t="shared" ref="O98" si="92">L98-F98</f>
        <v>213.80000000000018</v>
      </c>
      <c r="P98" s="99" t="s">
        <v>203</v>
      </c>
    </row>
    <row r="99" spans="1:17" ht="28.5" x14ac:dyDescent="0.3">
      <c r="A99" s="180" t="s">
        <v>102</v>
      </c>
      <c r="B99" s="181" t="s">
        <v>129</v>
      </c>
      <c r="C99" s="74"/>
      <c r="D99" s="81"/>
      <c r="E99" s="82"/>
      <c r="F99" s="65"/>
      <c r="G99" s="180" t="s">
        <v>102</v>
      </c>
      <c r="H99" s="181" t="s">
        <v>129</v>
      </c>
      <c r="I99" s="74"/>
      <c r="J99" s="81"/>
      <c r="K99" s="82"/>
      <c r="L99" s="65"/>
      <c r="M99" s="65"/>
      <c r="N99" s="62"/>
      <c r="O99" s="65"/>
      <c r="P99" s="100"/>
    </row>
    <row r="100" spans="1:17" ht="52" x14ac:dyDescent="0.3">
      <c r="A100" s="191" t="s">
        <v>103</v>
      </c>
      <c r="B100" s="59" t="s">
        <v>120</v>
      </c>
      <c r="C100" s="73">
        <v>43.39</v>
      </c>
      <c r="D100" s="60">
        <v>48.6</v>
      </c>
      <c r="E100" s="66">
        <v>200</v>
      </c>
      <c r="F100" s="13">
        <f t="shared" ref="F100:F107" si="93">D100*E100</f>
        <v>9720</v>
      </c>
      <c r="G100" s="70" t="s">
        <v>103</v>
      </c>
      <c r="H100" s="59" t="s">
        <v>120</v>
      </c>
      <c r="I100" s="21">
        <v>45.88</v>
      </c>
      <c r="J100" s="60">
        <v>51.39</v>
      </c>
      <c r="K100" s="66">
        <f>200-50</f>
        <v>150</v>
      </c>
      <c r="L100" s="13">
        <f t="shared" ref="L100:L106" si="94">J100*K100</f>
        <v>7708.5</v>
      </c>
      <c r="M100" s="13">
        <f t="shared" si="89"/>
        <v>2.7899999999999991</v>
      </c>
      <c r="N100" s="14">
        <f t="shared" si="89"/>
        <v>-50</v>
      </c>
      <c r="O100" s="13">
        <f t="shared" si="89"/>
        <v>-2011.5</v>
      </c>
      <c r="P100" s="99" t="s">
        <v>154</v>
      </c>
    </row>
    <row r="101" spans="1:17" s="6" customFormat="1" ht="52" x14ac:dyDescent="0.3">
      <c r="A101" s="191" t="s">
        <v>104</v>
      </c>
      <c r="B101" s="59" t="s">
        <v>121</v>
      </c>
      <c r="C101" s="21">
        <v>64.7</v>
      </c>
      <c r="D101" s="60">
        <f>72.46</f>
        <v>72.459999999999994</v>
      </c>
      <c r="E101" s="66">
        <v>30</v>
      </c>
      <c r="F101" s="13">
        <f t="shared" si="93"/>
        <v>2173.7999999999997</v>
      </c>
      <c r="G101" s="70" t="s">
        <v>104</v>
      </c>
      <c r="H101" s="59" t="s">
        <v>121</v>
      </c>
      <c r="I101" s="21">
        <v>69.7</v>
      </c>
      <c r="J101" s="60">
        <v>78.06</v>
      </c>
      <c r="K101" s="66">
        <f>30-10</f>
        <v>20</v>
      </c>
      <c r="L101" s="13">
        <f t="shared" si="94"/>
        <v>1561.2</v>
      </c>
      <c r="M101" s="13">
        <f t="shared" ref="M101:O104" si="95">J101-D101</f>
        <v>5.6000000000000085</v>
      </c>
      <c r="N101" s="14">
        <f t="shared" si="95"/>
        <v>-10</v>
      </c>
      <c r="O101" s="13">
        <f t="shared" si="95"/>
        <v>-612.59999999999968</v>
      </c>
      <c r="P101" s="99" t="s">
        <v>154</v>
      </c>
    </row>
    <row r="102" spans="1:17" s="141" customFormat="1" ht="31.5" customHeight="1" x14ac:dyDescent="0.3">
      <c r="A102" s="191" t="s">
        <v>155</v>
      </c>
      <c r="B102" s="142" t="s">
        <v>160</v>
      </c>
      <c r="C102" s="21">
        <v>18.190000000000001</v>
      </c>
      <c r="D102" s="13">
        <v>20.37</v>
      </c>
      <c r="E102" s="139">
        <v>100</v>
      </c>
      <c r="F102" s="13">
        <f t="shared" si="93"/>
        <v>2037</v>
      </c>
      <c r="G102" s="70" t="s">
        <v>155</v>
      </c>
      <c r="H102" s="176" t="s">
        <v>160</v>
      </c>
      <c r="I102" s="21">
        <v>19.59</v>
      </c>
      <c r="J102" s="13">
        <v>21.94</v>
      </c>
      <c r="K102" s="139">
        <v>100</v>
      </c>
      <c r="L102" s="13">
        <f t="shared" ref="L102" si="96">J102*K102</f>
        <v>2194</v>
      </c>
      <c r="M102" s="13">
        <f t="shared" si="95"/>
        <v>1.5700000000000003</v>
      </c>
      <c r="N102" s="14">
        <f t="shared" si="95"/>
        <v>0</v>
      </c>
      <c r="O102" s="13">
        <f t="shared" si="95"/>
        <v>157</v>
      </c>
      <c r="P102" s="99" t="s">
        <v>203</v>
      </c>
    </row>
    <row r="103" spans="1:17" s="141" customFormat="1" ht="41.5" x14ac:dyDescent="0.3">
      <c r="A103" s="191" t="s">
        <v>156</v>
      </c>
      <c r="B103" s="47" t="s">
        <v>161</v>
      </c>
      <c r="C103" s="21">
        <v>97.72</v>
      </c>
      <c r="D103" s="13">
        <v>109.45</v>
      </c>
      <c r="E103" s="139">
        <v>15</v>
      </c>
      <c r="F103" s="13">
        <f t="shared" si="93"/>
        <v>1641.75</v>
      </c>
      <c r="G103" s="70" t="s">
        <v>156</v>
      </c>
      <c r="H103" s="175" t="s">
        <v>161</v>
      </c>
      <c r="I103" s="21">
        <v>135</v>
      </c>
      <c r="J103" s="13">
        <v>151.19999999999999</v>
      </c>
      <c r="K103" s="139">
        <v>15</v>
      </c>
      <c r="L103" s="13">
        <f t="shared" ref="L103" si="97">J103*K103</f>
        <v>2268</v>
      </c>
      <c r="M103" s="13">
        <f t="shared" si="95"/>
        <v>41.749999999999986</v>
      </c>
      <c r="N103" s="14">
        <f t="shared" si="95"/>
        <v>0</v>
      </c>
      <c r="O103" s="13">
        <f t="shared" si="95"/>
        <v>626.25</v>
      </c>
      <c r="P103" s="99" t="s">
        <v>203</v>
      </c>
    </row>
    <row r="104" spans="1:17" s="141" customFormat="1" ht="75" customHeight="1" x14ac:dyDescent="0.3">
      <c r="A104" s="191" t="s">
        <v>157</v>
      </c>
      <c r="B104" s="143" t="s">
        <v>162</v>
      </c>
      <c r="C104" s="21">
        <v>6.14</v>
      </c>
      <c r="D104" s="13">
        <v>6.88</v>
      </c>
      <c r="E104" s="139">
        <v>100</v>
      </c>
      <c r="F104" s="13">
        <f t="shared" si="93"/>
        <v>688</v>
      </c>
      <c r="G104" s="70" t="s">
        <v>157</v>
      </c>
      <c r="H104" s="174" t="s">
        <v>217</v>
      </c>
      <c r="I104" s="21">
        <v>6.75</v>
      </c>
      <c r="J104" s="13">
        <v>7.56</v>
      </c>
      <c r="K104" s="139">
        <v>100</v>
      </c>
      <c r="L104" s="13">
        <f t="shared" ref="L104" si="98">J104*K104</f>
        <v>756</v>
      </c>
      <c r="M104" s="13">
        <f t="shared" si="95"/>
        <v>0.67999999999999972</v>
      </c>
      <c r="N104" s="14">
        <f t="shared" si="95"/>
        <v>0</v>
      </c>
      <c r="O104" s="13">
        <f t="shared" si="95"/>
        <v>68</v>
      </c>
      <c r="P104" s="99" t="s">
        <v>312</v>
      </c>
      <c r="Q104" s="169"/>
    </row>
    <row r="105" spans="1:17" s="6" customFormat="1" ht="42" customHeight="1" x14ac:dyDescent="0.3">
      <c r="A105" s="70" t="s">
        <v>105</v>
      </c>
      <c r="B105" s="144" t="s">
        <v>163</v>
      </c>
      <c r="C105" s="19">
        <v>403.61</v>
      </c>
      <c r="D105" s="13">
        <v>452.04</v>
      </c>
      <c r="E105" s="14">
        <v>5</v>
      </c>
      <c r="F105" s="13">
        <f t="shared" si="93"/>
        <v>2260.2000000000003</v>
      </c>
      <c r="G105" s="70" t="s">
        <v>105</v>
      </c>
      <c r="H105" s="195" t="s">
        <v>238</v>
      </c>
      <c r="I105" s="19">
        <v>461.06</v>
      </c>
      <c r="J105" s="13">
        <v>516.39</v>
      </c>
      <c r="K105" s="14">
        <v>5</v>
      </c>
      <c r="L105" s="13">
        <f t="shared" si="94"/>
        <v>2581.9499999999998</v>
      </c>
      <c r="M105" s="13">
        <f t="shared" ref="M105:O107" si="99">J105-D105</f>
        <v>64.349999999999966</v>
      </c>
      <c r="N105" s="14">
        <f t="shared" si="99"/>
        <v>0</v>
      </c>
      <c r="O105" s="13">
        <f t="shared" si="99"/>
        <v>321.74999999999955</v>
      </c>
      <c r="P105" s="99" t="s">
        <v>273</v>
      </c>
    </row>
    <row r="106" spans="1:17" s="6" customFormat="1" ht="42.75" customHeight="1" x14ac:dyDescent="0.3">
      <c r="A106" s="70" t="s">
        <v>158</v>
      </c>
      <c r="B106" s="142" t="s">
        <v>164</v>
      </c>
      <c r="C106" s="19">
        <v>639.37</v>
      </c>
      <c r="D106" s="13">
        <v>776.57</v>
      </c>
      <c r="E106" s="14">
        <v>5</v>
      </c>
      <c r="F106" s="140">
        <f t="shared" si="93"/>
        <v>3882.8500000000004</v>
      </c>
      <c r="G106" s="70" t="s">
        <v>158</v>
      </c>
      <c r="H106" s="175" t="s">
        <v>239</v>
      </c>
      <c r="I106" s="19">
        <v>741.6</v>
      </c>
      <c r="J106" s="13">
        <v>830.59</v>
      </c>
      <c r="K106" s="14">
        <v>5</v>
      </c>
      <c r="L106" s="13">
        <f t="shared" si="94"/>
        <v>4152.95</v>
      </c>
      <c r="M106" s="13">
        <f t="shared" si="99"/>
        <v>54.019999999999982</v>
      </c>
      <c r="N106" s="14">
        <f t="shared" si="99"/>
        <v>0</v>
      </c>
      <c r="O106" s="13">
        <f t="shared" si="99"/>
        <v>270.09999999999945</v>
      </c>
      <c r="P106" s="99" t="s">
        <v>274</v>
      </c>
    </row>
    <row r="107" spans="1:17" s="6" customFormat="1" ht="83.25" customHeight="1" x14ac:dyDescent="0.3">
      <c r="A107" s="70" t="s">
        <v>159</v>
      </c>
      <c r="B107" s="142" t="s">
        <v>165</v>
      </c>
      <c r="C107" s="19">
        <v>29.6</v>
      </c>
      <c r="D107" s="13">
        <v>29.6</v>
      </c>
      <c r="E107" s="14">
        <v>130</v>
      </c>
      <c r="F107" s="140">
        <f t="shared" si="93"/>
        <v>3848</v>
      </c>
      <c r="G107" s="70" t="s">
        <v>159</v>
      </c>
      <c r="H107" s="176" t="s">
        <v>165</v>
      </c>
      <c r="I107" s="19">
        <v>31.4</v>
      </c>
      <c r="J107" s="13">
        <v>31.4</v>
      </c>
      <c r="K107" s="14">
        <v>300</v>
      </c>
      <c r="L107" s="13">
        <f>J107*K107</f>
        <v>9420</v>
      </c>
      <c r="M107" s="13">
        <f t="shared" si="99"/>
        <v>1.7999999999999972</v>
      </c>
      <c r="N107" s="14">
        <f t="shared" si="99"/>
        <v>170</v>
      </c>
      <c r="O107" s="13">
        <f>L107-F107</f>
        <v>5572</v>
      </c>
      <c r="P107" s="99" t="s">
        <v>154</v>
      </c>
    </row>
    <row r="108" spans="1:17" s="6" customFormat="1" x14ac:dyDescent="0.3">
      <c r="A108" s="145">
        <v>6</v>
      </c>
      <c r="B108" s="146" t="s">
        <v>167</v>
      </c>
      <c r="C108" s="72"/>
      <c r="D108" s="65"/>
      <c r="E108" s="62"/>
      <c r="F108" s="154"/>
      <c r="G108" s="145">
        <v>6</v>
      </c>
      <c r="H108" s="146" t="s">
        <v>167</v>
      </c>
      <c r="I108" s="72"/>
      <c r="J108" s="65"/>
      <c r="K108" s="62"/>
      <c r="L108" s="65"/>
      <c r="M108" s="65"/>
      <c r="N108" s="62"/>
      <c r="O108" s="65"/>
      <c r="P108" s="128"/>
    </row>
    <row r="109" spans="1:17" s="2" customFormat="1" ht="47.25" customHeight="1" x14ac:dyDescent="0.3">
      <c r="A109" s="148"/>
      <c r="B109" s="149"/>
      <c r="C109" s="150"/>
      <c r="D109" s="151"/>
      <c r="E109" s="152"/>
      <c r="F109" s="155"/>
      <c r="G109" s="218" t="s">
        <v>166</v>
      </c>
      <c r="H109" s="89" t="s">
        <v>244</v>
      </c>
      <c r="I109" s="19">
        <v>79.040000000000006</v>
      </c>
      <c r="J109" s="13">
        <v>95.64</v>
      </c>
      <c r="K109" s="14">
        <v>10</v>
      </c>
      <c r="L109" s="13">
        <f>J109*K109</f>
        <v>956.4</v>
      </c>
      <c r="M109" s="13">
        <f t="shared" ref="M109" si="100">J109-D109</f>
        <v>95.64</v>
      </c>
      <c r="N109" s="14">
        <f t="shared" ref="N109" si="101">K109-E109</f>
        <v>10</v>
      </c>
      <c r="O109" s="13">
        <f>L109-F109</f>
        <v>956.4</v>
      </c>
      <c r="P109" s="99" t="s">
        <v>296</v>
      </c>
    </row>
    <row r="110" spans="1:17" s="2" customFormat="1" ht="39" customHeight="1" x14ac:dyDescent="0.3">
      <c r="A110" s="145">
        <v>7</v>
      </c>
      <c r="B110" s="156" t="s">
        <v>168</v>
      </c>
      <c r="C110" s="72"/>
      <c r="D110" s="65"/>
      <c r="E110" s="62"/>
      <c r="F110" s="147"/>
      <c r="G110" s="145">
        <v>7</v>
      </c>
      <c r="H110" s="156" t="s">
        <v>168</v>
      </c>
      <c r="I110" s="72"/>
      <c r="J110" s="65"/>
      <c r="K110" s="62"/>
      <c r="L110" s="65"/>
      <c r="M110" s="65"/>
      <c r="N110" s="62"/>
      <c r="O110" s="65"/>
      <c r="P110" s="128"/>
    </row>
    <row r="111" spans="1:17" s="2" customFormat="1" ht="43.5" customHeight="1" x14ac:dyDescent="0.3">
      <c r="A111" s="148"/>
      <c r="B111" s="157"/>
      <c r="C111" s="150"/>
      <c r="D111" s="151"/>
      <c r="E111" s="152"/>
      <c r="F111" s="140"/>
      <c r="G111" s="70" t="s">
        <v>172</v>
      </c>
      <c r="H111" s="10" t="s">
        <v>215</v>
      </c>
      <c r="I111" s="19"/>
      <c r="J111" s="13"/>
      <c r="K111" s="14"/>
      <c r="L111" s="13"/>
      <c r="M111" s="13"/>
      <c r="N111" s="14"/>
      <c r="O111" s="13"/>
      <c r="P111" s="99" t="s">
        <v>297</v>
      </c>
    </row>
    <row r="112" spans="1:17" s="2" customFormat="1" ht="60" customHeight="1" x14ac:dyDescent="0.3">
      <c r="A112" s="148" t="s">
        <v>172</v>
      </c>
      <c r="B112" s="157" t="s">
        <v>170</v>
      </c>
      <c r="C112" s="150">
        <v>47.06</v>
      </c>
      <c r="D112" s="151">
        <v>56.94</v>
      </c>
      <c r="E112" s="152">
        <v>40</v>
      </c>
      <c r="F112" s="140">
        <f t="shared" ref="F112:F114" si="102">D112*E112</f>
        <v>2277.6</v>
      </c>
      <c r="G112" s="71" t="s">
        <v>169</v>
      </c>
      <c r="H112" s="176" t="s">
        <v>170</v>
      </c>
      <c r="I112" s="19">
        <v>51.27</v>
      </c>
      <c r="J112" s="13">
        <v>62.04</v>
      </c>
      <c r="K112" s="14">
        <v>40</v>
      </c>
      <c r="L112" s="13">
        <f t="shared" ref="L112:L118" si="103">J112*K112</f>
        <v>2481.6</v>
      </c>
      <c r="M112" s="13">
        <f t="shared" ref="M112" si="104">J112-D112</f>
        <v>5.1000000000000014</v>
      </c>
      <c r="N112" s="14">
        <f t="shared" ref="N112" si="105">K112-E112</f>
        <v>0</v>
      </c>
      <c r="O112" s="13">
        <f t="shared" ref="O112:O118" si="106">L112-F112</f>
        <v>204</v>
      </c>
      <c r="P112" s="99" t="s">
        <v>204</v>
      </c>
    </row>
    <row r="113" spans="1:16" s="2" customFormat="1" ht="57" customHeight="1" x14ac:dyDescent="0.3">
      <c r="A113" s="196"/>
      <c r="B113" s="197"/>
      <c r="C113" s="150"/>
      <c r="D113" s="151"/>
      <c r="E113" s="152"/>
      <c r="F113" s="140"/>
      <c r="G113" s="71" t="s">
        <v>171</v>
      </c>
      <c r="H113" s="176" t="s">
        <v>170</v>
      </c>
      <c r="I113" s="19">
        <v>3.9</v>
      </c>
      <c r="J113" s="13">
        <v>4.72</v>
      </c>
      <c r="K113" s="14">
        <v>100</v>
      </c>
      <c r="L113" s="13">
        <f t="shared" si="103"/>
        <v>472</v>
      </c>
      <c r="M113" s="13">
        <f t="shared" ref="M113" si="107">J113-D113</f>
        <v>4.72</v>
      </c>
      <c r="N113" s="14">
        <f t="shared" ref="N113" si="108">K113-E113</f>
        <v>100</v>
      </c>
      <c r="O113" s="13">
        <f t="shared" si="106"/>
        <v>472</v>
      </c>
      <c r="P113" s="99" t="s">
        <v>298</v>
      </c>
    </row>
    <row r="114" spans="1:16" s="2" customFormat="1" ht="26" x14ac:dyDescent="0.3">
      <c r="A114" s="148" t="s">
        <v>199</v>
      </c>
      <c r="B114" s="38" t="s">
        <v>200</v>
      </c>
      <c r="C114" s="150">
        <v>72.13</v>
      </c>
      <c r="D114" s="151">
        <v>87.28</v>
      </c>
      <c r="E114" s="152">
        <v>10</v>
      </c>
      <c r="F114" s="140">
        <f t="shared" si="102"/>
        <v>872.8</v>
      </c>
      <c r="G114" s="70" t="s">
        <v>199</v>
      </c>
      <c r="H114" s="10" t="s">
        <v>200</v>
      </c>
      <c r="I114" s="19">
        <v>78.58</v>
      </c>
      <c r="J114" s="13">
        <v>95.08</v>
      </c>
      <c r="K114" s="14">
        <v>10</v>
      </c>
      <c r="L114" s="13">
        <f t="shared" si="103"/>
        <v>950.8</v>
      </c>
      <c r="M114" s="13">
        <f t="shared" ref="M114" si="109">J114-D114</f>
        <v>7.7999999999999972</v>
      </c>
      <c r="N114" s="14">
        <f t="shared" ref="N114" si="110">K114-E114</f>
        <v>0</v>
      </c>
      <c r="O114" s="13">
        <f t="shared" si="106"/>
        <v>78</v>
      </c>
      <c r="P114" s="99" t="s">
        <v>203</v>
      </c>
    </row>
    <row r="115" spans="1:16" s="2" customFormat="1" ht="26" x14ac:dyDescent="0.3">
      <c r="A115" s="148" t="s">
        <v>173</v>
      </c>
      <c r="B115" s="149" t="s">
        <v>174</v>
      </c>
      <c r="C115" s="150">
        <v>86.24</v>
      </c>
      <c r="D115" s="151">
        <v>104.35</v>
      </c>
      <c r="E115" s="152">
        <v>3</v>
      </c>
      <c r="F115" s="140">
        <f t="shared" ref="F115:F118" si="111">D115*E115</f>
        <v>313.04999999999995</v>
      </c>
      <c r="G115" s="70" t="s">
        <v>173</v>
      </c>
      <c r="H115" s="89" t="s">
        <v>174</v>
      </c>
      <c r="I115" s="19">
        <v>128.21</v>
      </c>
      <c r="J115" s="13">
        <v>155.13</v>
      </c>
      <c r="K115" s="14">
        <v>3</v>
      </c>
      <c r="L115" s="13">
        <f t="shared" si="103"/>
        <v>465.39</v>
      </c>
      <c r="M115" s="13">
        <f t="shared" ref="M115" si="112">J115-D115</f>
        <v>50.78</v>
      </c>
      <c r="N115" s="14">
        <f t="shared" ref="N115" si="113">K115-E115</f>
        <v>0</v>
      </c>
      <c r="O115" s="13">
        <f t="shared" si="106"/>
        <v>152.34000000000003</v>
      </c>
      <c r="P115" s="99" t="s">
        <v>203</v>
      </c>
    </row>
    <row r="116" spans="1:16" s="2" customFormat="1" ht="26" x14ac:dyDescent="0.3">
      <c r="A116" s="148" t="s">
        <v>175</v>
      </c>
      <c r="B116" s="158" t="s">
        <v>176</v>
      </c>
      <c r="C116" s="150">
        <v>10.09</v>
      </c>
      <c r="D116" s="151">
        <v>12.21</v>
      </c>
      <c r="E116" s="152">
        <v>5</v>
      </c>
      <c r="F116" s="140">
        <f t="shared" si="111"/>
        <v>61.050000000000004</v>
      </c>
      <c r="G116" s="70" t="s">
        <v>175</v>
      </c>
      <c r="H116" s="172" t="s">
        <v>176</v>
      </c>
      <c r="I116" s="19">
        <v>12.54</v>
      </c>
      <c r="J116" s="13">
        <v>15.17</v>
      </c>
      <c r="K116" s="14">
        <v>5</v>
      </c>
      <c r="L116" s="13">
        <f t="shared" si="103"/>
        <v>75.849999999999994</v>
      </c>
      <c r="M116" s="13">
        <f t="shared" ref="M116:M118" si="114">J116-D116</f>
        <v>2.9599999999999991</v>
      </c>
      <c r="N116" s="14">
        <f t="shared" ref="N116:N118" si="115">K116-E116</f>
        <v>0</v>
      </c>
      <c r="O116" s="13">
        <f t="shared" si="106"/>
        <v>14.79999999999999</v>
      </c>
      <c r="P116" s="99" t="s">
        <v>203</v>
      </c>
    </row>
    <row r="117" spans="1:16" s="2" customFormat="1" ht="26" x14ac:dyDescent="0.3">
      <c r="A117" s="148" t="s">
        <v>177</v>
      </c>
      <c r="B117" s="142" t="s">
        <v>179</v>
      </c>
      <c r="C117" s="150">
        <v>16.61</v>
      </c>
      <c r="D117" s="151">
        <v>20.100000000000001</v>
      </c>
      <c r="E117" s="152">
        <v>270</v>
      </c>
      <c r="F117" s="140">
        <f t="shared" si="111"/>
        <v>5427</v>
      </c>
      <c r="G117" s="70" t="s">
        <v>177</v>
      </c>
      <c r="H117" s="176" t="s">
        <v>179</v>
      </c>
      <c r="I117" s="19">
        <v>17.53</v>
      </c>
      <c r="J117" s="13">
        <v>21.21</v>
      </c>
      <c r="K117" s="14">
        <v>270</v>
      </c>
      <c r="L117" s="13">
        <f t="shared" si="103"/>
        <v>5726.7</v>
      </c>
      <c r="M117" s="13">
        <f t="shared" si="114"/>
        <v>1.1099999999999994</v>
      </c>
      <c r="N117" s="14">
        <f t="shared" si="115"/>
        <v>0</v>
      </c>
      <c r="O117" s="13">
        <f t="shared" si="106"/>
        <v>299.69999999999982</v>
      </c>
      <c r="P117" s="99" t="s">
        <v>203</v>
      </c>
    </row>
    <row r="118" spans="1:16" s="2" customFormat="1" ht="26" x14ac:dyDescent="0.3">
      <c r="A118" s="148" t="s">
        <v>178</v>
      </c>
      <c r="B118" s="47" t="s">
        <v>180</v>
      </c>
      <c r="C118" s="150">
        <v>20.66</v>
      </c>
      <c r="D118" s="151">
        <v>25</v>
      </c>
      <c r="E118" s="152">
        <v>10</v>
      </c>
      <c r="F118" s="140">
        <f t="shared" si="111"/>
        <v>250</v>
      </c>
      <c r="G118" s="70" t="s">
        <v>178</v>
      </c>
      <c r="H118" s="175" t="s">
        <v>180</v>
      </c>
      <c r="I118" s="19">
        <v>22.84</v>
      </c>
      <c r="J118" s="13">
        <v>27.64</v>
      </c>
      <c r="K118" s="14">
        <v>10</v>
      </c>
      <c r="L118" s="13">
        <f t="shared" si="103"/>
        <v>276.39999999999998</v>
      </c>
      <c r="M118" s="13">
        <f t="shared" si="114"/>
        <v>2.6400000000000006</v>
      </c>
      <c r="N118" s="14">
        <f t="shared" si="115"/>
        <v>0</v>
      </c>
      <c r="O118" s="13">
        <f t="shared" si="106"/>
        <v>26.399999999999977</v>
      </c>
      <c r="P118" s="99" t="s">
        <v>203</v>
      </c>
    </row>
    <row r="119" spans="1:16" s="2" customFormat="1" x14ac:dyDescent="0.3">
      <c r="A119" s="148"/>
      <c r="B119" s="149"/>
      <c r="C119" s="150"/>
      <c r="D119" s="151"/>
      <c r="E119" s="152"/>
      <c r="F119" s="155"/>
      <c r="G119" s="70"/>
      <c r="H119" s="89"/>
      <c r="I119" s="19"/>
      <c r="J119" s="13"/>
      <c r="K119" s="14"/>
      <c r="L119" s="13"/>
      <c r="M119" s="13"/>
      <c r="N119" s="14"/>
      <c r="O119" s="13"/>
      <c r="P119" s="99"/>
    </row>
    <row r="120" spans="1:16" s="6" customFormat="1" x14ac:dyDescent="0.3">
      <c r="A120" s="70"/>
      <c r="B120" s="89"/>
      <c r="C120" s="19"/>
      <c r="D120" s="13"/>
      <c r="E120" s="14"/>
      <c r="F120" s="155"/>
      <c r="G120" s="70"/>
      <c r="H120" s="89"/>
      <c r="I120" s="150"/>
      <c r="J120" s="151"/>
      <c r="K120" s="14"/>
      <c r="L120" s="13"/>
      <c r="M120" s="13"/>
      <c r="N120" s="14"/>
      <c r="O120" s="13"/>
      <c r="P120" s="99"/>
    </row>
    <row r="121" spans="1:16" x14ac:dyDescent="0.3">
      <c r="A121" s="18">
        <v>8</v>
      </c>
      <c r="B121" s="223" t="s">
        <v>1</v>
      </c>
      <c r="C121" s="224"/>
      <c r="D121" s="224"/>
      <c r="E121" s="224"/>
      <c r="F121" s="245"/>
      <c r="G121" s="153">
        <v>8</v>
      </c>
      <c r="H121" s="223" t="s">
        <v>1</v>
      </c>
      <c r="I121" s="224"/>
      <c r="J121" s="224"/>
      <c r="K121" s="224"/>
      <c r="L121" s="224"/>
      <c r="M121" s="224"/>
      <c r="N121" s="224"/>
      <c r="O121" s="224"/>
      <c r="P121" s="123"/>
    </row>
    <row r="122" spans="1:16" s="141" customFormat="1" ht="26" x14ac:dyDescent="0.3">
      <c r="A122" s="159" t="s">
        <v>205</v>
      </c>
      <c r="B122" s="168" t="s">
        <v>207</v>
      </c>
      <c r="C122" s="166">
        <v>7.05</v>
      </c>
      <c r="D122" s="166">
        <v>7.05</v>
      </c>
      <c r="E122" s="166">
        <v>5</v>
      </c>
      <c r="F122" s="164">
        <f t="shared" ref="F122:F124" si="116">D122*E122</f>
        <v>35.25</v>
      </c>
      <c r="G122" s="159" t="s">
        <v>205</v>
      </c>
      <c r="H122" s="168" t="s">
        <v>206</v>
      </c>
      <c r="I122" s="166">
        <v>7.05</v>
      </c>
      <c r="J122" s="166">
        <v>7.05</v>
      </c>
      <c r="K122" s="166">
        <v>5</v>
      </c>
      <c r="L122" s="164">
        <f>J122*K122</f>
        <v>35.25</v>
      </c>
      <c r="M122" s="164">
        <f t="shared" ref="M122:M124" si="117">J122-D122</f>
        <v>0</v>
      </c>
      <c r="N122" s="14">
        <f t="shared" ref="N122:N127" si="118">K122-E122</f>
        <v>0</v>
      </c>
      <c r="O122" s="13">
        <f t="shared" ref="O122:O127" si="119">L122-F122</f>
        <v>0</v>
      </c>
      <c r="P122" s="99" t="s">
        <v>288</v>
      </c>
    </row>
    <row r="123" spans="1:16" s="2" customFormat="1" ht="36.75" customHeight="1" x14ac:dyDescent="0.3">
      <c r="A123" s="160" t="s">
        <v>181</v>
      </c>
      <c r="B123" s="163" t="s">
        <v>182</v>
      </c>
      <c r="C123" s="165">
        <v>4.53</v>
      </c>
      <c r="D123" s="165">
        <v>5.48</v>
      </c>
      <c r="E123" s="165">
        <v>5</v>
      </c>
      <c r="F123" s="164">
        <f t="shared" si="116"/>
        <v>27.400000000000002</v>
      </c>
      <c r="G123" s="160" t="s">
        <v>181</v>
      </c>
      <c r="H123" s="168" t="s">
        <v>182</v>
      </c>
      <c r="I123" s="166">
        <v>6.03</v>
      </c>
      <c r="J123" s="164">
        <v>7.3</v>
      </c>
      <c r="K123" s="166">
        <v>5</v>
      </c>
      <c r="L123" s="164">
        <f>J123*K123</f>
        <v>36.5</v>
      </c>
      <c r="M123" s="164">
        <f t="shared" si="117"/>
        <v>1.8199999999999994</v>
      </c>
      <c r="N123" s="14">
        <f t="shared" si="118"/>
        <v>0</v>
      </c>
      <c r="O123" s="13">
        <f t="shared" si="119"/>
        <v>9.0999999999999979</v>
      </c>
      <c r="P123" s="167" t="s">
        <v>203</v>
      </c>
    </row>
    <row r="124" spans="1:16" s="141" customFormat="1" ht="36" customHeight="1" x14ac:dyDescent="0.3">
      <c r="A124" s="159" t="s">
        <v>208</v>
      </c>
      <c r="B124" s="168" t="s">
        <v>210</v>
      </c>
      <c r="C124" s="164">
        <v>9.5</v>
      </c>
      <c r="D124" s="164">
        <v>11.5</v>
      </c>
      <c r="E124" s="166">
        <v>5</v>
      </c>
      <c r="F124" s="164">
        <f t="shared" si="116"/>
        <v>57.5</v>
      </c>
      <c r="G124" s="159" t="s">
        <v>208</v>
      </c>
      <c r="H124" s="168" t="s">
        <v>209</v>
      </c>
      <c r="I124" s="164">
        <v>9.5</v>
      </c>
      <c r="J124" s="164">
        <v>11.5</v>
      </c>
      <c r="K124" s="166">
        <v>5</v>
      </c>
      <c r="L124" s="164">
        <f>J124*K124</f>
        <v>57.5</v>
      </c>
      <c r="M124" s="164">
        <f t="shared" si="117"/>
        <v>0</v>
      </c>
      <c r="N124" s="14">
        <f t="shared" si="118"/>
        <v>0</v>
      </c>
      <c r="O124" s="13">
        <f t="shared" si="119"/>
        <v>0</v>
      </c>
      <c r="P124" s="99" t="s">
        <v>288</v>
      </c>
    </row>
    <row r="125" spans="1:16" s="141" customFormat="1" ht="36" customHeight="1" x14ac:dyDescent="0.3">
      <c r="A125" s="159" t="s">
        <v>216</v>
      </c>
      <c r="B125" s="89" t="s">
        <v>267</v>
      </c>
      <c r="C125" s="164"/>
      <c r="D125" s="164"/>
      <c r="E125" s="166"/>
      <c r="F125" s="164"/>
      <c r="G125" s="159" t="s">
        <v>216</v>
      </c>
      <c r="H125" s="168" t="s">
        <v>266</v>
      </c>
      <c r="I125" s="164"/>
      <c r="J125" s="164"/>
      <c r="K125" s="166"/>
      <c r="L125" s="164"/>
      <c r="M125" s="164"/>
      <c r="N125" s="166"/>
      <c r="O125" s="164"/>
      <c r="P125" s="177" t="s">
        <v>299</v>
      </c>
    </row>
    <row r="126" spans="1:16" s="141" customFormat="1" ht="36" hidden="1" customHeight="1" x14ac:dyDescent="0.3">
      <c r="A126" s="159"/>
      <c r="B126" s="89"/>
      <c r="C126" s="170"/>
      <c r="D126" s="170"/>
      <c r="E126" s="139"/>
      <c r="F126" s="171"/>
      <c r="G126" s="159"/>
      <c r="H126" s="89"/>
      <c r="I126" s="170"/>
      <c r="J126" s="170"/>
      <c r="K126" s="139"/>
      <c r="L126" s="170"/>
      <c r="M126" s="170"/>
      <c r="N126" s="14"/>
      <c r="O126" s="13"/>
      <c r="P126" s="99"/>
    </row>
    <row r="127" spans="1:16" ht="50.25" customHeight="1" x14ac:dyDescent="0.3">
      <c r="A127" s="159"/>
      <c r="B127" s="168"/>
      <c r="C127" s="164"/>
      <c r="D127" s="164"/>
      <c r="E127" s="166"/>
      <c r="F127" s="164"/>
      <c r="G127" s="159" t="s">
        <v>147</v>
      </c>
      <c r="H127" s="168" t="s">
        <v>268</v>
      </c>
      <c r="I127" s="164">
        <v>2.48</v>
      </c>
      <c r="J127" s="164">
        <v>3</v>
      </c>
      <c r="K127" s="166">
        <v>60</v>
      </c>
      <c r="L127" s="164">
        <f>J127*K127</f>
        <v>180</v>
      </c>
      <c r="M127" s="164">
        <f t="shared" ref="M127" si="120">J127-D127</f>
        <v>3</v>
      </c>
      <c r="N127" s="166">
        <f t="shared" si="118"/>
        <v>60</v>
      </c>
      <c r="O127" s="164">
        <f t="shared" si="119"/>
        <v>180</v>
      </c>
      <c r="P127" s="219" t="s">
        <v>269</v>
      </c>
    </row>
    <row r="128" spans="1:16" ht="16.5" customHeight="1" thickBot="1" x14ac:dyDescent="0.3">
      <c r="A128" s="52"/>
      <c r="B128" s="53"/>
      <c r="C128" s="53"/>
      <c r="D128" s="53"/>
      <c r="E128" s="54"/>
      <c r="F128" s="54">
        <f>SUM(F12:F127)</f>
        <v>410444.20999999996</v>
      </c>
      <c r="G128" s="129"/>
      <c r="H128" s="53"/>
      <c r="I128" s="53"/>
      <c r="J128" s="53"/>
      <c r="K128" s="54"/>
      <c r="L128" s="54">
        <f>SUM(L12:L127)</f>
        <v>294998.52</v>
      </c>
      <c r="M128" s="54"/>
      <c r="N128" s="54"/>
      <c r="O128" s="54">
        <f>SUM(O12:O127)</f>
        <v>-115445.68999999999</v>
      </c>
      <c r="P128" s="130"/>
    </row>
    <row r="129" spans="1:16" x14ac:dyDescent="0.3">
      <c r="A129" s="55"/>
      <c r="B129" s="56" t="s">
        <v>19</v>
      </c>
      <c r="C129" s="57"/>
      <c r="D129" s="58"/>
      <c r="E129" s="58"/>
      <c r="F129" s="58"/>
      <c r="G129" s="56"/>
      <c r="H129" s="56" t="s">
        <v>19</v>
      </c>
      <c r="I129" s="57"/>
      <c r="J129" s="58"/>
      <c r="K129" s="57"/>
      <c r="L129" s="58"/>
      <c r="M129" s="58"/>
      <c r="N129" s="58"/>
      <c r="O129" s="161"/>
      <c r="P129" s="131"/>
    </row>
    <row r="130" spans="1:16" s="6" customFormat="1" ht="78.75" customHeight="1" x14ac:dyDescent="0.3">
      <c r="A130" s="22">
        <v>1</v>
      </c>
      <c r="B130" s="59" t="s">
        <v>106</v>
      </c>
      <c r="C130" s="13">
        <v>301</v>
      </c>
      <c r="D130" s="14">
        <v>364.32</v>
      </c>
      <c r="E130" s="14">
        <v>12</v>
      </c>
      <c r="F130" s="21">
        <f>D130*E130</f>
        <v>4371.84</v>
      </c>
      <c r="G130" s="9">
        <v>1</v>
      </c>
      <c r="H130" s="59" t="s">
        <v>106</v>
      </c>
      <c r="I130" s="13">
        <v>301</v>
      </c>
      <c r="J130" s="14">
        <v>364.32</v>
      </c>
      <c r="K130" s="14">
        <v>12</v>
      </c>
      <c r="L130" s="21">
        <f>J130*K130</f>
        <v>4371.84</v>
      </c>
      <c r="M130" s="13">
        <f t="shared" ref="M130:O132" si="121">J130-D130</f>
        <v>0</v>
      </c>
      <c r="N130" s="14">
        <f t="shared" si="121"/>
        <v>0</v>
      </c>
      <c r="O130" s="13">
        <f t="shared" si="121"/>
        <v>0</v>
      </c>
      <c r="P130" s="91"/>
    </row>
    <row r="131" spans="1:16" ht="88.5" customHeight="1" x14ac:dyDescent="0.3">
      <c r="A131" s="22">
        <v>2</v>
      </c>
      <c r="B131" s="59" t="s">
        <v>107</v>
      </c>
      <c r="C131" s="19">
        <v>92.47</v>
      </c>
      <c r="D131" s="13">
        <v>111.89</v>
      </c>
      <c r="E131" s="14">
        <v>12</v>
      </c>
      <c r="F131" s="21">
        <f>D131*E131</f>
        <v>1342.68</v>
      </c>
      <c r="G131" s="9">
        <v>2</v>
      </c>
      <c r="H131" s="59" t="s">
        <v>140</v>
      </c>
      <c r="I131" s="19">
        <v>119.02</v>
      </c>
      <c r="J131" s="13">
        <v>144.01</v>
      </c>
      <c r="K131" s="14">
        <v>12</v>
      </c>
      <c r="L131" s="21">
        <f>J131*K131</f>
        <v>1728.12</v>
      </c>
      <c r="M131" s="13">
        <f t="shared" si="121"/>
        <v>32.11999999999999</v>
      </c>
      <c r="N131" s="14">
        <f t="shared" si="121"/>
        <v>0</v>
      </c>
      <c r="O131" s="13">
        <f t="shared" si="121"/>
        <v>385.43999999999983</v>
      </c>
      <c r="P131" s="90" t="s">
        <v>300</v>
      </c>
    </row>
    <row r="132" spans="1:16" ht="120" customHeight="1" x14ac:dyDescent="0.3">
      <c r="A132" s="23">
        <v>3</v>
      </c>
      <c r="B132" s="59" t="s">
        <v>108</v>
      </c>
      <c r="C132" s="19">
        <v>73.959999999999994</v>
      </c>
      <c r="D132" s="13">
        <v>89.5</v>
      </c>
      <c r="E132" s="14">
        <v>12</v>
      </c>
      <c r="F132" s="21">
        <f>D132*E132</f>
        <v>1074</v>
      </c>
      <c r="G132" s="61">
        <v>3</v>
      </c>
      <c r="H132" s="59" t="s">
        <v>218</v>
      </c>
      <c r="I132" s="19">
        <v>147.11000000000001</v>
      </c>
      <c r="J132" s="13">
        <v>178</v>
      </c>
      <c r="K132" s="14">
        <v>12</v>
      </c>
      <c r="L132" s="21">
        <f>J132*K132</f>
        <v>2136</v>
      </c>
      <c r="M132" s="13">
        <f t="shared" si="121"/>
        <v>88.5</v>
      </c>
      <c r="N132" s="14">
        <f t="shared" si="121"/>
        <v>0</v>
      </c>
      <c r="O132" s="13">
        <f t="shared" si="121"/>
        <v>1062</v>
      </c>
      <c r="P132" s="90" t="s">
        <v>301</v>
      </c>
    </row>
    <row r="133" spans="1:16" ht="110.25" hidden="1" customHeight="1" x14ac:dyDescent="0.3">
      <c r="A133" s="22"/>
      <c r="B133" s="61"/>
      <c r="C133" s="19"/>
      <c r="D133" s="13"/>
      <c r="E133" s="14"/>
      <c r="F133" s="21"/>
      <c r="G133" s="9"/>
      <c r="H133" s="61"/>
      <c r="I133" s="19"/>
      <c r="J133" s="13"/>
      <c r="K133" s="14"/>
      <c r="L133" s="21"/>
      <c r="M133" s="13"/>
      <c r="N133" s="14"/>
      <c r="O133" s="13"/>
      <c r="P133" s="132"/>
    </row>
    <row r="134" spans="1:16" ht="94.5" customHeight="1" x14ac:dyDescent="0.3">
      <c r="A134" s="92">
        <v>4</v>
      </c>
      <c r="B134" s="51" t="s">
        <v>141</v>
      </c>
      <c r="C134" s="93">
        <v>206.83</v>
      </c>
      <c r="D134" s="69">
        <v>250.26</v>
      </c>
      <c r="E134" s="69">
        <v>12</v>
      </c>
      <c r="F134" s="94">
        <f>D134*E134</f>
        <v>3003.12</v>
      </c>
      <c r="G134" s="116">
        <v>4</v>
      </c>
      <c r="H134" s="51" t="s">
        <v>142</v>
      </c>
      <c r="I134" s="93">
        <v>421.45</v>
      </c>
      <c r="J134" s="20">
        <v>509.95</v>
      </c>
      <c r="K134" s="14">
        <v>12</v>
      </c>
      <c r="L134" s="21">
        <f>J134*K134</f>
        <v>6119.4</v>
      </c>
      <c r="M134" s="13">
        <f t="shared" ref="M134" si="122">J134-D134</f>
        <v>259.69</v>
      </c>
      <c r="N134" s="14">
        <f t="shared" ref="N134" si="123">K134-E134</f>
        <v>0</v>
      </c>
      <c r="O134" s="13">
        <f t="shared" ref="O134" si="124">L134-F134</f>
        <v>3116.2799999999997</v>
      </c>
      <c r="P134" s="90" t="s">
        <v>300</v>
      </c>
    </row>
    <row r="135" spans="1:16" ht="30" customHeight="1" x14ac:dyDescent="0.3">
      <c r="A135" s="92">
        <v>5</v>
      </c>
      <c r="B135" s="51" t="s">
        <v>240</v>
      </c>
      <c r="C135" s="93">
        <v>165.29</v>
      </c>
      <c r="D135" s="198">
        <v>200</v>
      </c>
      <c r="E135" s="198">
        <v>12</v>
      </c>
      <c r="F135" s="199">
        <f>D135*E135</f>
        <v>2400</v>
      </c>
      <c r="G135" s="116">
        <v>5</v>
      </c>
      <c r="H135" s="51" t="s">
        <v>240</v>
      </c>
      <c r="I135" s="93">
        <v>165.29</v>
      </c>
      <c r="J135" s="198">
        <v>200</v>
      </c>
      <c r="K135" s="198">
        <v>12</v>
      </c>
      <c r="L135" s="199">
        <f>J135*K135</f>
        <v>2400</v>
      </c>
      <c r="M135" s="13">
        <f t="shared" ref="M135" si="125">J135-D135</f>
        <v>0</v>
      </c>
      <c r="N135" s="14">
        <f t="shared" ref="N135" si="126">K135-E135</f>
        <v>0</v>
      </c>
      <c r="O135" s="13">
        <f t="shared" ref="O135" si="127">L135-F135</f>
        <v>0</v>
      </c>
      <c r="P135" s="200"/>
    </row>
    <row r="136" spans="1:16" ht="39.5" thickBot="1" x14ac:dyDescent="0.35">
      <c r="A136" s="24">
        <v>6</v>
      </c>
      <c r="B136" s="25" t="s">
        <v>19</v>
      </c>
      <c r="C136" s="26">
        <v>8170.69</v>
      </c>
      <c r="D136" s="26">
        <f>13350.46-1731.96*2</f>
        <v>9886.5399999999991</v>
      </c>
      <c r="E136" s="27"/>
      <c r="F136" s="26">
        <f>13350.46-1731.96*2</f>
        <v>9886.5399999999991</v>
      </c>
      <c r="G136" s="25">
        <v>6</v>
      </c>
      <c r="H136" s="25" t="s">
        <v>19</v>
      </c>
      <c r="I136" s="26">
        <v>558.27</v>
      </c>
      <c r="J136" s="26">
        <v>675.51</v>
      </c>
      <c r="K136" s="27"/>
      <c r="L136" s="26">
        <f>J136</f>
        <v>675.51</v>
      </c>
      <c r="M136" s="13">
        <f>J136-D136</f>
        <v>-9211.0299999999988</v>
      </c>
      <c r="N136" s="117">
        <f>K136-E136</f>
        <v>0</v>
      </c>
      <c r="O136" s="26">
        <f>L136-F136</f>
        <v>-9211.0299999999988</v>
      </c>
      <c r="P136" s="115" t="s">
        <v>302</v>
      </c>
    </row>
    <row r="137" spans="1:16" s="3" customFormat="1" ht="17.25" customHeight="1" thickBot="1" x14ac:dyDescent="0.3">
      <c r="A137" s="28"/>
      <c r="B137" s="29"/>
      <c r="C137" s="30"/>
      <c r="D137" s="30"/>
      <c r="E137" s="30"/>
      <c r="F137" s="31">
        <f>SUM(F130:F136)</f>
        <v>22078.18</v>
      </c>
      <c r="G137" s="29"/>
      <c r="H137" s="29"/>
      <c r="I137" s="30"/>
      <c r="J137" s="30"/>
      <c r="K137" s="30"/>
      <c r="L137" s="31">
        <f>SUM(L130:L136)</f>
        <v>17430.87</v>
      </c>
      <c r="M137" s="31"/>
      <c r="N137" s="118"/>
      <c r="O137" s="31">
        <f>SUM(O130:O136)</f>
        <v>-4647.3099999999995</v>
      </c>
      <c r="P137" s="119"/>
    </row>
    <row r="138" spans="1:16" s="2" customFormat="1" ht="26.25" customHeight="1" thickBot="1" x14ac:dyDescent="0.3">
      <c r="A138" s="32"/>
      <c r="B138" s="33"/>
      <c r="C138" s="34"/>
      <c r="D138" s="34"/>
      <c r="E138" s="34"/>
      <c r="F138" s="34">
        <f>F128+F137</f>
        <v>432522.38999999996</v>
      </c>
      <c r="G138" s="33"/>
      <c r="H138" s="33"/>
      <c r="I138" s="34"/>
      <c r="J138" s="34"/>
      <c r="K138" s="34"/>
      <c r="L138" s="34">
        <f>L128+L137</f>
        <v>312429.39</v>
      </c>
      <c r="M138" s="34"/>
      <c r="N138" s="34"/>
      <c r="O138" s="34">
        <f>O128+O137</f>
        <v>-120092.99999999999</v>
      </c>
      <c r="P138" s="120" t="s">
        <v>148</v>
      </c>
    </row>
    <row r="139" spans="1:16" s="7" customFormat="1" ht="15.75" hidden="1" customHeight="1" x14ac:dyDescent="0.25">
      <c r="A139" s="35"/>
      <c r="B139" s="35"/>
      <c r="C139" s="36"/>
      <c r="D139" s="36"/>
      <c r="E139" s="36"/>
      <c r="F139" s="36"/>
      <c r="G139" s="35"/>
      <c r="H139" s="35"/>
      <c r="I139" s="36"/>
      <c r="J139" s="36"/>
      <c r="K139" s="36"/>
      <c r="L139" s="36"/>
      <c r="M139" s="36"/>
      <c r="N139" s="36"/>
      <c r="O139" s="36"/>
      <c r="P139" s="36">
        <v>120093</v>
      </c>
    </row>
    <row r="140" spans="1:16" s="7" customFormat="1" ht="15" hidden="1" customHeight="1" x14ac:dyDescent="0.25">
      <c r="A140" s="44" t="s">
        <v>20</v>
      </c>
      <c r="B140" s="44"/>
      <c r="C140" s="45"/>
      <c r="D140" s="45"/>
      <c r="E140" s="45"/>
      <c r="F140" s="45"/>
      <c r="G140" s="44"/>
      <c r="H140" s="44"/>
      <c r="I140" s="45"/>
      <c r="J140" s="45"/>
      <c r="K140" s="45"/>
      <c r="L140" s="45"/>
      <c r="M140" s="45"/>
      <c r="N140" s="45"/>
      <c r="O140" s="36"/>
      <c r="P140" s="162">
        <f>O138+P139</f>
        <v>0</v>
      </c>
    </row>
    <row r="141" spans="1:16" s="6" customFormat="1" ht="18" customHeight="1" x14ac:dyDescent="0.25">
      <c r="A141" s="229" t="s">
        <v>109</v>
      </c>
      <c r="B141" s="230"/>
      <c r="C141" s="230"/>
      <c r="D141" s="230"/>
      <c r="E141" s="230"/>
      <c r="F141" s="230"/>
      <c r="G141" s="230"/>
      <c r="H141" s="230"/>
      <c r="I141" s="230"/>
      <c r="J141" s="230"/>
      <c r="K141" s="230"/>
      <c r="L141" s="230"/>
      <c r="M141" s="230"/>
      <c r="N141" s="230"/>
      <c r="O141" s="230"/>
      <c r="P141" s="230"/>
    </row>
    <row r="142" spans="1:16" s="6" customFormat="1" ht="18" customHeight="1" x14ac:dyDescent="0.25">
      <c r="A142" s="244" t="s">
        <v>111</v>
      </c>
      <c r="B142" s="230"/>
      <c r="C142" s="230"/>
      <c r="D142" s="230"/>
      <c r="E142" s="230"/>
      <c r="F142" s="230"/>
      <c r="G142" s="230"/>
      <c r="H142" s="230"/>
      <c r="I142" s="230"/>
      <c r="J142" s="230"/>
      <c r="K142" s="230"/>
      <c r="L142" s="230"/>
      <c r="M142" s="230"/>
      <c r="N142" s="230"/>
      <c r="O142" s="230"/>
      <c r="P142" s="230"/>
    </row>
    <row r="143" spans="1:16" s="230" customFormat="1" ht="18" customHeight="1" x14ac:dyDescent="0.25">
      <c r="A143" s="229" t="s">
        <v>110</v>
      </c>
    </row>
    <row r="144" spans="1:16" s="6" customFormat="1" ht="18" customHeight="1" x14ac:dyDescent="0.25">
      <c r="A144" s="229" t="s">
        <v>112</v>
      </c>
      <c r="B144" s="230"/>
      <c r="C144" s="230"/>
      <c r="D144" s="230"/>
      <c r="E144" s="230"/>
      <c r="F144" s="230"/>
      <c r="G144" s="230"/>
      <c r="H144" s="230"/>
      <c r="I144" s="230"/>
      <c r="J144" s="230"/>
      <c r="K144" s="230"/>
      <c r="L144" s="230"/>
      <c r="M144" s="230"/>
      <c r="N144" s="230"/>
      <c r="O144" s="230"/>
      <c r="P144" s="230"/>
    </row>
    <row r="145" spans="1:16" s="6" customFormat="1" ht="18" customHeight="1" x14ac:dyDescent="0.25">
      <c r="A145" s="229" t="s">
        <v>113</v>
      </c>
      <c r="B145" s="230"/>
      <c r="C145" s="230"/>
      <c r="D145" s="230"/>
      <c r="E145" s="230"/>
      <c r="F145" s="230"/>
      <c r="G145" s="230"/>
      <c r="H145" s="230"/>
      <c r="I145" s="230"/>
      <c r="J145" s="230"/>
      <c r="K145" s="230"/>
      <c r="L145" s="230"/>
      <c r="M145" s="230"/>
      <c r="N145" s="230"/>
      <c r="O145" s="230"/>
      <c r="P145" s="230"/>
    </row>
    <row r="146" spans="1:16" ht="11.25" hidden="1" customHeight="1" x14ac:dyDescent="0.3">
      <c r="A146" s="46"/>
      <c r="B146" s="47"/>
      <c r="C146" s="48"/>
      <c r="D146" s="48"/>
      <c r="E146" s="48"/>
      <c r="F146" s="48"/>
      <c r="G146" s="47"/>
      <c r="H146" s="47"/>
      <c r="I146" s="48"/>
      <c r="J146" s="48"/>
      <c r="K146" s="48"/>
      <c r="L146" s="48"/>
      <c r="M146" s="48"/>
      <c r="N146" s="48"/>
      <c r="O146" s="133"/>
      <c r="P146" s="134"/>
    </row>
    <row r="147" spans="1:16" ht="8.25" customHeight="1" x14ac:dyDescent="0.35">
      <c r="A147" s="41"/>
      <c r="B147" s="41"/>
      <c r="C147" s="40"/>
      <c r="D147" s="40"/>
      <c r="E147" s="40"/>
      <c r="F147" s="40"/>
      <c r="G147" s="41"/>
      <c r="H147" s="41"/>
      <c r="I147" s="40"/>
      <c r="J147" s="40"/>
      <c r="K147" s="135"/>
      <c r="L147" s="40"/>
      <c r="M147" s="40"/>
      <c r="N147" s="40"/>
      <c r="O147" s="40"/>
      <c r="P147" s="136"/>
    </row>
    <row r="148" spans="1:16" ht="13.5" x14ac:dyDescent="0.35">
      <c r="A148" s="38" t="s">
        <v>21</v>
      </c>
      <c r="D148" s="40"/>
      <c r="E148" s="40"/>
      <c r="F148" s="39" t="s">
        <v>22</v>
      </c>
      <c r="G148" s="41"/>
      <c r="H148" s="41"/>
      <c r="I148" s="40"/>
      <c r="J148" s="40"/>
      <c r="K148" s="135"/>
      <c r="L148" s="40"/>
      <c r="M148" s="40"/>
      <c r="N148" s="40"/>
      <c r="O148" s="40"/>
      <c r="P148" s="136"/>
    </row>
    <row r="149" spans="1:16" ht="14.25" customHeight="1" x14ac:dyDescent="0.35">
      <c r="D149" s="40"/>
      <c r="E149" s="40"/>
      <c r="F149" s="40"/>
      <c r="G149" s="41"/>
      <c r="H149" s="41"/>
      <c r="I149" s="40"/>
      <c r="J149" s="40"/>
      <c r="K149" s="135"/>
      <c r="L149" s="40"/>
      <c r="M149" s="40"/>
      <c r="N149" s="40"/>
      <c r="O149" s="40"/>
      <c r="P149" s="136"/>
    </row>
    <row r="150" spans="1:16" x14ac:dyDescent="0.3">
      <c r="A150" s="38" t="s">
        <v>139</v>
      </c>
    </row>
    <row r="151" spans="1:16" x14ac:dyDescent="0.3">
      <c r="A151" s="42" t="s">
        <v>23</v>
      </c>
    </row>
  </sheetData>
  <mergeCells count="40">
    <mergeCell ref="K8:L8"/>
    <mergeCell ref="L9:L10"/>
    <mergeCell ref="A142:P142"/>
    <mergeCell ref="B121:F121"/>
    <mergeCell ref="A143:XFD143"/>
    <mergeCell ref="G8:J8"/>
    <mergeCell ref="N9:N10"/>
    <mergeCell ref="O9:O10"/>
    <mergeCell ref="G9:G10"/>
    <mergeCell ref="E8:F8"/>
    <mergeCell ref="P8:P10"/>
    <mergeCell ref="D9:D10"/>
    <mergeCell ref="H37:O37"/>
    <mergeCell ref="B89:F89"/>
    <mergeCell ref="A141:P141"/>
    <mergeCell ref="B20:F20"/>
    <mergeCell ref="A145:P145"/>
    <mergeCell ref="E1:P1"/>
    <mergeCell ref="D2:P2"/>
    <mergeCell ref="A3:P3"/>
    <mergeCell ref="D4:P4"/>
    <mergeCell ref="F5:P5"/>
    <mergeCell ref="M9:M10"/>
    <mergeCell ref="I9:I10"/>
    <mergeCell ref="M8:O8"/>
    <mergeCell ref="C9:C10"/>
    <mergeCell ref="A144:P144"/>
    <mergeCell ref="A9:A10"/>
    <mergeCell ref="J9:J10"/>
    <mergeCell ref="K9:K10"/>
    <mergeCell ref="B7:O7"/>
    <mergeCell ref="A8:D8"/>
    <mergeCell ref="H9:H10"/>
    <mergeCell ref="H121:O121"/>
    <mergeCell ref="B37:F37"/>
    <mergeCell ref="H20:O20"/>
    <mergeCell ref="H89:O89"/>
    <mergeCell ref="F9:F10"/>
    <mergeCell ref="E9:E10"/>
    <mergeCell ref="B9:B10"/>
  </mergeCells>
  <hyperlinks>
    <hyperlink ref="A151" r:id="rId1" xr:uid="{00000000-0004-0000-0000-000000000000}"/>
  </hyperlinks>
  <pageMargins left="0.19685039370078741" right="0.19685039370078741" top="0.39370078740157483" bottom="0.39370078740157483" header="0.51181102362204722" footer="0.51181102362204722"/>
  <pageSetup paperSize="9" scale="53" fitToHeight="0" orientation="landscape" r:id="rId2"/>
  <headerFooter differentFirst="1" alignWithMargins="0">
    <oddHeader>&amp;C&amp;"Times New Roman,Regular"&amp;P</oddHeader>
    <oddFooter xml:space="preserve">&amp;CPage &amp;P&amp;R
</oddFooter>
    <firstFooter>&amp;CPage &amp;P&amp;R&amp;F</firstFooter>
  </headerFooter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skaidrojums</vt:lpstr>
    </vt:vector>
  </TitlesOfParts>
  <Manager/>
  <Company>Labklājības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Skaidrojums  par plānotajām izmaiņām maksas pakalpojumu cenrādī (maksas pakalpojumu veidos un cenā)</dc:title>
  <dc:subject>Pielikums anotācijai</dc:subject>
  <dc:creator>Installer</dc:creator>
  <cp:keywords/>
  <dc:description>Inese Ķīse, 67021651, Inese.Kise@lm.gov.lv, fakss 67021678</dc:description>
  <cp:lastModifiedBy>Inese Veinberga</cp:lastModifiedBy>
  <cp:lastPrinted>2025-07-31T11:08:37Z</cp:lastPrinted>
  <dcterms:created xsi:type="dcterms:W3CDTF">2010-11-11T08:07:43Z</dcterms:created>
  <dcterms:modified xsi:type="dcterms:W3CDTF">2025-08-18T12:16:43Z</dcterms:modified>
  <cp:category/>
</cp:coreProperties>
</file>