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Administrativa nodala\GRAMATVEDIBA\2023\UKRAINU_RS_\"/>
    </mc:Choice>
  </mc:AlternateContent>
  <bookViews>
    <workbookView xWindow="0" yWindow="0" windowWidth="28800" windowHeight="12300" activeTab="1"/>
  </bookViews>
  <sheets>
    <sheet name="1. tabula KOPĀ" sheetId="5" r:id="rId1"/>
    <sheet name="2.tabula" sheetId="1" r:id="rId2"/>
    <sheet name="3.tabula" sheetId="2" r:id="rId3"/>
    <sheet name="4.tabula" sheetId="3" r:id="rId4"/>
    <sheet name="5.tabula " sheetId="4" r:id="rId5"/>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6" i="1" l="1"/>
  <c r="M26" i="1" s="1"/>
  <c r="N26" i="1" s="1"/>
  <c r="J33" i="1"/>
  <c r="M33" i="1" s="1"/>
  <c r="J32" i="1"/>
  <c r="M32" i="1" s="1"/>
  <c r="J31" i="1"/>
  <c r="M31" i="1" s="1"/>
  <c r="J30" i="1"/>
  <c r="M30" i="1" s="1"/>
  <c r="J29" i="1"/>
  <c r="M29" i="1" s="1"/>
  <c r="J28" i="1"/>
  <c r="M28" i="1" s="1"/>
  <c r="J27" i="1"/>
  <c r="M27" i="1" s="1"/>
  <c r="J25" i="1"/>
  <c r="M25" i="1" s="1"/>
  <c r="N25" i="1" s="1"/>
  <c r="J24" i="1"/>
  <c r="M24" i="1" s="1"/>
  <c r="J18" i="1"/>
  <c r="M18" i="1" s="1"/>
  <c r="N18" i="1" s="1"/>
  <c r="D61" i="2"/>
  <c r="C61" i="2"/>
  <c r="B61" i="2"/>
  <c r="E30" i="2"/>
  <c r="E31" i="2"/>
  <c r="E32" i="2"/>
  <c r="E33" i="2"/>
  <c r="E34" i="2"/>
  <c r="E35" i="2"/>
  <c r="E36" i="2"/>
  <c r="E37" i="2"/>
  <c r="E38" i="2"/>
  <c r="E39" i="2"/>
  <c r="E40" i="2"/>
  <c r="E41" i="2"/>
  <c r="E42" i="2"/>
  <c r="E43" i="2"/>
  <c r="E44" i="2"/>
  <c r="E45" i="2"/>
  <c r="E46" i="2"/>
  <c r="E47" i="2"/>
  <c r="E48" i="2"/>
  <c r="E49" i="2"/>
  <c r="E50" i="2"/>
  <c r="E51" i="2"/>
  <c r="E52" i="2"/>
  <c r="E53" i="2"/>
  <c r="E54" i="2"/>
  <c r="E55" i="2"/>
  <c r="E56" i="2"/>
  <c r="E57" i="2"/>
  <c r="E58" i="2"/>
  <c r="E29" i="2"/>
  <c r="D24" i="2"/>
  <c r="C24" i="2"/>
  <c r="E24" i="2" s="1"/>
  <c r="B24" i="2"/>
  <c r="E11" i="2"/>
  <c r="E12" i="2"/>
  <c r="E13" i="2"/>
  <c r="E14" i="2"/>
  <c r="E15" i="2"/>
  <c r="E16" i="2"/>
  <c r="E17" i="2"/>
  <c r="E18" i="2"/>
  <c r="E19" i="2"/>
  <c r="E20" i="2"/>
  <c r="E21" i="2"/>
  <c r="E10" i="2"/>
  <c r="C18" i="3"/>
  <c r="D19" i="3" s="1"/>
  <c r="N33" i="1" l="1"/>
  <c r="N32" i="1"/>
  <c r="N31" i="1"/>
  <c r="N30" i="1"/>
  <c r="N29" i="1"/>
  <c r="N28" i="1"/>
  <c r="N27" i="1"/>
  <c r="M34" i="1"/>
  <c r="N34" i="1" s="1"/>
  <c r="N24" i="1"/>
  <c r="M35" i="1" l="1"/>
  <c r="D12" i="4" l="1"/>
  <c r="F11" i="4"/>
  <c r="F10" i="4"/>
  <c r="C16" i="5" l="1"/>
  <c r="C11" i="5"/>
  <c r="C17" i="5" l="1"/>
  <c r="F9" i="4"/>
  <c r="F13" i="4" s="1"/>
  <c r="D62" i="2" l="1"/>
  <c r="B62" i="2"/>
  <c r="E60" i="2"/>
  <c r="E23" i="2"/>
  <c r="C62" i="2" l="1"/>
  <c r="E61" i="2"/>
  <c r="J17" i="1"/>
  <c r="M17" i="1" s="1"/>
  <c r="J10" i="1"/>
  <c r="M10" i="1" s="1"/>
  <c r="J16" i="1"/>
  <c r="M16" i="1" s="1"/>
  <c r="N16" i="1" s="1"/>
  <c r="J15" i="1"/>
  <c r="M15" i="1" s="1"/>
  <c r="N15" i="1" s="1"/>
  <c r="J14" i="1"/>
  <c r="M14" i="1" s="1"/>
  <c r="N14" i="1" s="1"/>
  <c r="J13" i="1"/>
  <c r="M13" i="1" s="1"/>
  <c r="N13" i="1" s="1"/>
  <c r="J12" i="1"/>
  <c r="M12" i="1" s="1"/>
  <c r="N12" i="1" s="1"/>
  <c r="J11" i="1"/>
  <c r="M11" i="1" s="1"/>
  <c r="M19" i="1" l="1"/>
  <c r="N19" i="1" s="1"/>
  <c r="E62" i="2"/>
  <c r="E63" i="2" s="1"/>
  <c r="N11" i="1"/>
  <c r="N17" i="1"/>
  <c r="N10" i="1"/>
  <c r="M20" i="1" l="1"/>
</calcChain>
</file>

<file path=xl/sharedStrings.xml><?xml version="1.0" encoding="utf-8"?>
<sst xmlns="http://schemas.openxmlformats.org/spreadsheetml/2006/main" count="301" uniqueCount="156">
  <si>
    <t>Amats</t>
  </si>
  <si>
    <t>Mēnesis</t>
  </si>
  <si>
    <t>Plānotais darba dienu /stundu skaits mēnesī</t>
  </si>
  <si>
    <t>Procenti</t>
  </si>
  <si>
    <t xml:space="preserve">Faktiski nostrādāto dienu/stundu skaits kursa laikā </t>
  </si>
  <si>
    <t>Izmaksas saraksta numurs</t>
  </si>
  <si>
    <t>Izmaksas  datums</t>
  </si>
  <si>
    <t>PSIHOLOGS</t>
  </si>
  <si>
    <t>Nodaļas VADĪTĀJS</t>
  </si>
  <si>
    <t>KOPĀ</t>
  </si>
  <si>
    <t>x</t>
  </si>
  <si>
    <t>2.tabula</t>
  </si>
  <si>
    <t>Iekšlietu ministrijas veselības un sporta centrs
NODAĻA "DZINTARI"</t>
  </si>
  <si>
    <t>Nr.p.k.</t>
  </si>
  <si>
    <t>1</t>
  </si>
  <si>
    <t>2</t>
  </si>
  <si>
    <t>3</t>
  </si>
  <si>
    <t>4</t>
  </si>
  <si>
    <t>5</t>
  </si>
  <si>
    <t>6</t>
  </si>
  <si>
    <t>7</t>
  </si>
  <si>
    <t>8</t>
  </si>
  <si>
    <t>9</t>
  </si>
  <si>
    <t>Kopā EKK 1000</t>
  </si>
  <si>
    <t>Darba devēja VSAOI (EKK 1210) euro;
likme: 23,59%</t>
  </si>
  <si>
    <t>Piemaksa pilnam mēnesim
(EKK 11494)
Valsts un pašvaldību institūciju amatpersonu un darbinieku atlīdzības likuma 14.panta 12. daļa, euro</t>
  </si>
  <si>
    <t>1. Atlīdzība</t>
  </si>
  <si>
    <t>Mēnešalga, euro</t>
  </si>
  <si>
    <t>3.tabula</t>
  </si>
  <si>
    <t>Iekšlietu ministrijas veselības un sporta centrs</t>
  </si>
  <si>
    <t>Datums</t>
  </si>
  <si>
    <t>BROKASTIS</t>
  </si>
  <si>
    <t>PUSDIENAS</t>
  </si>
  <si>
    <t>VAKARIŅAS</t>
  </si>
  <si>
    <t>Kopā</t>
  </si>
  <si>
    <t>Porciju skaits</t>
  </si>
  <si>
    <t>Aprēķins</t>
  </si>
  <si>
    <t>2. Ēdināšanas pakalpojumi</t>
  </si>
  <si>
    <t>1. summa, euro</t>
  </si>
  <si>
    <t>PAVISAM ar PVN 21%</t>
  </si>
  <si>
    <t>Psiholoģiskā atbalsta kursa sniegšana Ukrainas Valsts robežsardzes dienesta  amatpersonām</t>
  </si>
  <si>
    <t>4.tabula</t>
  </si>
  <si>
    <t>3. Baseina apmeklējums</t>
  </si>
  <si>
    <t>Baseina apmeklējuma laiks</t>
  </si>
  <si>
    <t>Izdevumi kopā:</t>
  </si>
  <si>
    <t>IeM budžeta apakšprogramma 38.05.00 "Veselības aprūpe un fiziskā sagatavotība"</t>
  </si>
  <si>
    <t>5.tabula</t>
  </si>
  <si>
    <t>Nodrošinājuma valsts aģentūra</t>
  </si>
  <si>
    <t>4. Veļas mazgāšana</t>
  </si>
  <si>
    <t xml:space="preserve">IeM budžeta apakšprogramma 40.02.00 "Nekustamais īpašums un centralizētais iepirkums" </t>
  </si>
  <si>
    <t>Faktiskais personu skaits</t>
  </si>
  <si>
    <t>Kopā:</t>
  </si>
  <si>
    <t>Nosaukums</t>
  </si>
  <si>
    <t>Mērvienība</t>
  </si>
  <si>
    <t>Daudzums</t>
  </si>
  <si>
    <t>EKK</t>
  </si>
  <si>
    <t>1.</t>
  </si>
  <si>
    <t>Veļas mazgāšana</t>
  </si>
  <si>
    <t>kg</t>
  </si>
  <si>
    <t>Izdevumi,  euro ar PVN</t>
  </si>
  <si>
    <t>1.tabula</t>
  </si>
  <si>
    <t>1. Iekšlietu ministrijas veselības un sporta centrs</t>
  </si>
  <si>
    <t>Pamatojums</t>
  </si>
  <si>
    <t>Ēdināšana</t>
  </si>
  <si>
    <t>Peldbaseina apmeklējumi</t>
  </si>
  <si>
    <t>EKK*</t>
  </si>
  <si>
    <t>* budžetu izdevumu klasifikācijas kods atbilstoši ekonomiskajām kategorijām</t>
  </si>
  <si>
    <t>2. Nodrošinājuma valsts aģentūra</t>
  </si>
  <si>
    <t>2.tabulā</t>
  </si>
  <si>
    <t>3.tabulā</t>
  </si>
  <si>
    <t>4.tabulā</t>
  </si>
  <si>
    <t>5.tabulā</t>
  </si>
  <si>
    <t>Pavisam (1.+2.)</t>
  </si>
  <si>
    <t>IeM budžeta apakšprogramma 40.02.00 “Nekustamais īpašums un centralizētais iepirkums”</t>
  </si>
  <si>
    <t xml:space="preserve">Atlīdzība </t>
  </si>
  <si>
    <t>Pielikums Ministru kabineta rīkojuma projekta "Par apropriācijas pārdali no budžeta resora "74. Gadskārtējā valsts budžeta izpildes procesā pārdalāmais finansējums" programmas 17.00.00 "Finansējums Ukrainas civiliedzīvotāju atbalsta likumā noteikto pasākumu īstenošanai"" sākotnējās  ietekmes novērtējuma ziņojumam (anotācijai)</t>
  </si>
  <si>
    <r>
      <t xml:space="preserve">Izdevumi, </t>
    </r>
    <r>
      <rPr>
        <b/>
        <i/>
        <sz val="11"/>
        <color theme="1"/>
        <rFont val="Times New Roman"/>
        <family val="1"/>
        <charset val="186"/>
      </rPr>
      <t>euro</t>
    </r>
  </si>
  <si>
    <r>
      <t>Cena,</t>
    </r>
    <r>
      <rPr>
        <b/>
        <i/>
        <sz val="11"/>
        <color theme="1"/>
        <rFont val="Times New Roman"/>
        <family val="1"/>
        <charset val="186"/>
      </rPr>
      <t xml:space="preserve"> euro</t>
    </r>
  </si>
  <si>
    <t>KOPĀ (1.+2. ):</t>
  </si>
  <si>
    <r>
      <t>Cena,</t>
    </r>
    <r>
      <rPr>
        <b/>
        <i/>
        <sz val="11"/>
        <color theme="1"/>
        <rFont val="Times New Roman"/>
        <family val="1"/>
        <charset val="186"/>
      </rPr>
      <t xml:space="preserve"> euro</t>
    </r>
    <r>
      <rPr>
        <b/>
        <sz val="11"/>
        <color theme="1"/>
        <rFont val="Times New Roman"/>
        <family val="1"/>
        <charset val="186"/>
      </rPr>
      <t xml:space="preserve"> bez PVN</t>
    </r>
  </si>
  <si>
    <t>IZDEVUMU KOPSAVILKUMS
2023. gada augusts un septembris</t>
  </si>
  <si>
    <t>Veļas mazgāšana
(saskaņā ar pieņemšanas-nodošanas aktu 04.09.2023.)</t>
  </si>
  <si>
    <t>2.</t>
  </si>
  <si>
    <t>Veļas mazgāšana
(saskaņā ar pieņemšanas-nodošanas aktu 18.09.2023.)</t>
  </si>
  <si>
    <t>Veļas mazgāšana
(saskaņā ar pieņemšanas-nodošanas aktu 02.10.2023.)</t>
  </si>
  <si>
    <t>3.</t>
  </si>
  <si>
    <t>Pasākuma norises laiks no 2023.gada 21.augusta līdz 2023.gada 29.septembrim</t>
  </si>
  <si>
    <t>15:00-16:00</t>
  </si>
  <si>
    <t>20.08.</t>
  </si>
  <si>
    <t>21.08.</t>
  </si>
  <si>
    <t>22.08.</t>
  </si>
  <si>
    <t>23.08.</t>
  </si>
  <si>
    <t>24.08.</t>
  </si>
  <si>
    <t>25.08.</t>
  </si>
  <si>
    <t>26.08.</t>
  </si>
  <si>
    <t>27.08.</t>
  </si>
  <si>
    <t>28.08.</t>
  </si>
  <si>
    <t>29.08.</t>
  </si>
  <si>
    <t>30.08.</t>
  </si>
  <si>
    <t>31.08.</t>
  </si>
  <si>
    <t>cena, bez PVN
līgums: 07.06.2023 Nr.28/1.1.1-42/28</t>
  </si>
  <si>
    <t>01.09.</t>
  </si>
  <si>
    <t>02.09.</t>
  </si>
  <si>
    <t>03.09.</t>
  </si>
  <si>
    <t>04.09.</t>
  </si>
  <si>
    <t>05.09.</t>
  </si>
  <si>
    <t>06.09.</t>
  </si>
  <si>
    <t>07.09.</t>
  </si>
  <si>
    <t>08.09.</t>
  </si>
  <si>
    <t>09.09.</t>
  </si>
  <si>
    <t>10.09.</t>
  </si>
  <si>
    <t>11.09.</t>
  </si>
  <si>
    <t>12.09.</t>
  </si>
  <si>
    <t>13.09.</t>
  </si>
  <si>
    <t>14.09.</t>
  </si>
  <si>
    <t>15.09.</t>
  </si>
  <si>
    <t>16.09.</t>
  </si>
  <si>
    <t>17.09.</t>
  </si>
  <si>
    <t>18.09.</t>
  </si>
  <si>
    <t>19.09.</t>
  </si>
  <si>
    <t>20.09.</t>
  </si>
  <si>
    <t>21.09.</t>
  </si>
  <si>
    <t>22.09.</t>
  </si>
  <si>
    <t>23.09.</t>
  </si>
  <si>
    <t>24.09.</t>
  </si>
  <si>
    <t>25.09.</t>
  </si>
  <si>
    <t>26.09.</t>
  </si>
  <si>
    <t>27.09.</t>
  </si>
  <si>
    <t>28.09.</t>
  </si>
  <si>
    <t>29.09.</t>
  </si>
  <si>
    <t>30.09.</t>
  </si>
  <si>
    <t>cena, bez PVN līgums: 07.06.2023 Nr.28/1.1.1-42/28</t>
  </si>
  <si>
    <t>Piezīme: porciju skaits aprēķināts atbiltoši IeM 2023. gada 8. augusta rīkojumam Nr.1-2/1064 "Par psiholoģiskā atbalsta kursa organizēšanu", ievērojot kursa dalībnieku skaitu (12 personas) un  Valsts robežsardzes amatpersonas ar speciālajām dienesta pakāpēm (1 persona), kuras iesaistītas kursa īstenošanā.</t>
  </si>
  <si>
    <t>augusts</t>
  </si>
  <si>
    <t>10</t>
  </si>
  <si>
    <t>71</t>
  </si>
  <si>
    <t>Faktiskias piemaksas apmērs  no 21.08.2023. - 31.08.2023., euro</t>
  </si>
  <si>
    <t>septembris</t>
  </si>
  <si>
    <t>Faktiskias piemaksas apmērs  no 01.09.2023. - 29.09.2023., euro</t>
  </si>
  <si>
    <t>Iekšlietu ministrijas veselības un sporta centra  23.08.2023. rīkojums Nr. 28/1.1.1-22/131</t>
  </si>
  <si>
    <r>
      <t xml:space="preserve">Rēķini: 
- NR.2023-21, 31.08.2023, summa 3647.18 </t>
    </r>
    <r>
      <rPr>
        <i/>
        <sz val="10"/>
        <color theme="1"/>
        <rFont val="Times New Roman"/>
        <family val="1"/>
        <charset val="186"/>
      </rPr>
      <t>euro,</t>
    </r>
    <r>
      <rPr>
        <sz val="10"/>
        <color theme="1"/>
        <rFont val="Times New Roman"/>
        <family val="1"/>
        <charset val="186"/>
      </rPr>
      <t xml:space="preserve"> SIA Remani, periods: 16.08.-31.08.2023. Līgums Nr.28/1.1.1-42/28 (2023.gads);
- NR.2023-24, 15.09.2023, summa 4670.60 </t>
    </r>
    <r>
      <rPr>
        <i/>
        <sz val="10"/>
        <color theme="1"/>
        <rFont val="Times New Roman"/>
        <family val="1"/>
        <charset val="186"/>
      </rPr>
      <t>euro</t>
    </r>
    <r>
      <rPr>
        <sz val="10"/>
        <color theme="1"/>
        <rFont val="Times New Roman"/>
        <family val="1"/>
        <charset val="186"/>
      </rPr>
      <t>, SIA Remani, periods: 01.09.-15.09.2023. Līgums Nr.28/1.1.1-42/28 (2023.gads);
- NR. 2023-25, 03.10.2023, summa</t>
    </r>
    <r>
      <rPr>
        <i/>
        <sz val="10"/>
        <color theme="1"/>
        <rFont val="Times New Roman"/>
        <family val="1"/>
        <charset val="186"/>
      </rPr>
      <t xml:space="preserve"> </t>
    </r>
    <r>
      <rPr>
        <sz val="10"/>
        <color theme="1"/>
        <rFont val="Times New Roman"/>
        <family val="1"/>
        <charset val="186"/>
      </rPr>
      <t>4646.40</t>
    </r>
    <r>
      <rPr>
        <i/>
        <sz val="10"/>
        <color theme="1"/>
        <rFont val="Times New Roman"/>
        <family val="1"/>
        <charset val="186"/>
      </rPr>
      <t xml:space="preserve"> euro</t>
    </r>
    <r>
      <rPr>
        <sz val="10"/>
        <color theme="1"/>
        <rFont val="Times New Roman"/>
        <family val="1"/>
        <charset val="186"/>
      </rPr>
      <t>, SIA Remani, periods: 15.09.-30.09.2023. Līgums Nr.28/1.1.1-42/28 (2023.gads).</t>
    </r>
  </si>
  <si>
    <t>Rēķins Nr.14590-1, 06.09.2023, BBH Investments, SIA, periods: 22.08.-28.08.2023.; Rēķins Nr.16267 DD, 02.10.2023, BBH Investments, SIA, periods: 06.09.-26.09.2023.</t>
  </si>
  <si>
    <t>Rēķins: NR.014/09 GP, 22.09.2023., A/S Gaiļezers Plus; NR.003/10 GP, 10.10.2023., A/S Gaiļezers Plus, A/S Gaiļezers Plus; NR.004/09 GP, 11.09.2023., A/S Gaiļezers Plus</t>
  </si>
  <si>
    <t>82</t>
  </si>
  <si>
    <t>79</t>
  </si>
  <si>
    <t>Pasākuma norises laiks no 2023.gada 21.augusta līdz 2023.gada 29.septembrim (saskaņā ar apstiprinātu grafiku)</t>
  </si>
  <si>
    <t>līdzņemamas pārtikas pakas Kursa dalībniekiem transportēšanas dienās</t>
  </si>
  <si>
    <t>Pasākuma norises laiks no 2023.gada 21.augusta līdz 2023.gada 29.septembrim (saskaņā ar apstiprinātu grafiku), 
kā arī līdzņemamas pārtikas pakas Kursa dalībniekiem pārvadāšanas laikā  2023. gada 20. augustā un 2023. gada 2., 3., 16., 17. un 30. septembrī</t>
  </si>
  <si>
    <r>
      <t xml:space="preserve">Likme, 
</t>
    </r>
    <r>
      <rPr>
        <b/>
        <i/>
        <sz val="11"/>
        <rFont val="Times New Roman"/>
        <family val="1"/>
        <charset val="186"/>
      </rPr>
      <t>euro</t>
    </r>
  </si>
  <si>
    <t>Slodze</t>
  </si>
  <si>
    <r>
      <t xml:space="preserve">Mēnešalga, </t>
    </r>
    <r>
      <rPr>
        <b/>
        <i/>
        <sz val="11"/>
        <rFont val="Times New Roman"/>
        <family val="1"/>
        <charset val="186"/>
      </rPr>
      <t>euro</t>
    </r>
  </si>
  <si>
    <t>Vecākais sporta speciālists</t>
  </si>
  <si>
    <t>11=9/4x10</t>
  </si>
  <si>
    <t>Likme, 
euro</t>
  </si>
  <si>
    <t>ADMINISTRATORS</t>
  </si>
  <si>
    <t>PSIHOLOGS, nodaļas vadītāja vietnieks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</si>
</sst>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yy\."/>
    <numFmt numFmtId="165" formatCode="#,##0.00\ _€"/>
  </numFmts>
  <fonts count="19" x14ac:knownFonts="1">
    <font>
      <sz val="11"/>
      <color theme="1"/>
      <name val="Calibri"/>
      <family val="2"/>
      <charset val="186"/>
      <scheme val="minor"/>
    </font>
    <font>
      <sz val="10"/>
      <name val="Arial"/>
      <family val="2"/>
      <charset val="186"/>
    </font>
    <font>
      <sz val="11"/>
      <name val="Times New Roman"/>
      <family val="1"/>
      <charset val="186"/>
    </font>
    <font>
      <sz val="11"/>
      <color theme="1"/>
      <name val="Times New Roman"/>
      <family val="1"/>
      <charset val="186"/>
    </font>
    <font>
      <b/>
      <sz val="11"/>
      <color theme="1"/>
      <name val="Times New Roman"/>
      <family val="1"/>
      <charset val="186"/>
    </font>
    <font>
      <b/>
      <sz val="11"/>
      <name val="Times New Roman"/>
      <family val="1"/>
      <charset val="186"/>
    </font>
    <font>
      <sz val="11"/>
      <color rgb="FF000000"/>
      <name val="Times New Roman"/>
      <family val="1"/>
      <charset val="186"/>
    </font>
    <font>
      <b/>
      <sz val="11"/>
      <color rgb="FF000000"/>
      <name val="Times New Roman"/>
      <family val="1"/>
      <charset val="186"/>
    </font>
    <font>
      <i/>
      <sz val="11"/>
      <color rgb="FF000000"/>
      <name val="Times New Roman"/>
      <family val="1"/>
      <charset val="186"/>
    </font>
    <font>
      <sz val="10"/>
      <color theme="1"/>
      <name val="Times New Roman"/>
      <family val="1"/>
      <charset val="186"/>
    </font>
    <font>
      <i/>
      <sz val="10"/>
      <color theme="1"/>
      <name val="Times New Roman"/>
      <family val="1"/>
      <charset val="186"/>
    </font>
    <font>
      <b/>
      <i/>
      <sz val="11"/>
      <color theme="1"/>
      <name val="Times New Roman"/>
      <family val="1"/>
      <charset val="186"/>
    </font>
    <font>
      <sz val="12"/>
      <color rgb="FF000000"/>
      <name val="Times New Roman"/>
      <family val="1"/>
      <charset val="186"/>
    </font>
    <font>
      <sz val="11"/>
      <name val="Calibri"/>
      <family val="2"/>
      <charset val="186"/>
      <scheme val="minor"/>
    </font>
    <font>
      <i/>
      <sz val="12"/>
      <color theme="1"/>
      <name val="Times New Roman"/>
      <family val="1"/>
      <charset val="186"/>
    </font>
    <font>
      <sz val="10"/>
      <name val="Times New Roman"/>
      <family val="1"/>
      <charset val="186"/>
    </font>
    <font>
      <sz val="12"/>
      <name val="Times New Roman"/>
      <family val="1"/>
      <charset val="186"/>
    </font>
    <font>
      <b/>
      <i/>
      <sz val="11"/>
      <name val="Times New Roman"/>
      <family val="1"/>
      <charset val="186"/>
    </font>
    <font>
      <sz val="12"/>
      <color theme="1"/>
      <name val="Times New Roman"/>
      <family val="1"/>
      <charset val="186"/>
    </font>
  </fonts>
  <fills count="9">
    <fill>
      <patternFill patternType="none"/>
    </fill>
    <fill>
      <patternFill patternType="gray125"/>
    </fill>
    <fill>
      <patternFill patternType="solid">
        <fgColor theme="2"/>
        <bgColor indexed="64"/>
      </patternFill>
    </fill>
    <fill>
      <patternFill patternType="solid">
        <fgColor theme="0"/>
        <bgColor rgb="FF000000"/>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rgb="FFF0F3FA"/>
        <bgColor indexed="64"/>
      </patternFill>
    </fill>
    <fill>
      <patternFill patternType="solid">
        <fgColor theme="8" tint="0.799981688894314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64"/>
      </left>
      <right style="thin">
        <color indexed="64"/>
      </right>
      <top style="thin">
        <color indexed="64"/>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top/>
      <bottom style="thin">
        <color theme="0" tint="-0.34998626667073579"/>
      </bottom>
      <diagonal/>
    </border>
    <border>
      <left/>
      <right/>
      <top/>
      <bottom style="thin">
        <color theme="0" tint="-0.24994659260841701"/>
      </bottom>
      <diagonal/>
    </border>
    <border>
      <left/>
      <right/>
      <top style="thin">
        <color theme="0" tint="-0.34998626667073579"/>
      </top>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bottom style="thin">
        <color theme="0" tint="-0.24994659260841701"/>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thin">
        <color theme="0" tint="-0.34998626667073579"/>
      </right>
      <top style="thin">
        <color theme="0" tint="-0.34998626667073579"/>
      </top>
      <bottom/>
      <diagonal/>
    </border>
  </borders>
  <cellStyleXfs count="2">
    <xf numFmtId="0" fontId="0" fillId="0" borderId="0"/>
    <xf numFmtId="0" fontId="1" fillId="0" borderId="0"/>
  </cellStyleXfs>
  <cellXfs count="172">
    <xf numFmtId="0" fontId="0" fillId="0" borderId="0" xfId="0"/>
    <xf numFmtId="49" fontId="2" fillId="0" borderId="4" xfId="1" applyNumberFormat="1" applyFont="1" applyBorder="1" applyAlignment="1">
      <alignment horizontal="center" vertical="center" wrapText="1"/>
    </xf>
    <xf numFmtId="49" fontId="2" fillId="0" borderId="6" xfId="1" applyNumberFormat="1" applyFont="1" applyBorder="1" applyAlignment="1">
      <alignment horizontal="center" vertical="center" wrapText="1"/>
    </xf>
    <xf numFmtId="49" fontId="2" fillId="0" borderId="7" xfId="1" applyNumberFormat="1" applyFont="1" applyBorder="1" applyAlignment="1">
      <alignment horizontal="center" vertical="center" wrapText="1"/>
    </xf>
    <xf numFmtId="0" fontId="3" fillId="0" borderId="0" xfId="0" applyFont="1"/>
    <xf numFmtId="0" fontId="3" fillId="0" borderId="0" xfId="0" applyFont="1" applyAlignment="1">
      <alignment horizontal="center"/>
    </xf>
    <xf numFmtId="0" fontId="4" fillId="0" borderId="0" xfId="0" applyFont="1"/>
    <xf numFmtId="0" fontId="5" fillId="0" borderId="1" xfId="0" applyFont="1" applyBorder="1" applyAlignment="1">
      <alignment horizontal="center" vertical="center" wrapText="1"/>
    </xf>
    <xf numFmtId="0" fontId="5" fillId="0" borderId="1" xfId="1" applyFont="1" applyBorder="1" applyAlignment="1">
      <alignment horizontal="center" vertical="center" wrapText="1"/>
    </xf>
    <xf numFmtId="0" fontId="5" fillId="0" borderId="2" xfId="0" applyFont="1" applyBorder="1" applyAlignment="1">
      <alignment horizontal="center" vertical="center" wrapText="1"/>
    </xf>
    <xf numFmtId="49" fontId="2" fillId="0" borderId="4" xfId="0" applyNumberFormat="1" applyFont="1" applyFill="1" applyBorder="1" applyAlignment="1">
      <alignment horizontal="center" vertical="center"/>
    </xf>
    <xf numFmtId="4" fontId="2" fillId="0" borderId="4" xfId="0" applyNumberFormat="1" applyFont="1" applyFill="1" applyBorder="1" applyAlignment="1">
      <alignment horizontal="center" vertical="center"/>
    </xf>
    <xf numFmtId="4" fontId="5" fillId="0" borderId="4" xfId="0" applyNumberFormat="1" applyFont="1" applyBorder="1" applyAlignment="1">
      <alignment horizontal="center" vertical="center"/>
    </xf>
    <xf numFmtId="4" fontId="2" fillId="0" borderId="4" xfId="0" applyNumberFormat="1" applyFont="1" applyBorder="1" applyAlignment="1">
      <alignment horizontal="center" vertical="center"/>
    </xf>
    <xf numFmtId="4" fontId="2" fillId="0" borderId="6" xfId="0" applyNumberFormat="1" applyFont="1" applyFill="1" applyBorder="1" applyAlignment="1">
      <alignment horizontal="center" vertical="center"/>
    </xf>
    <xf numFmtId="4" fontId="5" fillId="0" borderId="6" xfId="0" applyNumberFormat="1" applyFont="1" applyBorder="1" applyAlignment="1">
      <alignment horizontal="center" vertical="center"/>
    </xf>
    <xf numFmtId="4" fontId="2" fillId="0" borderId="6" xfId="0" applyNumberFormat="1" applyFont="1" applyBorder="1" applyAlignment="1">
      <alignment horizontal="center" vertical="center"/>
    </xf>
    <xf numFmtId="4" fontId="2" fillId="0" borderId="7" xfId="0" applyNumberFormat="1" applyFont="1" applyFill="1" applyBorder="1" applyAlignment="1">
      <alignment horizontal="center" vertical="center"/>
    </xf>
    <xf numFmtId="4" fontId="5" fillId="0" borderId="7" xfId="0" applyNumberFormat="1" applyFont="1" applyBorder="1" applyAlignment="1">
      <alignment horizontal="center" vertical="center"/>
    </xf>
    <xf numFmtId="4" fontId="2" fillId="0" borderId="7" xfId="0" applyNumberFormat="1" applyFont="1" applyBorder="1" applyAlignment="1">
      <alignment horizontal="center" vertical="center"/>
    </xf>
    <xf numFmtId="0" fontId="3" fillId="2" borderId="1" xfId="0" applyFont="1" applyFill="1" applyBorder="1" applyAlignment="1">
      <alignment horizontal="center" vertical="center"/>
    </xf>
    <xf numFmtId="0" fontId="3" fillId="0" borderId="0" xfId="0" applyFont="1" applyAlignment="1">
      <alignment horizontal="center" vertical="center"/>
    </xf>
    <xf numFmtId="0" fontId="4" fillId="0" borderId="0" xfId="0" applyFont="1" applyBorder="1" applyAlignment="1">
      <alignment horizontal="center" vertical="center" wrapText="1"/>
    </xf>
    <xf numFmtId="0" fontId="4" fillId="4" borderId="11" xfId="0" applyFont="1" applyFill="1" applyBorder="1" applyAlignment="1">
      <alignment horizontal="center" vertical="center" wrapText="1"/>
    </xf>
    <xf numFmtId="0" fontId="3" fillId="0" borderId="0" xfId="0" applyFont="1" applyAlignment="1">
      <alignment horizontal="right" vertical="center" wrapText="1"/>
    </xf>
    <xf numFmtId="0" fontId="4" fillId="0" borderId="0" xfId="0" applyFont="1" applyAlignment="1">
      <alignment horizontal="left" wrapText="1"/>
    </xf>
    <xf numFmtId="0" fontId="3" fillId="0" borderId="0" xfId="0" applyFont="1" applyAlignment="1">
      <alignment horizontal="left" vertical="center"/>
    </xf>
    <xf numFmtId="0" fontId="3" fillId="0" borderId="0" xfId="0" applyFont="1" applyAlignment="1">
      <alignment horizontal="left" vertical="center"/>
    </xf>
    <xf numFmtId="0" fontId="4" fillId="4" borderId="11" xfId="0" applyFont="1" applyFill="1" applyBorder="1" applyAlignment="1">
      <alignment horizontal="center" vertical="center" wrapText="1"/>
    </xf>
    <xf numFmtId="0" fontId="4" fillId="0" borderId="9" xfId="0" applyFont="1" applyBorder="1" applyAlignment="1">
      <alignment horizontal="center" vertical="center" wrapText="1"/>
    </xf>
    <xf numFmtId="0" fontId="3" fillId="0" borderId="9" xfId="0" applyFont="1" applyBorder="1" applyAlignment="1">
      <alignment horizontal="center" vertical="center"/>
    </xf>
    <xf numFmtId="0" fontId="3" fillId="0" borderId="9" xfId="0" applyFont="1" applyBorder="1" applyAlignment="1">
      <alignment horizontal="center" vertical="center" wrapText="1"/>
    </xf>
    <xf numFmtId="0" fontId="4" fillId="0" borderId="9" xfId="0" applyFont="1" applyBorder="1" applyAlignment="1">
      <alignment horizontal="center" vertical="center"/>
    </xf>
    <xf numFmtId="0" fontId="3" fillId="0" borderId="9" xfId="0" applyFont="1" applyBorder="1"/>
    <xf numFmtId="0" fontId="9" fillId="0" borderId="9" xfId="0" applyFont="1" applyBorder="1" applyAlignment="1">
      <alignment vertical="center" wrapText="1"/>
    </xf>
    <xf numFmtId="0" fontId="3" fillId="4" borderId="9" xfId="0" applyFont="1" applyFill="1" applyBorder="1" applyAlignment="1">
      <alignment vertical="center" wrapText="1"/>
    </xf>
    <xf numFmtId="0" fontId="3" fillId="4" borderId="9" xfId="0" applyFont="1" applyFill="1" applyBorder="1"/>
    <xf numFmtId="0" fontId="3" fillId="0" borderId="11" xfId="0" applyFont="1" applyBorder="1"/>
    <xf numFmtId="0" fontId="9" fillId="0" borderId="11" xfId="0" applyFont="1" applyBorder="1" applyAlignment="1">
      <alignment vertical="center" wrapText="1"/>
    </xf>
    <xf numFmtId="0" fontId="3" fillId="4" borderId="11" xfId="0" applyFont="1" applyFill="1" applyBorder="1"/>
    <xf numFmtId="0" fontId="4" fillId="5" borderId="11" xfId="0" applyFont="1" applyFill="1" applyBorder="1" applyAlignment="1">
      <alignment horizontal="center" vertical="center" wrapText="1"/>
    </xf>
    <xf numFmtId="4" fontId="4" fillId="5" borderId="11" xfId="0" applyNumberFormat="1" applyFont="1" applyFill="1" applyBorder="1" applyAlignment="1">
      <alignment horizontal="center" vertical="center" wrapText="1"/>
    </xf>
    <xf numFmtId="0" fontId="3" fillId="5" borderId="11" xfId="0" applyFont="1" applyFill="1" applyBorder="1"/>
    <xf numFmtId="0" fontId="3" fillId="0" borderId="11" xfId="0" applyFont="1" applyBorder="1" applyAlignment="1">
      <alignment horizontal="center" vertical="center"/>
    </xf>
    <xf numFmtId="2" fontId="7" fillId="3" borderId="15" xfId="0" applyNumberFormat="1" applyFont="1" applyFill="1" applyBorder="1"/>
    <xf numFmtId="4" fontId="4" fillId="3" borderId="15" xfId="0" applyNumberFormat="1" applyFont="1" applyFill="1" applyBorder="1"/>
    <xf numFmtId="4" fontId="7" fillId="3" borderId="15" xfId="0" applyNumberFormat="1" applyFont="1" applyFill="1" applyBorder="1"/>
    <xf numFmtId="0" fontId="6" fillId="4" borderId="9" xfId="0" applyFont="1" applyFill="1" applyBorder="1" applyAlignment="1">
      <alignment horizontal="center" vertical="center"/>
    </xf>
    <xf numFmtId="0" fontId="6" fillId="0" borderId="9" xfId="0" applyFont="1" applyFill="1" applyBorder="1"/>
    <xf numFmtId="2" fontId="8" fillId="0" borderId="9" xfId="0" applyNumberFormat="1" applyFont="1" applyFill="1" applyBorder="1" applyAlignment="1">
      <alignment vertical="center"/>
    </xf>
    <xf numFmtId="2" fontId="7" fillId="3" borderId="9" xfId="0" applyNumberFormat="1" applyFont="1" applyFill="1" applyBorder="1" applyAlignment="1">
      <alignment vertical="center"/>
    </xf>
    <xf numFmtId="4" fontId="7" fillId="0" borderId="9" xfId="0" applyNumberFormat="1" applyFont="1" applyFill="1" applyBorder="1" applyAlignment="1">
      <alignment vertical="center"/>
    </xf>
    <xf numFmtId="0" fontId="7" fillId="0" borderId="9" xfId="0" applyFont="1" applyFill="1" applyBorder="1" applyAlignment="1">
      <alignment vertical="center"/>
    </xf>
    <xf numFmtId="4" fontId="6" fillId="0" borderId="9" xfId="0" applyNumberFormat="1" applyFont="1" applyFill="1" applyBorder="1" applyAlignment="1">
      <alignment vertical="center"/>
    </xf>
    <xf numFmtId="0" fontId="6" fillId="4" borderId="9" xfId="0" applyFont="1" applyFill="1" applyBorder="1" applyAlignment="1">
      <alignment vertical="center"/>
    </xf>
    <xf numFmtId="4" fontId="6" fillId="4" borderId="9" xfId="0" applyNumberFormat="1" applyFont="1" applyFill="1" applyBorder="1"/>
    <xf numFmtId="4" fontId="7" fillId="4" borderId="9" xfId="0" applyNumberFormat="1" applyFont="1" applyFill="1" applyBorder="1" applyAlignment="1">
      <alignment vertical="center"/>
    </xf>
    <xf numFmtId="2" fontId="7" fillId="3" borderId="16" xfId="0" applyNumberFormat="1" applyFont="1" applyFill="1" applyBorder="1"/>
    <xf numFmtId="4" fontId="4" fillId="3" borderId="16" xfId="0" applyNumberFormat="1" applyFont="1" applyFill="1" applyBorder="1"/>
    <xf numFmtId="4" fontId="7" fillId="3" borderId="16" xfId="0" applyNumberFormat="1" applyFont="1" applyFill="1" applyBorder="1"/>
    <xf numFmtId="0" fontId="6" fillId="3" borderId="9" xfId="0" applyFont="1" applyFill="1" applyBorder="1"/>
    <xf numFmtId="2" fontId="8" fillId="3" borderId="9" xfId="0" applyNumberFormat="1" applyFont="1" applyFill="1" applyBorder="1" applyAlignment="1">
      <alignment vertical="center"/>
    </xf>
    <xf numFmtId="0" fontId="3" fillId="0" borderId="9" xfId="0" applyFont="1" applyBorder="1" applyAlignment="1">
      <alignment vertical="center"/>
    </xf>
    <xf numFmtId="4" fontId="5" fillId="0" borderId="9" xfId="0" applyNumberFormat="1" applyFont="1" applyBorder="1" applyAlignment="1">
      <alignment horizontal="right" vertical="center"/>
    </xf>
    <xf numFmtId="4" fontId="4" fillId="0" borderId="9" xfId="0" applyNumberFormat="1" applyFont="1" applyBorder="1" applyAlignment="1">
      <alignment horizontal="right" vertical="center"/>
    </xf>
    <xf numFmtId="0" fontId="3" fillId="4" borderId="9" xfId="0" applyFont="1" applyFill="1" applyBorder="1" applyAlignment="1">
      <alignment vertical="center"/>
    </xf>
    <xf numFmtId="4" fontId="4" fillId="4" borderId="9" xfId="0" applyNumberFormat="1" applyFont="1" applyFill="1" applyBorder="1" applyAlignment="1">
      <alignment horizontal="center" vertical="center"/>
    </xf>
    <xf numFmtId="0" fontId="4" fillId="0" borderId="11" xfId="0" applyFont="1" applyBorder="1" applyAlignment="1">
      <alignment horizontal="center" vertical="center"/>
    </xf>
    <xf numFmtId="0" fontId="3" fillId="0" borderId="11" xfId="0" applyFont="1" applyBorder="1" applyAlignment="1">
      <alignment vertical="center"/>
    </xf>
    <xf numFmtId="4" fontId="5" fillId="0" borderId="11" xfId="0" applyNumberFormat="1" applyFont="1" applyBorder="1" applyAlignment="1">
      <alignment horizontal="right" vertical="center"/>
    </xf>
    <xf numFmtId="0" fontId="3" fillId="4" borderId="11" xfId="0" applyFont="1" applyFill="1" applyBorder="1" applyAlignment="1">
      <alignment vertical="center"/>
    </xf>
    <xf numFmtId="0" fontId="3" fillId="0" borderId="0" xfId="0" applyFont="1" applyAlignment="1">
      <alignment vertical="center"/>
    </xf>
    <xf numFmtId="0" fontId="7" fillId="0" borderId="9" xfId="0" applyFont="1" applyFill="1" applyBorder="1" applyAlignment="1">
      <alignment horizontal="center" vertical="center" wrapText="1"/>
    </xf>
    <xf numFmtId="0" fontId="6" fillId="0" borderId="9" xfId="0" applyFont="1" applyFill="1" applyBorder="1" applyAlignment="1">
      <alignment horizontal="center" vertical="center"/>
    </xf>
    <xf numFmtId="165" fontId="3" fillId="0" borderId="9" xfId="0" applyNumberFormat="1" applyFont="1" applyBorder="1" applyAlignment="1">
      <alignment horizontal="center" vertical="center" wrapText="1"/>
    </xf>
    <xf numFmtId="0" fontId="5" fillId="0" borderId="2" xfId="0" applyFont="1" applyBorder="1" applyAlignment="1">
      <alignment horizontal="center" vertical="center" wrapText="1"/>
    </xf>
    <xf numFmtId="0" fontId="6" fillId="4" borderId="9" xfId="0" applyFont="1" applyFill="1" applyBorder="1" applyAlignment="1">
      <alignment horizontal="center" vertical="center"/>
    </xf>
    <xf numFmtId="2" fontId="3" fillId="0" borderId="9" xfId="0" applyNumberFormat="1" applyFont="1" applyBorder="1" applyAlignment="1">
      <alignment horizontal="center" vertical="center"/>
    </xf>
    <xf numFmtId="0" fontId="3" fillId="0" borderId="0" xfId="0" applyFont="1" applyBorder="1"/>
    <xf numFmtId="0" fontId="3" fillId="0" borderId="0" xfId="0" applyFont="1" applyBorder="1" applyAlignment="1">
      <alignment horizontal="center"/>
    </xf>
    <xf numFmtId="14" fontId="12" fillId="6" borderId="9" xfId="0" applyNumberFormat="1" applyFont="1" applyFill="1" applyBorder="1" applyAlignment="1">
      <alignment horizontal="center" vertical="center"/>
    </xf>
    <xf numFmtId="0" fontId="12" fillId="6" borderId="9" xfId="0" applyFont="1" applyFill="1" applyBorder="1" applyAlignment="1">
      <alignment horizontal="center" vertical="center"/>
    </xf>
    <xf numFmtId="2" fontId="3" fillId="0" borderId="9" xfId="0" applyNumberFormat="1" applyFont="1" applyBorder="1" applyAlignment="1">
      <alignment horizontal="center" vertical="center" wrapText="1"/>
    </xf>
    <xf numFmtId="2" fontId="6" fillId="3" borderId="9" xfId="0" applyNumberFormat="1" applyFont="1" applyFill="1" applyBorder="1" applyAlignment="1">
      <alignment horizontal="right"/>
    </xf>
    <xf numFmtId="0" fontId="13" fillId="0" borderId="6" xfId="0" applyFont="1" applyBorder="1"/>
    <xf numFmtId="4" fontId="4" fillId="3" borderId="20" xfId="0" applyNumberFormat="1" applyFont="1" applyFill="1" applyBorder="1" applyAlignment="1">
      <alignment vertical="center"/>
    </xf>
    <xf numFmtId="4" fontId="7" fillId="3" borderId="20" xfId="0" applyNumberFormat="1" applyFont="1" applyFill="1" applyBorder="1" applyAlignment="1">
      <alignment vertical="center"/>
    </xf>
    <xf numFmtId="2" fontId="14" fillId="0" borderId="21" xfId="0" applyNumberFormat="1" applyFont="1" applyFill="1" applyBorder="1" applyAlignment="1">
      <alignment vertical="center"/>
    </xf>
    <xf numFmtId="2" fontId="8" fillId="3" borderId="21" xfId="0" applyNumberFormat="1" applyFont="1" applyFill="1" applyBorder="1" applyAlignment="1">
      <alignment vertical="center"/>
    </xf>
    <xf numFmtId="2" fontId="6" fillId="0" borderId="9" xfId="0" applyNumberFormat="1" applyFont="1" applyFill="1" applyBorder="1" applyAlignment="1">
      <alignment horizontal="right"/>
    </xf>
    <xf numFmtId="0" fontId="13" fillId="0" borderId="9" xfId="0" applyFont="1" applyBorder="1"/>
    <xf numFmtId="0" fontId="0" fillId="0" borderId="9" xfId="0" applyFill="1" applyBorder="1"/>
    <xf numFmtId="49" fontId="15" fillId="0" borderId="4" xfId="0" applyNumberFormat="1" applyFont="1" applyFill="1" applyBorder="1" applyAlignment="1">
      <alignment horizontal="left" vertical="center"/>
    </xf>
    <xf numFmtId="1" fontId="16" fillId="0" borderId="5" xfId="0" applyNumberFormat="1" applyFont="1" applyFill="1" applyBorder="1" applyAlignment="1">
      <alignment horizontal="center" vertical="center"/>
    </xf>
    <xf numFmtId="4" fontId="16" fillId="0" borderId="5" xfId="0" applyNumberFormat="1" applyFont="1" applyFill="1" applyBorder="1" applyAlignment="1">
      <alignment horizontal="right" vertical="center"/>
    </xf>
    <xf numFmtId="9" fontId="16" fillId="0" borderId="4" xfId="0" applyNumberFormat="1" applyFont="1" applyFill="1" applyBorder="1" applyAlignment="1">
      <alignment horizontal="center" vertical="center"/>
    </xf>
    <xf numFmtId="49" fontId="15" fillId="0" borderId="6" xfId="0" applyNumberFormat="1" applyFont="1" applyFill="1" applyBorder="1" applyAlignment="1">
      <alignment horizontal="left" vertical="center"/>
    </xf>
    <xf numFmtId="9" fontId="16" fillId="0" borderId="6" xfId="0" applyNumberFormat="1" applyFont="1" applyFill="1" applyBorder="1" applyAlignment="1">
      <alignment horizontal="center" vertical="center"/>
    </xf>
    <xf numFmtId="49" fontId="15" fillId="0" borderId="7" xfId="0" applyNumberFormat="1" applyFont="1" applyFill="1" applyBorder="1" applyAlignment="1">
      <alignment horizontal="left" vertical="center"/>
    </xf>
    <xf numFmtId="9" fontId="16" fillId="0" borderId="7" xfId="0" applyNumberFormat="1" applyFont="1" applyFill="1" applyBorder="1" applyAlignment="1">
      <alignment horizontal="center" vertical="center"/>
    </xf>
    <xf numFmtId="3" fontId="16" fillId="0" borderId="4" xfId="0" applyNumberFormat="1" applyFont="1" applyFill="1" applyBorder="1" applyAlignment="1">
      <alignment horizontal="center" vertical="center"/>
    </xf>
    <xf numFmtId="1" fontId="16" fillId="0" borderId="4" xfId="0" applyNumberFormat="1" applyFont="1" applyBorder="1" applyAlignment="1">
      <alignment horizontal="center" vertical="center"/>
    </xf>
    <xf numFmtId="3" fontId="16" fillId="0" borderId="6" xfId="0" applyNumberFormat="1" applyFont="1" applyFill="1" applyBorder="1" applyAlignment="1">
      <alignment horizontal="center" vertical="center"/>
    </xf>
    <xf numFmtId="1" fontId="16" fillId="0" borderId="6" xfId="0" applyNumberFormat="1" applyFont="1" applyBorder="1" applyAlignment="1">
      <alignment horizontal="center" vertical="center"/>
    </xf>
    <xf numFmtId="3" fontId="16" fillId="0" borderId="7" xfId="0" applyNumberFormat="1" applyFont="1" applyFill="1" applyBorder="1" applyAlignment="1">
      <alignment horizontal="center" vertical="center"/>
    </xf>
    <xf numFmtId="1" fontId="16" fillId="0" borderId="7" xfId="0" applyNumberFormat="1" applyFont="1" applyBorder="1" applyAlignment="1">
      <alignment horizontal="center" vertical="center"/>
    </xf>
    <xf numFmtId="164" fontId="2" fillId="0" borderId="4" xfId="1" applyNumberFormat="1" applyFont="1" applyBorder="1" applyAlignment="1">
      <alignment horizontal="left" vertical="center" wrapText="1"/>
    </xf>
    <xf numFmtId="164" fontId="2" fillId="0" borderId="6" xfId="1" applyNumberFormat="1" applyFont="1" applyBorder="1" applyAlignment="1">
      <alignment horizontal="left" vertical="center" wrapText="1"/>
    </xf>
    <xf numFmtId="164" fontId="2" fillId="0" borderId="7" xfId="1" applyNumberFormat="1" applyFont="1" applyBorder="1" applyAlignment="1">
      <alignment horizontal="left" vertical="center" wrapText="1"/>
    </xf>
    <xf numFmtId="1" fontId="16" fillId="0" borderId="10" xfId="0" applyNumberFormat="1" applyFont="1" applyFill="1" applyBorder="1" applyAlignment="1">
      <alignment horizontal="center" vertical="center"/>
    </xf>
    <xf numFmtId="1" fontId="16" fillId="0" borderId="6" xfId="0" applyNumberFormat="1" applyFont="1" applyFill="1" applyBorder="1" applyAlignment="1">
      <alignment horizontal="center" vertical="center"/>
    </xf>
    <xf numFmtId="1" fontId="16" fillId="0" borderId="7" xfId="0" applyNumberFormat="1" applyFont="1" applyFill="1" applyBorder="1" applyAlignment="1">
      <alignment horizontal="center" vertical="center"/>
    </xf>
    <xf numFmtId="4" fontId="4" fillId="2" borderId="1" xfId="0" applyNumberFormat="1" applyFont="1" applyFill="1" applyBorder="1" applyAlignment="1">
      <alignment horizontal="center" vertical="center"/>
    </xf>
    <xf numFmtId="0" fontId="4" fillId="2" borderId="1" xfId="0" applyFont="1" applyFill="1" applyBorder="1" applyAlignment="1">
      <alignment horizontal="center" vertical="center"/>
    </xf>
    <xf numFmtId="49" fontId="2" fillId="0" borderId="7" xfId="0" applyNumberFormat="1" applyFont="1" applyFill="1" applyBorder="1" applyAlignment="1">
      <alignment horizontal="center" vertical="center"/>
    </xf>
    <xf numFmtId="4" fontId="16" fillId="0" borderId="7" xfId="0" applyNumberFormat="1" applyFont="1" applyFill="1" applyBorder="1" applyAlignment="1">
      <alignment horizontal="right" vertical="center"/>
    </xf>
    <xf numFmtId="49" fontId="2" fillId="0" borderId="6" xfId="0" applyNumberFormat="1" applyFont="1" applyFill="1" applyBorder="1" applyAlignment="1">
      <alignment horizontal="center" vertical="center"/>
    </xf>
    <xf numFmtId="4" fontId="16" fillId="0" borderId="6" xfId="0" applyNumberFormat="1" applyFont="1" applyFill="1" applyBorder="1" applyAlignment="1">
      <alignment horizontal="right" vertical="center"/>
    </xf>
    <xf numFmtId="2" fontId="4" fillId="2" borderId="1" xfId="0" applyNumberFormat="1" applyFont="1" applyFill="1" applyBorder="1" applyAlignment="1">
      <alignment horizontal="center" vertical="center"/>
    </xf>
    <xf numFmtId="0" fontId="3" fillId="0" borderId="0" xfId="0" applyFont="1" applyFill="1" applyAlignment="1">
      <alignment vertical="center"/>
    </xf>
    <xf numFmtId="0" fontId="3" fillId="0" borderId="0" xfId="0" applyFont="1" applyFill="1" applyAlignment="1">
      <alignment horizontal="center"/>
    </xf>
    <xf numFmtId="49" fontId="3" fillId="0" borderId="4" xfId="1" applyNumberFormat="1" applyFont="1" applyBorder="1" applyAlignment="1">
      <alignment horizontal="center" vertical="center" wrapText="1"/>
    </xf>
    <xf numFmtId="164" fontId="3" fillId="0" borderId="4" xfId="1" applyNumberFormat="1" applyFont="1" applyBorder="1" applyAlignment="1">
      <alignment horizontal="left" vertical="center" wrapText="1"/>
    </xf>
    <xf numFmtId="49" fontId="3" fillId="0" borderId="6" xfId="1" applyNumberFormat="1" applyFont="1" applyBorder="1" applyAlignment="1">
      <alignment horizontal="center" vertical="center" wrapText="1"/>
    </xf>
    <xf numFmtId="164" fontId="3" fillId="0" borderId="6" xfId="1" applyNumberFormat="1" applyFont="1" applyBorder="1" applyAlignment="1">
      <alignment horizontal="left" vertical="center" wrapText="1"/>
    </xf>
    <xf numFmtId="49" fontId="3" fillId="0" borderId="7" xfId="1" applyNumberFormat="1" applyFont="1" applyBorder="1" applyAlignment="1">
      <alignment horizontal="center" vertical="center" wrapText="1"/>
    </xf>
    <xf numFmtId="164" fontId="3" fillId="0" borderId="7" xfId="1" applyNumberFormat="1" applyFont="1" applyBorder="1" applyAlignment="1">
      <alignment horizontal="left" vertical="center" wrapText="1"/>
    </xf>
    <xf numFmtId="0" fontId="13" fillId="0" borderId="10" xfId="0" applyFont="1" applyFill="1" applyBorder="1"/>
    <xf numFmtId="4" fontId="4" fillId="0" borderId="9" xfId="0" applyNumberFormat="1" applyFont="1" applyBorder="1" applyAlignment="1">
      <alignment horizontal="center" vertical="center" wrapText="1"/>
    </xf>
    <xf numFmtId="2" fontId="8" fillId="0" borderId="17" xfId="0" applyNumberFormat="1" applyFont="1" applyFill="1" applyBorder="1" applyAlignment="1">
      <alignment wrapText="1"/>
    </xf>
    <xf numFmtId="2" fontId="8" fillId="0" borderId="9" xfId="0" applyNumberFormat="1" applyFont="1" applyFill="1" applyBorder="1" applyAlignment="1">
      <alignment vertical="center" wrapText="1"/>
    </xf>
    <xf numFmtId="0" fontId="5" fillId="7" borderId="3" xfId="0" applyFont="1" applyFill="1" applyBorder="1" applyAlignment="1">
      <alignment horizontal="center" vertical="center" wrapText="1"/>
    </xf>
    <xf numFmtId="0" fontId="5" fillId="7" borderId="1" xfId="0" applyFont="1" applyFill="1" applyBorder="1" applyAlignment="1">
      <alignment horizontal="center" vertical="center" wrapText="1"/>
    </xf>
    <xf numFmtId="2" fontId="16" fillId="7" borderId="5" xfId="0" applyNumberFormat="1" applyFont="1" applyFill="1" applyBorder="1" applyAlignment="1">
      <alignment horizontal="center" vertical="center"/>
    </xf>
    <xf numFmtId="3" fontId="16" fillId="7" borderId="5" xfId="0" applyNumberFormat="1" applyFont="1" applyFill="1" applyBorder="1" applyAlignment="1">
      <alignment horizontal="center" vertical="center"/>
    </xf>
    <xf numFmtId="2" fontId="16" fillId="7" borderId="6" xfId="0" applyNumberFormat="1" applyFont="1" applyFill="1" applyBorder="1" applyAlignment="1">
      <alignment horizontal="center" vertical="center"/>
    </xf>
    <xf numFmtId="3" fontId="16" fillId="7" borderId="6" xfId="0" applyNumberFormat="1" applyFont="1" applyFill="1" applyBorder="1" applyAlignment="1">
      <alignment horizontal="center" vertical="center"/>
    </xf>
    <xf numFmtId="2" fontId="16" fillId="7" borderId="7" xfId="0" applyNumberFormat="1" applyFont="1" applyFill="1" applyBorder="1" applyAlignment="1">
      <alignment horizontal="center" vertical="center"/>
    </xf>
    <xf numFmtId="3" fontId="16" fillId="7" borderId="7" xfId="0" applyNumberFormat="1" applyFont="1" applyFill="1" applyBorder="1" applyAlignment="1">
      <alignment horizontal="center" vertical="center"/>
    </xf>
    <xf numFmtId="1" fontId="16" fillId="7" borderId="5" xfId="0" applyNumberFormat="1" applyFont="1" applyFill="1" applyBorder="1" applyAlignment="1">
      <alignment horizontal="center" vertical="center"/>
    </xf>
    <xf numFmtId="1" fontId="16" fillId="7" borderId="6" xfId="0" applyNumberFormat="1" applyFont="1" applyFill="1" applyBorder="1" applyAlignment="1">
      <alignment horizontal="center" vertical="center"/>
    </xf>
    <xf numFmtId="3" fontId="18" fillId="7" borderId="6" xfId="0" applyNumberFormat="1" applyFont="1" applyFill="1" applyBorder="1" applyAlignment="1">
      <alignment horizontal="center" vertical="center"/>
    </xf>
    <xf numFmtId="3" fontId="18" fillId="7" borderId="7" xfId="0" applyNumberFormat="1" applyFont="1" applyFill="1" applyBorder="1" applyAlignment="1">
      <alignment horizontal="center" vertical="center"/>
    </xf>
    <xf numFmtId="0" fontId="3" fillId="0" borderId="0" xfId="0" applyFont="1" applyAlignment="1">
      <alignment horizontal="right" vertical="center" wrapText="1"/>
    </xf>
    <xf numFmtId="0" fontId="4" fillId="0" borderId="0" xfId="0" applyFont="1" applyBorder="1" applyAlignment="1">
      <alignment horizontal="center" vertical="center" wrapText="1"/>
    </xf>
    <xf numFmtId="0" fontId="4" fillId="0" borderId="0" xfId="0" applyFont="1" applyAlignment="1">
      <alignment horizontal="center" vertical="center"/>
    </xf>
    <xf numFmtId="0" fontId="3" fillId="0" borderId="0" xfId="0" applyFont="1" applyBorder="1" applyAlignment="1">
      <alignment horizontal="left"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4" fillId="2" borderId="1" xfId="0" applyFont="1" applyFill="1" applyBorder="1" applyAlignment="1">
      <alignment horizontal="center" vertical="center"/>
    </xf>
    <xf numFmtId="0" fontId="4" fillId="0" borderId="0" xfId="0" applyFont="1" applyAlignment="1">
      <alignment horizontal="left" vertical="center" wrapText="1"/>
    </xf>
    <xf numFmtId="4" fontId="4" fillId="0" borderId="20" xfId="0" applyNumberFormat="1" applyFont="1" applyBorder="1" applyAlignment="1">
      <alignment horizontal="center"/>
    </xf>
    <xf numFmtId="0" fontId="4" fillId="0" borderId="20" xfId="0" applyFont="1" applyBorder="1" applyAlignment="1">
      <alignment horizontal="center"/>
    </xf>
    <xf numFmtId="0" fontId="4" fillId="0" borderId="8" xfId="0" applyFont="1" applyBorder="1" applyAlignment="1">
      <alignment horizontal="center" vertical="center" wrapText="1"/>
    </xf>
    <xf numFmtId="0" fontId="3" fillId="0" borderId="0" xfId="0" applyFont="1" applyAlignment="1">
      <alignment horizontal="left" vertical="center"/>
    </xf>
    <xf numFmtId="0" fontId="3" fillId="0" borderId="0" xfId="0" applyFont="1" applyAlignment="1">
      <alignment horizontal="left" vertical="center" wrapText="1"/>
    </xf>
    <xf numFmtId="0" fontId="3" fillId="0" borderId="0" xfId="0" applyFont="1" applyFill="1" applyAlignment="1">
      <alignment horizontal="left" vertical="center" wrapText="1"/>
    </xf>
    <xf numFmtId="2" fontId="7" fillId="3" borderId="17" xfId="0" applyNumberFormat="1" applyFont="1" applyFill="1" applyBorder="1" applyAlignment="1">
      <alignment horizontal="center" vertical="center"/>
    </xf>
    <xf numFmtId="2" fontId="7" fillId="3" borderId="14" xfId="0" applyNumberFormat="1" applyFont="1" applyFill="1" applyBorder="1" applyAlignment="1">
      <alignment horizontal="center" vertical="center"/>
    </xf>
    <xf numFmtId="2" fontId="7" fillId="3" borderId="22" xfId="0" applyNumberFormat="1" applyFont="1" applyFill="1" applyBorder="1" applyAlignment="1">
      <alignment horizontal="center" vertical="center"/>
    </xf>
    <xf numFmtId="0" fontId="6" fillId="4" borderId="9" xfId="0" applyFont="1" applyFill="1" applyBorder="1" applyAlignment="1">
      <alignment horizontal="center" vertical="center"/>
    </xf>
    <xf numFmtId="0" fontId="4" fillId="4" borderId="9" xfId="0" applyFont="1" applyFill="1" applyBorder="1" applyAlignment="1">
      <alignment horizontal="center" vertical="center" wrapText="1"/>
    </xf>
    <xf numFmtId="2" fontId="7" fillId="0" borderId="9" xfId="0" applyNumberFormat="1" applyFont="1" applyFill="1" applyBorder="1" applyAlignment="1">
      <alignment horizontal="center" vertical="center"/>
    </xf>
    <xf numFmtId="0" fontId="7" fillId="0" borderId="9" xfId="0" applyFont="1" applyFill="1" applyBorder="1" applyAlignment="1">
      <alignment horizontal="center" vertical="center"/>
    </xf>
    <xf numFmtId="0" fontId="4" fillId="0" borderId="17"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49" fontId="15" fillId="8" borderId="4" xfId="0" applyNumberFormat="1" applyFont="1" applyFill="1" applyBorder="1" applyAlignment="1">
      <alignment horizontal="left" vertical="center" wrapText="1"/>
    </xf>
    <xf numFmtId="49" fontId="15" fillId="8" borderId="6" xfId="0" applyNumberFormat="1" applyFont="1" applyFill="1" applyBorder="1" applyAlignment="1">
      <alignment horizontal="left" vertical="center" wrapText="1"/>
    </xf>
  </cellXfs>
  <cellStyles count="2">
    <cellStyle name="Normal" xfId="0" builtinId="0"/>
    <cellStyle name="Normal 2" xfId="1"/>
  </cellStyles>
  <dxfs count="0"/>
  <tableStyles count="0" defaultTableStyle="TableStyleMedium2" defaultPivotStyle="PivotStyleLight16"/>
  <colors>
    <mruColors>
      <color rgb="FFF0F3FA"/>
      <color rgb="FFECF4FA"/>
      <color rgb="FFF5F5F5"/>
      <color rgb="FFF9F9F9"/>
      <color rgb="FFFBFBF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4"/>
  <sheetViews>
    <sheetView topLeftCell="A10" zoomScale="80" zoomScaleNormal="80" workbookViewId="0">
      <selection activeCell="D30" sqref="D30"/>
    </sheetView>
  </sheetViews>
  <sheetFormatPr defaultColWidth="8.7109375" defaultRowHeight="15" x14ac:dyDescent="0.25"/>
  <cols>
    <col min="1" max="1" width="29.42578125" style="5" customWidth="1"/>
    <col min="2" max="2" width="12.5703125" style="4" customWidth="1"/>
    <col min="3" max="3" width="16.140625" style="4" customWidth="1"/>
    <col min="4" max="4" width="54.5703125" style="4" customWidth="1"/>
    <col min="5" max="5" width="10.28515625" style="4" customWidth="1"/>
    <col min="6" max="16384" width="8.7109375" style="4"/>
  </cols>
  <sheetData>
    <row r="1" spans="1:5" ht="53.45" customHeight="1" x14ac:dyDescent="0.25">
      <c r="A1" s="143" t="s">
        <v>75</v>
      </c>
      <c r="B1" s="143"/>
      <c r="C1" s="143"/>
      <c r="D1" s="143"/>
      <c r="E1" s="143"/>
    </row>
    <row r="2" spans="1:5" ht="24.6" customHeight="1" x14ac:dyDescent="0.25">
      <c r="B2" s="24"/>
      <c r="C2" s="24"/>
      <c r="D2" s="24"/>
      <c r="E2" s="21" t="s">
        <v>60</v>
      </c>
    </row>
    <row r="3" spans="1:5" ht="18.95" customHeight="1" x14ac:dyDescent="0.25">
      <c r="A3" s="145" t="s">
        <v>40</v>
      </c>
      <c r="B3" s="145"/>
      <c r="C3" s="145"/>
      <c r="D3" s="145"/>
      <c r="E3" s="145"/>
    </row>
    <row r="4" spans="1:5" ht="39.75" customHeight="1" x14ac:dyDescent="0.25">
      <c r="A4" s="144" t="s">
        <v>80</v>
      </c>
      <c r="B4" s="144"/>
      <c r="C4" s="144"/>
      <c r="D4" s="144"/>
      <c r="E4" s="144"/>
    </row>
    <row r="5" spans="1:5" ht="18.75" customHeight="1" x14ac:dyDescent="0.25">
      <c r="A5" s="144" t="s">
        <v>61</v>
      </c>
      <c r="B5" s="144"/>
      <c r="C5" s="144"/>
      <c r="D5" s="144"/>
      <c r="E5" s="144"/>
    </row>
    <row r="6" spans="1:5" ht="20.25" customHeight="1" x14ac:dyDescent="0.25">
      <c r="A6" s="147" t="s">
        <v>45</v>
      </c>
      <c r="B6" s="147"/>
      <c r="C6" s="147"/>
      <c r="D6" s="147"/>
      <c r="E6" s="147"/>
    </row>
    <row r="7" spans="1:5" ht="26.45" customHeight="1" x14ac:dyDescent="0.25">
      <c r="A7" s="32" t="s">
        <v>52</v>
      </c>
      <c r="B7" s="32" t="s">
        <v>65</v>
      </c>
      <c r="C7" s="32" t="s">
        <v>76</v>
      </c>
      <c r="D7" s="32" t="s">
        <v>62</v>
      </c>
      <c r="E7" s="33" t="s">
        <v>36</v>
      </c>
    </row>
    <row r="8" spans="1:5" ht="30.75" customHeight="1" x14ac:dyDescent="0.25">
      <c r="A8" s="62" t="s">
        <v>74</v>
      </c>
      <c r="B8" s="30">
        <v>1000</v>
      </c>
      <c r="C8" s="63">
        <v>4312.99</v>
      </c>
      <c r="D8" s="34" t="s">
        <v>139</v>
      </c>
      <c r="E8" s="30" t="s">
        <v>68</v>
      </c>
    </row>
    <row r="9" spans="1:5" ht="102.6" customHeight="1" x14ac:dyDescent="0.25">
      <c r="A9" s="62" t="s">
        <v>63</v>
      </c>
      <c r="B9" s="30">
        <v>2239</v>
      </c>
      <c r="C9" s="64">
        <v>12964.18</v>
      </c>
      <c r="D9" s="34" t="s">
        <v>140</v>
      </c>
      <c r="E9" s="30" t="s">
        <v>69</v>
      </c>
    </row>
    <row r="10" spans="1:5" ht="52.9" customHeight="1" x14ac:dyDescent="0.25">
      <c r="A10" s="62" t="s">
        <v>64</v>
      </c>
      <c r="B10" s="30">
        <v>2261</v>
      </c>
      <c r="C10" s="64">
        <v>2160</v>
      </c>
      <c r="D10" s="34" t="s">
        <v>141</v>
      </c>
      <c r="E10" s="30" t="s">
        <v>70</v>
      </c>
    </row>
    <row r="11" spans="1:5" ht="26.45" customHeight="1" x14ac:dyDescent="0.25">
      <c r="A11" s="65" t="s">
        <v>51</v>
      </c>
      <c r="B11" s="65"/>
      <c r="C11" s="66">
        <f>ROUNDUP(C8+C9+C10,0)</f>
        <v>19438</v>
      </c>
      <c r="D11" s="35"/>
      <c r="E11" s="36"/>
    </row>
    <row r="12" spans="1:5" ht="19.5" customHeight="1" x14ac:dyDescent="0.25">
      <c r="A12" s="149" t="s">
        <v>67</v>
      </c>
      <c r="B12" s="149"/>
      <c r="C12" s="149"/>
      <c r="D12" s="149"/>
      <c r="E12" s="149"/>
    </row>
    <row r="13" spans="1:5" ht="21" customHeight="1" x14ac:dyDescent="0.25">
      <c r="A13" s="148" t="s">
        <v>73</v>
      </c>
      <c r="B13" s="148"/>
      <c r="C13" s="148"/>
      <c r="D13" s="148"/>
      <c r="E13" s="148"/>
    </row>
    <row r="14" spans="1:5" ht="26.45" customHeight="1" x14ac:dyDescent="0.25">
      <c r="A14" s="67" t="s">
        <v>52</v>
      </c>
      <c r="B14" s="67" t="s">
        <v>65</v>
      </c>
      <c r="C14" s="67" t="s">
        <v>76</v>
      </c>
      <c r="D14" s="67" t="s">
        <v>62</v>
      </c>
      <c r="E14" s="37"/>
    </row>
    <row r="15" spans="1:5" ht="45.6" customHeight="1" x14ac:dyDescent="0.25">
      <c r="A15" s="68" t="s">
        <v>57</v>
      </c>
      <c r="B15" s="43">
        <v>2249</v>
      </c>
      <c r="C15" s="69">
        <v>106.18</v>
      </c>
      <c r="D15" s="38" t="s">
        <v>142</v>
      </c>
      <c r="E15" s="43" t="s">
        <v>71</v>
      </c>
    </row>
    <row r="16" spans="1:5" ht="26.45" customHeight="1" x14ac:dyDescent="0.25">
      <c r="A16" s="70" t="s">
        <v>51</v>
      </c>
      <c r="B16" s="28"/>
      <c r="C16" s="66">
        <f>ROUNDUP(C15,0)</f>
        <v>107</v>
      </c>
      <c r="D16" s="23"/>
      <c r="E16" s="39"/>
    </row>
    <row r="17" spans="1:5" ht="26.45" customHeight="1" x14ac:dyDescent="0.25">
      <c r="A17" s="40" t="s">
        <v>72</v>
      </c>
      <c r="B17" s="40"/>
      <c r="C17" s="41">
        <f>C11+C16</f>
        <v>19545</v>
      </c>
      <c r="D17" s="40"/>
      <c r="E17" s="42"/>
    </row>
    <row r="18" spans="1:5" ht="26.45" customHeight="1" x14ac:dyDescent="0.25">
      <c r="A18" s="146" t="s">
        <v>66</v>
      </c>
      <c r="B18" s="146"/>
      <c r="C18" s="146"/>
      <c r="D18" s="146"/>
    </row>
    <row r="19" spans="1:5" ht="26.45" customHeight="1" x14ac:dyDescent="0.25">
      <c r="A19" s="22"/>
      <c r="B19" s="22"/>
      <c r="C19" s="22"/>
      <c r="D19" s="22"/>
    </row>
    <row r="20" spans="1:5" ht="26.45" customHeight="1" x14ac:dyDescent="0.25">
      <c r="A20" s="22"/>
      <c r="B20" s="22"/>
      <c r="C20" s="22"/>
      <c r="D20" s="22"/>
    </row>
    <row r="21" spans="1:5" ht="26.45" customHeight="1" x14ac:dyDescent="0.25">
      <c r="A21" s="22"/>
      <c r="B21" s="22"/>
      <c r="C21" s="22"/>
      <c r="D21" s="22"/>
    </row>
    <row r="22" spans="1:5" ht="26.45" customHeight="1" x14ac:dyDescent="0.25">
      <c r="A22" s="22"/>
      <c r="B22" s="22"/>
      <c r="C22" s="22"/>
      <c r="D22" s="22"/>
    </row>
    <row r="23" spans="1:5" ht="26.45" customHeight="1" x14ac:dyDescent="0.25">
      <c r="A23" s="22"/>
      <c r="B23" s="22"/>
      <c r="C23" s="22"/>
      <c r="D23" s="22"/>
    </row>
    <row r="24" spans="1:5" ht="26.45" customHeight="1" x14ac:dyDescent="0.25">
      <c r="A24" s="22"/>
      <c r="B24" s="22"/>
      <c r="C24" s="22"/>
      <c r="D24" s="22"/>
    </row>
  </sheetData>
  <mergeCells count="8">
    <mergeCell ref="A1:E1"/>
    <mergeCell ref="A5:E5"/>
    <mergeCell ref="A4:E4"/>
    <mergeCell ref="A3:E3"/>
    <mergeCell ref="A18:D18"/>
    <mergeCell ref="A6:E6"/>
    <mergeCell ref="A13:E13"/>
    <mergeCell ref="A12:E12"/>
  </mergeCells>
  <pageMargins left="0.7" right="0.7" top="0.75" bottom="0.75" header="0.3" footer="0.3"/>
  <pageSetup paperSize="9" scale="7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35"/>
  <sheetViews>
    <sheetView tabSelected="1" topLeftCell="A4" zoomScale="90" zoomScaleNormal="90" workbookViewId="0">
      <selection activeCell="B17" sqref="B17"/>
    </sheetView>
  </sheetViews>
  <sheetFormatPr defaultColWidth="8.7109375" defaultRowHeight="15" x14ac:dyDescent="0.25"/>
  <cols>
    <col min="1" max="1" width="10.42578125" style="5" customWidth="1"/>
    <col min="2" max="2" width="24" style="4" customWidth="1"/>
    <col min="3" max="3" width="9.28515625" style="4" customWidth="1"/>
    <col min="4" max="6" width="8.7109375" style="4"/>
    <col min="7" max="7" width="11.5703125" style="4" customWidth="1"/>
    <col min="8" max="8" width="10.28515625" style="4" customWidth="1"/>
    <col min="9" max="9" width="9.28515625" style="4" customWidth="1"/>
    <col min="10" max="10" width="25.85546875" style="4" customWidth="1"/>
    <col min="11" max="12" width="8.7109375" style="4"/>
    <col min="13" max="14" width="14.5703125" style="4" customWidth="1"/>
    <col min="15" max="15" width="10.42578125" style="4" customWidth="1"/>
    <col min="16" max="16" width="16.28515625" style="4" customWidth="1"/>
    <col min="17" max="16384" width="8.7109375" style="4"/>
  </cols>
  <sheetData>
    <row r="1" spans="1:16" ht="40.9" customHeight="1" x14ac:dyDescent="0.25">
      <c r="A1" s="143" t="s">
        <v>75</v>
      </c>
      <c r="B1" s="143"/>
      <c r="C1" s="143"/>
      <c r="D1" s="143"/>
      <c r="E1" s="143"/>
      <c r="F1" s="143"/>
      <c r="G1" s="143"/>
      <c r="H1" s="143"/>
      <c r="I1" s="143"/>
      <c r="J1" s="143"/>
      <c r="K1" s="143"/>
      <c r="L1" s="143"/>
      <c r="M1" s="143"/>
      <c r="N1" s="143"/>
      <c r="O1" s="143"/>
      <c r="P1" s="143"/>
    </row>
    <row r="2" spans="1:16" ht="18.95" customHeight="1" x14ac:dyDescent="0.25">
      <c r="J2" s="5"/>
      <c r="K2" s="5"/>
      <c r="L2" s="5"/>
      <c r="M2" s="5"/>
      <c r="N2" s="5"/>
      <c r="O2" s="5"/>
      <c r="P2" s="21" t="s">
        <v>11</v>
      </c>
    </row>
    <row r="3" spans="1:16" ht="18.95" customHeight="1" x14ac:dyDescent="0.25">
      <c r="A3" s="145" t="s">
        <v>40</v>
      </c>
      <c r="B3" s="145"/>
      <c r="C3" s="145"/>
      <c r="D3" s="145"/>
      <c r="E3" s="145"/>
      <c r="F3" s="145"/>
      <c r="G3" s="145"/>
      <c r="H3" s="145"/>
      <c r="I3" s="145"/>
      <c r="J3" s="145"/>
      <c r="K3" s="145"/>
      <c r="L3" s="145"/>
      <c r="M3" s="145"/>
      <c r="N3" s="145"/>
      <c r="O3" s="145"/>
      <c r="P3" s="145"/>
    </row>
    <row r="4" spans="1:16" ht="30.95" customHeight="1" x14ac:dyDescent="0.25">
      <c r="A4" s="153" t="s">
        <v>12</v>
      </c>
      <c r="B4" s="153"/>
      <c r="C4" s="153"/>
      <c r="D4" s="153"/>
      <c r="E4" s="153"/>
      <c r="F4" s="153"/>
      <c r="G4" s="153"/>
      <c r="H4" s="153"/>
      <c r="I4" s="153"/>
      <c r="J4" s="5"/>
      <c r="K4" s="5"/>
      <c r="L4" s="5"/>
      <c r="M4" s="5"/>
      <c r="N4" s="5"/>
      <c r="O4" s="5"/>
      <c r="P4" s="21"/>
    </row>
    <row r="5" spans="1:16" ht="26.1" customHeight="1" x14ac:dyDescent="0.25">
      <c r="A5" s="157" t="s">
        <v>45</v>
      </c>
      <c r="B5" s="157"/>
      <c r="C5" s="157"/>
      <c r="D5" s="157"/>
      <c r="E5" s="157"/>
      <c r="F5" s="157"/>
      <c r="G5" s="157"/>
      <c r="H5" s="157"/>
      <c r="I5" s="157"/>
      <c r="J5" s="5"/>
      <c r="K5" s="5"/>
      <c r="L5" s="5"/>
      <c r="M5" s="5"/>
      <c r="N5" s="5"/>
      <c r="O5" s="5"/>
      <c r="P5" s="5"/>
    </row>
    <row r="6" spans="1:16" ht="18.95" customHeight="1" x14ac:dyDescent="0.25">
      <c r="A6" s="119" t="s">
        <v>145</v>
      </c>
      <c r="B6" s="119"/>
      <c r="C6" s="119"/>
      <c r="D6" s="119"/>
      <c r="E6" s="119"/>
      <c r="F6" s="119"/>
      <c r="G6" s="119"/>
      <c r="H6" s="119"/>
      <c r="I6" s="119"/>
      <c r="J6" s="120"/>
      <c r="K6" s="5"/>
      <c r="L6" s="5"/>
      <c r="M6" s="5"/>
      <c r="N6" s="5"/>
      <c r="O6" s="5"/>
      <c r="P6" s="5"/>
    </row>
    <row r="7" spans="1:16" ht="26.45" customHeight="1" x14ac:dyDescent="0.25">
      <c r="A7" s="156" t="s">
        <v>26</v>
      </c>
      <c r="B7" s="156"/>
      <c r="C7" s="156"/>
      <c r="D7" s="156"/>
      <c r="E7" s="156"/>
      <c r="F7" s="156"/>
      <c r="G7" s="156"/>
      <c r="H7" s="156"/>
      <c r="I7" s="156"/>
      <c r="J7" s="156"/>
      <c r="K7" s="156"/>
      <c r="L7" s="156"/>
      <c r="M7" s="156"/>
      <c r="N7" s="156"/>
      <c r="O7" s="156"/>
      <c r="P7" s="156"/>
    </row>
    <row r="8" spans="1:16" s="6" customFormat="1" ht="105.6" customHeight="1" x14ac:dyDescent="0.2">
      <c r="A8" s="7" t="s">
        <v>13</v>
      </c>
      <c r="B8" s="7" t="s">
        <v>0</v>
      </c>
      <c r="C8" s="7" t="s">
        <v>1</v>
      </c>
      <c r="D8" s="150" t="s">
        <v>2</v>
      </c>
      <c r="E8" s="151"/>
      <c r="F8" s="131" t="s">
        <v>149</v>
      </c>
      <c r="G8" s="131" t="s">
        <v>150</v>
      </c>
      <c r="H8" s="7" t="s">
        <v>148</v>
      </c>
      <c r="I8" s="7" t="s">
        <v>3</v>
      </c>
      <c r="J8" s="7" t="s">
        <v>25</v>
      </c>
      <c r="K8" s="150" t="s">
        <v>4</v>
      </c>
      <c r="L8" s="151"/>
      <c r="M8" s="7" t="s">
        <v>136</v>
      </c>
      <c r="N8" s="7" t="s">
        <v>24</v>
      </c>
      <c r="O8" s="8" t="s">
        <v>5</v>
      </c>
      <c r="P8" s="8" t="s">
        <v>6</v>
      </c>
    </row>
    <row r="9" spans="1:16" ht="13.9" x14ac:dyDescent="0.25">
      <c r="A9" s="7">
        <v>1</v>
      </c>
      <c r="B9" s="7">
        <v>2</v>
      </c>
      <c r="C9" s="7">
        <v>3</v>
      </c>
      <c r="D9" s="150">
        <v>4</v>
      </c>
      <c r="E9" s="151"/>
      <c r="F9" s="132">
        <v>5</v>
      </c>
      <c r="G9" s="132">
        <v>6</v>
      </c>
      <c r="H9" s="9">
        <v>7</v>
      </c>
      <c r="I9" s="7">
        <v>8</v>
      </c>
      <c r="J9" s="7">
        <v>9</v>
      </c>
      <c r="K9" s="150">
        <v>10</v>
      </c>
      <c r="L9" s="151"/>
      <c r="M9" s="7" t="s">
        <v>152</v>
      </c>
      <c r="N9" s="7">
        <v>10</v>
      </c>
      <c r="O9" s="8">
        <v>11</v>
      </c>
      <c r="P9" s="8">
        <v>12</v>
      </c>
    </row>
    <row r="10" spans="1:16" ht="15.75" x14ac:dyDescent="0.25">
      <c r="A10" s="10" t="s">
        <v>14</v>
      </c>
      <c r="B10" s="170" t="s">
        <v>151</v>
      </c>
      <c r="C10" s="92" t="s">
        <v>133</v>
      </c>
      <c r="D10" s="93"/>
      <c r="E10" s="93">
        <v>138</v>
      </c>
      <c r="F10" s="133">
        <v>0.75</v>
      </c>
      <c r="G10" s="139">
        <v>1200</v>
      </c>
      <c r="H10" s="94">
        <v>900</v>
      </c>
      <c r="I10" s="95">
        <v>0.3</v>
      </c>
      <c r="J10" s="11">
        <f>ROUND(H10*I10,2)</f>
        <v>270</v>
      </c>
      <c r="K10" s="100"/>
      <c r="L10" s="101">
        <v>54</v>
      </c>
      <c r="M10" s="12">
        <f>ROUND(J10/E10*L10,2)</f>
        <v>105.65</v>
      </c>
      <c r="N10" s="13">
        <f t="shared" ref="N10:N18" si="0">ROUND(M10*23.59/100,2)</f>
        <v>24.92</v>
      </c>
      <c r="O10" s="1" t="s">
        <v>135</v>
      </c>
      <c r="P10" s="106">
        <v>45169</v>
      </c>
    </row>
    <row r="11" spans="1:16" ht="15" customHeight="1" x14ac:dyDescent="0.25">
      <c r="A11" s="116" t="s">
        <v>15</v>
      </c>
      <c r="B11" s="171" t="s">
        <v>154</v>
      </c>
      <c r="C11" s="96" t="s">
        <v>133</v>
      </c>
      <c r="D11" s="110">
        <v>23</v>
      </c>
      <c r="E11" s="110"/>
      <c r="F11" s="135">
        <v>1</v>
      </c>
      <c r="G11" s="140">
        <v>905</v>
      </c>
      <c r="H11" s="117">
        <v>905</v>
      </c>
      <c r="I11" s="97">
        <v>0.3</v>
      </c>
      <c r="J11" s="14">
        <f t="shared" ref="J11:J16" si="1">ROUND(H11*I11,2)</f>
        <v>271.5</v>
      </c>
      <c r="K11" s="102">
        <v>9</v>
      </c>
      <c r="L11" s="103"/>
      <c r="M11" s="15">
        <f>ROUND(J11/D11*K11,2)</f>
        <v>106.24</v>
      </c>
      <c r="N11" s="16">
        <f t="shared" si="0"/>
        <v>25.06</v>
      </c>
      <c r="O11" s="2" t="s">
        <v>135</v>
      </c>
      <c r="P11" s="107">
        <v>45169</v>
      </c>
    </row>
    <row r="12" spans="1:16" ht="15.75" x14ac:dyDescent="0.25">
      <c r="A12" s="116" t="s">
        <v>16</v>
      </c>
      <c r="B12" s="171" t="s">
        <v>7</v>
      </c>
      <c r="C12" s="96" t="s">
        <v>133</v>
      </c>
      <c r="D12" s="110"/>
      <c r="E12" s="110">
        <v>92</v>
      </c>
      <c r="F12" s="135">
        <v>0.5</v>
      </c>
      <c r="G12" s="141">
        <v>1200</v>
      </c>
      <c r="H12" s="117">
        <v>600</v>
      </c>
      <c r="I12" s="97">
        <v>0.3</v>
      </c>
      <c r="J12" s="14">
        <f t="shared" si="1"/>
        <v>180</v>
      </c>
      <c r="K12" s="102"/>
      <c r="L12" s="103">
        <v>36</v>
      </c>
      <c r="M12" s="15">
        <f t="shared" ref="M12:M18" si="2">ROUND(J12/E12*L12,2)</f>
        <v>70.430000000000007</v>
      </c>
      <c r="N12" s="16">
        <f t="shared" si="0"/>
        <v>16.61</v>
      </c>
      <c r="O12" s="2" t="s">
        <v>135</v>
      </c>
      <c r="P12" s="107">
        <v>45169</v>
      </c>
    </row>
    <row r="13" spans="1:16" ht="25.5" x14ac:dyDescent="0.25">
      <c r="A13" s="116" t="s">
        <v>17</v>
      </c>
      <c r="B13" s="171" t="s">
        <v>155</v>
      </c>
      <c r="C13" s="96" t="s">
        <v>133</v>
      </c>
      <c r="D13" s="110"/>
      <c r="E13" s="110">
        <v>184</v>
      </c>
      <c r="F13" s="135">
        <v>1</v>
      </c>
      <c r="G13" s="141">
        <v>1450</v>
      </c>
      <c r="H13" s="117">
        <v>1450</v>
      </c>
      <c r="I13" s="97">
        <v>0.3</v>
      </c>
      <c r="J13" s="14">
        <f t="shared" si="1"/>
        <v>435</v>
      </c>
      <c r="K13" s="102"/>
      <c r="L13" s="103">
        <v>72</v>
      </c>
      <c r="M13" s="15">
        <f t="shared" si="2"/>
        <v>170.22</v>
      </c>
      <c r="N13" s="16">
        <f t="shared" si="0"/>
        <v>40.15</v>
      </c>
      <c r="O13" s="2" t="s">
        <v>135</v>
      </c>
      <c r="P13" s="107">
        <v>45169</v>
      </c>
    </row>
    <row r="14" spans="1:16" ht="15" customHeight="1" x14ac:dyDescent="0.25">
      <c r="A14" s="116" t="s">
        <v>18</v>
      </c>
      <c r="B14" s="171" t="s">
        <v>7</v>
      </c>
      <c r="C14" s="96" t="s">
        <v>133</v>
      </c>
      <c r="D14" s="110"/>
      <c r="E14" s="110">
        <v>92</v>
      </c>
      <c r="F14" s="135">
        <v>0.5</v>
      </c>
      <c r="G14" s="141">
        <v>1200</v>
      </c>
      <c r="H14" s="117">
        <v>600</v>
      </c>
      <c r="I14" s="97">
        <v>0.3</v>
      </c>
      <c r="J14" s="14">
        <f t="shared" si="1"/>
        <v>180</v>
      </c>
      <c r="K14" s="102"/>
      <c r="L14" s="103">
        <v>36</v>
      </c>
      <c r="M14" s="15">
        <f t="shared" si="2"/>
        <v>70.430000000000007</v>
      </c>
      <c r="N14" s="16">
        <f t="shared" si="0"/>
        <v>16.61</v>
      </c>
      <c r="O14" s="2" t="s">
        <v>135</v>
      </c>
      <c r="P14" s="107">
        <v>45169</v>
      </c>
    </row>
    <row r="15" spans="1:16" ht="18" customHeight="1" x14ac:dyDescent="0.25">
      <c r="A15" s="116" t="s">
        <v>19</v>
      </c>
      <c r="B15" s="170" t="s">
        <v>151</v>
      </c>
      <c r="C15" s="96" t="s">
        <v>133</v>
      </c>
      <c r="D15" s="110"/>
      <c r="E15" s="110">
        <v>92</v>
      </c>
      <c r="F15" s="135">
        <v>0.5</v>
      </c>
      <c r="G15" s="141">
        <v>1200</v>
      </c>
      <c r="H15" s="117">
        <v>600</v>
      </c>
      <c r="I15" s="97">
        <v>0.3</v>
      </c>
      <c r="J15" s="14">
        <f t="shared" si="1"/>
        <v>180</v>
      </c>
      <c r="K15" s="102"/>
      <c r="L15" s="103">
        <v>36</v>
      </c>
      <c r="M15" s="15">
        <f t="shared" si="2"/>
        <v>70.430000000000007</v>
      </c>
      <c r="N15" s="16">
        <f t="shared" si="0"/>
        <v>16.61</v>
      </c>
      <c r="O15" s="2" t="s">
        <v>135</v>
      </c>
      <c r="P15" s="107">
        <v>45169</v>
      </c>
    </row>
    <row r="16" spans="1:16" ht="17.100000000000001" customHeight="1" x14ac:dyDescent="0.25">
      <c r="A16" s="116" t="s">
        <v>20</v>
      </c>
      <c r="B16" s="171" t="s">
        <v>7</v>
      </c>
      <c r="C16" s="96" t="s">
        <v>133</v>
      </c>
      <c r="D16" s="110"/>
      <c r="E16" s="110">
        <v>92</v>
      </c>
      <c r="F16" s="135">
        <v>0.5</v>
      </c>
      <c r="G16" s="141">
        <v>1200</v>
      </c>
      <c r="H16" s="117">
        <v>600</v>
      </c>
      <c r="I16" s="97">
        <v>0.3</v>
      </c>
      <c r="J16" s="14">
        <f t="shared" si="1"/>
        <v>180</v>
      </c>
      <c r="K16" s="102"/>
      <c r="L16" s="103">
        <v>36</v>
      </c>
      <c r="M16" s="15">
        <f t="shared" si="2"/>
        <v>70.430000000000007</v>
      </c>
      <c r="N16" s="16">
        <f t="shared" si="0"/>
        <v>16.61</v>
      </c>
      <c r="O16" s="2" t="s">
        <v>135</v>
      </c>
      <c r="P16" s="107">
        <v>45169</v>
      </c>
    </row>
    <row r="17" spans="1:16" ht="17.45" customHeight="1" x14ac:dyDescent="0.25">
      <c r="A17" s="116" t="s">
        <v>21</v>
      </c>
      <c r="B17" s="171" t="s">
        <v>8</v>
      </c>
      <c r="C17" s="96" t="s">
        <v>133</v>
      </c>
      <c r="D17" s="110"/>
      <c r="E17" s="110">
        <v>184</v>
      </c>
      <c r="F17" s="135">
        <v>1</v>
      </c>
      <c r="G17" s="141">
        <v>1800</v>
      </c>
      <c r="H17" s="117">
        <v>1800</v>
      </c>
      <c r="I17" s="97">
        <v>0.3</v>
      </c>
      <c r="J17" s="14">
        <f>ROUND(H17*I17,2)</f>
        <v>540</v>
      </c>
      <c r="K17" s="102"/>
      <c r="L17" s="103">
        <v>64</v>
      </c>
      <c r="M17" s="15">
        <f t="shared" si="2"/>
        <v>187.83</v>
      </c>
      <c r="N17" s="16">
        <f t="shared" si="0"/>
        <v>44.31</v>
      </c>
      <c r="O17" s="2" t="s">
        <v>135</v>
      </c>
      <c r="P17" s="107">
        <v>45169</v>
      </c>
    </row>
    <row r="18" spans="1:16" ht="17.45" customHeight="1" x14ac:dyDescent="0.25">
      <c r="A18" s="114" t="s">
        <v>22</v>
      </c>
      <c r="B18" s="170" t="s">
        <v>151</v>
      </c>
      <c r="C18" s="98" t="s">
        <v>133</v>
      </c>
      <c r="D18" s="111"/>
      <c r="E18" s="111">
        <v>184</v>
      </c>
      <c r="F18" s="137">
        <v>1</v>
      </c>
      <c r="G18" s="142">
        <v>1200</v>
      </c>
      <c r="H18" s="115">
        <v>1200</v>
      </c>
      <c r="I18" s="99">
        <v>0.3</v>
      </c>
      <c r="J18" s="17">
        <f>ROUND(H18*I18,2)</f>
        <v>360</v>
      </c>
      <c r="K18" s="104"/>
      <c r="L18" s="105">
        <v>72</v>
      </c>
      <c r="M18" s="18">
        <f t="shared" si="2"/>
        <v>140.87</v>
      </c>
      <c r="N18" s="19">
        <f t="shared" si="0"/>
        <v>33.229999999999997</v>
      </c>
      <c r="O18" s="3" t="s">
        <v>135</v>
      </c>
      <c r="P18" s="108">
        <v>45169</v>
      </c>
    </row>
    <row r="19" spans="1:16" ht="20.45" customHeight="1" x14ac:dyDescent="0.25">
      <c r="A19" s="152" t="s">
        <v>9</v>
      </c>
      <c r="B19" s="152"/>
      <c r="C19" s="20" t="s">
        <v>10</v>
      </c>
      <c r="D19" s="20" t="s">
        <v>10</v>
      </c>
      <c r="E19" s="20" t="s">
        <v>10</v>
      </c>
      <c r="F19" s="20" t="s">
        <v>10</v>
      </c>
      <c r="G19" s="20" t="s">
        <v>10</v>
      </c>
      <c r="H19" s="20" t="s">
        <v>10</v>
      </c>
      <c r="I19" s="20" t="s">
        <v>10</v>
      </c>
      <c r="J19" s="20" t="s">
        <v>10</v>
      </c>
      <c r="K19" s="20" t="s">
        <v>10</v>
      </c>
      <c r="L19" s="20" t="s">
        <v>10</v>
      </c>
      <c r="M19" s="112">
        <f>SUM(M10:M18)</f>
        <v>992.5300000000002</v>
      </c>
      <c r="N19" s="113">
        <f>ROUND(M19*23.59/100,2)</f>
        <v>234.14</v>
      </c>
      <c r="O19" s="20" t="s">
        <v>10</v>
      </c>
      <c r="P19" s="20" t="s">
        <v>10</v>
      </c>
    </row>
    <row r="20" spans="1:16" ht="14.45" customHeight="1" x14ac:dyDescent="0.25">
      <c r="K20" s="155" t="s">
        <v>23</v>
      </c>
      <c r="L20" s="155"/>
      <c r="M20" s="154">
        <f>M19+N19</f>
        <v>1226.67</v>
      </c>
      <c r="N20" s="155"/>
    </row>
    <row r="22" spans="1:16" s="6" customFormat="1" ht="105.6" customHeight="1" x14ac:dyDescent="0.2">
      <c r="A22" s="7" t="s">
        <v>13</v>
      </c>
      <c r="B22" s="7" t="s">
        <v>0</v>
      </c>
      <c r="C22" s="7" t="s">
        <v>1</v>
      </c>
      <c r="D22" s="150" t="s">
        <v>2</v>
      </c>
      <c r="E22" s="151"/>
      <c r="F22" s="131" t="s">
        <v>149</v>
      </c>
      <c r="G22" s="131" t="s">
        <v>27</v>
      </c>
      <c r="H22" s="7" t="s">
        <v>153</v>
      </c>
      <c r="I22" s="7" t="s">
        <v>3</v>
      </c>
      <c r="J22" s="7" t="s">
        <v>25</v>
      </c>
      <c r="K22" s="150" t="s">
        <v>4</v>
      </c>
      <c r="L22" s="151"/>
      <c r="M22" s="7" t="s">
        <v>138</v>
      </c>
      <c r="N22" s="7" t="s">
        <v>24</v>
      </c>
      <c r="O22" s="8" t="s">
        <v>5</v>
      </c>
      <c r="P22" s="8" t="s">
        <v>6</v>
      </c>
    </row>
    <row r="23" spans="1:16" ht="13.9" x14ac:dyDescent="0.25">
      <c r="A23" s="7">
        <v>1</v>
      </c>
      <c r="B23" s="7">
        <v>2</v>
      </c>
      <c r="C23" s="7">
        <v>3</v>
      </c>
      <c r="D23" s="150">
        <v>4</v>
      </c>
      <c r="E23" s="151"/>
      <c r="F23" s="132">
        <v>5</v>
      </c>
      <c r="G23" s="132">
        <v>6</v>
      </c>
      <c r="H23" s="75">
        <v>7</v>
      </c>
      <c r="I23" s="7">
        <v>8</v>
      </c>
      <c r="J23" s="7">
        <v>9</v>
      </c>
      <c r="K23" s="150">
        <v>10</v>
      </c>
      <c r="L23" s="151"/>
      <c r="M23" s="7" t="s">
        <v>152</v>
      </c>
      <c r="N23" s="7">
        <v>10</v>
      </c>
      <c r="O23" s="8">
        <v>11</v>
      </c>
      <c r="P23" s="8">
        <v>12</v>
      </c>
    </row>
    <row r="24" spans="1:16" ht="15.75" x14ac:dyDescent="0.25">
      <c r="A24" s="10" t="s">
        <v>14</v>
      </c>
      <c r="B24" s="170" t="s">
        <v>151</v>
      </c>
      <c r="C24" s="92" t="s">
        <v>137</v>
      </c>
      <c r="D24" s="109"/>
      <c r="E24" s="93">
        <v>126</v>
      </c>
      <c r="F24" s="133">
        <v>0.75</v>
      </c>
      <c r="G24" s="134">
        <v>1200</v>
      </c>
      <c r="H24" s="94">
        <v>900</v>
      </c>
      <c r="I24" s="95">
        <v>0.3</v>
      </c>
      <c r="J24" s="11">
        <f>ROUND(H24*I24,2)</f>
        <v>270</v>
      </c>
      <c r="K24" s="100"/>
      <c r="L24" s="101">
        <v>66</v>
      </c>
      <c r="M24" s="12">
        <f>ROUND(J24/E24*L24,2)</f>
        <v>141.43</v>
      </c>
      <c r="N24" s="13">
        <f t="shared" ref="N24:N33" si="3">ROUND(M24*23.59/100,2)</f>
        <v>33.36</v>
      </c>
      <c r="O24" s="121" t="s">
        <v>143</v>
      </c>
      <c r="P24" s="122">
        <v>45198</v>
      </c>
    </row>
    <row r="25" spans="1:16" ht="15" customHeight="1" x14ac:dyDescent="0.25">
      <c r="A25" s="116" t="s">
        <v>15</v>
      </c>
      <c r="B25" s="171" t="s">
        <v>154</v>
      </c>
      <c r="C25" s="96" t="s">
        <v>137</v>
      </c>
      <c r="D25" s="110">
        <v>21</v>
      </c>
      <c r="E25" s="110"/>
      <c r="F25" s="135">
        <v>1</v>
      </c>
      <c r="G25" s="136">
        <v>905</v>
      </c>
      <c r="H25" s="117">
        <v>905</v>
      </c>
      <c r="I25" s="97">
        <v>0.3</v>
      </c>
      <c r="J25" s="14">
        <f t="shared" ref="J25:J31" si="4">ROUND(H25*I25,2)</f>
        <v>271.5</v>
      </c>
      <c r="K25" s="102">
        <v>15</v>
      </c>
      <c r="L25" s="103"/>
      <c r="M25" s="15">
        <f>ROUND(J25/D25*K25,2)</f>
        <v>193.93</v>
      </c>
      <c r="N25" s="16">
        <f t="shared" si="3"/>
        <v>45.75</v>
      </c>
      <c r="O25" s="123" t="s">
        <v>144</v>
      </c>
      <c r="P25" s="124">
        <v>45190</v>
      </c>
    </row>
    <row r="26" spans="1:16" ht="15" customHeight="1" x14ac:dyDescent="0.25">
      <c r="A26" s="116" t="s">
        <v>16</v>
      </c>
      <c r="B26" s="170" t="s">
        <v>151</v>
      </c>
      <c r="C26" s="96" t="s">
        <v>137</v>
      </c>
      <c r="D26" s="110"/>
      <c r="E26" s="110">
        <v>84</v>
      </c>
      <c r="F26" s="135">
        <v>0.5</v>
      </c>
      <c r="G26" s="136">
        <v>1158</v>
      </c>
      <c r="H26" s="117">
        <v>579</v>
      </c>
      <c r="I26" s="97">
        <v>0.3</v>
      </c>
      <c r="J26" s="14">
        <f t="shared" si="4"/>
        <v>173.7</v>
      </c>
      <c r="K26" s="102"/>
      <c r="L26" s="103">
        <v>60</v>
      </c>
      <c r="M26" s="15">
        <f>ROUND(J26/E26*L26,2)</f>
        <v>124.07</v>
      </c>
      <c r="N26" s="16">
        <f t="shared" si="3"/>
        <v>29.27</v>
      </c>
      <c r="O26" s="123" t="s">
        <v>143</v>
      </c>
      <c r="P26" s="124">
        <v>45198</v>
      </c>
    </row>
    <row r="27" spans="1:16" ht="15.75" x14ac:dyDescent="0.25">
      <c r="A27" s="116" t="s">
        <v>17</v>
      </c>
      <c r="B27" s="171" t="s">
        <v>7</v>
      </c>
      <c r="C27" s="96" t="s">
        <v>137</v>
      </c>
      <c r="D27" s="110"/>
      <c r="E27" s="110">
        <v>84</v>
      </c>
      <c r="F27" s="135">
        <v>0.5</v>
      </c>
      <c r="G27" s="136">
        <v>1200</v>
      </c>
      <c r="H27" s="117">
        <v>600</v>
      </c>
      <c r="I27" s="97">
        <v>0.3</v>
      </c>
      <c r="J27" s="14">
        <f t="shared" si="4"/>
        <v>180</v>
      </c>
      <c r="K27" s="102"/>
      <c r="L27" s="103">
        <v>80</v>
      </c>
      <c r="M27" s="15">
        <f t="shared" ref="M27:M32" si="5">ROUND(J27/E27*L27,2)-0.01</f>
        <v>171.42000000000002</v>
      </c>
      <c r="N27" s="16">
        <f t="shared" si="3"/>
        <v>40.44</v>
      </c>
      <c r="O27" s="123" t="s">
        <v>143</v>
      </c>
      <c r="P27" s="124">
        <v>45198</v>
      </c>
    </row>
    <row r="28" spans="1:16" ht="25.5" x14ac:dyDescent="0.25">
      <c r="A28" s="116" t="s">
        <v>18</v>
      </c>
      <c r="B28" s="171" t="s">
        <v>155</v>
      </c>
      <c r="C28" s="96" t="s">
        <v>137</v>
      </c>
      <c r="D28" s="110"/>
      <c r="E28" s="110">
        <v>168</v>
      </c>
      <c r="F28" s="135">
        <v>1</v>
      </c>
      <c r="G28" s="136">
        <v>1450</v>
      </c>
      <c r="H28" s="117">
        <v>1450</v>
      </c>
      <c r="I28" s="97">
        <v>0.3</v>
      </c>
      <c r="J28" s="14">
        <f t="shared" si="4"/>
        <v>435</v>
      </c>
      <c r="K28" s="102"/>
      <c r="L28" s="103">
        <v>168</v>
      </c>
      <c r="M28" s="15">
        <f t="shared" si="5"/>
        <v>434.99</v>
      </c>
      <c r="N28" s="16">
        <f t="shared" si="3"/>
        <v>102.61</v>
      </c>
      <c r="O28" s="123" t="s">
        <v>143</v>
      </c>
      <c r="P28" s="124">
        <v>45198</v>
      </c>
    </row>
    <row r="29" spans="1:16" ht="15" customHeight="1" x14ac:dyDescent="0.25">
      <c r="A29" s="116" t="s">
        <v>19</v>
      </c>
      <c r="B29" s="171" t="s">
        <v>7</v>
      </c>
      <c r="C29" s="96" t="s">
        <v>137</v>
      </c>
      <c r="D29" s="110"/>
      <c r="E29" s="110">
        <v>84</v>
      </c>
      <c r="F29" s="135">
        <v>0.5</v>
      </c>
      <c r="G29" s="136">
        <v>1200</v>
      </c>
      <c r="H29" s="117">
        <v>600</v>
      </c>
      <c r="I29" s="97">
        <v>0.3</v>
      </c>
      <c r="J29" s="14">
        <f t="shared" si="4"/>
        <v>180</v>
      </c>
      <c r="K29" s="102"/>
      <c r="L29" s="103">
        <v>84</v>
      </c>
      <c r="M29" s="15">
        <f t="shared" si="5"/>
        <v>179.99</v>
      </c>
      <c r="N29" s="16">
        <f t="shared" si="3"/>
        <v>42.46</v>
      </c>
      <c r="O29" s="123" t="s">
        <v>143</v>
      </c>
      <c r="P29" s="124">
        <v>45198</v>
      </c>
    </row>
    <row r="30" spans="1:16" ht="18" customHeight="1" x14ac:dyDescent="0.25">
      <c r="A30" s="116" t="s">
        <v>20</v>
      </c>
      <c r="B30" s="170" t="s">
        <v>151</v>
      </c>
      <c r="C30" s="96" t="s">
        <v>137</v>
      </c>
      <c r="D30" s="110"/>
      <c r="E30" s="110">
        <v>84</v>
      </c>
      <c r="F30" s="135">
        <v>0.5</v>
      </c>
      <c r="G30" s="136">
        <v>1200</v>
      </c>
      <c r="H30" s="117">
        <v>600</v>
      </c>
      <c r="I30" s="97">
        <v>0.3</v>
      </c>
      <c r="J30" s="14">
        <f t="shared" si="4"/>
        <v>180</v>
      </c>
      <c r="K30" s="102"/>
      <c r="L30" s="103">
        <v>84</v>
      </c>
      <c r="M30" s="15">
        <f t="shared" si="5"/>
        <v>179.99</v>
      </c>
      <c r="N30" s="16">
        <f t="shared" si="3"/>
        <v>42.46</v>
      </c>
      <c r="O30" s="123" t="s">
        <v>143</v>
      </c>
      <c r="P30" s="124">
        <v>45198</v>
      </c>
    </row>
    <row r="31" spans="1:16" ht="17.100000000000001" customHeight="1" x14ac:dyDescent="0.25">
      <c r="A31" s="116" t="s">
        <v>21</v>
      </c>
      <c r="B31" s="171" t="s">
        <v>7</v>
      </c>
      <c r="C31" s="96" t="s">
        <v>137</v>
      </c>
      <c r="D31" s="110"/>
      <c r="E31" s="110">
        <v>84</v>
      </c>
      <c r="F31" s="135">
        <v>0.5</v>
      </c>
      <c r="G31" s="136">
        <v>1200</v>
      </c>
      <c r="H31" s="117">
        <v>600</v>
      </c>
      <c r="I31" s="97">
        <v>0.3</v>
      </c>
      <c r="J31" s="14">
        <f t="shared" si="4"/>
        <v>180</v>
      </c>
      <c r="K31" s="102"/>
      <c r="L31" s="103">
        <v>80</v>
      </c>
      <c r="M31" s="15">
        <f t="shared" si="5"/>
        <v>171.42000000000002</v>
      </c>
      <c r="N31" s="16">
        <f t="shared" si="3"/>
        <v>40.44</v>
      </c>
      <c r="O31" s="123" t="s">
        <v>143</v>
      </c>
      <c r="P31" s="124">
        <v>45198</v>
      </c>
    </row>
    <row r="32" spans="1:16" ht="17.45" customHeight="1" x14ac:dyDescent="0.25">
      <c r="A32" s="116" t="s">
        <v>22</v>
      </c>
      <c r="B32" s="171" t="s">
        <v>8</v>
      </c>
      <c r="C32" s="96" t="s">
        <v>137</v>
      </c>
      <c r="D32" s="110"/>
      <c r="E32" s="110">
        <v>168</v>
      </c>
      <c r="F32" s="135">
        <v>1</v>
      </c>
      <c r="G32" s="136">
        <v>1800</v>
      </c>
      <c r="H32" s="117">
        <v>1800</v>
      </c>
      <c r="I32" s="97">
        <v>0.3</v>
      </c>
      <c r="J32" s="14">
        <f>ROUND(H32*I32,2)</f>
        <v>540</v>
      </c>
      <c r="K32" s="102"/>
      <c r="L32" s="103">
        <v>168</v>
      </c>
      <c r="M32" s="15">
        <f t="shared" si="5"/>
        <v>539.99</v>
      </c>
      <c r="N32" s="16">
        <f t="shared" si="3"/>
        <v>127.38</v>
      </c>
      <c r="O32" s="123" t="s">
        <v>143</v>
      </c>
      <c r="P32" s="124">
        <v>45198</v>
      </c>
    </row>
    <row r="33" spans="1:16" ht="17.45" customHeight="1" x14ac:dyDescent="0.25">
      <c r="A33" s="114" t="s">
        <v>134</v>
      </c>
      <c r="B33" s="170" t="s">
        <v>151</v>
      </c>
      <c r="C33" s="98" t="s">
        <v>137</v>
      </c>
      <c r="D33" s="111"/>
      <c r="E33" s="111">
        <v>168</v>
      </c>
      <c r="F33" s="137">
        <v>1</v>
      </c>
      <c r="G33" s="138">
        <v>1200</v>
      </c>
      <c r="H33" s="115">
        <v>1200</v>
      </c>
      <c r="I33" s="99">
        <v>0.3</v>
      </c>
      <c r="J33" s="17">
        <f>ROUND(H33*I33,2)</f>
        <v>360</v>
      </c>
      <c r="K33" s="104"/>
      <c r="L33" s="105">
        <v>168</v>
      </c>
      <c r="M33" s="18">
        <f t="shared" ref="M33" si="6">ROUND(J33/E33*L33,2)</f>
        <v>360</v>
      </c>
      <c r="N33" s="19">
        <f t="shared" si="3"/>
        <v>84.92</v>
      </c>
      <c r="O33" s="125" t="s">
        <v>143</v>
      </c>
      <c r="P33" s="126">
        <v>45198</v>
      </c>
    </row>
    <row r="34" spans="1:16" ht="20.45" customHeight="1" x14ac:dyDescent="0.25">
      <c r="A34" s="152" t="s">
        <v>9</v>
      </c>
      <c r="B34" s="152"/>
      <c r="C34" s="20" t="s">
        <v>10</v>
      </c>
      <c r="D34" s="20" t="s">
        <v>10</v>
      </c>
      <c r="E34" s="20" t="s">
        <v>10</v>
      </c>
      <c r="F34" s="20" t="s">
        <v>10</v>
      </c>
      <c r="G34" s="20" t="s">
        <v>10</v>
      </c>
      <c r="H34" s="20" t="s">
        <v>10</v>
      </c>
      <c r="I34" s="20" t="s">
        <v>10</v>
      </c>
      <c r="J34" s="20" t="s">
        <v>10</v>
      </c>
      <c r="K34" s="20" t="s">
        <v>10</v>
      </c>
      <c r="L34" s="20" t="s">
        <v>10</v>
      </c>
      <c r="M34" s="112">
        <f>SUM(M24:M33)</f>
        <v>2497.2300000000005</v>
      </c>
      <c r="N34" s="118">
        <f>ROUND(M34*23.59/100,2)-0.01</f>
        <v>589.09</v>
      </c>
      <c r="O34" s="20" t="s">
        <v>10</v>
      </c>
      <c r="P34" s="20" t="s">
        <v>10</v>
      </c>
    </row>
    <row r="35" spans="1:16" ht="14.45" customHeight="1" x14ac:dyDescent="0.25">
      <c r="K35" s="155" t="s">
        <v>23</v>
      </c>
      <c r="L35" s="155"/>
      <c r="M35" s="154">
        <f>M34+N34</f>
        <v>3086.3200000000006</v>
      </c>
      <c r="N35" s="155"/>
    </row>
  </sheetData>
  <mergeCells count="19">
    <mergeCell ref="K35:L35"/>
    <mergeCell ref="M35:N35"/>
    <mergeCell ref="D22:E22"/>
    <mergeCell ref="K22:L22"/>
    <mergeCell ref="D23:E23"/>
    <mergeCell ref="K23:L23"/>
    <mergeCell ref="A34:B34"/>
    <mergeCell ref="A4:I4"/>
    <mergeCell ref="M20:N20"/>
    <mergeCell ref="K20:L20"/>
    <mergeCell ref="A7:P7"/>
    <mergeCell ref="A5:I5"/>
    <mergeCell ref="A19:B19"/>
    <mergeCell ref="A1:P1"/>
    <mergeCell ref="A3:P3"/>
    <mergeCell ref="D8:E8"/>
    <mergeCell ref="K8:L8"/>
    <mergeCell ref="D9:E9"/>
    <mergeCell ref="K9:L9"/>
  </mergeCells>
  <pageMargins left="0.7" right="0.7" top="0.75" bottom="0.75" header="0.3" footer="0.3"/>
  <pageSetup paperSize="9" scale="6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65"/>
  <sheetViews>
    <sheetView topLeftCell="A37" zoomScale="80" zoomScaleNormal="80" workbookViewId="0">
      <selection activeCell="A50" sqref="A50"/>
    </sheetView>
  </sheetViews>
  <sheetFormatPr defaultColWidth="8.7109375" defaultRowHeight="15" x14ac:dyDescent="0.25"/>
  <cols>
    <col min="1" max="1" width="45.85546875" style="5" customWidth="1"/>
    <col min="2" max="2" width="18.5703125" style="4" customWidth="1"/>
    <col min="3" max="3" width="16" style="4" customWidth="1"/>
    <col min="4" max="4" width="15" style="4" customWidth="1"/>
    <col min="5" max="5" width="23.85546875" style="4" customWidth="1"/>
    <col min="6" max="16384" width="8.7109375" style="4"/>
  </cols>
  <sheetData>
    <row r="1" spans="1:6" ht="61.9" customHeight="1" x14ac:dyDescent="0.25">
      <c r="A1" s="143" t="s">
        <v>75</v>
      </c>
      <c r="B1" s="143"/>
      <c r="C1" s="143"/>
      <c r="D1" s="143"/>
      <c r="E1" s="143"/>
    </row>
    <row r="2" spans="1:6" ht="24.6" customHeight="1" x14ac:dyDescent="0.25">
      <c r="B2" s="24"/>
      <c r="C2" s="24"/>
      <c r="D2" s="24"/>
      <c r="E2" s="24" t="s">
        <v>28</v>
      </c>
    </row>
    <row r="3" spans="1:6" ht="18.95" customHeight="1" x14ac:dyDescent="0.25">
      <c r="A3" s="145" t="s">
        <v>40</v>
      </c>
      <c r="B3" s="145"/>
      <c r="C3" s="145"/>
      <c r="D3" s="145"/>
      <c r="E3" s="145"/>
    </row>
    <row r="4" spans="1:6" ht="17.45" customHeight="1" x14ac:dyDescent="0.25">
      <c r="A4" s="153" t="s">
        <v>29</v>
      </c>
      <c r="B4" s="153"/>
      <c r="C4" s="25"/>
      <c r="D4" s="25"/>
      <c r="E4" s="25"/>
    </row>
    <row r="5" spans="1:6" ht="21" customHeight="1" x14ac:dyDescent="0.25">
      <c r="A5" s="157" t="s">
        <v>45</v>
      </c>
      <c r="B5" s="157"/>
      <c r="C5" s="157"/>
      <c r="D5" s="26"/>
      <c r="E5" s="26"/>
    </row>
    <row r="6" spans="1:6" ht="30.6" customHeight="1" x14ac:dyDescent="0.25">
      <c r="A6" s="159" t="s">
        <v>147</v>
      </c>
      <c r="B6" s="159"/>
      <c r="C6" s="159"/>
      <c r="D6" s="159"/>
      <c r="E6" s="159"/>
    </row>
    <row r="7" spans="1:6" ht="26.45" customHeight="1" x14ac:dyDescent="0.25">
      <c r="A7" s="144" t="s">
        <v>37</v>
      </c>
      <c r="B7" s="144"/>
      <c r="C7" s="144"/>
      <c r="D7" s="144"/>
      <c r="E7" s="144"/>
    </row>
    <row r="8" spans="1:6" ht="12.6" customHeight="1" x14ac:dyDescent="0.25">
      <c r="A8" s="163" t="s">
        <v>30</v>
      </c>
      <c r="B8" s="164" t="s">
        <v>35</v>
      </c>
      <c r="C8" s="164"/>
      <c r="D8" s="164"/>
      <c r="E8" s="164"/>
    </row>
    <row r="9" spans="1:6" ht="17.25" customHeight="1" x14ac:dyDescent="0.25">
      <c r="A9" s="163"/>
      <c r="B9" s="47" t="s">
        <v>31</v>
      </c>
      <c r="C9" s="47" t="s">
        <v>32</v>
      </c>
      <c r="D9" s="47" t="s">
        <v>33</v>
      </c>
      <c r="E9" s="47" t="s">
        <v>34</v>
      </c>
    </row>
    <row r="10" spans="1:6" x14ac:dyDescent="0.25">
      <c r="A10" s="89" t="s">
        <v>88</v>
      </c>
      <c r="B10" s="127">
        <v>12</v>
      </c>
      <c r="C10" s="127">
        <v>12</v>
      </c>
      <c r="D10" s="127">
        <v>12</v>
      </c>
      <c r="E10" s="48">
        <f>SUM(B10:D10)</f>
        <v>36</v>
      </c>
      <c r="F10" s="4" t="s">
        <v>146</v>
      </c>
    </row>
    <row r="11" spans="1:6" ht="14.45" x14ac:dyDescent="0.3">
      <c r="A11" s="83" t="s">
        <v>89</v>
      </c>
      <c r="B11" s="84">
        <v>13</v>
      </c>
      <c r="C11" s="84">
        <v>13</v>
      </c>
      <c r="D11" s="84">
        <v>13</v>
      </c>
      <c r="E11" s="60">
        <f t="shared" ref="E11:E21" si="0">SUM(B11:D11)</f>
        <v>39</v>
      </c>
    </row>
    <row r="12" spans="1:6" ht="14.45" x14ac:dyDescent="0.3">
      <c r="A12" s="83" t="s">
        <v>90</v>
      </c>
      <c r="B12" s="84">
        <v>13</v>
      </c>
      <c r="C12" s="84">
        <v>13</v>
      </c>
      <c r="D12" s="84">
        <v>13</v>
      </c>
      <c r="E12" s="60">
        <f t="shared" si="0"/>
        <v>39</v>
      </c>
    </row>
    <row r="13" spans="1:6" ht="14.45" x14ac:dyDescent="0.3">
      <c r="A13" s="83" t="s">
        <v>91</v>
      </c>
      <c r="B13" s="84">
        <v>13</v>
      </c>
      <c r="C13" s="84">
        <v>13</v>
      </c>
      <c r="D13" s="84">
        <v>13</v>
      </c>
      <c r="E13" s="60">
        <f t="shared" si="0"/>
        <v>39</v>
      </c>
    </row>
    <row r="14" spans="1:6" ht="14.45" x14ac:dyDescent="0.3">
      <c r="A14" s="83" t="s">
        <v>92</v>
      </c>
      <c r="B14" s="84">
        <v>13</v>
      </c>
      <c r="C14" s="84">
        <v>13</v>
      </c>
      <c r="D14" s="84">
        <v>13</v>
      </c>
      <c r="E14" s="60">
        <f t="shared" si="0"/>
        <v>39</v>
      </c>
    </row>
    <row r="15" spans="1:6" ht="14.45" x14ac:dyDescent="0.3">
      <c r="A15" s="83" t="s">
        <v>93</v>
      </c>
      <c r="B15" s="84">
        <v>13</v>
      </c>
      <c r="C15" s="84">
        <v>13</v>
      </c>
      <c r="D15" s="84">
        <v>13</v>
      </c>
      <c r="E15" s="60">
        <f t="shared" si="0"/>
        <v>39</v>
      </c>
    </row>
    <row r="16" spans="1:6" ht="14.45" x14ac:dyDescent="0.3">
      <c r="A16" s="83" t="s">
        <v>94</v>
      </c>
      <c r="B16" s="84">
        <v>13</v>
      </c>
      <c r="C16" s="84">
        <v>13</v>
      </c>
      <c r="D16" s="84">
        <v>13</v>
      </c>
      <c r="E16" s="60">
        <f t="shared" si="0"/>
        <v>39</v>
      </c>
    </row>
    <row r="17" spans="1:6" ht="14.45" x14ac:dyDescent="0.3">
      <c r="A17" s="83" t="s">
        <v>95</v>
      </c>
      <c r="B17" s="84">
        <v>13</v>
      </c>
      <c r="C17" s="84">
        <v>13</v>
      </c>
      <c r="D17" s="84">
        <v>13</v>
      </c>
      <c r="E17" s="60">
        <f t="shared" si="0"/>
        <v>39</v>
      </c>
    </row>
    <row r="18" spans="1:6" ht="14.45" x14ac:dyDescent="0.3">
      <c r="A18" s="83" t="s">
        <v>96</v>
      </c>
      <c r="B18" s="84">
        <v>13</v>
      </c>
      <c r="C18" s="84">
        <v>13</v>
      </c>
      <c r="D18" s="84">
        <v>13</v>
      </c>
      <c r="E18" s="60">
        <f t="shared" si="0"/>
        <v>39</v>
      </c>
    </row>
    <row r="19" spans="1:6" ht="14.45" x14ac:dyDescent="0.3">
      <c r="A19" s="83" t="s">
        <v>97</v>
      </c>
      <c r="B19" s="84">
        <v>13</v>
      </c>
      <c r="C19" s="84">
        <v>13</v>
      </c>
      <c r="D19" s="84">
        <v>0</v>
      </c>
      <c r="E19" s="60">
        <f t="shared" si="0"/>
        <v>26</v>
      </c>
    </row>
    <row r="20" spans="1:6" ht="14.45" x14ac:dyDescent="0.3">
      <c r="A20" s="83" t="s">
        <v>98</v>
      </c>
      <c r="B20" s="84">
        <v>13</v>
      </c>
      <c r="C20" s="84">
        <v>13</v>
      </c>
      <c r="D20" s="84">
        <v>13</v>
      </c>
      <c r="E20" s="60">
        <f t="shared" si="0"/>
        <v>39</v>
      </c>
    </row>
    <row r="21" spans="1:6" ht="14.45" x14ac:dyDescent="0.3">
      <c r="A21" s="83" t="s">
        <v>99</v>
      </c>
      <c r="B21" s="84">
        <v>13</v>
      </c>
      <c r="C21" s="84">
        <v>13</v>
      </c>
      <c r="D21" s="84">
        <v>13</v>
      </c>
      <c r="E21" s="60">
        <f t="shared" si="0"/>
        <v>39</v>
      </c>
    </row>
    <row r="22" spans="1:6" ht="18.600000000000001" customHeight="1" x14ac:dyDescent="0.25">
      <c r="A22" s="160" t="s">
        <v>36</v>
      </c>
      <c r="B22" s="161"/>
      <c r="C22" s="161"/>
      <c r="D22" s="161"/>
      <c r="E22" s="162"/>
    </row>
    <row r="23" spans="1:6" ht="30" x14ac:dyDescent="0.25">
      <c r="A23" s="129" t="s">
        <v>100</v>
      </c>
      <c r="B23" s="87">
        <v>4</v>
      </c>
      <c r="C23" s="87">
        <v>9.4</v>
      </c>
      <c r="D23" s="87">
        <v>6.6</v>
      </c>
      <c r="E23" s="88">
        <f>SUM(B23:D23)</f>
        <v>20</v>
      </c>
    </row>
    <row r="24" spans="1:6" ht="18" customHeight="1" x14ac:dyDescent="0.25">
      <c r="A24" s="50" t="s">
        <v>38</v>
      </c>
      <c r="B24" s="85">
        <f>SUM(B10:B21)*B23</f>
        <v>620</v>
      </c>
      <c r="C24" s="85">
        <f>SUM(C10:C21)*C23</f>
        <v>1457</v>
      </c>
      <c r="D24" s="85">
        <f>SUM(D10:D21)*D23</f>
        <v>937.19999999999993</v>
      </c>
      <c r="E24" s="86">
        <f>B24+C24+D24</f>
        <v>3014.2</v>
      </c>
    </row>
    <row r="25" spans="1:6" ht="13.9" x14ac:dyDescent="0.25">
      <c r="A25" s="57"/>
      <c r="B25" s="58"/>
      <c r="C25" s="58"/>
      <c r="D25" s="58"/>
      <c r="E25" s="59"/>
    </row>
    <row r="26" spans="1:6" ht="13.9" x14ac:dyDescent="0.25">
      <c r="A26" s="44"/>
      <c r="B26" s="45"/>
      <c r="C26" s="45"/>
      <c r="D26" s="45"/>
      <c r="E26" s="46"/>
    </row>
    <row r="27" spans="1:6" ht="14.1" customHeight="1" x14ac:dyDescent="0.25">
      <c r="A27" s="163" t="s">
        <v>30</v>
      </c>
      <c r="B27" s="164" t="s">
        <v>35</v>
      </c>
      <c r="C27" s="164"/>
      <c r="D27" s="164"/>
      <c r="E27" s="164"/>
    </row>
    <row r="28" spans="1:6" ht="16.5" customHeight="1" x14ac:dyDescent="0.25">
      <c r="A28" s="163"/>
      <c r="B28" s="76" t="s">
        <v>31</v>
      </c>
      <c r="C28" s="76" t="s">
        <v>32</v>
      </c>
      <c r="D28" s="76" t="s">
        <v>33</v>
      </c>
      <c r="E28" s="76" t="s">
        <v>34</v>
      </c>
    </row>
    <row r="29" spans="1:6" ht="14.45" x14ac:dyDescent="0.3">
      <c r="A29" s="89" t="s">
        <v>101</v>
      </c>
      <c r="B29" s="90">
        <v>13</v>
      </c>
      <c r="C29" s="90">
        <v>13</v>
      </c>
      <c r="D29" s="90">
        <v>13</v>
      </c>
      <c r="E29" s="48">
        <f>SUM(B29:D29)</f>
        <v>39</v>
      </c>
    </row>
    <row r="30" spans="1:6" x14ac:dyDescent="0.25">
      <c r="A30" s="89" t="s">
        <v>102</v>
      </c>
      <c r="B30" s="90">
        <v>12</v>
      </c>
      <c r="C30" s="90">
        <v>12</v>
      </c>
      <c r="D30" s="90">
        <v>12</v>
      </c>
      <c r="E30" s="48">
        <f t="shared" ref="E30:E58" si="1">SUM(B30:D30)</f>
        <v>36</v>
      </c>
      <c r="F30" s="4" t="s">
        <v>146</v>
      </c>
    </row>
    <row r="31" spans="1:6" x14ac:dyDescent="0.25">
      <c r="A31" s="89" t="s">
        <v>103</v>
      </c>
      <c r="B31" s="90">
        <v>12</v>
      </c>
      <c r="C31" s="90">
        <v>12</v>
      </c>
      <c r="D31" s="90">
        <v>12</v>
      </c>
      <c r="E31" s="48">
        <f t="shared" si="1"/>
        <v>36</v>
      </c>
      <c r="F31" s="4" t="s">
        <v>146</v>
      </c>
    </row>
    <row r="32" spans="1:6" ht="14.45" x14ac:dyDescent="0.3">
      <c r="A32" s="89" t="s">
        <v>104</v>
      </c>
      <c r="B32" s="90">
        <v>13</v>
      </c>
      <c r="C32" s="90">
        <v>13</v>
      </c>
      <c r="D32" s="90">
        <v>13</v>
      </c>
      <c r="E32" s="48">
        <f t="shared" si="1"/>
        <v>39</v>
      </c>
    </row>
    <row r="33" spans="1:6" ht="14.45" x14ac:dyDescent="0.3">
      <c r="A33" s="89" t="s">
        <v>105</v>
      </c>
      <c r="B33" s="90">
        <v>13</v>
      </c>
      <c r="C33" s="90">
        <v>13</v>
      </c>
      <c r="D33" s="90">
        <v>13</v>
      </c>
      <c r="E33" s="48">
        <f t="shared" si="1"/>
        <v>39</v>
      </c>
    </row>
    <row r="34" spans="1:6" ht="14.45" x14ac:dyDescent="0.3">
      <c r="A34" s="89" t="s">
        <v>106</v>
      </c>
      <c r="B34" s="90">
        <v>13</v>
      </c>
      <c r="C34" s="90">
        <v>13</v>
      </c>
      <c r="D34" s="90">
        <v>13</v>
      </c>
      <c r="E34" s="48">
        <f t="shared" si="1"/>
        <v>39</v>
      </c>
    </row>
    <row r="35" spans="1:6" ht="14.45" x14ac:dyDescent="0.3">
      <c r="A35" s="89" t="s">
        <v>107</v>
      </c>
      <c r="B35" s="90">
        <v>13</v>
      </c>
      <c r="C35" s="90">
        <v>13</v>
      </c>
      <c r="D35" s="90">
        <v>13</v>
      </c>
      <c r="E35" s="48">
        <f t="shared" si="1"/>
        <v>39</v>
      </c>
    </row>
    <row r="36" spans="1:6" ht="14.45" x14ac:dyDescent="0.3">
      <c r="A36" s="89" t="s">
        <v>108</v>
      </c>
      <c r="B36" s="90">
        <v>13</v>
      </c>
      <c r="C36" s="90">
        <v>13</v>
      </c>
      <c r="D36" s="90">
        <v>13</v>
      </c>
      <c r="E36" s="48">
        <f t="shared" si="1"/>
        <v>39</v>
      </c>
    </row>
    <row r="37" spans="1:6" ht="14.45" x14ac:dyDescent="0.3">
      <c r="A37" s="89" t="s">
        <v>109</v>
      </c>
      <c r="B37" s="90">
        <v>13</v>
      </c>
      <c r="C37" s="90">
        <v>13</v>
      </c>
      <c r="D37" s="90">
        <v>13</v>
      </c>
      <c r="E37" s="48">
        <f t="shared" si="1"/>
        <v>39</v>
      </c>
    </row>
    <row r="38" spans="1:6" ht="14.45" x14ac:dyDescent="0.3">
      <c r="A38" s="89" t="s">
        <v>110</v>
      </c>
      <c r="B38" s="90">
        <v>13</v>
      </c>
      <c r="C38" s="90">
        <v>13</v>
      </c>
      <c r="D38" s="90">
        <v>13</v>
      </c>
      <c r="E38" s="48">
        <f t="shared" si="1"/>
        <v>39</v>
      </c>
    </row>
    <row r="39" spans="1:6" ht="14.45" x14ac:dyDescent="0.3">
      <c r="A39" s="89" t="s">
        <v>111</v>
      </c>
      <c r="B39" s="90">
        <v>13</v>
      </c>
      <c r="C39" s="90">
        <v>13</v>
      </c>
      <c r="D39" s="90">
        <v>13</v>
      </c>
      <c r="E39" s="48">
        <f t="shared" si="1"/>
        <v>39</v>
      </c>
    </row>
    <row r="40" spans="1:6" ht="14.45" x14ac:dyDescent="0.3">
      <c r="A40" s="89" t="s">
        <v>112</v>
      </c>
      <c r="B40" s="90">
        <v>13</v>
      </c>
      <c r="C40" s="90">
        <v>13</v>
      </c>
      <c r="D40" s="90">
        <v>13</v>
      </c>
      <c r="E40" s="48">
        <f t="shared" si="1"/>
        <v>39</v>
      </c>
    </row>
    <row r="41" spans="1:6" ht="14.45" x14ac:dyDescent="0.3">
      <c r="A41" s="89" t="s">
        <v>113</v>
      </c>
      <c r="B41" s="90">
        <v>13</v>
      </c>
      <c r="C41" s="90">
        <v>13</v>
      </c>
      <c r="D41" s="90">
        <v>13</v>
      </c>
      <c r="E41" s="48">
        <f t="shared" si="1"/>
        <v>39</v>
      </c>
    </row>
    <row r="42" spans="1:6" ht="14.45" x14ac:dyDescent="0.3">
      <c r="A42" s="89" t="s">
        <v>114</v>
      </c>
      <c r="B42" s="90">
        <v>13</v>
      </c>
      <c r="C42" s="90">
        <v>13</v>
      </c>
      <c r="D42" s="90">
        <v>13</v>
      </c>
      <c r="E42" s="48">
        <f t="shared" si="1"/>
        <v>39</v>
      </c>
    </row>
    <row r="43" spans="1:6" ht="14.45" x14ac:dyDescent="0.3">
      <c r="A43" s="89" t="s">
        <v>115</v>
      </c>
      <c r="B43" s="90">
        <v>13</v>
      </c>
      <c r="C43" s="90">
        <v>13</v>
      </c>
      <c r="D43" s="90">
        <v>13</v>
      </c>
      <c r="E43" s="48">
        <f t="shared" si="1"/>
        <v>39</v>
      </c>
    </row>
    <row r="44" spans="1:6" x14ac:dyDescent="0.25">
      <c r="A44" s="89" t="s">
        <v>116</v>
      </c>
      <c r="B44" s="91">
        <v>12</v>
      </c>
      <c r="C44" s="91">
        <v>12</v>
      </c>
      <c r="D44" s="91">
        <v>12</v>
      </c>
      <c r="E44" s="48">
        <f t="shared" si="1"/>
        <v>36</v>
      </c>
      <c r="F44" s="4" t="s">
        <v>146</v>
      </c>
    </row>
    <row r="45" spans="1:6" x14ac:dyDescent="0.25">
      <c r="A45" s="89" t="s">
        <v>117</v>
      </c>
      <c r="B45" s="91">
        <v>12</v>
      </c>
      <c r="C45" s="91">
        <v>12</v>
      </c>
      <c r="D45" s="91">
        <v>12</v>
      </c>
      <c r="E45" s="48">
        <f t="shared" si="1"/>
        <v>36</v>
      </c>
      <c r="F45" s="4" t="s">
        <v>146</v>
      </c>
    </row>
    <row r="46" spans="1:6" ht="14.45" x14ac:dyDescent="0.3">
      <c r="A46" s="89" t="s">
        <v>118</v>
      </c>
      <c r="B46" s="91">
        <v>13</v>
      </c>
      <c r="C46" s="91">
        <v>13</v>
      </c>
      <c r="D46" s="91">
        <v>13</v>
      </c>
      <c r="E46" s="48">
        <f t="shared" si="1"/>
        <v>39</v>
      </c>
    </row>
    <row r="47" spans="1:6" ht="14.45" x14ac:dyDescent="0.3">
      <c r="A47" s="89" t="s">
        <v>119</v>
      </c>
      <c r="B47" s="91">
        <v>13</v>
      </c>
      <c r="C47" s="91">
        <v>13</v>
      </c>
      <c r="D47" s="91">
        <v>13</v>
      </c>
      <c r="E47" s="48">
        <f t="shared" si="1"/>
        <v>39</v>
      </c>
    </row>
    <row r="48" spans="1:6" ht="14.45" x14ac:dyDescent="0.3">
      <c r="A48" s="89" t="s">
        <v>120</v>
      </c>
      <c r="B48" s="91">
        <v>13</v>
      </c>
      <c r="C48" s="91">
        <v>13</v>
      </c>
      <c r="D48" s="91">
        <v>13</v>
      </c>
      <c r="E48" s="48">
        <f t="shared" si="1"/>
        <v>39</v>
      </c>
    </row>
    <row r="49" spans="1:6" ht="14.45" x14ac:dyDescent="0.3">
      <c r="A49" s="89" t="s">
        <v>121</v>
      </c>
      <c r="B49" s="91">
        <v>13</v>
      </c>
      <c r="C49" s="91">
        <v>13</v>
      </c>
      <c r="D49" s="91">
        <v>13</v>
      </c>
      <c r="E49" s="48">
        <f t="shared" si="1"/>
        <v>39</v>
      </c>
    </row>
    <row r="50" spans="1:6" ht="14.45" x14ac:dyDescent="0.3">
      <c r="A50" s="89" t="s">
        <v>122</v>
      </c>
      <c r="B50" s="91">
        <v>13</v>
      </c>
      <c r="C50" s="91">
        <v>13</v>
      </c>
      <c r="D50" s="91">
        <v>13</v>
      </c>
      <c r="E50" s="48">
        <f t="shared" si="1"/>
        <v>39</v>
      </c>
    </row>
    <row r="51" spans="1:6" ht="14.45" x14ac:dyDescent="0.3">
      <c r="A51" s="89" t="s">
        <v>123</v>
      </c>
      <c r="B51" s="91">
        <v>13</v>
      </c>
      <c r="C51" s="91">
        <v>13</v>
      </c>
      <c r="D51" s="91">
        <v>13</v>
      </c>
      <c r="E51" s="48">
        <f t="shared" si="1"/>
        <v>39</v>
      </c>
    </row>
    <row r="52" spans="1:6" ht="14.45" x14ac:dyDescent="0.3">
      <c r="A52" s="89" t="s">
        <v>124</v>
      </c>
      <c r="B52" s="91">
        <v>13</v>
      </c>
      <c r="C52" s="91">
        <v>13</v>
      </c>
      <c r="D52" s="91">
        <v>13</v>
      </c>
      <c r="E52" s="48">
        <f t="shared" si="1"/>
        <v>39</v>
      </c>
    </row>
    <row r="53" spans="1:6" ht="14.45" x14ac:dyDescent="0.3">
      <c r="A53" s="89" t="s">
        <v>125</v>
      </c>
      <c r="B53" s="91">
        <v>13</v>
      </c>
      <c r="C53" s="91">
        <v>13</v>
      </c>
      <c r="D53" s="91">
        <v>13</v>
      </c>
      <c r="E53" s="48">
        <f t="shared" si="1"/>
        <v>39</v>
      </c>
    </row>
    <row r="54" spans="1:6" ht="14.45" x14ac:dyDescent="0.3">
      <c r="A54" s="89" t="s">
        <v>126</v>
      </c>
      <c r="B54" s="91">
        <v>13</v>
      </c>
      <c r="C54" s="91">
        <v>13</v>
      </c>
      <c r="D54" s="91">
        <v>13</v>
      </c>
      <c r="E54" s="48">
        <f t="shared" si="1"/>
        <v>39</v>
      </c>
    </row>
    <row r="55" spans="1:6" ht="14.45" x14ac:dyDescent="0.3">
      <c r="A55" s="89" t="s">
        <v>127</v>
      </c>
      <c r="B55" s="91">
        <v>13</v>
      </c>
      <c r="C55" s="91">
        <v>13</v>
      </c>
      <c r="D55" s="91">
        <v>13</v>
      </c>
      <c r="E55" s="48">
        <f t="shared" si="1"/>
        <v>39</v>
      </c>
    </row>
    <row r="56" spans="1:6" ht="14.45" x14ac:dyDescent="0.3">
      <c r="A56" s="89" t="s">
        <v>128</v>
      </c>
      <c r="B56" s="91">
        <v>13</v>
      </c>
      <c r="C56" s="91">
        <v>13</v>
      </c>
      <c r="D56" s="91">
        <v>13</v>
      </c>
      <c r="E56" s="48">
        <f t="shared" si="1"/>
        <v>39</v>
      </c>
    </row>
    <row r="57" spans="1:6" ht="14.45" x14ac:dyDescent="0.3">
      <c r="A57" s="89" t="s">
        <v>129</v>
      </c>
      <c r="B57" s="91">
        <v>13</v>
      </c>
      <c r="C57" s="91">
        <v>13</v>
      </c>
      <c r="D57" s="91">
        <v>13</v>
      </c>
      <c r="E57" s="48">
        <f t="shared" si="1"/>
        <v>39</v>
      </c>
    </row>
    <row r="58" spans="1:6" x14ac:dyDescent="0.25">
      <c r="A58" s="89" t="s">
        <v>130</v>
      </c>
      <c r="B58" s="91">
        <v>12</v>
      </c>
      <c r="C58" s="91">
        <v>12</v>
      </c>
      <c r="D58" s="91">
        <v>12</v>
      </c>
      <c r="E58" s="48">
        <f t="shared" si="1"/>
        <v>36</v>
      </c>
      <c r="F58" s="4" t="s">
        <v>146</v>
      </c>
    </row>
    <row r="59" spans="1:6" ht="20.45" customHeight="1" x14ac:dyDescent="0.25">
      <c r="A59" s="165" t="s">
        <v>36</v>
      </c>
      <c r="B59" s="165"/>
      <c r="C59" s="165"/>
      <c r="D59" s="165"/>
      <c r="E59" s="165"/>
    </row>
    <row r="60" spans="1:6" ht="30" x14ac:dyDescent="0.25">
      <c r="A60" s="130" t="s">
        <v>131</v>
      </c>
      <c r="B60" s="49">
        <v>4</v>
      </c>
      <c r="C60" s="49">
        <v>9.4</v>
      </c>
      <c r="D60" s="49">
        <v>6.6</v>
      </c>
      <c r="E60" s="49">
        <f>B60+C60+D60</f>
        <v>20</v>
      </c>
    </row>
    <row r="61" spans="1:6" ht="18" customHeight="1" x14ac:dyDescent="0.25">
      <c r="A61" s="61"/>
      <c r="B61" s="51">
        <f>SUM(B29:B58)*B60</f>
        <v>1540</v>
      </c>
      <c r="C61" s="51">
        <f>SUM(C29:C58)*C60</f>
        <v>3619</v>
      </c>
      <c r="D61" s="51">
        <f>SUM(D29:D58)*D60</f>
        <v>2541</v>
      </c>
      <c r="E61" s="51">
        <f>B61+C61+D61</f>
        <v>7700</v>
      </c>
    </row>
    <row r="62" spans="1:6" ht="19.5" customHeight="1" x14ac:dyDescent="0.25">
      <c r="A62" s="52" t="s">
        <v>78</v>
      </c>
      <c r="B62" s="53">
        <f>B24+B61</f>
        <v>2160</v>
      </c>
      <c r="C62" s="53">
        <f t="shared" ref="C62:E62" si="2">C24+C61</f>
        <v>5076</v>
      </c>
      <c r="D62" s="53">
        <f t="shared" si="2"/>
        <v>3478.2</v>
      </c>
      <c r="E62" s="53">
        <f t="shared" si="2"/>
        <v>10714.2</v>
      </c>
    </row>
    <row r="63" spans="1:6" ht="21.6" customHeight="1" x14ac:dyDescent="0.25">
      <c r="A63" s="54" t="s">
        <v>39</v>
      </c>
      <c r="B63" s="55"/>
      <c r="C63" s="55"/>
      <c r="D63" s="55"/>
      <c r="E63" s="56">
        <f>ROUND(E62*1.21,2)</f>
        <v>12964.18</v>
      </c>
    </row>
    <row r="65" spans="1:5" ht="53.45" customHeight="1" x14ac:dyDescent="0.25">
      <c r="A65" s="158" t="s">
        <v>132</v>
      </c>
      <c r="B65" s="158"/>
      <c r="C65" s="158"/>
      <c r="D65" s="158"/>
      <c r="E65" s="158"/>
    </row>
  </sheetData>
  <mergeCells count="13">
    <mergeCell ref="A1:E1"/>
    <mergeCell ref="A65:E65"/>
    <mergeCell ref="A3:E3"/>
    <mergeCell ref="A5:C5"/>
    <mergeCell ref="A6:E6"/>
    <mergeCell ref="A22:E22"/>
    <mergeCell ref="A27:A28"/>
    <mergeCell ref="B27:E27"/>
    <mergeCell ref="A59:E59"/>
    <mergeCell ref="A7:E7"/>
    <mergeCell ref="B8:E8"/>
    <mergeCell ref="A8:A9"/>
    <mergeCell ref="A4:B4"/>
  </mergeCells>
  <pageMargins left="0.7" right="0.7" top="0.75" bottom="0.75" header="0.3" footer="0.3"/>
  <pageSetup paperSize="9" scale="7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9"/>
  <sheetViews>
    <sheetView zoomScale="90" zoomScaleNormal="90" workbookViewId="0">
      <selection activeCell="C12" sqref="C12:C17"/>
    </sheetView>
  </sheetViews>
  <sheetFormatPr defaultColWidth="8.7109375" defaultRowHeight="15" x14ac:dyDescent="0.25"/>
  <cols>
    <col min="1" max="1" width="41.140625" style="5" customWidth="1"/>
    <col min="2" max="2" width="18.5703125" style="4" customWidth="1"/>
    <col min="3" max="3" width="16.140625" style="4" customWidth="1"/>
    <col min="4" max="4" width="18.7109375" style="4" customWidth="1"/>
    <col min="5" max="16384" width="8.7109375" style="4"/>
  </cols>
  <sheetData>
    <row r="1" spans="1:4" ht="72.599999999999994" customHeight="1" x14ac:dyDescent="0.25">
      <c r="A1" s="143" t="s">
        <v>75</v>
      </c>
      <c r="B1" s="143"/>
      <c r="C1" s="143"/>
      <c r="D1" s="143"/>
    </row>
    <row r="2" spans="1:4" ht="24.6" customHeight="1" x14ac:dyDescent="0.25">
      <c r="B2" s="24"/>
      <c r="C2" s="24"/>
      <c r="D2" s="24" t="s">
        <v>41</v>
      </c>
    </row>
    <row r="3" spans="1:4" ht="18.95" customHeight="1" x14ac:dyDescent="0.25">
      <c r="A3" s="145" t="s">
        <v>40</v>
      </c>
      <c r="B3" s="145"/>
      <c r="C3" s="145"/>
      <c r="D3" s="145"/>
    </row>
    <row r="4" spans="1:4" ht="17.45" customHeight="1" x14ac:dyDescent="0.25">
      <c r="A4" s="153" t="s">
        <v>29</v>
      </c>
      <c r="B4" s="153"/>
      <c r="C4" s="25"/>
      <c r="D4" s="25"/>
    </row>
    <row r="5" spans="1:4" ht="18" customHeight="1" x14ac:dyDescent="0.25">
      <c r="A5" s="71" t="s">
        <v>45</v>
      </c>
      <c r="B5" s="71"/>
      <c r="C5" s="27"/>
      <c r="D5" s="26"/>
    </row>
    <row r="6" spans="1:4" ht="19.5" customHeight="1" x14ac:dyDescent="0.25">
      <c r="A6" s="158" t="s">
        <v>86</v>
      </c>
      <c r="B6" s="158"/>
      <c r="C6" s="158"/>
      <c r="D6" s="158"/>
    </row>
    <row r="7" spans="1:4" ht="26.45" customHeight="1" x14ac:dyDescent="0.25">
      <c r="A7" s="144" t="s">
        <v>42</v>
      </c>
      <c r="B7" s="144"/>
      <c r="C7" s="144"/>
      <c r="D7" s="144"/>
    </row>
    <row r="8" spans="1:4" ht="42.95" customHeight="1" x14ac:dyDescent="0.25">
      <c r="A8" s="72" t="s">
        <v>30</v>
      </c>
      <c r="B8" s="72" t="s">
        <v>43</v>
      </c>
      <c r="C8" s="72" t="s">
        <v>50</v>
      </c>
      <c r="D8" s="29" t="s">
        <v>77</v>
      </c>
    </row>
    <row r="9" spans="1:4" ht="19.149999999999999" customHeight="1" x14ac:dyDescent="0.25">
      <c r="A9" s="80">
        <v>45160</v>
      </c>
      <c r="B9" s="81" t="s">
        <v>87</v>
      </c>
      <c r="C9" s="73">
        <v>12</v>
      </c>
      <c r="D9" s="74">
        <v>20</v>
      </c>
    </row>
    <row r="10" spans="1:4" ht="18" customHeight="1" x14ac:dyDescent="0.25">
      <c r="A10" s="80">
        <v>45161</v>
      </c>
      <c r="B10" s="81" t="s">
        <v>87</v>
      </c>
      <c r="C10" s="73">
        <v>12</v>
      </c>
      <c r="D10" s="74">
        <v>20</v>
      </c>
    </row>
    <row r="11" spans="1:4" ht="19.5" customHeight="1" x14ac:dyDescent="0.25">
      <c r="A11" s="80">
        <v>45166</v>
      </c>
      <c r="B11" s="81" t="s">
        <v>87</v>
      </c>
      <c r="C11" s="73">
        <v>12</v>
      </c>
      <c r="D11" s="74">
        <v>20</v>
      </c>
    </row>
    <row r="12" spans="1:4" ht="19.149999999999999" customHeight="1" x14ac:dyDescent="0.25">
      <c r="A12" s="80">
        <v>45175</v>
      </c>
      <c r="B12" s="81" t="s">
        <v>87</v>
      </c>
      <c r="C12" s="31">
        <v>12</v>
      </c>
      <c r="D12" s="82">
        <v>20</v>
      </c>
    </row>
    <row r="13" spans="1:4" ht="19.149999999999999" customHeight="1" x14ac:dyDescent="0.25">
      <c r="A13" s="80">
        <v>45176</v>
      </c>
      <c r="B13" s="81" t="s">
        <v>87</v>
      </c>
      <c r="C13" s="31">
        <v>12</v>
      </c>
      <c r="D13" s="82">
        <v>20</v>
      </c>
    </row>
    <row r="14" spans="1:4" ht="19.149999999999999" customHeight="1" x14ac:dyDescent="0.25">
      <c r="A14" s="80">
        <v>45181</v>
      </c>
      <c r="B14" s="81" t="s">
        <v>87</v>
      </c>
      <c r="C14" s="31">
        <v>12</v>
      </c>
      <c r="D14" s="82">
        <v>20</v>
      </c>
    </row>
    <row r="15" spans="1:4" ht="19.149999999999999" customHeight="1" x14ac:dyDescent="0.25">
      <c r="A15" s="80">
        <v>45189</v>
      </c>
      <c r="B15" s="81" t="s">
        <v>87</v>
      </c>
      <c r="C15" s="31">
        <v>12</v>
      </c>
      <c r="D15" s="82">
        <v>20</v>
      </c>
    </row>
    <row r="16" spans="1:4" ht="19.149999999999999" customHeight="1" x14ac:dyDescent="0.25">
      <c r="A16" s="80">
        <v>45190</v>
      </c>
      <c r="B16" s="81" t="s">
        <v>87</v>
      </c>
      <c r="C16" s="31">
        <v>12</v>
      </c>
      <c r="D16" s="82">
        <v>20</v>
      </c>
    </row>
    <row r="17" spans="1:4" ht="19.149999999999999" customHeight="1" x14ac:dyDescent="0.25">
      <c r="A17" s="80">
        <v>45195</v>
      </c>
      <c r="B17" s="81" t="s">
        <v>87</v>
      </c>
      <c r="C17" s="31">
        <v>12</v>
      </c>
      <c r="D17" s="82">
        <v>20</v>
      </c>
    </row>
    <row r="18" spans="1:4" ht="26.45" customHeight="1" x14ac:dyDescent="0.25">
      <c r="A18" s="166" t="s">
        <v>51</v>
      </c>
      <c r="B18" s="166"/>
      <c r="C18" s="29">
        <f>SUM(C9:C17)</f>
        <v>108</v>
      </c>
      <c r="D18" s="31" t="s">
        <v>10</v>
      </c>
    </row>
    <row r="19" spans="1:4" ht="26.45" customHeight="1" x14ac:dyDescent="0.25">
      <c r="A19" s="166" t="s">
        <v>44</v>
      </c>
      <c r="B19" s="166"/>
      <c r="C19" s="166"/>
      <c r="D19" s="128">
        <f>C18*20</f>
        <v>2160</v>
      </c>
    </row>
  </sheetData>
  <mergeCells count="7">
    <mergeCell ref="A1:D1"/>
    <mergeCell ref="A18:B18"/>
    <mergeCell ref="A19:C19"/>
    <mergeCell ref="A3:D3"/>
    <mergeCell ref="A6:D6"/>
    <mergeCell ref="A7:D7"/>
    <mergeCell ref="A4:B4"/>
  </mergeCells>
  <pageMargins left="0.7" right="0.7" top="0.75" bottom="0.75" header="0.3" footer="0.3"/>
  <pageSetup paperSize="9" scale="92"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4"/>
  <sheetViews>
    <sheetView zoomScale="90" zoomScaleNormal="90" workbookViewId="0">
      <selection activeCell="I10" sqref="I10"/>
    </sheetView>
  </sheetViews>
  <sheetFormatPr defaultColWidth="8.7109375" defaultRowHeight="15" x14ac:dyDescent="0.25"/>
  <cols>
    <col min="1" max="1" width="9.5703125" style="5" customWidth="1"/>
    <col min="2" max="2" width="29.42578125" style="4" customWidth="1"/>
    <col min="3" max="3" width="13.5703125" style="4" customWidth="1"/>
    <col min="4" max="4" width="12" style="4" customWidth="1"/>
    <col min="5" max="5" width="18.7109375" style="4" customWidth="1"/>
    <col min="6" max="6" width="21.7109375" style="4" customWidth="1"/>
    <col min="7" max="16384" width="8.7109375" style="4"/>
  </cols>
  <sheetData>
    <row r="1" spans="1:7" ht="65.45" customHeight="1" x14ac:dyDescent="0.25">
      <c r="A1" s="143" t="s">
        <v>75</v>
      </c>
      <c r="B1" s="143"/>
      <c r="C1" s="143"/>
      <c r="D1" s="143"/>
      <c r="E1" s="143"/>
      <c r="F1" s="143"/>
      <c r="G1" s="143"/>
    </row>
    <row r="2" spans="1:7" ht="18.95" customHeight="1" x14ac:dyDescent="0.25">
      <c r="B2" s="24"/>
      <c r="C2" s="24"/>
      <c r="D2" s="24"/>
      <c r="G2" s="24" t="s">
        <v>46</v>
      </c>
    </row>
    <row r="3" spans="1:7" ht="18.95" customHeight="1" x14ac:dyDescent="0.25">
      <c r="A3" s="145" t="s">
        <v>40</v>
      </c>
      <c r="B3" s="145"/>
      <c r="C3" s="145"/>
      <c r="D3" s="145"/>
      <c r="E3" s="145"/>
      <c r="F3" s="145"/>
      <c r="G3" s="145"/>
    </row>
    <row r="4" spans="1:7" ht="17.45" customHeight="1" x14ac:dyDescent="0.25">
      <c r="A4" s="153" t="s">
        <v>47</v>
      </c>
      <c r="B4" s="153"/>
      <c r="C4" s="153"/>
      <c r="D4" s="25"/>
      <c r="E4" s="25"/>
    </row>
    <row r="5" spans="1:7" ht="21" customHeight="1" x14ac:dyDescent="0.25">
      <c r="A5" s="157" t="s">
        <v>49</v>
      </c>
      <c r="B5" s="157"/>
      <c r="C5" s="157"/>
      <c r="D5" s="157"/>
      <c r="E5" s="157"/>
      <c r="F5" s="157"/>
    </row>
    <row r="6" spans="1:7" ht="21.6" customHeight="1" x14ac:dyDescent="0.25">
      <c r="A6" s="158" t="s">
        <v>86</v>
      </c>
      <c r="B6" s="158"/>
      <c r="C6" s="158"/>
      <c r="D6" s="158"/>
      <c r="E6" s="158"/>
    </row>
    <row r="7" spans="1:7" ht="26.45" customHeight="1" x14ac:dyDescent="0.25">
      <c r="A7" s="144" t="s">
        <v>48</v>
      </c>
      <c r="B7" s="144"/>
      <c r="C7" s="144"/>
      <c r="D7" s="144"/>
      <c r="E7" s="144"/>
    </row>
    <row r="8" spans="1:7" ht="26.45" customHeight="1" x14ac:dyDescent="0.25">
      <c r="A8" s="29" t="s">
        <v>13</v>
      </c>
      <c r="B8" s="29" t="s">
        <v>52</v>
      </c>
      <c r="C8" s="29" t="s">
        <v>53</v>
      </c>
      <c r="D8" s="29" t="s">
        <v>54</v>
      </c>
      <c r="E8" s="32" t="s">
        <v>79</v>
      </c>
      <c r="F8" s="29" t="s">
        <v>59</v>
      </c>
      <c r="G8" s="29" t="s">
        <v>55</v>
      </c>
    </row>
    <row r="9" spans="1:7" ht="44.25" customHeight="1" x14ac:dyDescent="0.25">
      <c r="A9" s="31" t="s">
        <v>56</v>
      </c>
      <c r="B9" s="31" t="s">
        <v>81</v>
      </c>
      <c r="C9" s="31" t="s">
        <v>58</v>
      </c>
      <c r="D9" s="31">
        <v>38</v>
      </c>
      <c r="E9" s="30">
        <v>0.75</v>
      </c>
      <c r="F9" s="30">
        <f>ROUND(D9*E9*1.21,2)</f>
        <v>34.49</v>
      </c>
      <c r="G9" s="31">
        <v>2249</v>
      </c>
    </row>
    <row r="10" spans="1:7" ht="43.9" customHeight="1" x14ac:dyDescent="0.25">
      <c r="A10" s="31" t="s">
        <v>82</v>
      </c>
      <c r="B10" s="31" t="s">
        <v>83</v>
      </c>
      <c r="C10" s="31" t="s">
        <v>58</v>
      </c>
      <c r="D10" s="31">
        <v>39</v>
      </c>
      <c r="E10" s="30">
        <v>0.75</v>
      </c>
      <c r="F10" s="30">
        <f>ROUND(D10*E10*1.21,2)</f>
        <v>35.39</v>
      </c>
      <c r="G10" s="31">
        <v>2249</v>
      </c>
    </row>
    <row r="11" spans="1:7" ht="45" x14ac:dyDescent="0.25">
      <c r="A11" s="30" t="s">
        <v>85</v>
      </c>
      <c r="B11" s="31" t="s">
        <v>84</v>
      </c>
      <c r="C11" s="31" t="s">
        <v>58</v>
      </c>
      <c r="D11" s="30">
        <v>40</v>
      </c>
      <c r="E11" s="30">
        <v>0.75</v>
      </c>
      <c r="F11" s="77">
        <f>ROUND(D11*E11*1.21,2)</f>
        <v>36.299999999999997</v>
      </c>
      <c r="G11" s="31">
        <v>2249</v>
      </c>
    </row>
    <row r="12" spans="1:7" ht="19.149999999999999" customHeight="1" x14ac:dyDescent="0.25">
      <c r="A12" s="167" t="s">
        <v>51</v>
      </c>
      <c r="B12" s="168"/>
      <c r="C12" s="169"/>
      <c r="D12" s="32">
        <f>SUM(D9:D11)</f>
        <v>117</v>
      </c>
      <c r="E12" s="30" t="s">
        <v>10</v>
      </c>
      <c r="F12" s="30" t="s">
        <v>10</v>
      </c>
      <c r="G12" s="30" t="s">
        <v>10</v>
      </c>
    </row>
    <row r="13" spans="1:7" ht="22.9" customHeight="1" x14ac:dyDescent="0.25">
      <c r="A13" s="166" t="s">
        <v>44</v>
      </c>
      <c r="B13" s="166"/>
      <c r="C13" s="166"/>
      <c r="D13" s="166"/>
      <c r="E13" s="166"/>
      <c r="F13" s="32">
        <f>SUM(F9:F11)</f>
        <v>106.17999999999999</v>
      </c>
      <c r="G13" s="30" t="s">
        <v>10</v>
      </c>
    </row>
    <row r="14" spans="1:7" ht="13.9" x14ac:dyDescent="0.25">
      <c r="A14" s="79"/>
      <c r="B14" s="78"/>
      <c r="C14" s="78"/>
      <c r="D14" s="78"/>
      <c r="E14" s="78"/>
      <c r="F14" s="78"/>
      <c r="G14" s="78"/>
    </row>
  </sheetData>
  <mergeCells count="8">
    <mergeCell ref="A12:C12"/>
    <mergeCell ref="A13:E13"/>
    <mergeCell ref="A1:G1"/>
    <mergeCell ref="A6:E6"/>
    <mergeCell ref="A7:E7"/>
    <mergeCell ref="A4:C4"/>
    <mergeCell ref="A3:G3"/>
    <mergeCell ref="A5:F5"/>
  </mergeCells>
  <pageMargins left="0.7" right="0.7" top="0.75" bottom="0.75" header="0.3" footer="0.3"/>
  <pageSetup paperSize="9" scale="76"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1. tabula KOPĀ</vt:lpstr>
      <vt:lpstr>2.tabula</vt:lpstr>
      <vt:lpstr>3.tabula</vt:lpstr>
      <vt:lpstr>4.tabula</vt:lpstr>
      <vt:lpstr>5.tabula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 Potjomkina</dc:creator>
  <cp:lastModifiedBy>Margarita Krafta</cp:lastModifiedBy>
  <cp:lastPrinted>2023-10-31T09:41:54Z</cp:lastPrinted>
  <dcterms:created xsi:type="dcterms:W3CDTF">2023-07-11T09:41:01Z</dcterms:created>
  <dcterms:modified xsi:type="dcterms:W3CDTF">2023-10-31T09:48:16Z</dcterms:modified>
</cp:coreProperties>
</file>