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FPP\Home\Rozkin\2025-2027\Apro_74.progr_TAP\TAP-24-TA-99\IeM_preciz_25-TA-99\"/>
    </mc:Choice>
  </mc:AlternateContent>
  <bookViews>
    <workbookView xWindow="0" yWindow="0" windowWidth="28800" windowHeight="12230" activeTab="1"/>
  </bookViews>
  <sheets>
    <sheet name="1 tab Sp_transp_kont_ar_apr " sheetId="12" r:id="rId1"/>
    <sheet name="2 tab Kopsavilkums " sheetId="13"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13" l="1"/>
  <c r="D24" i="13"/>
  <c r="C17" i="13"/>
  <c r="D17" i="13"/>
  <c r="D28" i="13"/>
  <c r="E28" i="13"/>
  <c r="C28" i="13"/>
  <c r="D25" i="13"/>
  <c r="C16" i="13"/>
  <c r="K17" i="12" l="1"/>
  <c r="K16" i="12"/>
  <c r="K15" i="12"/>
  <c r="K14" i="12"/>
  <c r="J14" i="12" s="1"/>
  <c r="K10" i="12"/>
  <c r="K9" i="12"/>
  <c r="L17" i="12"/>
  <c r="L16" i="12"/>
  <c r="Q18" i="12"/>
  <c r="P18" i="12"/>
  <c r="O18" i="12"/>
  <c r="N18" i="12"/>
  <c r="M18" i="12"/>
  <c r="H18" i="12"/>
  <c r="F18" i="12"/>
  <c r="E18" i="12"/>
  <c r="C18" i="12"/>
  <c r="D17" i="12"/>
  <c r="D16" i="12"/>
  <c r="R15" i="12"/>
  <c r="L15" i="12" s="1"/>
  <c r="D15" i="12"/>
  <c r="L14" i="12"/>
  <c r="D14" i="12"/>
  <c r="I11" i="12"/>
  <c r="G11" i="12"/>
  <c r="F11" i="12"/>
  <c r="C11" i="12"/>
  <c r="C19" i="12" s="1"/>
  <c r="L10" i="12"/>
  <c r="J10" i="12"/>
  <c r="D10" i="12"/>
  <c r="E10" i="12" s="1"/>
  <c r="E11" i="12" s="1"/>
  <c r="R9" i="12"/>
  <c r="Q9" i="12"/>
  <c r="Q11" i="12" s="1"/>
  <c r="Q19" i="12" s="1"/>
  <c r="P9" i="12"/>
  <c r="P11" i="12" s="1"/>
  <c r="P19" i="12" s="1"/>
  <c r="O9" i="12"/>
  <c r="O11" i="12" s="1"/>
  <c r="O19" i="12" s="1"/>
  <c r="N9" i="12"/>
  <c r="N11" i="12" s="1"/>
  <c r="N19" i="12" s="1"/>
  <c r="M9" i="12"/>
  <c r="M11" i="12" s="1"/>
  <c r="D9" i="12"/>
  <c r="D11" i="12" s="1"/>
  <c r="K18" i="12" l="1"/>
  <c r="I14" i="12"/>
  <c r="F19" i="12"/>
  <c r="E19" i="12"/>
  <c r="E20" i="12" s="1"/>
  <c r="E23" i="12" s="1"/>
  <c r="J15" i="12"/>
  <c r="I15" i="12" s="1"/>
  <c r="L9" i="12"/>
  <c r="L11" i="12" s="1"/>
  <c r="M19" i="12"/>
  <c r="G18" i="12"/>
  <c r="G19" i="12" s="1"/>
  <c r="F20" i="12" s="1"/>
  <c r="F23" i="12" s="1"/>
  <c r="L18" i="12"/>
  <c r="L19" i="12" s="1"/>
  <c r="J17" i="12"/>
  <c r="J16" i="12"/>
  <c r="R18" i="12"/>
  <c r="H10" i="12"/>
  <c r="D18" i="12"/>
  <c r="D19" i="12" s="1"/>
  <c r="R11" i="12"/>
  <c r="I17" i="12" l="1"/>
  <c r="I18" i="12" s="1"/>
  <c r="I19" i="12" s="1"/>
  <c r="J18" i="12"/>
  <c r="R19" i="12"/>
  <c r="J9" i="12"/>
  <c r="K11" i="12"/>
  <c r="K19" i="12" s="1"/>
  <c r="H22" i="12" s="1"/>
  <c r="H23" i="12" l="1"/>
  <c r="H20" i="12"/>
  <c r="J11" i="12"/>
  <c r="J19" i="12" s="1"/>
  <c r="H9" i="12"/>
  <c r="H11" i="12" s="1"/>
  <c r="H19" i="12" s="1"/>
</calcChain>
</file>

<file path=xl/sharedStrings.xml><?xml version="1.0" encoding="utf-8"?>
<sst xmlns="http://schemas.openxmlformats.org/spreadsheetml/2006/main" count="170" uniqueCount="98">
  <si>
    <t>Nr.p.k.</t>
  </si>
  <si>
    <t>1.</t>
  </si>
  <si>
    <t>2.</t>
  </si>
  <si>
    <t>4.</t>
  </si>
  <si>
    <t>5.</t>
  </si>
  <si>
    <t>6.</t>
  </si>
  <si>
    <t>x</t>
  </si>
  <si>
    <t>Pielikums Ministru kabineta rīkojuma projektam "Par apropriācijas pārdali no budžeta resora "74. Gadskārtējā valsts budžeta izpildes procesā pārdalāmais finansējums" programmas 18.00.00 "Finansējums valsts drošības stiprināšanas pasākumiem"" sākotnējās ietekmes novērtējuma ziņojumam (anotācijai)</t>
  </si>
  <si>
    <t>1.tabula</t>
  </si>
  <si>
    <t>Rezervēts finansējums</t>
  </si>
  <si>
    <t>Rādītājs</t>
  </si>
  <si>
    <t>Budžeta resora "74. Gadskārtējā valsts budžeta izpildes procesā pārdalāmais finansējums" programmā 18.00.00 "Finansējums valsts drošības stiprināšanas pasākumiem"  plānotais finansējums un tā pārdale uz Iekšlietu ministrijas budžeta programmu 07.00.00 "Ugunsdrošība, glābšana un civilā aizsardzība"</t>
  </si>
  <si>
    <t xml:space="preserve">3. </t>
  </si>
  <si>
    <r>
      <t>Ar valsts drošību saistītais prioritārais pasākums</t>
    </r>
    <r>
      <rPr>
        <b/>
        <sz val="10"/>
        <color theme="1"/>
        <rFont val="Times New Roman"/>
        <family val="1"/>
        <charset val="186"/>
      </rPr>
      <t xml:space="preserve"> 
"Speciālo ugunsdzēsības un glābšanas transportlīdzekļu iegāde" </t>
    </r>
  </si>
  <si>
    <t>2.tabula</t>
  </si>
  <si>
    <t xml:space="preserve">Atlikums budžeta resora "74. Gadskārtējā valsts budžeta izpildes procesā pārdalāmais finansējums" programmā 18.00.00 "Finansējums valsts drošības stiprināšanas pasākumiem" </t>
  </si>
  <si>
    <t>2023.</t>
  </si>
  <si>
    <t>2024.</t>
  </si>
  <si>
    <t>2025.</t>
  </si>
  <si>
    <r>
      <t xml:space="preserve">Piešķirts finansējums
MK 02.05.2023. rīkojums Nr.245 (23-TA-807)
(Ministru kabineta 02.05.2023. sēdē nolemtais (prot.Nr.24 10.§))
</t>
    </r>
    <r>
      <rPr>
        <b/>
        <i/>
        <sz val="10"/>
        <color theme="1"/>
        <rFont val="Times New Roman"/>
        <family val="1"/>
        <charset val="186"/>
      </rPr>
      <t>152 ugunsdzēsības autocisternu iegāde</t>
    </r>
  </si>
  <si>
    <r>
      <t xml:space="preserve">Piešķirts finansējums
MK 24.07.2024. rīkojums Nr.625 (24-TA-1654)
(Ministru kabineta 24.07.2024. sēdē nolemtais (prot. Nr. 30 42. §))
</t>
    </r>
    <r>
      <rPr>
        <b/>
        <i/>
        <sz val="10"/>
        <color theme="1"/>
        <rFont val="Times New Roman"/>
        <family val="1"/>
        <charset val="186"/>
      </rPr>
      <t>20 speciālo transportlīdzekļu un 218 vienību aprīkojuma iegāde</t>
    </r>
  </si>
  <si>
    <t>EKK 2312 Inventārs</t>
  </si>
  <si>
    <t>EKK 2389 
Pārējie specifiskas lietošanas materiāli un inventārs</t>
  </si>
  <si>
    <t>Transportlīdzekļa veids/rācijas</t>
  </si>
  <si>
    <t>Ugunsdzēsības autocisternas 4x4, ar aprīkojumu (61. gab.)</t>
  </si>
  <si>
    <t xml:space="preserve"> Gala maksājums par transportlīdzekļiem (EKK 5231)</t>
  </si>
  <si>
    <r>
      <t xml:space="preserve">Plānotie izdevumi (ar PVN) - kopā, </t>
    </r>
    <r>
      <rPr>
        <i/>
        <sz val="10"/>
        <color theme="1"/>
        <rFont val="Times New Roman"/>
        <family val="1"/>
        <charset val="186"/>
      </rPr>
      <t>euro</t>
    </r>
  </si>
  <si>
    <t>tajā skaitā sadalījumā pa EKK:</t>
  </si>
  <si>
    <t>EKK 2350 Iestāžu uzturēšanas materiāli un preces</t>
  </si>
  <si>
    <t>EKK 5239 
Pārējie iepriekš neklasificētie pamatlīdzekļi un ieguldījuma īpašumi</t>
  </si>
  <si>
    <t xml:space="preserve"> tajā skaitā aprīkojums sadalījumā pa izdevumu ekonomiskās klasifikācijas kodiem:</t>
  </si>
  <si>
    <t>2.1.</t>
  </si>
  <si>
    <r>
      <t xml:space="preserve">Pārdalīts finansējums no ar valsts drošību saistītajam prioritārajam pasākumam "Speciālo ugunsdzēsības un glābšanas transportlīdzekļu iegāde" piešķirtiem līdzekļiem, palielinot finansējumu 1 499 985 </t>
    </r>
    <r>
      <rPr>
        <i/>
        <sz val="10"/>
        <rFont val="Times New Roman"/>
        <family val="1"/>
        <charset val="186"/>
      </rPr>
      <t>euro</t>
    </r>
    <r>
      <rPr>
        <sz val="10"/>
        <rFont val="Times New Roman"/>
        <family val="1"/>
        <charset val="186"/>
      </rPr>
      <t xml:space="preserve"> apmērā, lai nodrošinātu speciālo ugunsdzēsības un glābšanas transportlīdzekļu komplektācijā esošā speciālā aprīkojuma un inventāra iegādes izdevumu segšanu (preces un pakalpojumi) (24-TA-547)</t>
    </r>
  </si>
  <si>
    <t>Vieglais transportlīdzeklis ar 6 sēdvietām</t>
  </si>
  <si>
    <t>Glābšanas un ķīmijas transportlīdzeklis (6x6)</t>
  </si>
  <si>
    <t>7.</t>
  </si>
  <si>
    <t>EKK 2329 Pārējie enerģētiskie materiāli</t>
  </si>
  <si>
    <t>EKK 5238 
Datortehnika, sakaru un cita biroja tehnika</t>
  </si>
  <si>
    <t>EKK 2000 kopā</t>
  </si>
  <si>
    <t>EKK 5000 kopā</t>
  </si>
  <si>
    <t xml:space="preserve">Sūkņu stacijas modulis </t>
  </si>
  <si>
    <t xml:space="preserve">Spiedvadu modulis </t>
  </si>
  <si>
    <t xml:space="preserve">Plūdu modulis </t>
  </si>
  <si>
    <t xml:space="preserve">Konteinera platforma </t>
  </si>
  <si>
    <t>Kopā pa gadiem</t>
  </si>
  <si>
    <r>
      <t>Izdevumi</t>
    </r>
    <r>
      <rPr>
        <b/>
        <sz val="11"/>
        <color theme="1"/>
        <rFont val="Times New Roman"/>
        <family val="1"/>
        <charset val="186"/>
      </rPr>
      <t xml:space="preserve"> 2025. gadā </t>
    </r>
    <r>
      <rPr>
        <sz val="11"/>
        <color theme="1"/>
        <rFont val="Times New Roman"/>
        <family val="1"/>
        <charset val="186"/>
      </rPr>
      <t xml:space="preserve">(ar PVN), </t>
    </r>
    <r>
      <rPr>
        <i/>
        <sz val="11"/>
        <color theme="1"/>
        <rFont val="Times New Roman"/>
        <family val="1"/>
        <charset val="186"/>
      </rPr>
      <t>euro</t>
    </r>
  </si>
  <si>
    <t>I. Speciālie transportlīdzekļi ar aprīkojumu</t>
  </si>
  <si>
    <t>Kopā I</t>
  </si>
  <si>
    <t>Kopā II</t>
  </si>
  <si>
    <t>Vienību skaits</t>
  </si>
  <si>
    <t>Transportlīdzekļa/specializētā konteinera veids</t>
  </si>
  <si>
    <t xml:space="preserve"> Gala maksājums par specializēto konteinera sistēmu  
(EKK 5239)</t>
  </si>
  <si>
    <t xml:space="preserve">Avansa maksājums bez PVN par transportlīdzekļiem (EKK 5231) </t>
  </si>
  <si>
    <r>
      <t xml:space="preserve">Izdevumu izpilde </t>
    </r>
    <r>
      <rPr>
        <b/>
        <sz val="11"/>
        <color theme="1"/>
        <rFont val="Times New Roman"/>
        <family val="1"/>
        <charset val="186"/>
      </rPr>
      <t>2024. gadā</t>
    </r>
    <r>
      <rPr>
        <sz val="11"/>
        <color theme="1"/>
        <rFont val="Times New Roman"/>
        <family val="1"/>
        <charset val="186"/>
      </rPr>
      <t xml:space="preserve">, </t>
    </r>
    <r>
      <rPr>
        <i/>
        <sz val="11"/>
        <color theme="1"/>
        <rFont val="Times New Roman"/>
        <family val="1"/>
        <charset val="186"/>
      </rPr>
      <t>euro</t>
    </r>
  </si>
  <si>
    <t xml:space="preserve">Avansa maksājums ar PVN par transportlīdzekļiem (EKK 5231) </t>
  </si>
  <si>
    <r>
      <t xml:space="preserve">Piešķirts finansējums 
MK 10.04.2024. rīkojums Nr.260 (24-TA-548) 
(Ministru kabineta 10.04.2024. sēdē nolemtais (prot. Nr. 15 13. §))
</t>
    </r>
    <r>
      <rPr>
        <b/>
        <i/>
        <sz val="10"/>
        <color theme="1"/>
        <rFont val="Times New Roman"/>
        <family val="1"/>
        <charset val="186"/>
      </rPr>
      <t>274 speciālo transportlīdzekļu un 631 vienību aprīkojuma iegāde</t>
    </r>
  </si>
  <si>
    <r>
      <t xml:space="preserve">Piešķirts finansējums 
MK 23.10.2024. rīkojums Nr.850 (24-TA-2115)
(Ministru kabineta 23.10.2024. sēdē nolemtais (prot. Nr.45  11.§)) 
</t>
    </r>
    <r>
      <rPr>
        <b/>
        <i/>
        <sz val="10"/>
        <color theme="1"/>
        <rFont val="Times New Roman"/>
        <family val="1"/>
        <charset val="186"/>
      </rPr>
      <t>6 ugunsdzēsības autocisternu ar pacēlāju un to komplektācijā esošā aprīkojuma iegāde</t>
    </r>
  </si>
  <si>
    <t>8.</t>
  </si>
  <si>
    <r>
      <t xml:space="preserve">Izdevumi </t>
    </r>
    <r>
      <rPr>
        <b/>
        <sz val="11"/>
        <color theme="1"/>
        <rFont val="Times New Roman"/>
        <family val="1"/>
        <charset val="186"/>
      </rPr>
      <t xml:space="preserve">2025. gadā </t>
    </r>
    <r>
      <rPr>
        <sz val="11"/>
        <color theme="1"/>
        <rFont val="Times New Roman"/>
        <family val="1"/>
        <charset val="186"/>
      </rPr>
      <t xml:space="preserve">no budžeta programmas 01.00.00 "Apropriācijas rezerve", </t>
    </r>
    <r>
      <rPr>
        <i/>
        <sz val="11"/>
        <color theme="1"/>
        <rFont val="Times New Roman"/>
        <family val="1"/>
        <charset val="186"/>
      </rPr>
      <t>euro</t>
    </r>
  </si>
  <si>
    <t>Avansa maksājums bez PVN par specializēto konteinera sistēmu  
(EKK 5239)</t>
  </si>
  <si>
    <t xml:space="preserve"> Norēķins par transportlīdzekļu/specializētās konteineru sistēmas komplektācijā esošo aprīkojumu -kopā 
(EKK 2000+EKK5000)</t>
  </si>
  <si>
    <r>
      <t xml:space="preserve">Pieprasīts finansējums (25-TA-99) 
</t>
    </r>
    <r>
      <rPr>
        <b/>
        <sz val="10"/>
        <rFont val="Times New Roman"/>
        <family val="1"/>
        <charset val="186"/>
      </rPr>
      <t xml:space="preserve">8 </t>
    </r>
    <r>
      <rPr>
        <b/>
        <i/>
        <sz val="10"/>
        <rFont val="Times New Roman"/>
        <family val="1"/>
        <charset val="186"/>
      </rPr>
      <t xml:space="preserve">speciālo transportlīdzekļu un to komplektācijā esošā aprīkojuma, un specializētās konteinera sistēmas ar aprīkojumu 29 vienību iegāde </t>
    </r>
    <r>
      <rPr>
        <sz val="10"/>
        <rFont val="Times New Roman"/>
        <family val="1"/>
        <charset val="186"/>
      </rPr>
      <t>(gala norēķins)</t>
    </r>
    <r>
      <rPr>
        <b/>
        <i/>
        <sz val="10"/>
        <rFont val="Times New Roman"/>
        <family val="1"/>
        <charset val="186"/>
      </rPr>
      <t xml:space="preserve">
</t>
    </r>
  </si>
  <si>
    <t>9.</t>
  </si>
  <si>
    <t>9.1.</t>
  </si>
  <si>
    <t>9.2.</t>
  </si>
  <si>
    <t>11.</t>
  </si>
  <si>
    <t>10. 
(1.-2.-3.-4.-5.-6.-7.-8.)</t>
  </si>
  <si>
    <t>Izdevumi par speciālo transportlīdzekļu un aprīkojuma, specializētās konteineru sistēmas un tās aprīkojuma iegādi 
ar valsts drošību saistītā prioritārā pasākuma "Speciālo ugunsdzēsības un glābšanas transportlīdzekļu iegāde" ietvaros</t>
  </si>
  <si>
    <t>tajā skaitā:</t>
  </si>
  <si>
    <t>EKK 2000 Preces un pakalpojumi</t>
  </si>
  <si>
    <t>EKK 5000 Pamatkapitāla veidošana</t>
  </si>
  <si>
    <t xml:space="preserve"> II. Specializētā konteineru sistēma </t>
  </si>
  <si>
    <t xml:space="preserve">Pavisam (I + II)
</t>
  </si>
  <si>
    <t xml:space="preserve">Sūkņu un spiedvadu konteinera sistēma (komplekts), t.sk.:
</t>
  </si>
  <si>
    <r>
      <t xml:space="preserve">2024. gadā - veikts </t>
    </r>
    <r>
      <rPr>
        <b/>
        <i/>
        <sz val="10"/>
        <color theme="1"/>
        <rFont val="Times New Roman"/>
        <family val="1"/>
        <charset val="186"/>
      </rPr>
      <t>avansa maksājums</t>
    </r>
    <r>
      <rPr>
        <sz val="10"/>
        <color theme="1"/>
        <rFont val="Times New Roman"/>
        <family val="1"/>
        <charset val="186"/>
      </rPr>
      <t xml:space="preserve"> par 2 vieglajiem transportlīdzekļiem ar 6 sēdvietām 
58 453 </t>
    </r>
    <r>
      <rPr>
        <i/>
        <sz val="10"/>
        <color theme="1"/>
        <rFont val="Times New Roman"/>
        <family val="1"/>
        <charset val="186"/>
      </rPr>
      <t>euro</t>
    </r>
  </si>
  <si>
    <t>9.1.2.</t>
  </si>
  <si>
    <t>9.1.3.</t>
  </si>
  <si>
    <t>9.1.1.</t>
  </si>
  <si>
    <t>9.1.4.</t>
  </si>
  <si>
    <t>9.1.5.</t>
  </si>
  <si>
    <t>9.1.6.</t>
  </si>
  <si>
    <t>9.2.1.</t>
  </si>
  <si>
    <t>9.2.2.</t>
  </si>
  <si>
    <t>9.2.3.</t>
  </si>
  <si>
    <t>Veikti avansa maksājumi, tajā skaitā:</t>
  </si>
  <si>
    <r>
      <t xml:space="preserve">2023. gadā - </t>
    </r>
    <r>
      <rPr>
        <sz val="10"/>
        <color theme="1"/>
        <rFont val="Times New Roman"/>
        <family val="1"/>
        <charset val="186"/>
      </rPr>
      <t xml:space="preserve">par 88 ugunsdzēsības autocisternām 13 081 703 </t>
    </r>
    <r>
      <rPr>
        <i/>
        <sz val="10"/>
        <color theme="1"/>
        <rFont val="Times New Roman"/>
        <family val="1"/>
        <charset val="186"/>
      </rPr>
      <t>euro</t>
    </r>
  </si>
  <si>
    <r>
      <t xml:space="preserve">2024. gadā -  </t>
    </r>
    <r>
      <rPr>
        <sz val="10"/>
        <color theme="1"/>
        <rFont val="Times New Roman"/>
        <family val="1"/>
        <charset val="186"/>
      </rPr>
      <t xml:space="preserve">par 64 ugunsdzēsības autocisternām 9 644 800 </t>
    </r>
    <r>
      <rPr>
        <i/>
        <sz val="10"/>
        <color theme="1"/>
        <rFont val="Times New Roman"/>
        <family val="1"/>
        <charset val="186"/>
      </rPr>
      <t>euro (</t>
    </r>
    <r>
      <rPr>
        <sz val="10"/>
        <color theme="1"/>
        <rFont val="Times New Roman"/>
        <family val="1"/>
        <charset val="186"/>
      </rPr>
      <t>no budžeta programmas 01.00.00 "Apropriācijas rezerve" 2024. gadam piešķirtie līdzekļi</t>
    </r>
    <r>
      <rPr>
        <i/>
        <sz val="10"/>
        <color theme="1"/>
        <rFont val="Times New Roman"/>
        <family val="1"/>
        <charset val="186"/>
      </rPr>
      <t>)</t>
    </r>
  </si>
  <si>
    <r>
      <t xml:space="preserve">2024. gadā - par 56 speciālo transportlīdzekļu vienībām un 9 aprīkojuma vienībām 820 641 </t>
    </r>
    <r>
      <rPr>
        <i/>
        <sz val="10"/>
        <color theme="1"/>
        <rFont val="Times New Roman"/>
        <family val="1"/>
        <charset val="186"/>
      </rPr>
      <t>euro</t>
    </r>
  </si>
  <si>
    <r>
      <t xml:space="preserve">2024. gadā - </t>
    </r>
    <r>
      <rPr>
        <sz val="10"/>
        <color theme="1"/>
        <rFont val="Times New Roman"/>
        <family val="1"/>
        <charset val="186"/>
      </rPr>
      <t xml:space="preserve">par 20 speciālo transportlīdzekļu vienībām 1 508 639 </t>
    </r>
    <r>
      <rPr>
        <i/>
        <sz val="10"/>
        <color theme="1"/>
        <rFont val="Times New Roman"/>
        <family val="1"/>
        <charset val="186"/>
      </rPr>
      <t>euro</t>
    </r>
  </si>
  <si>
    <r>
      <t xml:space="preserve">2024. gadā - </t>
    </r>
    <r>
      <rPr>
        <sz val="10"/>
        <color theme="1"/>
        <rFont val="Times New Roman"/>
        <family val="1"/>
        <charset val="186"/>
      </rPr>
      <t xml:space="preserve">par 6 ugunsdzēsības autocisternām ar pacēlāju un to komplektācijā esošo aprīkojumu 2 514 720 </t>
    </r>
    <r>
      <rPr>
        <i/>
        <sz val="10"/>
        <color theme="1"/>
        <rFont val="Times New Roman"/>
        <family val="1"/>
        <charset val="186"/>
      </rPr>
      <t>euro</t>
    </r>
  </si>
  <si>
    <t>Veikti gala maksājumi, tajā skaitā:</t>
  </si>
  <si>
    <r>
      <t xml:space="preserve">2024. gadā -  </t>
    </r>
    <r>
      <rPr>
        <sz val="10"/>
        <color theme="1"/>
        <rFont val="Times New Roman"/>
        <family val="1"/>
        <charset val="186"/>
      </rPr>
      <t xml:space="preserve">par piegādātajām 88 ugunsdzēsības autocisternām un daļējs gala maksājums par piegādātajām 2 ugunsdzēsības autocisternām kopsummā 25 614 780 </t>
    </r>
    <r>
      <rPr>
        <i/>
        <sz val="10"/>
        <color theme="1"/>
        <rFont val="Times New Roman"/>
        <family val="1"/>
        <charset val="186"/>
      </rPr>
      <t>euro (</t>
    </r>
    <r>
      <rPr>
        <sz val="10"/>
        <color theme="1"/>
        <rFont val="Times New Roman"/>
        <family val="1"/>
        <charset val="186"/>
      </rPr>
      <t xml:space="preserve">tajā skaitā no budžeta programmas 01.00.00 "Apropriācijas rezerve" 2024. gadam piešķirtie 344 320 </t>
    </r>
    <r>
      <rPr>
        <i/>
        <sz val="10"/>
        <color theme="1"/>
        <rFont val="Times New Roman"/>
        <family val="1"/>
        <charset val="186"/>
      </rPr>
      <t>euro)</t>
    </r>
  </si>
  <si>
    <r>
      <t xml:space="preserve">2024. gadā - </t>
    </r>
    <r>
      <rPr>
        <sz val="10"/>
        <color theme="1"/>
        <rFont val="Times New Roman"/>
        <family val="1"/>
        <charset val="186"/>
      </rPr>
      <t xml:space="preserve">par piegādātajām 218 aprīkojuma vienībām 1 166 133 </t>
    </r>
    <r>
      <rPr>
        <i/>
        <sz val="10"/>
        <color theme="1"/>
        <rFont val="Times New Roman"/>
        <family val="1"/>
        <charset val="186"/>
      </rPr>
      <t>euro</t>
    </r>
  </si>
  <si>
    <r>
      <t xml:space="preserve">2024. gadā - par 127 piegādātajām speciālo transportlīdzekļu un  622 aprīkojuma vienībām 
4 071 104 </t>
    </r>
    <r>
      <rPr>
        <i/>
        <sz val="10"/>
        <color theme="1"/>
        <rFont val="Times New Roman"/>
        <family val="1"/>
        <charset val="186"/>
      </rPr>
      <t>euro</t>
    </r>
  </si>
  <si>
    <t>Apgūts finansējums - kopā</t>
  </si>
  <si>
    <r>
      <t xml:space="preserve">Plānots pieprasīt finansējumu no  valsts budžeta programmas 01.00.00 "Apropriācijas rezerve" 2025. gadam
(64 ugunsdzēsības autocisternu iegādei (gala maksājumi) 18 959 071 </t>
    </r>
    <r>
      <rPr>
        <i/>
        <sz val="10"/>
        <rFont val="Times New Roman"/>
        <family val="1"/>
        <charset val="186"/>
      </rPr>
      <t>euro</t>
    </r>
    <r>
      <rPr>
        <sz val="10"/>
        <rFont val="Times New Roman"/>
        <family val="1"/>
        <charset val="186"/>
      </rPr>
      <t xml:space="preserve">;
45 piekabju iegādei (gala maksājumi) 207 346 </t>
    </r>
    <r>
      <rPr>
        <i/>
        <sz val="10"/>
        <rFont val="Times New Roman"/>
        <family val="1"/>
        <charset val="186"/>
      </rPr>
      <t>euro;</t>
    </r>
    <r>
      <rPr>
        <sz val="10"/>
        <rFont val="Times New Roman"/>
        <family val="1"/>
        <charset val="186"/>
      </rPr>
      <t xml:space="preserve">
91 apvidus transportlīdzekļu iegādei (norēķins pēc piegādes) 1 509 928 </t>
    </r>
    <r>
      <rPr>
        <i/>
        <sz val="10"/>
        <rFont val="Times New Roman"/>
        <family val="1"/>
        <charset val="186"/>
      </rPr>
      <t>euro;</t>
    </r>
    <r>
      <rPr>
        <sz val="10"/>
        <rFont val="Times New Roman"/>
        <family val="1"/>
        <charset val="186"/>
      </rPr>
      <t xml:space="preserve">
6 specializēto transportlīdzekļu (ķīmijas un glābšanas auto 6x6) iegādei (avansa maksājums atbilstoši noslēgtajam piegādes līgumam) 2 160 000 </t>
    </r>
    <r>
      <rPr>
        <i/>
        <sz val="10"/>
        <rFont val="Times New Roman"/>
        <family val="1"/>
        <charset val="186"/>
      </rPr>
      <t>euro</t>
    </r>
    <r>
      <rPr>
        <sz val="10"/>
        <rFont val="Times New Roman"/>
        <family val="1"/>
        <charset val="186"/>
      </rPr>
      <t xml:space="preserve">
Sūkņu un spiedvadu konteinera sistēmas (komplekts) (avansa maksājums atbilstoši noslēgtajam piegādes līgumam) 1 421 294 </t>
    </r>
    <r>
      <rPr>
        <i/>
        <sz val="10"/>
        <rFont val="Times New Roman"/>
        <family val="1"/>
        <charset val="186"/>
      </rPr>
      <t>euro)</t>
    </r>
  </si>
  <si>
    <r>
      <t xml:space="preserve">Piešķirts finansējums
MK 10.12.2024. rīkojums Nr.1068 (24-TA-2891) (Ministru kabineta 10.12.2024. sēdē nolemtais (prot. Nr.52 36.§)) 
</t>
    </r>
    <r>
      <rPr>
        <b/>
        <sz val="10"/>
        <rFont val="Times New Roman"/>
        <family val="1"/>
        <charset val="186"/>
      </rPr>
      <t xml:space="preserve">8 </t>
    </r>
    <r>
      <rPr>
        <b/>
        <i/>
        <sz val="10"/>
        <rFont val="Times New Roman"/>
        <family val="1"/>
        <charset val="186"/>
      </rPr>
      <t xml:space="preserve">speciālo transportlīdzekļu un to komplektācijā esošā aprīkojuma, un specializētās konteinera sistēmas ar aprīkojumu 29 vienību iegāde (avansa maksājum) 
</t>
    </r>
  </si>
  <si>
    <r>
      <t xml:space="preserve">Piešķirts finansējums
MK 25.02.2025. rīkojums Nr.102 (25-TA-100) (Ministru kabineta 25.02.2025. sēdē nolemtais (prot. Nr.8 8. §)) 
</t>
    </r>
    <r>
      <rPr>
        <b/>
        <i/>
        <sz val="10"/>
        <color theme="1"/>
        <rFont val="Times New Roman"/>
        <family val="1"/>
        <charset val="186"/>
      </rPr>
      <t xml:space="preserve">11 specializēto konteineru un to komplektācijā esošā aprīkojuma iegāde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</si>
</sst>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_-* #,##0.00\ _€_-;\-* #,##0.00\ _€_-;_-* &quot;-&quot;??\ _€_-;_-@_-"/>
    <numFmt numFmtId="165" formatCode="_-* #,##0_-;\-* #,##0_-;_-* &quot;-&quot;??_-;_-@_-"/>
    <numFmt numFmtId="166" formatCode="_-* #,##0\ _€_-;\-* #,##0\ _€_-;_-* &quot;-&quot;??\ _€_-;_-@_-"/>
  </numFmts>
  <fonts count="25"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sz val="12"/>
      <color theme="1"/>
      <name val="Times New Roman"/>
      <family val="1"/>
      <charset val="186"/>
    </font>
    <font>
      <sz val="11"/>
      <color theme="1"/>
      <name val="Times New Roman"/>
      <family val="1"/>
      <charset val="186"/>
    </font>
    <font>
      <b/>
      <sz val="11"/>
      <color theme="1"/>
      <name val="Times New Roman"/>
      <family val="1"/>
      <charset val="186"/>
    </font>
    <font>
      <b/>
      <sz val="10"/>
      <color theme="1"/>
      <name val="Times New Roman"/>
      <family val="1"/>
      <charset val="186"/>
    </font>
    <font>
      <b/>
      <i/>
      <sz val="10"/>
      <color theme="1"/>
      <name val="Times New Roman"/>
      <family val="1"/>
      <charset val="186"/>
    </font>
    <font>
      <sz val="9"/>
      <color theme="1"/>
      <name val="Times New Roman"/>
      <family val="1"/>
      <charset val="186"/>
    </font>
    <font>
      <i/>
      <sz val="10"/>
      <color theme="1"/>
      <name val="Times New Roman"/>
      <family val="1"/>
      <charset val="186"/>
    </font>
    <font>
      <i/>
      <sz val="11"/>
      <color theme="1"/>
      <name val="Times New Roman"/>
      <family val="1"/>
      <charset val="186"/>
    </font>
    <font>
      <sz val="10"/>
      <name val="Times New Roman"/>
      <family val="1"/>
      <charset val="186"/>
    </font>
    <font>
      <i/>
      <sz val="10"/>
      <name val="Times New Roman"/>
      <family val="1"/>
      <charset val="186"/>
    </font>
    <font>
      <b/>
      <sz val="11"/>
      <color theme="1"/>
      <name val="Calibri"/>
      <family val="2"/>
      <charset val="186"/>
      <scheme val="minor"/>
    </font>
    <font>
      <b/>
      <i/>
      <sz val="11"/>
      <color theme="1"/>
      <name val="Times New Roman"/>
      <family val="1"/>
      <charset val="186"/>
    </font>
    <font>
      <u/>
      <sz val="10"/>
      <color theme="1"/>
      <name val="Times New Roman"/>
      <family val="1"/>
      <charset val="186"/>
    </font>
    <font>
      <b/>
      <u/>
      <sz val="10"/>
      <color theme="1"/>
      <name val="Times New Roman"/>
      <family val="1"/>
      <charset val="186"/>
    </font>
    <font>
      <u/>
      <sz val="11"/>
      <color theme="1"/>
      <name val="Calibri"/>
      <family val="2"/>
      <charset val="186"/>
      <scheme val="minor"/>
    </font>
    <font>
      <sz val="12"/>
      <color theme="1"/>
      <name val="Calibri"/>
      <family val="2"/>
      <charset val="186"/>
      <scheme val="minor"/>
    </font>
    <font>
      <b/>
      <sz val="12"/>
      <color theme="1"/>
      <name val="Times New Roman"/>
      <family val="1"/>
      <charset val="186"/>
    </font>
    <font>
      <b/>
      <i/>
      <sz val="11"/>
      <name val="Times New Roman"/>
      <family val="1"/>
      <charset val="186"/>
    </font>
    <font>
      <b/>
      <sz val="10"/>
      <name val="Times New Roman"/>
      <family val="1"/>
      <charset val="186"/>
    </font>
    <font>
      <b/>
      <i/>
      <sz val="10"/>
      <name val="Times New Roman"/>
      <family val="1"/>
      <charset val="186"/>
    </font>
    <font>
      <b/>
      <sz val="11"/>
      <name val="Times New Roman"/>
      <family val="1"/>
      <charset val="186"/>
    </font>
    <font>
      <sz val="10"/>
      <color rgb="FFFF0000"/>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5" tint="0.79998168889431442"/>
        <bgColor indexed="64"/>
      </patternFill>
    </fill>
  </fills>
  <borders count="2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medium">
        <color theme="1" tint="0.34998626667073579"/>
      </left>
      <right style="thin">
        <color theme="0" tint="-0.24994659260841701"/>
      </right>
      <top style="medium">
        <color theme="1" tint="0.34998626667073579"/>
      </top>
      <bottom style="medium">
        <color theme="1" tint="0.34998626667073579"/>
      </bottom>
      <diagonal/>
    </border>
    <border>
      <left style="thin">
        <color theme="0" tint="-0.24994659260841701"/>
      </left>
      <right style="thin">
        <color theme="0" tint="-0.24994659260841701"/>
      </right>
      <top style="medium">
        <color theme="1" tint="0.34998626667073579"/>
      </top>
      <bottom style="medium">
        <color theme="1" tint="0.34998626667073579"/>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theme="0" tint="-0.24994659260841701"/>
      </right>
      <top/>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style="medium">
        <color auto="1"/>
      </top>
      <bottom style="medium">
        <color auto="1"/>
      </bottom>
      <diagonal/>
    </border>
  </borders>
  <cellStyleXfs count="2">
    <xf numFmtId="0" fontId="0" fillId="0" borderId="0"/>
    <xf numFmtId="43" fontId="1" fillId="0" borderId="0" applyFont="0" applyFill="0" applyBorder="0" applyAlignment="0" applyProtection="0"/>
  </cellStyleXfs>
  <cellXfs count="115">
    <xf numFmtId="0" fontId="0" fillId="0" borderId="0" xfId="0"/>
    <xf numFmtId="0" fontId="4" fillId="0" borderId="0" xfId="0" applyFont="1"/>
    <xf numFmtId="0" fontId="4" fillId="0" borderId="0" xfId="0" applyFont="1" applyAlignment="1">
      <alignment wrapText="1"/>
    </xf>
    <xf numFmtId="0" fontId="2" fillId="0" borderId="0" xfId="0" applyFont="1" applyAlignment="1">
      <alignment wrapText="1"/>
    </xf>
    <xf numFmtId="0" fontId="2" fillId="0" borderId="0" xfId="0" applyFont="1" applyAlignment="1">
      <alignment vertical="center" wrapText="1"/>
    </xf>
    <xf numFmtId="3" fontId="2" fillId="0" borderId="0" xfId="0" applyNumberFormat="1" applyFont="1" applyAlignment="1">
      <alignment vertical="center" wrapText="1"/>
    </xf>
    <xf numFmtId="3" fontId="2" fillId="0" borderId="0" xfId="0" applyNumberFormat="1" applyFont="1" applyAlignment="1">
      <alignment wrapText="1"/>
    </xf>
    <xf numFmtId="3" fontId="4" fillId="0" borderId="0" xfId="0" applyNumberFormat="1" applyFont="1" applyAlignment="1">
      <alignment wrapText="1"/>
    </xf>
    <xf numFmtId="0" fontId="5" fillId="0" borderId="0" xfId="0" applyFont="1" applyAlignment="1">
      <alignment wrapText="1"/>
    </xf>
    <xf numFmtId="3" fontId="6" fillId="0" borderId="0" xfId="0" applyNumberFormat="1" applyFont="1" applyAlignment="1">
      <alignment wrapText="1"/>
    </xf>
    <xf numFmtId="0" fontId="6" fillId="0" borderId="0" xfId="0" applyFont="1" applyAlignment="1">
      <alignment wrapText="1"/>
    </xf>
    <xf numFmtId="0" fontId="5"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8" xfId="0" applyFont="1" applyBorder="1" applyAlignment="1">
      <alignment vertical="center" wrapText="1"/>
    </xf>
    <xf numFmtId="3" fontId="2" fillId="0" borderId="8"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3" borderId="8" xfId="0" applyFont="1" applyFill="1" applyBorder="1" applyAlignment="1">
      <alignment vertical="center" wrapText="1"/>
    </xf>
    <xf numFmtId="3" fontId="6" fillId="3" borderId="8" xfId="0" applyNumberFormat="1" applyFont="1" applyFill="1" applyBorder="1" applyAlignment="1">
      <alignment horizontal="center" vertical="center" wrapText="1"/>
    </xf>
    <xf numFmtId="0" fontId="2" fillId="0" borderId="9" xfId="0" applyFont="1" applyBorder="1" applyAlignment="1">
      <alignment horizontal="center" vertical="center" wrapText="1"/>
    </xf>
    <xf numFmtId="3" fontId="2" fillId="0" borderId="9" xfId="0" applyNumberFormat="1" applyFont="1" applyBorder="1" applyAlignment="1">
      <alignment horizontal="center" vertical="center" wrapText="1"/>
    </xf>
    <xf numFmtId="0" fontId="2" fillId="0" borderId="10" xfId="0" applyFont="1" applyBorder="1" applyAlignment="1">
      <alignment vertical="center" wrapText="1"/>
    </xf>
    <xf numFmtId="0" fontId="6" fillId="0" borderId="11" xfId="0" applyFont="1" applyBorder="1" applyAlignment="1">
      <alignment horizontal="center" vertical="center" wrapText="1"/>
    </xf>
    <xf numFmtId="3" fontId="6" fillId="0" borderId="12" xfId="0" applyNumberFormat="1" applyFont="1" applyBorder="1" applyAlignment="1">
      <alignment horizontal="center" vertical="center" wrapText="1"/>
    </xf>
    <xf numFmtId="0" fontId="2" fillId="0" borderId="0" xfId="0" applyFont="1" applyAlignment="1">
      <alignment horizontal="right" vertical="center"/>
    </xf>
    <xf numFmtId="3" fontId="2" fillId="2" borderId="9" xfId="0" applyNumberFormat="1" applyFont="1" applyFill="1" applyBorder="1" applyAlignment="1">
      <alignment horizontal="center" vertical="center" wrapText="1"/>
    </xf>
    <xf numFmtId="0" fontId="2" fillId="2" borderId="9" xfId="0" applyFont="1" applyFill="1" applyBorder="1" applyAlignment="1">
      <alignment vertical="center" wrapText="1"/>
    </xf>
    <xf numFmtId="0" fontId="2" fillId="0" borderId="0" xfId="0" applyFont="1" applyBorder="1" applyAlignment="1">
      <alignment horizontal="left" wrapText="1"/>
    </xf>
    <xf numFmtId="0" fontId="8" fillId="2" borderId="3" xfId="0" applyFont="1" applyFill="1" applyBorder="1" applyAlignment="1">
      <alignment vertical="center" wrapText="1"/>
    </xf>
    <xf numFmtId="0" fontId="2" fillId="3" borderId="3"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165" fontId="2" fillId="2" borderId="3" xfId="1" applyNumberFormat="1" applyFont="1" applyFill="1" applyBorder="1" applyAlignment="1">
      <alignment horizontal="center" vertical="center" wrapText="1"/>
    </xf>
    <xf numFmtId="0" fontId="2" fillId="0" borderId="0" xfId="0" applyFont="1" applyBorder="1" applyAlignment="1">
      <alignment wrapText="1"/>
    </xf>
    <xf numFmtId="0" fontId="11" fillId="0" borderId="8" xfId="0" applyFont="1" applyBorder="1" applyAlignment="1">
      <alignment vertical="center" wrapText="1"/>
    </xf>
    <xf numFmtId="3" fontId="11" fillId="0" borderId="8" xfId="0" applyNumberFormat="1" applyFont="1" applyBorder="1" applyAlignment="1">
      <alignment horizontal="center" vertical="center" wrapText="1"/>
    </xf>
    <xf numFmtId="0" fontId="11" fillId="0" borderId="8" xfId="0" applyFont="1" applyBorder="1" applyAlignment="1">
      <alignment horizontal="right" vertical="center" wrapText="1"/>
    </xf>
    <xf numFmtId="43" fontId="2" fillId="2" borderId="3" xfId="1" applyNumberFormat="1" applyFont="1" applyFill="1" applyBorder="1" applyAlignment="1">
      <alignment horizontal="center" vertical="center" wrapText="1"/>
    </xf>
    <xf numFmtId="43" fontId="2" fillId="2" borderId="3" xfId="1" applyNumberFormat="1" applyFont="1" applyFill="1" applyBorder="1" applyAlignment="1">
      <alignment horizontal="center" vertical="center"/>
    </xf>
    <xf numFmtId="0" fontId="13" fillId="0" borderId="0" xfId="0" applyFont="1"/>
    <xf numFmtId="0" fontId="7" fillId="2" borderId="3" xfId="0" applyFont="1" applyFill="1" applyBorder="1" applyAlignment="1">
      <alignment horizontal="right" vertical="center" wrapText="1"/>
    </xf>
    <xf numFmtId="0" fontId="7" fillId="2" borderId="3" xfId="0" applyFont="1" applyFill="1" applyBorder="1" applyAlignment="1">
      <alignment horizontal="center" vertical="center" wrapText="1"/>
    </xf>
    <xf numFmtId="164" fontId="7" fillId="2" borderId="3" xfId="0" applyNumberFormat="1" applyFont="1" applyFill="1" applyBorder="1" applyAlignment="1">
      <alignment vertical="center" wrapText="1"/>
    </xf>
    <xf numFmtId="0" fontId="6" fillId="0" borderId="6" xfId="0" applyFont="1" applyBorder="1" applyAlignment="1">
      <alignment horizontal="center" vertical="center" wrapText="1"/>
    </xf>
    <xf numFmtId="165" fontId="2" fillId="2" borderId="3" xfId="1" applyNumberFormat="1" applyFont="1" applyFill="1" applyBorder="1" applyAlignment="1">
      <alignment horizontal="center" vertical="center"/>
    </xf>
    <xf numFmtId="166" fontId="7" fillId="2" borderId="3" xfId="0" applyNumberFormat="1" applyFont="1" applyFill="1" applyBorder="1" applyAlignment="1">
      <alignment vertical="center" wrapText="1"/>
    </xf>
    <xf numFmtId="165" fontId="7" fillId="2" borderId="3" xfId="1" applyNumberFormat="1" applyFont="1" applyFill="1" applyBorder="1" applyAlignment="1">
      <alignment horizontal="center" vertical="center" wrapText="1"/>
    </xf>
    <xf numFmtId="0" fontId="2" fillId="2" borderId="9" xfId="0" applyFont="1" applyFill="1" applyBorder="1" applyAlignment="1">
      <alignment horizontal="center" vertical="center" wrapText="1"/>
    </xf>
    <xf numFmtId="0" fontId="16" fillId="0" borderId="6" xfId="0" applyFont="1" applyBorder="1" applyAlignment="1">
      <alignment horizontal="center" vertical="center" wrapText="1"/>
    </xf>
    <xf numFmtId="0" fontId="17" fillId="0" borderId="0" xfId="0" applyFont="1"/>
    <xf numFmtId="165" fontId="14" fillId="2" borderId="2" xfId="1" applyNumberFormat="1" applyFont="1" applyFill="1" applyBorder="1" applyAlignment="1">
      <alignment horizontal="center" vertical="center" wrapText="1"/>
    </xf>
    <xf numFmtId="0" fontId="18" fillId="0" borderId="0" xfId="0" applyFont="1"/>
    <xf numFmtId="0" fontId="14" fillId="2" borderId="2" xfId="0" applyFont="1" applyFill="1" applyBorder="1" applyAlignment="1">
      <alignment horizontal="center" vertical="center" wrapText="1"/>
    </xf>
    <xf numFmtId="165" fontId="20" fillId="2" borderId="2" xfId="1" applyNumberFormat="1" applyFont="1" applyFill="1" applyBorder="1" applyAlignment="1">
      <alignment horizontal="center" vertical="center" wrapText="1"/>
    </xf>
    <xf numFmtId="165" fontId="7" fillId="2" borderId="3" xfId="0" applyNumberFormat="1" applyFont="1" applyFill="1" applyBorder="1" applyAlignment="1">
      <alignment vertical="center" wrapText="1"/>
    </xf>
    <xf numFmtId="0" fontId="2" fillId="2" borderId="3" xfId="0" applyFont="1" applyFill="1" applyBorder="1" applyAlignment="1">
      <alignment horizontal="right" vertical="center" wrapText="1"/>
    </xf>
    <xf numFmtId="0" fontId="11" fillId="0" borderId="0" xfId="0" applyFont="1" applyAlignment="1">
      <alignment horizontal="right" vertical="center"/>
    </xf>
    <xf numFmtId="0" fontId="2" fillId="2" borderId="8" xfId="0" applyFont="1" applyFill="1" applyBorder="1" applyAlignment="1">
      <alignment vertical="center" wrapText="1"/>
    </xf>
    <xf numFmtId="0" fontId="6" fillId="7" borderId="9" xfId="0" applyFont="1" applyFill="1" applyBorder="1" applyAlignment="1">
      <alignment horizontal="center" vertical="center" wrapText="1"/>
    </xf>
    <xf numFmtId="0" fontId="6" fillId="7" borderId="9" xfId="0" applyFont="1" applyFill="1" applyBorder="1" applyAlignment="1">
      <alignment vertical="center" wrapText="1"/>
    </xf>
    <xf numFmtId="3" fontId="6" fillId="7" borderId="9" xfId="0" applyNumberFormat="1" applyFont="1" applyFill="1" applyBorder="1" applyAlignment="1">
      <alignment horizontal="center" vertical="center" wrapText="1"/>
    </xf>
    <xf numFmtId="0" fontId="2" fillId="0" borderId="17" xfId="0" applyFont="1" applyBorder="1" applyAlignment="1">
      <alignment horizontal="right" vertical="center" wrapText="1"/>
    </xf>
    <xf numFmtId="3" fontId="2" fillId="0" borderId="18" xfId="0" applyNumberFormat="1" applyFont="1" applyBorder="1" applyAlignment="1">
      <alignment horizontal="center" vertical="center" wrapText="1"/>
    </xf>
    <xf numFmtId="0" fontId="6" fillId="0" borderId="19" xfId="0" applyFont="1" applyBorder="1" applyAlignment="1">
      <alignment vertical="center" wrapText="1"/>
    </xf>
    <xf numFmtId="0" fontId="2" fillId="2" borderId="10" xfId="0" applyFont="1" applyFill="1" applyBorder="1" applyAlignment="1">
      <alignment horizontal="center" vertical="center" wrapText="1"/>
    </xf>
    <xf numFmtId="3" fontId="2" fillId="2" borderId="10" xfId="0" applyNumberFormat="1" applyFont="1" applyFill="1" applyBorder="1" applyAlignment="1">
      <alignment horizontal="center" vertical="center" wrapText="1"/>
    </xf>
    <xf numFmtId="0" fontId="11" fillId="2" borderId="9" xfId="0" applyFont="1" applyFill="1" applyBorder="1" applyAlignment="1">
      <alignment vertical="top" wrapText="1"/>
    </xf>
    <xf numFmtId="0" fontId="4" fillId="3" borderId="7" xfId="0" applyFont="1" applyFill="1" applyBorder="1" applyAlignment="1">
      <alignment horizontal="center" vertical="center" wrapText="1"/>
    </xf>
    <xf numFmtId="0" fontId="20" fillId="2" borderId="2" xfId="0" applyFont="1" applyFill="1" applyBorder="1" applyAlignment="1">
      <alignment horizontal="right" vertical="center" wrapText="1"/>
    </xf>
    <xf numFmtId="165" fontId="19" fillId="5" borderId="3" xfId="0" applyNumberFormat="1" applyFont="1" applyFill="1" applyBorder="1" applyAlignment="1">
      <alignment horizontal="center" vertical="center"/>
    </xf>
    <xf numFmtId="0" fontId="2" fillId="0" borderId="0" xfId="0" applyFont="1" applyAlignment="1">
      <alignment horizontal="center" vertical="center" wrapText="1"/>
    </xf>
    <xf numFmtId="3" fontId="24" fillId="0" borderId="0" xfId="0" applyNumberFormat="1" applyFont="1" applyAlignment="1">
      <alignment wrapText="1"/>
    </xf>
    <xf numFmtId="0" fontId="2" fillId="0" borderId="17" xfId="0" applyNumberFormat="1" applyFont="1" applyBorder="1" applyAlignment="1">
      <alignment horizontal="right" vertical="center" wrapText="1"/>
    </xf>
    <xf numFmtId="0" fontId="6" fillId="2" borderId="8" xfId="0" applyFont="1" applyFill="1" applyBorder="1" applyAlignment="1">
      <alignment horizontal="center" vertical="center" wrapText="1"/>
    </xf>
    <xf numFmtId="0" fontId="6" fillId="0" borderId="17" xfId="0" applyFont="1" applyBorder="1" applyAlignment="1">
      <alignment horizontal="center" vertical="center" wrapText="1"/>
    </xf>
    <xf numFmtId="0" fontId="7" fillId="2" borderId="9" xfId="0" applyFont="1" applyFill="1" applyBorder="1" applyAlignment="1">
      <alignment vertical="center" wrapText="1"/>
    </xf>
    <xf numFmtId="3" fontId="7" fillId="2" borderId="9" xfId="0" applyNumberFormat="1" applyFont="1" applyFill="1" applyBorder="1" applyAlignment="1">
      <alignment horizontal="center" vertical="center" wrapText="1"/>
    </xf>
    <xf numFmtId="3" fontId="7" fillId="0" borderId="9" xfId="0" applyNumberFormat="1" applyFont="1" applyBorder="1" applyAlignment="1">
      <alignment horizontal="center" vertical="center" wrapText="1"/>
    </xf>
    <xf numFmtId="3" fontId="7" fillId="0" borderId="18" xfId="0" applyNumberFormat="1" applyFont="1" applyBorder="1" applyAlignment="1">
      <alignment horizontal="center" vertical="center" wrapText="1"/>
    </xf>
    <xf numFmtId="0" fontId="11" fillId="2" borderId="10" xfId="0" applyFont="1" applyFill="1" applyBorder="1" applyAlignment="1">
      <alignment vertical="center" wrapText="1"/>
    </xf>
    <xf numFmtId="0" fontId="2" fillId="0" borderId="0" xfId="0" applyFont="1" applyBorder="1" applyAlignment="1">
      <alignment horizontal="right" wrapText="1"/>
    </xf>
    <xf numFmtId="0" fontId="3" fillId="2"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3" xfId="0" applyFont="1" applyBorder="1" applyAlignment="1">
      <alignment horizontal="center" vertical="center" wrapText="1"/>
    </xf>
    <xf numFmtId="0" fontId="2" fillId="3" borderId="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3" fillId="2" borderId="7" xfId="0" applyFont="1" applyFill="1" applyBorder="1" applyAlignment="1">
      <alignment horizontal="center" vertical="center" wrapText="1"/>
    </xf>
    <xf numFmtId="0" fontId="23" fillId="2" borderId="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19" fillId="0" borderId="3" xfId="0" applyFont="1" applyBorder="1" applyAlignment="1">
      <alignment horizontal="center" vertical="center"/>
    </xf>
    <xf numFmtId="165" fontId="19" fillId="8" borderId="3" xfId="0" applyNumberFormat="1" applyFont="1" applyFill="1" applyBorder="1" applyAlignment="1">
      <alignment horizontal="center" vertical="center"/>
    </xf>
    <xf numFmtId="165" fontId="19" fillId="6" borderId="3" xfId="0" applyNumberFormat="1" applyFont="1" applyFill="1" applyBorder="1" applyAlignment="1">
      <alignment vertical="center"/>
    </xf>
    <xf numFmtId="0" fontId="19" fillId="6" borderId="3" xfId="0" applyFont="1" applyFill="1" applyBorder="1" applyAlignment="1">
      <alignment vertical="center"/>
    </xf>
    <xf numFmtId="0" fontId="23" fillId="2" borderId="4" xfId="0" applyFont="1" applyFill="1" applyBorder="1" applyAlignment="1">
      <alignment horizontal="right" vertical="center" wrapText="1"/>
    </xf>
    <xf numFmtId="0" fontId="23" fillId="2" borderId="7" xfId="0" applyFont="1" applyFill="1" applyBorder="1" applyAlignment="1">
      <alignment horizontal="right" vertical="center" wrapText="1"/>
    </xf>
    <xf numFmtId="0" fontId="23" fillId="2" borderId="5" xfId="0" applyFont="1" applyFill="1" applyBorder="1" applyAlignment="1">
      <alignment horizontal="right" vertical="center" wrapText="1"/>
    </xf>
    <xf numFmtId="0" fontId="8" fillId="0" borderId="0" xfId="0" applyFont="1" applyAlignment="1">
      <alignment horizontal="right" wrapText="1"/>
    </xf>
    <xf numFmtId="0" fontId="2" fillId="0" borderId="0" xfId="0" applyFont="1" applyAlignment="1">
      <alignment horizontal="center" vertical="center" wrapText="1"/>
    </xf>
    <xf numFmtId="0" fontId="2" fillId="0" borderId="0" xfId="0" applyFont="1" applyAlignment="1">
      <alignment horizontal="center" wrapText="1"/>
    </xf>
    <xf numFmtId="0" fontId="2" fillId="2" borderId="9" xfId="0" applyFont="1" applyFill="1" applyBorder="1" applyAlignment="1">
      <alignment vertical="top" wrapText="1"/>
    </xf>
  </cellXfs>
  <cellStyles count="2">
    <cellStyle name="Comma" xfId="1" builtinId="3"/>
    <cellStyle name="Normal" xfId="0" builtinId="0"/>
  </cellStyles>
  <dxfs count="0"/>
  <tableStyles count="0" defaultTableStyle="TableStyleMedium2" defaultPivotStyle="PivotStyleLight16"/>
  <colors>
    <mruColors>
      <color rgb="FFCCFFCC"/>
      <color rgb="FFF9FB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R23"/>
  <sheetViews>
    <sheetView topLeftCell="B13" zoomScale="78" zoomScaleNormal="78" workbookViewId="0">
      <selection activeCell="G2" sqref="G2"/>
    </sheetView>
  </sheetViews>
  <sheetFormatPr defaultRowHeight="14.5" x14ac:dyDescent="0.35"/>
  <cols>
    <col min="1" max="1" width="5.54296875" hidden="1" customWidth="1"/>
    <col min="2" max="2" width="34.6328125" customWidth="1"/>
    <col min="3" max="3" width="8.453125" customWidth="1"/>
    <col min="4" max="4" width="19.26953125" customWidth="1"/>
    <col min="5" max="5" width="17.1796875" customWidth="1"/>
    <col min="6" max="7" width="15.26953125" customWidth="1"/>
    <col min="8" max="9" width="15.54296875" customWidth="1"/>
    <col min="10" max="10" width="19" customWidth="1"/>
    <col min="11" max="11" width="11.7265625" customWidth="1"/>
    <col min="12" max="12" width="14.1796875" customWidth="1"/>
    <col min="13" max="13" width="11.81640625" customWidth="1"/>
    <col min="14" max="14" width="9.7265625" customWidth="1"/>
    <col min="15" max="15" width="10.54296875" customWidth="1"/>
    <col min="16" max="16" width="12.1796875" customWidth="1"/>
    <col min="17" max="17" width="11.453125" customWidth="1"/>
    <col min="18" max="18" width="13.54296875" customWidth="1"/>
  </cols>
  <sheetData>
    <row r="1" spans="1:18" ht="43.5" customHeight="1" x14ac:dyDescent="0.35">
      <c r="E1" s="32"/>
      <c r="F1" s="32"/>
      <c r="G1" s="32"/>
      <c r="H1" s="32"/>
      <c r="I1" s="32"/>
      <c r="J1" s="32"/>
      <c r="K1" s="32"/>
      <c r="L1" s="32"/>
      <c r="M1" s="79" t="s">
        <v>7</v>
      </c>
      <c r="N1" s="79"/>
      <c r="O1" s="79"/>
      <c r="P1" s="79"/>
      <c r="Q1" s="79"/>
      <c r="R1" s="79"/>
    </row>
    <row r="2" spans="1:18" ht="16" customHeight="1" x14ac:dyDescent="0.35">
      <c r="E2" s="26"/>
      <c r="F2" s="26"/>
      <c r="G2" s="26"/>
      <c r="H2" s="26"/>
      <c r="I2" s="26"/>
      <c r="J2" s="26"/>
      <c r="K2" s="26"/>
      <c r="L2" s="26"/>
      <c r="M2" s="26"/>
      <c r="N2" s="26"/>
      <c r="R2" s="23" t="s">
        <v>8</v>
      </c>
    </row>
    <row r="3" spans="1:18" ht="39" customHeight="1" x14ac:dyDescent="0.35">
      <c r="A3" s="80" t="s">
        <v>67</v>
      </c>
      <c r="B3" s="80"/>
      <c r="C3" s="80"/>
      <c r="D3" s="80"/>
      <c r="E3" s="80"/>
      <c r="F3" s="80"/>
      <c r="G3" s="80"/>
      <c r="H3" s="80"/>
      <c r="I3" s="80"/>
      <c r="J3" s="80"/>
      <c r="K3" s="80"/>
      <c r="L3" s="80"/>
      <c r="M3" s="80"/>
      <c r="N3" s="80"/>
      <c r="O3" s="80"/>
      <c r="P3" s="80"/>
      <c r="Q3" s="80"/>
      <c r="R3" s="80"/>
    </row>
    <row r="4" spans="1:18" ht="58.5" customHeight="1" x14ac:dyDescent="0.35">
      <c r="A4" s="81" t="s">
        <v>23</v>
      </c>
      <c r="B4" s="83" t="s">
        <v>50</v>
      </c>
      <c r="C4" s="83" t="s">
        <v>49</v>
      </c>
      <c r="D4" s="83" t="s">
        <v>26</v>
      </c>
      <c r="E4" s="66" t="s">
        <v>53</v>
      </c>
      <c r="F4" s="86" t="s">
        <v>58</v>
      </c>
      <c r="G4" s="87"/>
      <c r="H4" s="86" t="s">
        <v>45</v>
      </c>
      <c r="I4" s="88"/>
      <c r="J4" s="88"/>
      <c r="K4" s="88"/>
      <c r="L4" s="88"/>
      <c r="M4" s="88"/>
      <c r="N4" s="88"/>
      <c r="O4" s="88"/>
      <c r="P4" s="88"/>
      <c r="Q4" s="88"/>
      <c r="R4" s="87"/>
    </row>
    <row r="5" spans="1:18" ht="27.65" customHeight="1" x14ac:dyDescent="0.35">
      <c r="A5" s="82"/>
      <c r="B5" s="84"/>
      <c r="C5" s="84"/>
      <c r="D5" s="84"/>
      <c r="E5" s="83" t="s">
        <v>54</v>
      </c>
      <c r="F5" s="83" t="s">
        <v>52</v>
      </c>
      <c r="G5" s="83" t="s">
        <v>59</v>
      </c>
      <c r="H5" s="83" t="s">
        <v>25</v>
      </c>
      <c r="I5" s="83" t="s">
        <v>51</v>
      </c>
      <c r="J5" s="83" t="s">
        <v>60</v>
      </c>
      <c r="K5" s="92" t="s">
        <v>30</v>
      </c>
      <c r="L5" s="93"/>
      <c r="M5" s="93"/>
      <c r="N5" s="93"/>
      <c r="O5" s="93"/>
      <c r="P5" s="93"/>
      <c r="Q5" s="93"/>
      <c r="R5" s="94"/>
    </row>
    <row r="6" spans="1:18" s="48" customFormat="1" ht="23.5" customHeight="1" x14ac:dyDescent="0.35">
      <c r="A6" s="47"/>
      <c r="B6" s="84"/>
      <c r="C6" s="84"/>
      <c r="D6" s="84"/>
      <c r="E6" s="84"/>
      <c r="F6" s="84"/>
      <c r="G6" s="84"/>
      <c r="H6" s="84"/>
      <c r="I6" s="84"/>
      <c r="J6" s="84"/>
      <c r="K6" s="83" t="s">
        <v>38</v>
      </c>
      <c r="L6" s="83" t="s">
        <v>39</v>
      </c>
      <c r="M6" s="95" t="s">
        <v>27</v>
      </c>
      <c r="N6" s="96"/>
      <c r="O6" s="96"/>
      <c r="P6" s="96"/>
      <c r="Q6" s="96"/>
      <c r="R6" s="97"/>
    </row>
    <row r="7" spans="1:18" ht="94.5" customHeight="1" x14ac:dyDescent="0.35">
      <c r="A7" s="42"/>
      <c r="B7" s="85"/>
      <c r="C7" s="85"/>
      <c r="D7" s="85"/>
      <c r="E7" s="85"/>
      <c r="F7" s="85"/>
      <c r="G7" s="85"/>
      <c r="H7" s="85"/>
      <c r="I7" s="85"/>
      <c r="J7" s="85"/>
      <c r="K7" s="85"/>
      <c r="L7" s="85"/>
      <c r="M7" s="28" t="s">
        <v>21</v>
      </c>
      <c r="N7" s="28" t="s">
        <v>36</v>
      </c>
      <c r="O7" s="28" t="s">
        <v>28</v>
      </c>
      <c r="P7" s="28" t="s">
        <v>22</v>
      </c>
      <c r="Q7" s="28" t="s">
        <v>37</v>
      </c>
      <c r="R7" s="28" t="s">
        <v>29</v>
      </c>
    </row>
    <row r="8" spans="1:18" ht="27" customHeight="1" x14ac:dyDescent="0.35">
      <c r="A8" s="42"/>
      <c r="B8" s="98" t="s">
        <v>46</v>
      </c>
      <c r="C8" s="99"/>
      <c r="D8" s="99"/>
      <c r="E8" s="99"/>
      <c r="F8" s="99"/>
      <c r="G8" s="99"/>
      <c r="H8" s="99"/>
      <c r="I8" s="99"/>
      <c r="J8" s="99"/>
      <c r="K8" s="99"/>
      <c r="L8" s="99"/>
      <c r="M8" s="99"/>
      <c r="N8" s="99"/>
      <c r="O8" s="99"/>
      <c r="P8" s="99"/>
      <c r="Q8" s="99"/>
      <c r="R8" s="100"/>
    </row>
    <row r="9" spans="1:18" ht="35.25" customHeight="1" x14ac:dyDescent="0.35">
      <c r="B9" s="29" t="s">
        <v>34</v>
      </c>
      <c r="C9" s="30">
        <v>6</v>
      </c>
      <c r="D9" s="31">
        <f>ROUND(900000*6*1.21,2)</f>
        <v>6534000</v>
      </c>
      <c r="E9" s="31" t="s">
        <v>6</v>
      </c>
      <c r="F9" s="31">
        <v>2160000</v>
      </c>
      <c r="G9" s="31" t="s">
        <v>6</v>
      </c>
      <c r="H9" s="31">
        <f>D9-F9-J9</f>
        <v>371259.93999999994</v>
      </c>
      <c r="I9" s="31" t="s">
        <v>6</v>
      </c>
      <c r="J9" s="31">
        <f>K9+L9</f>
        <v>4002740.06</v>
      </c>
      <c r="K9" s="31">
        <f>M9+N9+O9+P9</f>
        <v>217554.06</v>
      </c>
      <c r="L9" s="31">
        <f>R9+Q9</f>
        <v>3785186</v>
      </c>
      <c r="M9" s="43">
        <f>ROUND(17781.51*6,2)</f>
        <v>106689.06</v>
      </c>
      <c r="N9" s="43">
        <f>ROUND(33.27*6,0)</f>
        <v>200</v>
      </c>
      <c r="O9" s="43">
        <f>ROUND(5860.89*6,0)</f>
        <v>35165</v>
      </c>
      <c r="P9" s="43">
        <f>ROUND(12583.4*6,0)</f>
        <v>75500</v>
      </c>
      <c r="Q9" s="43">
        <f>ROUND(2964.5*6,0)</f>
        <v>17787</v>
      </c>
      <c r="R9" s="43">
        <f>ROUND(627899.77*6,0)</f>
        <v>3767399</v>
      </c>
    </row>
    <row r="10" spans="1:18" ht="30.75" customHeight="1" x14ac:dyDescent="0.35">
      <c r="B10" s="29" t="s">
        <v>33</v>
      </c>
      <c r="C10" s="30">
        <v>2</v>
      </c>
      <c r="D10" s="36">
        <f>ROUND(60385.12*2*1.21,2)</f>
        <v>146131.99</v>
      </c>
      <c r="E10" s="31">
        <f>ROUND(D10*0.4,2)</f>
        <v>58452.800000000003</v>
      </c>
      <c r="F10" s="31" t="s">
        <v>6</v>
      </c>
      <c r="G10" s="31" t="s">
        <v>6</v>
      </c>
      <c r="H10" s="31">
        <f>D10-E10</f>
        <v>87679.189999999988</v>
      </c>
      <c r="I10" s="31" t="s">
        <v>6</v>
      </c>
      <c r="J10" s="36">
        <f>K10+L10</f>
        <v>0</v>
      </c>
      <c r="K10" s="36">
        <f>M10+N10+O10+P10</f>
        <v>0</v>
      </c>
      <c r="L10" s="36">
        <f>R10+Q10</f>
        <v>0</v>
      </c>
      <c r="M10" s="37">
        <v>0</v>
      </c>
      <c r="N10" s="37">
        <v>0</v>
      </c>
      <c r="O10" s="37">
        <v>0</v>
      </c>
      <c r="P10" s="37">
        <v>0</v>
      </c>
      <c r="Q10" s="37">
        <v>0</v>
      </c>
      <c r="R10" s="37">
        <v>0</v>
      </c>
    </row>
    <row r="11" spans="1:18" s="38" customFormat="1" ht="18" customHeight="1" x14ac:dyDescent="0.35">
      <c r="B11" s="39" t="s">
        <v>47</v>
      </c>
      <c r="C11" s="40">
        <f>C9+C10</f>
        <v>8</v>
      </c>
      <c r="D11" s="44">
        <f>SUM(D9:D10)</f>
        <v>6680131.9900000002</v>
      </c>
      <c r="E11" s="53">
        <f t="shared" ref="E11:R11" si="0">SUM(E9:E10)</f>
        <v>58452.800000000003</v>
      </c>
      <c r="F11" s="44">
        <f>F9</f>
        <v>2160000</v>
      </c>
      <c r="G11" s="41">
        <f>SUM(G9:G10)</f>
        <v>0</v>
      </c>
      <c r="H11" s="44">
        <f t="shared" si="0"/>
        <v>458939.12999999995</v>
      </c>
      <c r="I11" s="41">
        <f>SUM(I9:I10)</f>
        <v>0</v>
      </c>
      <c r="J11" s="44">
        <f t="shared" si="0"/>
        <v>4002740.06</v>
      </c>
      <c r="K11" s="44">
        <f t="shared" si="0"/>
        <v>217554.06</v>
      </c>
      <c r="L11" s="44">
        <f t="shared" si="0"/>
        <v>3785186</v>
      </c>
      <c r="M11" s="44">
        <f t="shared" si="0"/>
        <v>106689.06</v>
      </c>
      <c r="N11" s="44">
        <f t="shared" si="0"/>
        <v>200</v>
      </c>
      <c r="O11" s="44">
        <f t="shared" si="0"/>
        <v>35165</v>
      </c>
      <c r="P11" s="44">
        <f t="shared" si="0"/>
        <v>75500</v>
      </c>
      <c r="Q11" s="44">
        <f t="shared" si="0"/>
        <v>17787</v>
      </c>
      <c r="R11" s="44">
        <f t="shared" si="0"/>
        <v>3767399</v>
      </c>
    </row>
    <row r="12" spans="1:18" ht="27" customHeight="1" x14ac:dyDescent="0.35">
      <c r="A12" s="42"/>
      <c r="B12" s="101" t="s">
        <v>71</v>
      </c>
      <c r="C12" s="102"/>
      <c r="D12" s="102"/>
      <c r="E12" s="102"/>
      <c r="F12" s="102"/>
      <c r="G12" s="102"/>
      <c r="H12" s="102"/>
      <c r="I12" s="102"/>
      <c r="J12" s="102"/>
      <c r="K12" s="102"/>
      <c r="L12" s="102"/>
      <c r="M12" s="102"/>
      <c r="N12" s="102"/>
      <c r="O12" s="102"/>
      <c r="P12" s="102"/>
      <c r="Q12" s="102"/>
      <c r="R12" s="103"/>
    </row>
    <row r="13" spans="1:18" ht="43" customHeight="1" x14ac:dyDescent="0.35">
      <c r="A13" s="27" t="s">
        <v>24</v>
      </c>
      <c r="B13" s="29" t="s">
        <v>73</v>
      </c>
      <c r="C13" s="31" t="s">
        <v>6</v>
      </c>
      <c r="D13" s="31" t="s">
        <v>6</v>
      </c>
      <c r="E13" s="31" t="s">
        <v>6</v>
      </c>
      <c r="F13" s="31" t="s">
        <v>6</v>
      </c>
      <c r="G13" s="31" t="s">
        <v>6</v>
      </c>
      <c r="H13" s="31" t="s">
        <v>6</v>
      </c>
      <c r="I13" s="31" t="s">
        <v>6</v>
      </c>
      <c r="J13" s="31" t="s">
        <v>6</v>
      </c>
      <c r="K13" s="31" t="s">
        <v>6</v>
      </c>
      <c r="L13" s="31" t="s">
        <v>6</v>
      </c>
      <c r="M13" s="31" t="s">
        <v>6</v>
      </c>
      <c r="N13" s="31" t="s">
        <v>6</v>
      </c>
      <c r="O13" s="31" t="s">
        <v>6</v>
      </c>
      <c r="P13" s="31" t="s">
        <v>6</v>
      </c>
      <c r="Q13" s="31" t="s">
        <v>6</v>
      </c>
      <c r="R13" s="31" t="s">
        <v>6</v>
      </c>
    </row>
    <row r="14" spans="1:18" ht="25" customHeight="1" x14ac:dyDescent="0.35">
      <c r="A14" s="27"/>
      <c r="B14" s="54" t="s">
        <v>43</v>
      </c>
      <c r="C14" s="30">
        <v>7</v>
      </c>
      <c r="D14" s="36">
        <f>ROUND(141138.8*7*1.21,2)</f>
        <v>1195445.6399999999</v>
      </c>
      <c r="E14" s="31" t="s">
        <v>6</v>
      </c>
      <c r="F14" s="31" t="s">
        <v>6</v>
      </c>
      <c r="G14" s="31">
        <v>395189</v>
      </c>
      <c r="H14" s="31" t="s">
        <v>6</v>
      </c>
      <c r="I14" s="31">
        <f>ROUND(D14-G14-J14,0)</f>
        <v>494774</v>
      </c>
      <c r="J14" s="31">
        <f>K14+L14</f>
        <v>305483</v>
      </c>
      <c r="K14" s="31">
        <f>M14+N14+O14+P14</f>
        <v>29145</v>
      </c>
      <c r="L14" s="31">
        <f t="shared" ref="L14:L17" si="1">R14+Q14</f>
        <v>276338</v>
      </c>
      <c r="M14" s="43">
        <v>3395</v>
      </c>
      <c r="N14" s="37">
        <v>0</v>
      </c>
      <c r="O14" s="37">
        <v>0</v>
      </c>
      <c r="P14" s="43">
        <v>25750</v>
      </c>
      <c r="Q14" s="37">
        <v>0</v>
      </c>
      <c r="R14" s="43">
        <v>276338</v>
      </c>
    </row>
    <row r="15" spans="1:18" ht="25" customHeight="1" x14ac:dyDescent="0.35">
      <c r="A15" s="27"/>
      <c r="B15" s="54" t="s">
        <v>40</v>
      </c>
      <c r="C15" s="30">
        <v>7</v>
      </c>
      <c r="D15" s="36">
        <f>ROUND(185289.8*7*1.21,2)</f>
        <v>1569404.61</v>
      </c>
      <c r="E15" s="31" t="s">
        <v>6</v>
      </c>
      <c r="F15" s="31" t="s">
        <v>6</v>
      </c>
      <c r="G15" s="31">
        <v>518811</v>
      </c>
      <c r="H15" s="31" t="s">
        <v>6</v>
      </c>
      <c r="I15" s="31">
        <f t="shared" ref="I15:I17" si="2">ROUND(D15-G15-J15,0)</f>
        <v>1041694</v>
      </c>
      <c r="J15" s="31">
        <f>K15+L15</f>
        <v>8900</v>
      </c>
      <c r="K15" s="31">
        <f>M15+N15+O15+P15</f>
        <v>1338</v>
      </c>
      <c r="L15" s="31">
        <f t="shared" si="1"/>
        <v>7562</v>
      </c>
      <c r="M15" s="43">
        <v>0</v>
      </c>
      <c r="N15" s="43">
        <v>0</v>
      </c>
      <c r="O15" s="43">
        <v>0</v>
      </c>
      <c r="P15" s="43">
        <v>1338</v>
      </c>
      <c r="Q15" s="43">
        <v>0</v>
      </c>
      <c r="R15" s="43">
        <f>7562</f>
        <v>7562</v>
      </c>
    </row>
    <row r="16" spans="1:18" ht="25" customHeight="1" x14ac:dyDescent="0.35">
      <c r="A16" s="27"/>
      <c r="B16" s="54" t="s">
        <v>41</v>
      </c>
      <c r="C16" s="30">
        <v>12</v>
      </c>
      <c r="D16" s="36">
        <f>ROUND(54748.8*12*1.21,2)</f>
        <v>794952.58</v>
      </c>
      <c r="E16" s="31" t="s">
        <v>6</v>
      </c>
      <c r="F16" s="31" t="s">
        <v>6</v>
      </c>
      <c r="G16" s="31">
        <v>262795</v>
      </c>
      <c r="H16" s="31" t="s">
        <v>6</v>
      </c>
      <c r="I16" s="31">
        <v>495159</v>
      </c>
      <c r="J16" s="31">
        <f t="shared" ref="J16" si="3">K16+L16</f>
        <v>36998</v>
      </c>
      <c r="K16" s="31">
        <f>M16+N16+O16+P16</f>
        <v>0</v>
      </c>
      <c r="L16" s="31">
        <f t="shared" si="1"/>
        <v>36998</v>
      </c>
      <c r="M16" s="37">
        <v>0</v>
      </c>
      <c r="N16" s="37">
        <v>0</v>
      </c>
      <c r="O16" s="37">
        <v>0</v>
      </c>
      <c r="P16" s="37">
        <v>0</v>
      </c>
      <c r="Q16" s="37">
        <v>0</v>
      </c>
      <c r="R16" s="43">
        <v>36998</v>
      </c>
    </row>
    <row r="17" spans="1:18" ht="25" customHeight="1" x14ac:dyDescent="0.35">
      <c r="A17" s="27"/>
      <c r="B17" s="54" t="s">
        <v>42</v>
      </c>
      <c r="C17" s="30">
        <v>3</v>
      </c>
      <c r="D17" s="36">
        <f>ROUND(203749.2*3*1.21,2)</f>
        <v>739609.59999999998</v>
      </c>
      <c r="E17" s="31" t="s">
        <v>6</v>
      </c>
      <c r="F17" s="31" t="s">
        <v>6</v>
      </c>
      <c r="G17" s="31">
        <v>244499</v>
      </c>
      <c r="H17" s="31" t="s">
        <v>6</v>
      </c>
      <c r="I17" s="31">
        <f t="shared" si="2"/>
        <v>435179</v>
      </c>
      <c r="J17" s="31">
        <f>K17+L17</f>
        <v>59932</v>
      </c>
      <c r="K17" s="36">
        <f>M17+N17+O17+P17</f>
        <v>0</v>
      </c>
      <c r="L17" s="31">
        <f t="shared" si="1"/>
        <v>59932</v>
      </c>
      <c r="M17" s="37">
        <v>0</v>
      </c>
      <c r="N17" s="37">
        <v>0</v>
      </c>
      <c r="O17" s="37">
        <v>0</v>
      </c>
      <c r="P17" s="37">
        <v>0</v>
      </c>
      <c r="Q17" s="37">
        <v>0</v>
      </c>
      <c r="R17" s="43">
        <v>59932</v>
      </c>
    </row>
    <row r="18" spans="1:18" s="38" customFormat="1" ht="18" customHeight="1" x14ac:dyDescent="0.35">
      <c r="B18" s="39" t="s">
        <v>48</v>
      </c>
      <c r="C18" s="40">
        <f>SUM(C13:C17)</f>
        <v>29</v>
      </c>
      <c r="D18" s="45">
        <f>ROUND(D14+D15+D16+D17+1,0)</f>
        <v>4299413</v>
      </c>
      <c r="E18" s="45">
        <f>SUM(E13:E17)</f>
        <v>0</v>
      </c>
      <c r="F18" s="45">
        <f>SUM(F13:F17)</f>
        <v>0</v>
      </c>
      <c r="G18" s="45">
        <f>SUM(G13:G17)</f>
        <v>1421294</v>
      </c>
      <c r="H18" s="45">
        <f>SUM(H13:H17)</f>
        <v>0</v>
      </c>
      <c r="I18" s="45">
        <f>SUM(I13:I17)</f>
        <v>2466806</v>
      </c>
      <c r="J18" s="45">
        <f t="shared" ref="J18:R18" si="4">SUM(J13:J17)</f>
        <v>411313</v>
      </c>
      <c r="K18" s="45">
        <f>SUM(K13:K17)</f>
        <v>30483</v>
      </c>
      <c r="L18" s="45">
        <f t="shared" si="4"/>
        <v>380830</v>
      </c>
      <c r="M18" s="45">
        <f t="shared" si="4"/>
        <v>3395</v>
      </c>
      <c r="N18" s="45">
        <f t="shared" si="4"/>
        <v>0</v>
      </c>
      <c r="O18" s="45">
        <f t="shared" si="4"/>
        <v>0</v>
      </c>
      <c r="P18" s="45">
        <f t="shared" si="4"/>
        <v>27088</v>
      </c>
      <c r="Q18" s="45">
        <f t="shared" si="4"/>
        <v>0</v>
      </c>
      <c r="R18" s="45">
        <f t="shared" si="4"/>
        <v>380830</v>
      </c>
    </row>
    <row r="19" spans="1:18" s="38" customFormat="1" ht="25.5" customHeight="1" x14ac:dyDescent="0.35">
      <c r="B19" s="67" t="s">
        <v>72</v>
      </c>
      <c r="C19" s="51">
        <f t="shared" ref="C19:R19" si="5">C11+C18</f>
        <v>37</v>
      </c>
      <c r="D19" s="52">
        <f>D11+D18</f>
        <v>10979544.99</v>
      </c>
      <c r="E19" s="49">
        <f t="shared" si="5"/>
        <v>58452.800000000003</v>
      </c>
      <c r="F19" s="49">
        <f t="shared" si="5"/>
        <v>2160000</v>
      </c>
      <c r="G19" s="49">
        <f t="shared" si="5"/>
        <v>1421294</v>
      </c>
      <c r="H19" s="49">
        <f t="shared" si="5"/>
        <v>458939.12999999995</v>
      </c>
      <c r="I19" s="49">
        <f>I11+I18</f>
        <v>2466806</v>
      </c>
      <c r="J19" s="49">
        <f>J11+J18</f>
        <v>4414053.0600000005</v>
      </c>
      <c r="K19" s="49">
        <f t="shared" si="5"/>
        <v>248037.06</v>
      </c>
      <c r="L19" s="49">
        <f>L11+L18</f>
        <v>4166016</v>
      </c>
      <c r="M19" s="49">
        <f t="shared" si="5"/>
        <v>110084.06</v>
      </c>
      <c r="N19" s="49">
        <f t="shared" si="5"/>
        <v>200</v>
      </c>
      <c r="O19" s="49">
        <f t="shared" si="5"/>
        <v>35165</v>
      </c>
      <c r="P19" s="49">
        <f>P11+P18</f>
        <v>102588</v>
      </c>
      <c r="Q19" s="49">
        <f t="shared" si="5"/>
        <v>17787</v>
      </c>
      <c r="R19" s="49">
        <f t="shared" si="5"/>
        <v>4148229</v>
      </c>
    </row>
    <row r="20" spans="1:18" s="50" customFormat="1" ht="24.5" customHeight="1" x14ac:dyDescent="0.35">
      <c r="B20" s="104" t="s">
        <v>44</v>
      </c>
      <c r="C20" s="104"/>
      <c r="D20" s="104"/>
      <c r="E20" s="68">
        <f>E19</f>
        <v>58452.800000000003</v>
      </c>
      <c r="F20" s="105">
        <f>G19+F11</f>
        <v>3581294</v>
      </c>
      <c r="G20" s="105"/>
      <c r="H20" s="106">
        <f>H19+I19+J19</f>
        <v>7339798.1900000004</v>
      </c>
      <c r="I20" s="107"/>
      <c r="J20" s="107"/>
      <c r="K20" s="107"/>
      <c r="L20" s="107"/>
      <c r="M20" s="107"/>
      <c r="N20" s="107"/>
      <c r="O20" s="107"/>
      <c r="P20" s="107"/>
      <c r="Q20" s="107"/>
      <c r="R20" s="107"/>
    </row>
    <row r="21" spans="1:18" ht="21.5" customHeight="1" x14ac:dyDescent="0.35">
      <c r="B21" s="89" t="s">
        <v>68</v>
      </c>
      <c r="C21" s="90"/>
      <c r="D21" s="90"/>
      <c r="E21" s="90"/>
      <c r="F21" s="90"/>
      <c r="G21" s="90"/>
      <c r="H21" s="90"/>
      <c r="I21" s="90"/>
      <c r="J21" s="90"/>
      <c r="K21" s="90"/>
      <c r="L21" s="90"/>
      <c r="M21" s="90"/>
      <c r="N21" s="90"/>
      <c r="O21" s="90"/>
      <c r="P21" s="90"/>
      <c r="Q21" s="90"/>
      <c r="R21" s="91"/>
    </row>
    <row r="22" spans="1:18" ht="24" customHeight="1" x14ac:dyDescent="0.35">
      <c r="B22" s="108" t="s">
        <v>69</v>
      </c>
      <c r="C22" s="109"/>
      <c r="D22" s="110"/>
      <c r="E22" s="68" t="s">
        <v>6</v>
      </c>
      <c r="F22" s="105" t="s">
        <v>6</v>
      </c>
      <c r="G22" s="105"/>
      <c r="H22" s="106">
        <f>K19</f>
        <v>248037.06</v>
      </c>
      <c r="I22" s="107"/>
      <c r="J22" s="107"/>
      <c r="K22" s="107"/>
      <c r="L22" s="107"/>
      <c r="M22" s="107"/>
      <c r="N22" s="107"/>
      <c r="O22" s="107"/>
      <c r="P22" s="107"/>
      <c r="Q22" s="107"/>
      <c r="R22" s="107"/>
    </row>
    <row r="23" spans="1:18" ht="24" customHeight="1" x14ac:dyDescent="0.35">
      <c r="B23" s="108" t="s">
        <v>70</v>
      </c>
      <c r="C23" s="109"/>
      <c r="D23" s="110"/>
      <c r="E23" s="68">
        <f>E20</f>
        <v>58452.800000000003</v>
      </c>
      <c r="F23" s="105">
        <f>F20</f>
        <v>3581294</v>
      </c>
      <c r="G23" s="105"/>
      <c r="H23" s="106">
        <f>H19+I19+L19</f>
        <v>7091761.1299999999</v>
      </c>
      <c r="I23" s="107"/>
      <c r="J23" s="107"/>
      <c r="K23" s="107"/>
      <c r="L23" s="107"/>
      <c r="M23" s="107"/>
      <c r="N23" s="107"/>
      <c r="O23" s="107"/>
      <c r="P23" s="107"/>
      <c r="Q23" s="107"/>
      <c r="R23" s="107"/>
    </row>
  </sheetData>
  <mergeCells count="30">
    <mergeCell ref="B22:D22"/>
    <mergeCell ref="F22:G22"/>
    <mergeCell ref="H22:R22"/>
    <mergeCell ref="B23:D23"/>
    <mergeCell ref="F23:G23"/>
    <mergeCell ref="H23:R23"/>
    <mergeCell ref="B21:R21"/>
    <mergeCell ref="G5:G7"/>
    <mergeCell ref="H5:H7"/>
    <mergeCell ref="I5:I7"/>
    <mergeCell ref="J5:J7"/>
    <mergeCell ref="K5:R5"/>
    <mergeCell ref="K6:K7"/>
    <mergeCell ref="L6:L7"/>
    <mergeCell ref="M6:R6"/>
    <mergeCell ref="B8:R8"/>
    <mergeCell ref="B12:R12"/>
    <mergeCell ref="B20:D20"/>
    <mergeCell ref="F20:G20"/>
    <mergeCell ref="H20:R20"/>
    <mergeCell ref="M1:R1"/>
    <mergeCell ref="A3:R3"/>
    <mergeCell ref="A4:A5"/>
    <mergeCell ref="B4:B7"/>
    <mergeCell ref="C4:C7"/>
    <mergeCell ref="D4:D7"/>
    <mergeCell ref="F4:G4"/>
    <mergeCell ref="H4:R4"/>
    <mergeCell ref="E5:E7"/>
    <mergeCell ref="F5:F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2"/>
  <sheetViews>
    <sheetView tabSelected="1" topLeftCell="A12" zoomScale="90" zoomScaleNormal="90" workbookViewId="0">
      <selection activeCell="B15" sqref="B15"/>
    </sheetView>
  </sheetViews>
  <sheetFormatPr defaultColWidth="8.81640625" defaultRowHeight="14" x14ac:dyDescent="0.3"/>
  <cols>
    <col min="1" max="1" width="9.81640625" style="1" customWidth="1"/>
    <col min="2" max="2" width="71.1796875" style="1" customWidth="1"/>
    <col min="3" max="3" width="12.54296875" style="1" customWidth="1"/>
    <col min="4" max="4" width="14.1796875" style="1" customWidth="1"/>
    <col min="5" max="5" width="14.81640625" style="1" customWidth="1"/>
    <col min="6" max="16384" width="8.81640625" style="1"/>
  </cols>
  <sheetData>
    <row r="1" spans="1:6" ht="70.5" customHeight="1" x14ac:dyDescent="0.3">
      <c r="C1" s="111" t="s">
        <v>7</v>
      </c>
      <c r="D1" s="111"/>
      <c r="E1" s="111"/>
    </row>
    <row r="2" spans="1:6" ht="17.149999999999999" customHeight="1" x14ac:dyDescent="0.3">
      <c r="E2" s="55" t="s">
        <v>14</v>
      </c>
    </row>
    <row r="3" spans="1:6" ht="43" customHeight="1" x14ac:dyDescent="0.3">
      <c r="A3" s="112" t="s">
        <v>11</v>
      </c>
      <c r="B3" s="112"/>
      <c r="C3" s="112"/>
      <c r="D3" s="112"/>
      <c r="E3" s="112"/>
    </row>
    <row r="4" spans="1:6" ht="27" customHeight="1" x14ac:dyDescent="0.3">
      <c r="A4" s="113" t="s">
        <v>13</v>
      </c>
      <c r="B4" s="113"/>
      <c r="C4" s="113"/>
      <c r="D4" s="113"/>
      <c r="E4" s="113"/>
    </row>
    <row r="5" spans="1:6" s="2" customFormat="1" x14ac:dyDescent="0.3"/>
    <row r="6" spans="1:6" s="8" customFormat="1" ht="23.15" customHeight="1" x14ac:dyDescent="0.3">
      <c r="A6" s="11" t="s">
        <v>0</v>
      </c>
      <c r="B6" s="11" t="s">
        <v>10</v>
      </c>
      <c r="C6" s="11" t="s">
        <v>16</v>
      </c>
      <c r="D6" s="11" t="s">
        <v>17</v>
      </c>
      <c r="E6" s="11" t="s">
        <v>18</v>
      </c>
    </row>
    <row r="7" spans="1:6" s="10" customFormat="1" ht="22.5" customHeight="1" x14ac:dyDescent="0.3">
      <c r="A7" s="15" t="s">
        <v>1</v>
      </c>
      <c r="B7" s="16" t="s">
        <v>9</v>
      </c>
      <c r="C7" s="17">
        <v>23070823</v>
      </c>
      <c r="D7" s="17">
        <v>78188135</v>
      </c>
      <c r="E7" s="17">
        <v>65046151</v>
      </c>
      <c r="F7" s="9"/>
    </row>
    <row r="8" spans="1:6" s="3" customFormat="1" ht="61" customHeight="1" x14ac:dyDescent="0.3">
      <c r="A8" s="12" t="s">
        <v>2</v>
      </c>
      <c r="B8" s="13" t="s">
        <v>19</v>
      </c>
      <c r="C8" s="14">
        <v>23070823</v>
      </c>
      <c r="D8" s="14">
        <v>46790488</v>
      </c>
      <c r="E8" s="14" t="s">
        <v>6</v>
      </c>
      <c r="F8" s="6"/>
    </row>
    <row r="9" spans="1:6" s="3" customFormat="1" ht="67.5" customHeight="1" x14ac:dyDescent="0.3">
      <c r="A9" s="35" t="s">
        <v>31</v>
      </c>
      <c r="B9" s="33" t="s">
        <v>32</v>
      </c>
      <c r="C9" s="14" t="s">
        <v>6</v>
      </c>
      <c r="D9" s="34">
        <v>-1499985</v>
      </c>
      <c r="E9" s="14" t="s">
        <v>6</v>
      </c>
      <c r="F9" s="6"/>
    </row>
    <row r="10" spans="1:6" s="3" customFormat="1" ht="55" customHeight="1" x14ac:dyDescent="0.3">
      <c r="A10" s="12" t="s">
        <v>12</v>
      </c>
      <c r="B10" s="56" t="s">
        <v>55</v>
      </c>
      <c r="C10" s="14" t="s">
        <v>6</v>
      </c>
      <c r="D10" s="14">
        <v>5595218</v>
      </c>
      <c r="E10" s="14">
        <v>4562233</v>
      </c>
      <c r="F10" s="6"/>
    </row>
    <row r="11" spans="1:6" s="3" customFormat="1" ht="58" customHeight="1" x14ac:dyDescent="0.3">
      <c r="A11" s="18" t="s">
        <v>3</v>
      </c>
      <c r="B11" s="25" t="s">
        <v>20</v>
      </c>
      <c r="C11" s="19" t="s">
        <v>6</v>
      </c>
      <c r="D11" s="19">
        <v>2674773</v>
      </c>
      <c r="E11" s="24">
        <v>2262959</v>
      </c>
      <c r="F11" s="6"/>
    </row>
    <row r="12" spans="1:6" s="3" customFormat="1" ht="59.5" customHeight="1" x14ac:dyDescent="0.3">
      <c r="A12" s="18" t="s">
        <v>4</v>
      </c>
      <c r="B12" s="25" t="s">
        <v>56</v>
      </c>
      <c r="C12" s="19" t="s">
        <v>6</v>
      </c>
      <c r="D12" s="19">
        <v>2514720</v>
      </c>
      <c r="E12" s="24">
        <v>5092309</v>
      </c>
      <c r="F12" s="6"/>
    </row>
    <row r="13" spans="1:6" s="3" customFormat="1" ht="68" customHeight="1" x14ac:dyDescent="0.3">
      <c r="A13" s="46" t="s">
        <v>5</v>
      </c>
      <c r="B13" s="65" t="s">
        <v>96</v>
      </c>
      <c r="C13" s="24" t="s">
        <v>6</v>
      </c>
      <c r="D13" s="24">
        <v>3639747</v>
      </c>
      <c r="E13" s="24" t="s">
        <v>6</v>
      </c>
      <c r="F13" s="6"/>
    </row>
    <row r="14" spans="1:6" s="3" customFormat="1" ht="44" customHeight="1" x14ac:dyDescent="0.3">
      <c r="A14" s="46" t="s">
        <v>35</v>
      </c>
      <c r="B14" s="65" t="s">
        <v>61</v>
      </c>
      <c r="C14" s="24" t="s">
        <v>6</v>
      </c>
      <c r="D14" s="24" t="s">
        <v>6</v>
      </c>
      <c r="E14" s="24">
        <v>7339798</v>
      </c>
      <c r="F14" s="6"/>
    </row>
    <row r="15" spans="1:6" s="3" customFormat="1" ht="54" customHeight="1" x14ac:dyDescent="0.3">
      <c r="A15" s="46" t="s">
        <v>57</v>
      </c>
      <c r="B15" s="114" t="s">
        <v>97</v>
      </c>
      <c r="C15" s="24" t="s">
        <v>6</v>
      </c>
      <c r="D15" s="24" t="s">
        <v>6</v>
      </c>
      <c r="E15" s="24">
        <v>4526388</v>
      </c>
      <c r="F15" s="6"/>
    </row>
    <row r="16" spans="1:6" s="3" customFormat="1" ht="20.5" customHeight="1" x14ac:dyDescent="0.3">
      <c r="A16" s="57" t="s">
        <v>62</v>
      </c>
      <c r="B16" s="58" t="s">
        <v>94</v>
      </c>
      <c r="C16" s="59">
        <f>C18</f>
        <v>13081703</v>
      </c>
      <c r="D16" s="59">
        <f>D17+D24</f>
        <v>45399270.600000001</v>
      </c>
      <c r="E16" s="59" t="s">
        <v>6</v>
      </c>
      <c r="F16" s="6"/>
    </row>
    <row r="17" spans="1:6" s="3" customFormat="1" ht="20.5" customHeight="1" x14ac:dyDescent="0.3">
      <c r="A17" s="72" t="s">
        <v>63</v>
      </c>
      <c r="B17" s="74" t="s">
        <v>84</v>
      </c>
      <c r="C17" s="75">
        <f>C18</f>
        <v>13081703</v>
      </c>
      <c r="D17" s="75">
        <f>D19+D20+D21+D22+D23</f>
        <v>14547253.33</v>
      </c>
      <c r="E17" s="76" t="s">
        <v>6</v>
      </c>
      <c r="F17" s="6"/>
    </row>
    <row r="18" spans="1:6" s="3" customFormat="1" ht="24" customHeight="1" x14ac:dyDescent="0.3">
      <c r="A18" s="60" t="s">
        <v>77</v>
      </c>
      <c r="B18" s="25" t="s">
        <v>85</v>
      </c>
      <c r="C18" s="19">
        <v>13081703</v>
      </c>
      <c r="D18" s="19" t="s">
        <v>6</v>
      </c>
      <c r="E18" s="19" t="s">
        <v>6</v>
      </c>
      <c r="F18" s="6"/>
    </row>
    <row r="19" spans="1:6" s="3" customFormat="1" ht="30.5" customHeight="1" x14ac:dyDescent="0.3">
      <c r="A19" s="60" t="s">
        <v>75</v>
      </c>
      <c r="B19" s="25" t="s">
        <v>86</v>
      </c>
      <c r="C19" s="19" t="s">
        <v>6</v>
      </c>
      <c r="D19" s="61">
        <v>9644800</v>
      </c>
      <c r="E19" s="19" t="s">
        <v>6</v>
      </c>
      <c r="F19" s="6"/>
    </row>
    <row r="20" spans="1:6" s="3" customFormat="1" ht="22" customHeight="1" x14ac:dyDescent="0.3">
      <c r="A20" s="71" t="s">
        <v>76</v>
      </c>
      <c r="B20" s="25" t="s">
        <v>87</v>
      </c>
      <c r="C20" s="19" t="s">
        <v>6</v>
      </c>
      <c r="D20" s="61">
        <v>820641</v>
      </c>
      <c r="E20" s="19" t="s">
        <v>6</v>
      </c>
      <c r="F20" s="6"/>
    </row>
    <row r="21" spans="1:6" s="3" customFormat="1" ht="20" customHeight="1" x14ac:dyDescent="0.3">
      <c r="A21" s="60" t="s">
        <v>78</v>
      </c>
      <c r="B21" s="25" t="s">
        <v>88</v>
      </c>
      <c r="C21" s="19" t="s">
        <v>6</v>
      </c>
      <c r="D21" s="61">
        <v>1508639.3299999998</v>
      </c>
      <c r="E21" s="19" t="s">
        <v>6</v>
      </c>
      <c r="F21" s="6"/>
    </row>
    <row r="22" spans="1:6" s="3" customFormat="1" ht="27.5" customHeight="1" x14ac:dyDescent="0.3">
      <c r="A22" s="60" t="s">
        <v>79</v>
      </c>
      <c r="B22" s="25" t="s">
        <v>89</v>
      </c>
      <c r="C22" s="19" t="s">
        <v>6</v>
      </c>
      <c r="D22" s="61">
        <v>2514720</v>
      </c>
      <c r="E22" s="19" t="s">
        <v>6</v>
      </c>
      <c r="F22" s="6"/>
    </row>
    <row r="23" spans="1:6" s="3" customFormat="1" ht="28" customHeight="1" x14ac:dyDescent="0.3">
      <c r="A23" s="60" t="s">
        <v>80</v>
      </c>
      <c r="B23" s="25" t="s">
        <v>74</v>
      </c>
      <c r="C23" s="19" t="s">
        <v>6</v>
      </c>
      <c r="D23" s="61">
        <v>58453</v>
      </c>
      <c r="E23" s="19" t="s">
        <v>6</v>
      </c>
      <c r="F23" s="6"/>
    </row>
    <row r="24" spans="1:6" s="3" customFormat="1" ht="17.5" customHeight="1" x14ac:dyDescent="0.3">
      <c r="A24" s="73" t="s">
        <v>64</v>
      </c>
      <c r="B24" s="74" t="s">
        <v>90</v>
      </c>
      <c r="C24" s="76" t="s">
        <v>6</v>
      </c>
      <c r="D24" s="77">
        <f>D25+D26+D27</f>
        <v>30852017.27</v>
      </c>
      <c r="E24" s="76" t="s">
        <v>6</v>
      </c>
      <c r="F24" s="6"/>
    </row>
    <row r="25" spans="1:6" s="3" customFormat="1" ht="40.5" customHeight="1" x14ac:dyDescent="0.3">
      <c r="A25" s="60" t="s">
        <v>81</v>
      </c>
      <c r="B25" s="25" t="s">
        <v>91</v>
      </c>
      <c r="C25" s="19" t="s">
        <v>6</v>
      </c>
      <c r="D25" s="61">
        <f>25043131+571649</f>
        <v>25614780</v>
      </c>
      <c r="E25" s="19" t="s">
        <v>6</v>
      </c>
      <c r="F25" s="6"/>
    </row>
    <row r="26" spans="1:6" s="3" customFormat="1" ht="28" customHeight="1" x14ac:dyDescent="0.3">
      <c r="A26" s="60" t="s">
        <v>82</v>
      </c>
      <c r="B26" s="25" t="s">
        <v>93</v>
      </c>
      <c r="C26" s="19" t="s">
        <v>6</v>
      </c>
      <c r="D26" s="61">
        <v>4071104</v>
      </c>
      <c r="E26" s="19" t="s">
        <v>6</v>
      </c>
      <c r="F26" s="6"/>
    </row>
    <row r="27" spans="1:6" s="3" customFormat="1" ht="23.5" customHeight="1" thickBot="1" x14ac:dyDescent="0.35">
      <c r="A27" s="60" t="s">
        <v>83</v>
      </c>
      <c r="B27" s="25" t="s">
        <v>92</v>
      </c>
      <c r="C27" s="19" t="s">
        <v>6</v>
      </c>
      <c r="D27" s="61">
        <v>1166133.27</v>
      </c>
      <c r="E27" s="19" t="s">
        <v>6</v>
      </c>
      <c r="F27" s="6"/>
    </row>
    <row r="28" spans="1:6" s="3" customFormat="1" ht="45.65" customHeight="1" thickBot="1" x14ac:dyDescent="0.35">
      <c r="A28" s="21" t="s">
        <v>66</v>
      </c>
      <c r="B28" s="62" t="s">
        <v>15</v>
      </c>
      <c r="C28" s="22">
        <f>C7-C8</f>
        <v>0</v>
      </c>
      <c r="D28" s="22">
        <f>D7-D8-D10-D11-D12-D13</f>
        <v>16973189</v>
      </c>
      <c r="E28" s="22">
        <f>E7-E10-E11-E12-E14-E15</f>
        <v>41262464</v>
      </c>
      <c r="F28" s="6"/>
    </row>
    <row r="29" spans="1:6" s="3" customFormat="1" ht="117" customHeight="1" x14ac:dyDescent="0.3">
      <c r="A29" s="63" t="s">
        <v>65</v>
      </c>
      <c r="B29" s="78" t="s">
        <v>95</v>
      </c>
      <c r="C29" s="64" t="s">
        <v>6</v>
      </c>
      <c r="D29" s="64" t="s">
        <v>6</v>
      </c>
      <c r="E29" s="64">
        <v>24257639</v>
      </c>
      <c r="F29" s="70"/>
    </row>
    <row r="30" spans="1:6" s="3" customFormat="1" ht="13" x14ac:dyDescent="0.3">
      <c r="A30" s="69"/>
      <c r="B30" s="20"/>
      <c r="C30" s="5"/>
      <c r="D30" s="5"/>
      <c r="E30" s="5"/>
      <c r="F30" s="6"/>
    </row>
    <row r="31" spans="1:6" s="3" customFormat="1" ht="13" x14ac:dyDescent="0.3">
      <c r="A31" s="4"/>
      <c r="B31" s="4"/>
      <c r="C31" s="5"/>
      <c r="D31" s="5"/>
      <c r="E31" s="5"/>
      <c r="F31" s="6"/>
    </row>
    <row r="32" spans="1:6" s="3" customFormat="1" ht="13" x14ac:dyDescent="0.3">
      <c r="A32" s="4"/>
      <c r="B32" s="4"/>
      <c r="C32" s="5"/>
      <c r="D32" s="5"/>
      <c r="E32" s="5"/>
      <c r="F32" s="6"/>
    </row>
    <row r="33" spans="1:6" s="3" customFormat="1" ht="13" x14ac:dyDescent="0.3">
      <c r="A33" s="4"/>
      <c r="B33" s="4"/>
      <c r="C33" s="5"/>
      <c r="D33" s="5"/>
      <c r="E33" s="5"/>
      <c r="F33" s="6"/>
    </row>
    <row r="34" spans="1:6" s="3" customFormat="1" ht="13" x14ac:dyDescent="0.3">
      <c r="A34" s="4"/>
      <c r="B34" s="4"/>
      <c r="C34" s="5"/>
      <c r="D34" s="5"/>
      <c r="E34" s="5"/>
      <c r="F34" s="6"/>
    </row>
    <row r="35" spans="1:6" s="3" customFormat="1" ht="13" x14ac:dyDescent="0.3">
      <c r="A35" s="4"/>
      <c r="B35" s="4"/>
      <c r="C35" s="5"/>
      <c r="D35" s="5"/>
      <c r="E35" s="5"/>
      <c r="F35" s="6"/>
    </row>
    <row r="36" spans="1:6" s="3" customFormat="1" ht="13" x14ac:dyDescent="0.3">
      <c r="A36" s="4"/>
      <c r="B36" s="4"/>
      <c r="C36" s="5"/>
      <c r="D36" s="5"/>
      <c r="E36" s="5"/>
      <c r="F36" s="6"/>
    </row>
    <row r="37" spans="1:6" s="3" customFormat="1" ht="13" x14ac:dyDescent="0.3">
      <c r="B37" s="4"/>
      <c r="C37" s="6"/>
      <c r="D37" s="6"/>
      <c r="E37" s="6"/>
      <c r="F37" s="6"/>
    </row>
    <row r="38" spans="1:6" s="2" customFormat="1" x14ac:dyDescent="0.3">
      <c r="B38" s="3"/>
      <c r="C38" s="7"/>
      <c r="D38" s="7"/>
      <c r="E38" s="7"/>
      <c r="F38" s="7"/>
    </row>
    <row r="39" spans="1:6" s="2" customFormat="1" x14ac:dyDescent="0.3"/>
    <row r="40" spans="1:6" s="2" customFormat="1" x14ac:dyDescent="0.3"/>
    <row r="41" spans="1:6" s="2" customFormat="1" x14ac:dyDescent="0.3"/>
    <row r="42" spans="1:6" x14ac:dyDescent="0.3">
      <c r="B42" s="2"/>
    </row>
  </sheetData>
  <mergeCells count="3">
    <mergeCell ref="C1:E1"/>
    <mergeCell ref="A3:E3"/>
    <mergeCell ref="A4:E4"/>
  </mergeCells>
  <pageMargins left="0.7" right="0.7" top="0.75" bottom="0.75" header="0.3" footer="0.3"/>
  <pageSetup paperSize="9" scale="7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 tab Sp_transp_kont_ar_apr </vt:lpstr>
      <vt:lpstr>2 tab Kopsavilkums </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Apine</dc:creator>
  <cp:lastModifiedBy>Sandra Apine</cp:lastModifiedBy>
  <cp:lastPrinted>2024-09-23T10:25:40Z</cp:lastPrinted>
  <dcterms:created xsi:type="dcterms:W3CDTF">2024-02-23T08:57:23Z</dcterms:created>
  <dcterms:modified xsi:type="dcterms:W3CDTF">2025-02-27T12:10:03Z</dcterms:modified>
</cp:coreProperties>
</file>