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vnozare.pri\vm\Redirect_profiles\VM_Igors_Belovs\My Documents\Darba mape\MK_Noteikumu_projekti\2023\Grozījumi_134_TA_402\091123_prec\"/>
    </mc:Choice>
  </mc:AlternateContent>
  <xr:revisionPtr revIDLastSave="0" documentId="8_{E04CFA2E-2A0D-47A2-8163-849A393808B9}" xr6:coauthVersionLast="47" xr6:coauthVersionMax="47" xr10:uidLastSave="{00000000-0000-0000-0000-000000000000}"/>
  <bookViews>
    <workbookView xWindow="57480" yWindow="-120" windowWidth="29040" windowHeight="15840" tabRatio="751" activeTab="6" xr2:uid="{2F1FF9AE-5CEF-49CC-9E42-8BF65D95AD73}"/>
  </bookViews>
  <sheets>
    <sheet name="Kopsavilkums" sheetId="5" r:id="rId1"/>
    <sheet name="Vēža pacienta karte" sheetId="1" r:id="rId2"/>
    <sheet name="laboratorija" sheetId="2" r:id="rId3"/>
    <sheet name="ONKO_uzturesana" sheetId="3" r:id="rId4"/>
    <sheet name="DigiVes_uzturēšana" sheetId="9" r:id="rId5"/>
    <sheet name="Papildus finansējums" sheetId="7" r:id="rId6"/>
    <sheet name="Papild_finans_TPL" sheetId="10" r:id="rId7"/>
  </sheets>
  <definedNames>
    <definedName name="_xlnm.Print_Area" localSheetId="1">'Vēža pacienta karte'!$A$1:$I$11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9" i="5" l="1"/>
  <c r="C9" i="5"/>
  <c r="D4" i="5" l="1"/>
  <c r="D10" i="5"/>
  <c r="D8" i="5"/>
  <c r="D7" i="5"/>
  <c r="D6" i="5"/>
  <c r="H13" i="10"/>
  <c r="H15" i="10" s="1"/>
  <c r="H4" i="10"/>
  <c r="H5" i="10" s="1"/>
  <c r="H6" i="10" s="1"/>
  <c r="H8" i="10" s="1"/>
  <c r="I14" i="10"/>
  <c r="I15" i="10" s="1"/>
  <c r="I17" i="10" s="1"/>
  <c r="F14" i="9"/>
  <c r="E14" i="9"/>
  <c r="F13" i="9"/>
  <c r="E13" i="9"/>
  <c r="E12" i="9"/>
  <c r="F12" i="9" s="1"/>
  <c r="E11" i="9"/>
  <c r="F11" i="9" s="1"/>
  <c r="F10" i="9"/>
  <c r="E10" i="9"/>
  <c r="E15" i="9" s="1"/>
  <c r="F15" i="9" s="1"/>
  <c r="E6" i="9"/>
  <c r="F6" i="9" s="1"/>
  <c r="E5" i="9"/>
  <c r="E7" i="9" s="1"/>
  <c r="F4" i="9"/>
  <c r="E4" i="9"/>
  <c r="D11" i="5" l="1"/>
  <c r="H17" i="10"/>
  <c r="E16" i="9"/>
  <c r="F16" i="9" s="1"/>
  <c r="F17" i="9" s="1"/>
  <c r="F7" i="9"/>
  <c r="F5" i="9"/>
  <c r="C10" i="5" l="1"/>
  <c r="D5" i="7"/>
  <c r="H5" i="7" s="1"/>
  <c r="H6" i="7" s="1"/>
  <c r="H5" i="3"/>
  <c r="H9" i="3" s="1"/>
  <c r="D5" i="3"/>
  <c r="I6" i="3"/>
  <c r="H13" i="2"/>
  <c r="H17" i="2" s="1"/>
  <c r="D13" i="2"/>
  <c r="I14" i="2"/>
  <c r="H4" i="1"/>
  <c r="H8" i="1" s="1"/>
  <c r="G5" i="1"/>
  <c r="H4" i="2"/>
  <c r="H8" i="7" l="1"/>
  <c r="H15" i="2"/>
  <c r="B6" i="5" s="1"/>
  <c r="H6" i="1"/>
  <c r="C4" i="5" s="1"/>
  <c r="I15" i="2"/>
  <c r="I9" i="3"/>
  <c r="I7" i="3"/>
  <c r="C7" i="5" s="1"/>
  <c r="H7" i="3"/>
  <c r="B7" i="5" s="1"/>
  <c r="I17" i="2" l="1"/>
  <c r="C6" i="5"/>
  <c r="C11" i="5" s="1"/>
  <c r="H5" i="2"/>
  <c r="G9" i="1"/>
  <c r="G8" i="1"/>
  <c r="H6" i="2" l="1"/>
  <c r="G6" i="1"/>
  <c r="B4" i="5" s="1"/>
  <c r="H8" i="2" l="1"/>
  <c r="B5" i="5"/>
  <c r="B11" i="5" s="1"/>
</calcChain>
</file>

<file path=xl/sharedStrings.xml><?xml version="1.0" encoding="utf-8"?>
<sst xmlns="http://schemas.openxmlformats.org/spreadsheetml/2006/main" count="193" uniqueCount="93">
  <si>
    <t>Pielikums Nr.1
Ministru kabineta noteikumu projekts “Grozījumi Ministru kabineta 2014. gada 11. marta noteikumos Nr. 134 "Noteikumi par vienoto veselības nozares elektronisko informācijas sistēmu"” sākotnējās ietekmes novērtējuma ziņojumam (anotācijai)</t>
  </si>
  <si>
    <t>Izdevumu pozīcija</t>
  </si>
  <si>
    <t>2023.gads</t>
  </si>
  <si>
    <t>2024.gadā un turpmāk ik gadu</t>
  </si>
  <si>
    <t>Laboratoriju portāla izstrāde/ pielāgošana</t>
  </si>
  <si>
    <t>-</t>
  </si>
  <si>
    <t>Laboratorijas portāla uzturēšana</t>
  </si>
  <si>
    <t>DigiVes infrastruktūras uzturēšana</t>
  </si>
  <si>
    <t>Ekspertu pakalpojumi</t>
  </si>
  <si>
    <t>Pielikums Nr.2
Ministru kabineta noteikumu projekts “Grozījumi Ministru kabineta 2014. gada 11. marta noteikumos Nr. 134 "Noteikumi par vienoto veselības nozares elektronisko informācijas sistēmu"” sākotnējās ietekmes novērtējuma ziņojumam (anotācijai)</t>
  </si>
  <si>
    <t>Nr.p.k.</t>
  </si>
  <si>
    <t>Nosaukums</t>
  </si>
  <si>
    <t>Precizēts apraksts</t>
  </si>
  <si>
    <t>Vienību skaits</t>
  </si>
  <si>
    <t>Vienību nosaukums</t>
  </si>
  <si>
    <t>Vienības cena, euro</t>
  </si>
  <si>
    <t xml:space="preserve"> Papildu nepieciešamais finansējums 2023.gadam, euro</t>
  </si>
  <si>
    <t xml:space="preserve"> Papildu nepieciešamais finansējums 2024.gadam  un turpmāk ik gadu, euro</t>
  </si>
  <si>
    <t>Uzturēšanas izmaksas</t>
  </si>
  <si>
    <t>cilvēkstundas</t>
  </si>
  <si>
    <t>Izmaiņu/ pielāgojumu veikšanas izmaksas</t>
  </si>
  <si>
    <t>Vēsturisko karšu labošana, Kontroles pie datu ievades/ iesūtīšanas, Veco klasifikatoru pārņemšana, datu konvertācija, Robežgadījumu apstrāde, Vēsturisko datu attēlošana Vēža pacienta kartē, kā arī papildinājumu izstrāde Vēža pacienta kartē</t>
  </si>
  <si>
    <t>Kopā:</t>
  </si>
  <si>
    <t>t.sk., pa EKK :</t>
  </si>
  <si>
    <t>EKK 2000</t>
  </si>
  <si>
    <t>EKK 5000</t>
  </si>
  <si>
    <t>Budžeta apakšorogrammas  45.01.00 "Veselības aprūpes finansējuma administrēšana un ekonomiskā novērtēšana" ietvaros -  prioritārais pasākums “Veselības aprūpes pakalpojumu onkoloģijas jomā uzlabošana” nodrošinot veselības aprūpes pakalpojumu saņēmēju datubāzes darbības nepārtrauktību (MK 13.01.2023. sēdes prot. Nr.2 1.§ 2. punkts).</t>
  </si>
  <si>
    <t xml:space="preserve">Reģistrs ir valsts informācijas sistēma, kas satur datus par pacientiem, kuri slimo ar noteiktām slimībām. 
</t>
  </si>
  <si>
    <t>Pielikums Nr.3
Ministru kabineta noteikumu projekts “Grozījumi Ministru kabineta 2014. gada 11. marta noteikumos Nr. 134 "Noteikumi par vienoto veselības nozares elektronisko informācijas sistēmu"” sākotnējās ietekmes novērtējuma ziņojumam (anotācijai)</t>
  </si>
  <si>
    <t>Vienības cena</t>
  </si>
  <si>
    <t>EKK</t>
  </si>
  <si>
    <t xml:space="preserve"> Papildu nepieciešamais finansējums 2023.gadam EUR</t>
  </si>
  <si>
    <t>Pielāgošanas/ izstrādes izmaksas</t>
  </si>
  <si>
    <t>Portāla izveide, vai esošo portālu papildināšana ar ierspēju apskatīt laboratoriju informāciju, kā arī šo datu centralizēta apstrāde un saņemšana no laboratorijām</t>
  </si>
  <si>
    <t>Cilvēkstunda</t>
  </si>
  <si>
    <t>Kopā bez PVN:</t>
  </si>
  <si>
    <t>Kopā ar PVN:</t>
  </si>
  <si>
    <t xml:space="preserve">t.sk., pa EKK </t>
  </si>
  <si>
    <t>Laboratorijas portāla I kārtas uzturēšana</t>
  </si>
  <si>
    <t xml:space="preserve"> Papildu nepieciešamais finansējums 2023.gadam, EUR</t>
  </si>
  <si>
    <t xml:space="preserve"> Papildu nepieciešamais finansējums 2024.gadam un turpmāk ik gadu, EUR</t>
  </si>
  <si>
    <t>Laboratorijas sistēma/moduļa I kārtas uzturēšanas nodrošināšanai 2023 gada trijiem mēnešiem</t>
  </si>
  <si>
    <t>Mēneša uzturēšanas izmaksas</t>
  </si>
  <si>
    <t>Laboratorijas sistēma/moduļa uzturēšanas nodrošināšanai 2024 gada un turpmākajiem gadiem</t>
  </si>
  <si>
    <t>Palielināti izdevumi, lai nodrošinātu laboratorijas izmeklējumu sistēmas izstrādi un citu informācijas un komunikācijas sistēmu attīstību un nepārtrauktas darbības nodrošināšanu un uzturēšanu, pārdalot finansējumu no apakšprogrammas 33.18.00 “Plānveida stacionāro veselības aprūpes pakalpojumu nodrošināšana” (MK 11.10.2022. sēdes prot. Nr.52 5.§ 75. punkts)</t>
  </si>
  <si>
    <t>Pielikums Nr.4
Ministru kabineta noteikumu projekts “Grozījumi Ministru kabineta 2014. gada 11. marta noteikumos Nr. 134 "Noteikumi par vienoto veselības nozares elektronisko informācijas sistēmu"” sākotnējās ietekmes novērtējuma ziņojumam (anotācijai)</t>
  </si>
  <si>
    <t>ONKO populācijas reģistrs I kārtas uzturēšana</t>
  </si>
  <si>
    <t xml:space="preserve"> Papildu nepieciešamais finansējums 2024.gadamun turpmāk ik gadu, EUR</t>
  </si>
  <si>
    <t>Pielikums Nr.5
Ministru kabineta noteikumu projekts “Grozījumi Ministru kabineta 2014. gada 11. marta noteikumos Nr. 134 "Noteikumi par vienoto veselības nozares elektronisko informācijas sistēmu"” sākotnējās ietekmes novērtējuma ziņojumam (anotācijai)</t>
  </si>
  <si>
    <t>VESPC pakalpojums</t>
  </si>
  <si>
    <t>Mērvienība</t>
  </si>
  <si>
    <t>Cena par vienību, bez PVN</t>
  </si>
  <si>
    <t>Daudzums</t>
  </si>
  <si>
    <t>Ikmēneša abonēšanas maksa, bez PVN</t>
  </si>
  <si>
    <t>Ikmēneša abonēšanas maksa, ar PVN</t>
  </si>
  <si>
    <t>Virtuālo serveru jaudu pakalpojums, kodoli</t>
  </si>
  <si>
    <t>vCPU, gab</t>
  </si>
  <si>
    <t>Virtuālo serveru jaudu pakalpojums, operatīvā atmiņa</t>
  </si>
  <si>
    <t>RAM, 1GB</t>
  </si>
  <si>
    <t>Virtuālo serveru jaudu pakalpojums, diska vieta</t>
  </si>
  <si>
    <t>SSD, 1TB</t>
  </si>
  <si>
    <t xml:space="preserve">Rezerves kopēšana : </t>
  </si>
  <si>
    <t>Mārvienība</t>
  </si>
  <si>
    <t>Cena EUR kopā mēnesī, bez PVN</t>
  </si>
  <si>
    <t>Cena EUR kopā mēnesī, ar PVN</t>
  </si>
  <si>
    <t>Datubāzes/aplikācijas rezerves kopēšanas aģents</t>
  </si>
  <si>
    <t>gab</t>
  </si>
  <si>
    <t>Oprētājsistēmas/Failsistēmas rezerves kopēšanas aģents</t>
  </si>
  <si>
    <t>Virtuālā servera rezerves kopēšana aģents</t>
  </si>
  <si>
    <t>Datu glabātuve</t>
  </si>
  <si>
    <t>1TB</t>
  </si>
  <si>
    <t>Kiberdrošības pakalpojuma “Vairogs+” abonēšana</t>
  </si>
  <si>
    <t>Viss kopā EUR bez PVN mēnesī:</t>
  </si>
  <si>
    <t>2023 gadā un turpmāk ik gadu:</t>
  </si>
  <si>
    <t>Pielikums Nr.6
Ministru kabineta noteikumu projekts “Grozījumi Ministru kabineta 2014. gada 11. marta noteikumos Nr. 134 "Noteikumi par vienoto veselības nozares elektronisko informācijas sistēmu"” sākotnējās ietekmes novērtējuma ziņojumam (anotācijai)</t>
  </si>
  <si>
    <t>Papildus nepieciešamais finansējums Laboratorisko izmeklējumu pārvaldības moduļa un Vēža pacienta kartes darbības nodrošināšanai</t>
  </si>
  <si>
    <t>Ekspertiem jānodrošina sekojošais:
1.1. koordinēt un uzraudzīt pacientu pamatdatu un laboratorisko izmeklējumu datu elektronisko apmaiņu ar ārstniecības iestāžu un laboratoriju informācijas sistēmām (turpmāk – IS);
1.2. nodrošināt savietojamību ar ārstniecības iestāžu un laboratoriju IS;
1.3. nodrošināt izmaiņu vadību un sadarbību ar ārstniecības iestāžu un laboratoriju IS izstrādātājiem un ārstniecības iestāžu pilnvarotajām personām par plānotajām un ieviestajām izmaiņām un risinājumu funkcionalitātēm;
1.4. nodrošināt un organizēt medicīnas laboratoriju novērojumu identificēšanas nosaukumu un kodu klasifikatoru (turpmāk – LOINC klasifikators) karšu izmaiņu realizāciju un atjaunošanu saskaņā ar HL7 FHIR standartu;
1.5. vadīt un veikt problēmu risināšanu, kas saistīta ar datu apmaiņas nodrošināšanu; 
1.6. vadīt uzturēšanu, papildināšanu un izmaiņu veikšanu;
1.7. sniegt lietotājiem pirmā līmeņa konsultatīvo un tehnisko atbalstu;
1.8. pārraudzīt jaunu integrācijas risinājumu pieslēgšanu, nodrošinot testēšanu un pakalpojuma juridisko atšķirību salāgošanu;
1.9  koordinēt starpresoru jautājumu risināšanu, kas attiecas uz nepieciešamo klasifikatoru un klasifikāciju uzturēšanu;
1.10. koordinēt ārstniecības iestāžu/laboratoriju IS izstrādātāju atbalstu integrāciju nodrošināšanai;
1.11 koordinēt LOINC klasifikatoru standartizēšanu un kartēšanas rezultātu saskaņošanu;
1.12 nodrošināt IS un IKT infrastruktūras pārraudzību, administrēšanu un darbību.</t>
  </si>
  <si>
    <t>Stundas</t>
  </si>
  <si>
    <t>KOPĀ:</t>
  </si>
  <si>
    <t>Pielikums Nr.7
Ministru kabineta noteikumu projekts “Grozījumi Ministru kabineta 2014. gada 11. marta noteikumos Nr. 134 "Noteikumi par vienoto veselības nozares elektronisko informācijas sistēmu"” sākotnējās ietekmes novērtējuma ziņojumam (anotācijai)</t>
  </si>
  <si>
    <t>Atzinuma tehniskā palīglīdzekļa saņemšanai pilnveidošana</t>
  </si>
  <si>
    <t>Atzinuma tehniskā palīglīdzekļa uzturēšanas nodrošināšanai 2024 gada sešiem mēnešiem</t>
  </si>
  <si>
    <t>Atzinuma tehniskā palīglīdzekļa uzturēšanas nodrošināšanai 2025 gada un turpmākajiem gadiem</t>
  </si>
  <si>
    <t>2025.gadā un turpmāk ik gadu</t>
  </si>
  <si>
    <t>Atzinuma tehniskā palīglīdzekļa saņemšanai pilnveidošana - papildināšana ar diviem laukiem: izskatīšanas steidzamība un steidzamības iemesls.
Novērtējumā iekļauts: izmaiņu izstrāde e-veselības sistēmā, t.sk., portālā un atbalsts ĀI IS integrācijām, risinājuma dokumentēšana</t>
  </si>
  <si>
    <t>Vēža pacienta kartes papildināšana un uzturēšana 2024 gadam un turpmāk</t>
  </si>
  <si>
    <t>Vēža pacienta kartes papildināšana un uzturēšana</t>
  </si>
  <si>
    <t xml:space="preserve">Vēža pacienta kartes uzturēšanas nodrošināšana 2024 gadam un turpmāk Atbilstoši līgumam ar uzturētāju un tehniskajai specifikācija uzturēšanas pakalpojumā ietilpst:
Uzturēšanas pakalpojums. Pakalpojuma sniegšanas ietvaros Izpildītājs nodrošina stabilu IS darbību. Kopējā (gan plānotā, gan neplānotā) IS pieejamība kalendārā mēneša laikā nedrīkst būt zemāka kā P-24 prasībā noteiktā. Uzturēšanas pakalpojums ir jānodrošina uz Pasūtītāja infrastruktūras. Uzturēšanas pakalpojums ietver: 
• Pasūtītāja produkcijas un ne produkcijas (testa un citi) IS uzraudzības nodrošināšana 24 stundas diennaktī, 7 dienas nedēļā; 
• Konstatēto incidentu novēršana un Pasūtītāja IS darbības atjaunošana saskaņā ar P-4 prasības nosacījumiem; 
• Regulāra IS rezerves kopiju veidošana un atjaunošana no rezerves kopijām, rezerves kopiju testēšana un testēšanas procesa dokumentēšana; 
• IS jauno versiju instalēšana testa un produkcijas vidē; 
• Darbības problēmu izpēti un novēršanu; 
• Kļūdu labošanu; 
• Konsultācijas; 
• Izmaiņu pieprasījumu novērtēšanu un realizāciju; 
• Izstrādāto izmaiņu pieprasījumu uzturēšanu
• Uzturēšanas pakalpojuma ietvaros Izpildītājam ir jānodrošina, ka gadījumā, ja tiek izdots Lietojumprogrammas darbības nodrošināšanā izmantotās standartprogrammatūras (trešās puses programmatūra) jauninājums, Izpildītājs pēc Pasūtītāja pieprasījuma sniedz atzinumu par jauninājuma 32 ietekmi uz lietojumprogrammas programmatūru un gadījumā, ja, lai nodrošinātu jauninājuma uzstādīšanu, nepieciešami pielāgojumi Lietojumprogrammā, sniedz izvērtējumu par šādu darbu darbietilpību.
• Lietotāju tehniskais atbalsts. Izpildītājam jānodrošina gala lietotāju tehniskais atbalsts un konsultācijas
</t>
  </si>
  <si>
    <t>Papildu nepieciešamais finansējums atzinuma tehniskā palīglīdzekļa saņemšanas pilnveidošanai</t>
  </si>
  <si>
    <t>Papildu nepieciešamais finansējums atzinuma tehniskā palīglīdzekļa saņemšanas uzturēšanai</t>
  </si>
  <si>
    <t xml:space="preserve"> Papildu nepieciešamais finansējums 2024.gadam EUR</t>
  </si>
  <si>
    <t xml:space="preserve"> Papildu nepieciešamais finansējums 2024.gadam, EUR</t>
  </si>
  <si>
    <t xml:space="preserve"> Papildu nepieciešamais finansējums 2025.gadam un turpmāk ik gadu, EUR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</si>
</sst>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0_ ;\-#,##0\ "/>
    <numFmt numFmtId="165" formatCode="_-* #,##0.00\ _€_-;\-* #,##0.00\ _€_-;_-* &quot;-&quot;??\ _€_-;_-@_-"/>
    <numFmt numFmtId="166" formatCode="#,##0.00\ _€"/>
    <numFmt numFmtId="167" formatCode="#,##0.00\ &quot;€&quot;"/>
  </numFmts>
  <fonts count="37" x14ac:knownFonts="1">
    <font>
      <sz val="11"/>
      <color theme="1"/>
      <name val="Calibri"/>
      <family val="2"/>
      <charset val="186"/>
      <scheme val="minor"/>
    </font>
    <font>
      <sz val="11"/>
      <color theme="1"/>
      <name val="Calibri"/>
      <family val="2"/>
      <charset val="186"/>
      <scheme val="minor"/>
    </font>
    <font>
      <sz val="10"/>
      <color indexed="8"/>
      <name val="Times New Roman"/>
      <family val="1"/>
    </font>
    <font>
      <sz val="10"/>
      <name val="Arial"/>
      <family val="2"/>
      <charset val="186"/>
    </font>
    <font>
      <sz val="10"/>
      <name val="Times New Roman"/>
      <family val="1"/>
    </font>
    <font>
      <b/>
      <sz val="10"/>
      <color indexed="8"/>
      <name val="Times New Roman"/>
      <family val="1"/>
    </font>
    <font>
      <b/>
      <sz val="14"/>
      <color indexed="8"/>
      <name val="Times New Roman"/>
      <family val="1"/>
      <charset val="186"/>
    </font>
    <font>
      <b/>
      <sz val="8"/>
      <color indexed="8"/>
      <name val="Times New Roman"/>
      <family val="1"/>
      <charset val="186"/>
    </font>
    <font>
      <sz val="8"/>
      <color theme="1"/>
      <name val="Calibri"/>
      <family val="2"/>
      <charset val="186"/>
      <scheme val="minor"/>
    </font>
    <font>
      <sz val="8"/>
      <color indexed="8"/>
      <name val="Times New Roman"/>
      <family val="1"/>
      <charset val="186"/>
    </font>
    <font>
      <b/>
      <sz val="9"/>
      <color indexed="8"/>
      <name val="Times New Roman"/>
      <family val="1"/>
      <charset val="186"/>
    </font>
    <font>
      <sz val="9"/>
      <color theme="1"/>
      <name val="Times New Roman"/>
      <family val="1"/>
      <charset val="186"/>
    </font>
    <font>
      <sz val="9"/>
      <name val="Times New Roman"/>
      <family val="1"/>
      <charset val="186"/>
    </font>
    <font>
      <sz val="8"/>
      <name val="Times New Roman"/>
      <family val="1"/>
      <charset val="186"/>
    </font>
    <font>
      <sz val="9"/>
      <name val="Arial"/>
      <family val="2"/>
      <charset val="186"/>
    </font>
    <font>
      <sz val="8"/>
      <name val="Arial"/>
      <family val="2"/>
      <charset val="186"/>
    </font>
    <font>
      <sz val="12"/>
      <color theme="1"/>
      <name val="Times New Roman"/>
      <family val="1"/>
      <charset val="186"/>
    </font>
    <font>
      <b/>
      <sz val="12"/>
      <color theme="1"/>
      <name val="Times New Roman"/>
      <family val="1"/>
      <charset val="186"/>
    </font>
    <font>
      <sz val="11"/>
      <color theme="1"/>
      <name val="Times New Roman"/>
      <family val="1"/>
      <charset val="186"/>
    </font>
    <font>
      <b/>
      <sz val="12"/>
      <color theme="1"/>
      <name val="Times New Roman"/>
      <family val="1"/>
    </font>
    <font>
      <b/>
      <sz val="8"/>
      <color indexed="8"/>
      <name val="Times New Roman"/>
      <family val="1"/>
    </font>
    <font>
      <sz val="10"/>
      <color theme="1"/>
      <name val="Times New Roman"/>
      <family val="1"/>
      <charset val="186"/>
    </font>
    <font>
      <b/>
      <sz val="16"/>
      <color indexed="8"/>
      <name val="Times New Roman"/>
      <family val="1"/>
      <charset val="186"/>
    </font>
    <font>
      <sz val="9"/>
      <color indexed="8"/>
      <name val="Times New Roman"/>
      <family val="1"/>
    </font>
    <font>
      <sz val="10"/>
      <color theme="1"/>
      <name val="Times New Roman"/>
      <family val="1"/>
    </font>
    <font>
      <u/>
      <sz val="11"/>
      <color theme="10"/>
      <name val="Calibri"/>
      <family val="2"/>
      <charset val="186"/>
      <scheme val="minor"/>
    </font>
    <font>
      <b/>
      <sz val="10"/>
      <name val="Arial"/>
      <family val="2"/>
      <charset val="186"/>
    </font>
    <font>
      <b/>
      <sz val="8"/>
      <color theme="1"/>
      <name val="Times New Roman"/>
      <family val="1"/>
      <charset val="186"/>
    </font>
    <font>
      <sz val="8"/>
      <color theme="1"/>
      <name val="Times New Roman"/>
      <family val="1"/>
      <charset val="186"/>
    </font>
    <font>
      <b/>
      <sz val="8"/>
      <color rgb="FF000000"/>
      <name val="Times New Roman"/>
      <family val="1"/>
      <charset val="186"/>
    </font>
    <font>
      <sz val="8"/>
      <color rgb="FF000000"/>
      <name val="Times New Roman"/>
      <family val="1"/>
      <charset val="186"/>
    </font>
    <font>
      <sz val="10"/>
      <name val="Times New Roman"/>
      <family val="1"/>
      <charset val="186"/>
    </font>
    <font>
      <sz val="9"/>
      <color theme="1"/>
      <name val="Calibri"/>
      <family val="2"/>
      <charset val="186"/>
      <scheme val="minor"/>
    </font>
    <font>
      <sz val="8"/>
      <name val="Times New Roman"/>
      <family val="1"/>
    </font>
    <font>
      <b/>
      <sz val="10"/>
      <color theme="1"/>
      <name val="Times New Roman"/>
      <family val="1"/>
      <charset val="186"/>
    </font>
    <font>
      <b/>
      <sz val="18"/>
      <name val="Times New Roman"/>
      <family val="1"/>
    </font>
    <font>
      <sz val="12"/>
      <name val="Times New Roman"/>
      <family val="1"/>
      <charset val="186"/>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7">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7">
    <xf numFmtId="0" fontId="0" fillId="0" borderId="0"/>
    <xf numFmtId="0" fontId="1" fillId="0" borderId="0"/>
    <xf numFmtId="0" fontId="3" fillId="0" borderId="0"/>
    <xf numFmtId="43" fontId="1" fillId="0" borderId="0" applyFont="0" applyFill="0" applyBorder="0" applyAlignment="0" applyProtection="0"/>
    <xf numFmtId="0" fontId="25" fillId="0" borderId="0" applyNumberFormat="0" applyFill="0" applyBorder="0" applyAlignment="0" applyProtection="0"/>
    <xf numFmtId="0" fontId="1" fillId="0" borderId="0"/>
    <xf numFmtId="0" fontId="3" fillId="0" borderId="0"/>
  </cellStyleXfs>
  <cellXfs count="144">
    <xf numFmtId="0" fontId="0" fillId="0" borderId="0" xfId="0"/>
    <xf numFmtId="0" fontId="2" fillId="0" borderId="0" xfId="1" applyFont="1" applyAlignment="1">
      <alignment horizontal="center" vertical="center"/>
    </xf>
    <xf numFmtId="0" fontId="2" fillId="0" borderId="0" xfId="1" applyFont="1" applyAlignment="1">
      <alignment horizontal="left" vertical="center"/>
    </xf>
    <xf numFmtId="0" fontId="2" fillId="0" borderId="0" xfId="1" applyFont="1"/>
    <xf numFmtId="0" fontId="2" fillId="0" borderId="0" xfId="1" applyFont="1" applyAlignment="1">
      <alignment horizontal="center"/>
    </xf>
    <xf numFmtId="0" fontId="4" fillId="0" borderId="0" xfId="2" applyFont="1"/>
    <xf numFmtId="0" fontId="5" fillId="2" borderId="2" xfId="1" applyFont="1" applyFill="1" applyBorder="1" applyAlignment="1">
      <alignment horizontal="center" vertical="center" wrapText="1"/>
    </xf>
    <xf numFmtId="0" fontId="2" fillId="0" borderId="2" xfId="1" applyFont="1" applyBorder="1" applyAlignment="1">
      <alignment horizontal="center" vertical="center"/>
    </xf>
    <xf numFmtId="0" fontId="2" fillId="0" borderId="2" xfId="1" applyFont="1" applyBorder="1" applyAlignment="1">
      <alignment horizontal="left" vertical="center"/>
    </xf>
    <xf numFmtId="0" fontId="2" fillId="0" borderId="2" xfId="1" applyFont="1" applyBorder="1" applyAlignment="1">
      <alignment vertical="top" wrapText="1"/>
    </xf>
    <xf numFmtId="3" fontId="2" fillId="0" borderId="2" xfId="1" applyNumberFormat="1" applyFont="1" applyBorder="1" applyAlignment="1">
      <alignment horizontal="center" vertical="center"/>
    </xf>
    <xf numFmtId="1" fontId="2" fillId="0" borderId="2" xfId="1" applyNumberFormat="1" applyFont="1" applyBorder="1" applyAlignment="1">
      <alignment horizontal="center" vertical="center"/>
    </xf>
    <xf numFmtId="0" fontId="5" fillId="2" borderId="3" xfId="1" applyFont="1" applyFill="1" applyBorder="1" applyAlignment="1">
      <alignment horizontal="right" vertical="center"/>
    </xf>
    <xf numFmtId="3" fontId="5" fillId="2" borderId="5" xfId="1" applyNumberFormat="1" applyFont="1" applyFill="1" applyBorder="1" applyAlignment="1">
      <alignment horizontal="center"/>
    </xf>
    <xf numFmtId="3" fontId="5" fillId="2" borderId="5" xfId="1" applyNumberFormat="1" applyFont="1" applyFill="1" applyBorder="1" applyAlignment="1">
      <alignment horizontal="center" vertical="center"/>
    </xf>
    <xf numFmtId="3" fontId="5" fillId="2" borderId="2" xfId="1" applyNumberFormat="1" applyFont="1" applyFill="1" applyBorder="1" applyAlignment="1">
      <alignment horizontal="center" vertical="center"/>
    </xf>
    <xf numFmtId="0" fontId="5" fillId="2" borderId="0" xfId="1" applyFont="1" applyFill="1" applyAlignment="1">
      <alignment horizontal="right" vertical="center"/>
    </xf>
    <xf numFmtId="4" fontId="4" fillId="0" borderId="0" xfId="2" applyNumberFormat="1" applyFont="1"/>
    <xf numFmtId="0" fontId="1" fillId="0" borderId="0" xfId="1"/>
    <xf numFmtId="0" fontId="7" fillId="2" borderId="2" xfId="1" applyFont="1" applyFill="1" applyBorder="1" applyAlignment="1">
      <alignment horizontal="center" vertical="center" wrapText="1"/>
    </xf>
    <xf numFmtId="0" fontId="7" fillId="0" borderId="2" xfId="1" applyFont="1" applyBorder="1" applyAlignment="1">
      <alignment horizontal="center" vertical="center" wrapText="1"/>
    </xf>
    <xf numFmtId="0" fontId="8" fillId="0" borderId="0" xfId="0" applyFont="1"/>
    <xf numFmtId="0" fontId="9" fillId="0" borderId="2" xfId="1" applyFont="1" applyBorder="1" applyAlignment="1">
      <alignment horizontal="center" vertical="center"/>
    </xf>
    <xf numFmtId="0" fontId="9" fillId="0" borderId="2" xfId="1" applyFont="1" applyBorder="1" applyAlignment="1">
      <alignment horizontal="left" vertical="center" wrapText="1"/>
    </xf>
    <xf numFmtId="3" fontId="9" fillId="0" borderId="2" xfId="1" applyNumberFormat="1" applyFont="1" applyBorder="1" applyAlignment="1">
      <alignment horizontal="center" vertical="center"/>
    </xf>
    <xf numFmtId="0" fontId="7" fillId="2" borderId="3" xfId="1" applyFont="1" applyFill="1" applyBorder="1" applyAlignment="1">
      <alignment horizontal="right" vertical="center"/>
    </xf>
    <xf numFmtId="3" fontId="7" fillId="2" borderId="2" xfId="1" applyNumberFormat="1" applyFont="1" applyFill="1" applyBorder="1" applyAlignment="1">
      <alignment horizontal="center"/>
    </xf>
    <xf numFmtId="3" fontId="7" fillId="2" borderId="5" xfId="1" applyNumberFormat="1" applyFont="1" applyFill="1" applyBorder="1" applyAlignment="1">
      <alignment horizontal="center"/>
    </xf>
    <xf numFmtId="0" fontId="7" fillId="2" borderId="3" xfId="1" applyFont="1" applyFill="1" applyBorder="1" applyAlignment="1">
      <alignment horizontal="center" vertical="center"/>
    </xf>
    <xf numFmtId="0" fontId="7" fillId="2" borderId="4" xfId="1" applyFont="1" applyFill="1" applyBorder="1" applyAlignment="1">
      <alignment horizontal="center" vertical="center"/>
    </xf>
    <xf numFmtId="3" fontId="7" fillId="2" borderId="5" xfId="1" applyNumberFormat="1" applyFont="1" applyFill="1" applyBorder="1" applyAlignment="1">
      <alignment horizontal="center" vertical="center"/>
    </xf>
    <xf numFmtId="0" fontId="11" fillId="0" borderId="0" xfId="1" applyFont="1"/>
    <xf numFmtId="0" fontId="12" fillId="0" borderId="0" xfId="0" applyFont="1"/>
    <xf numFmtId="0" fontId="9" fillId="0" borderId="2" xfId="1" applyFont="1" applyBorder="1" applyAlignment="1">
      <alignment vertical="top" wrapText="1"/>
    </xf>
    <xf numFmtId="0" fontId="13" fillId="0" borderId="2" xfId="0" applyFont="1" applyBorder="1" applyAlignment="1">
      <alignment horizontal="center" vertical="center"/>
    </xf>
    <xf numFmtId="0" fontId="9" fillId="0" borderId="3" xfId="1" applyFont="1" applyBorder="1" applyAlignment="1">
      <alignment horizontal="center" vertical="center"/>
    </xf>
    <xf numFmtId="2" fontId="9" fillId="0" borderId="2" xfId="1" applyNumberFormat="1" applyFont="1" applyBorder="1" applyAlignment="1">
      <alignment horizontal="center" vertical="center"/>
    </xf>
    <xf numFmtId="3" fontId="13" fillId="0" borderId="2" xfId="0" applyNumberFormat="1" applyFont="1" applyBorder="1" applyAlignment="1">
      <alignment horizontal="center" vertical="center"/>
    </xf>
    <xf numFmtId="164" fontId="7" fillId="2" borderId="2" xfId="3" applyNumberFormat="1" applyFont="1" applyFill="1" applyBorder="1" applyAlignment="1">
      <alignment horizontal="center" vertical="center"/>
    </xf>
    <xf numFmtId="164" fontId="7" fillId="2" borderId="2" xfId="3" applyNumberFormat="1" applyFont="1" applyFill="1" applyBorder="1" applyAlignment="1">
      <alignment horizontal="center"/>
    </xf>
    <xf numFmtId="0" fontId="10" fillId="2" borderId="3" xfId="1" applyFont="1" applyFill="1" applyBorder="1" applyAlignment="1">
      <alignment horizontal="center" vertical="center"/>
    </xf>
    <xf numFmtId="0" fontId="10" fillId="2" borderId="4" xfId="1" applyFont="1" applyFill="1" applyBorder="1" applyAlignment="1">
      <alignment horizontal="center" vertical="center"/>
    </xf>
    <xf numFmtId="0" fontId="10" fillId="2" borderId="4" xfId="1" applyFont="1" applyFill="1" applyBorder="1" applyAlignment="1">
      <alignment horizontal="right" vertical="center"/>
    </xf>
    <xf numFmtId="3" fontId="10" fillId="2" borderId="2" xfId="1" applyNumberFormat="1" applyFont="1" applyFill="1" applyBorder="1" applyAlignment="1">
      <alignment horizontal="center"/>
    </xf>
    <xf numFmtId="43" fontId="10" fillId="2" borderId="5" xfId="3" applyFont="1" applyFill="1" applyBorder="1" applyAlignment="1">
      <alignment horizontal="center" vertical="center"/>
    </xf>
    <xf numFmtId="2" fontId="10" fillId="2" borderId="2" xfId="1" applyNumberFormat="1" applyFont="1" applyFill="1" applyBorder="1" applyAlignment="1">
      <alignment horizontal="center"/>
    </xf>
    <xf numFmtId="0" fontId="14" fillId="0" borderId="0" xfId="0" applyFont="1"/>
    <xf numFmtId="164" fontId="9" fillId="0" borderId="2" xfId="3" applyNumberFormat="1" applyFont="1" applyFill="1" applyBorder="1" applyAlignment="1">
      <alignment horizontal="center" vertical="center"/>
    </xf>
    <xf numFmtId="3" fontId="15" fillId="0" borderId="2" xfId="0" applyNumberFormat="1" applyFont="1" applyBorder="1" applyAlignment="1">
      <alignment horizontal="center" vertical="center"/>
    </xf>
    <xf numFmtId="0" fontId="7" fillId="2" borderId="3" xfId="1" applyFont="1" applyFill="1" applyBorder="1" applyAlignment="1">
      <alignment vertical="center"/>
    </xf>
    <xf numFmtId="0" fontId="7" fillId="2" borderId="4" xfId="1" applyFont="1" applyFill="1" applyBorder="1" applyAlignment="1">
      <alignment vertical="center"/>
    </xf>
    <xf numFmtId="0" fontId="16" fillId="0" borderId="0" xfId="0" applyFont="1"/>
    <xf numFmtId="0" fontId="17" fillId="0" borderId="2" xfId="0" applyFont="1" applyBorder="1" applyAlignment="1">
      <alignment horizontal="right"/>
    </xf>
    <xf numFmtId="0" fontId="17" fillId="0" borderId="0" xfId="0" applyFont="1"/>
    <xf numFmtId="164" fontId="10" fillId="2" borderId="5" xfId="3" applyNumberFormat="1" applyFont="1" applyFill="1" applyBorder="1" applyAlignment="1">
      <alignment horizontal="center" vertical="center"/>
    </xf>
    <xf numFmtId="164" fontId="10" fillId="2" borderId="2" xfId="3" applyNumberFormat="1" applyFont="1" applyFill="1" applyBorder="1" applyAlignment="1">
      <alignment horizontal="center"/>
    </xf>
    <xf numFmtId="0" fontId="18" fillId="0" borderId="0" xfId="0" applyFont="1"/>
    <xf numFmtId="0" fontId="19" fillId="0" borderId="2" xfId="0" applyFont="1" applyBorder="1" applyAlignment="1">
      <alignment horizontal="center" vertical="center"/>
    </xf>
    <xf numFmtId="4" fontId="19" fillId="0" borderId="2" xfId="0" applyNumberFormat="1" applyFont="1" applyBorder="1" applyAlignment="1">
      <alignment horizontal="center" vertical="center" wrapText="1"/>
    </xf>
    <xf numFmtId="3" fontId="17" fillId="0" borderId="2" xfId="0" applyNumberFormat="1" applyFont="1" applyBorder="1" applyAlignment="1">
      <alignment horizontal="center" vertical="center"/>
    </xf>
    <xf numFmtId="0" fontId="20" fillId="2" borderId="2" xfId="1" applyFont="1" applyFill="1" applyBorder="1" applyAlignment="1">
      <alignment horizontal="center" vertical="center" wrapText="1"/>
    </xf>
    <xf numFmtId="0" fontId="20" fillId="0" borderId="2" xfId="1" applyFont="1" applyBorder="1" applyAlignment="1">
      <alignment horizontal="center" vertical="center" wrapText="1"/>
    </xf>
    <xf numFmtId="0" fontId="9" fillId="0" borderId="2" xfId="1" applyFont="1" applyBorder="1" applyAlignment="1">
      <alignment horizontal="center" vertical="center" wrapText="1"/>
    </xf>
    <xf numFmtId="3" fontId="0" fillId="0" borderId="0" xfId="0" applyNumberFormat="1"/>
    <xf numFmtId="43" fontId="0" fillId="0" borderId="0" xfId="3" applyFont="1"/>
    <xf numFmtId="165" fontId="0" fillId="0" borderId="0" xfId="0" applyNumberFormat="1"/>
    <xf numFmtId="0" fontId="7" fillId="2" borderId="2" xfId="1" applyFont="1" applyFill="1" applyBorder="1" applyAlignment="1">
      <alignment vertical="center"/>
    </xf>
    <xf numFmtId="0" fontId="7" fillId="2" borderId="2" xfId="1" applyFont="1" applyFill="1" applyBorder="1" applyAlignment="1">
      <alignment horizontal="center" vertical="center"/>
    </xf>
    <xf numFmtId="3" fontId="7" fillId="2" borderId="2" xfId="1" applyNumberFormat="1" applyFont="1" applyFill="1" applyBorder="1" applyAlignment="1">
      <alignment horizontal="center" vertical="center"/>
    </xf>
    <xf numFmtId="0" fontId="1" fillId="0" borderId="0" xfId="5"/>
    <xf numFmtId="0" fontId="26" fillId="0" borderId="0" xfId="0" applyFont="1"/>
    <xf numFmtId="0" fontId="27" fillId="0" borderId="2" xfId="5" applyFont="1" applyBorder="1" applyAlignment="1">
      <alignment horizontal="center" vertical="center" wrapText="1"/>
    </xf>
    <xf numFmtId="0" fontId="8" fillId="0" borderId="0" xfId="5" applyFont="1"/>
    <xf numFmtId="0" fontId="28" fillId="0" borderId="2" xfId="5" applyFont="1" applyBorder="1" applyAlignment="1">
      <alignment horizontal="left" wrapText="1"/>
    </xf>
    <xf numFmtId="0" fontId="28" fillId="0" borderId="2" xfId="5" applyFont="1" applyBorder="1" applyAlignment="1">
      <alignment horizontal="center"/>
    </xf>
    <xf numFmtId="166" fontId="28" fillId="0" borderId="2" xfId="5" applyNumberFormat="1" applyFont="1" applyBorder="1" applyAlignment="1">
      <alignment horizontal="center"/>
    </xf>
    <xf numFmtId="3" fontId="28" fillId="0" borderId="2" xfId="5" applyNumberFormat="1" applyFont="1" applyBorder="1" applyAlignment="1">
      <alignment horizontal="center"/>
    </xf>
    <xf numFmtId="0" fontId="28" fillId="0" borderId="2" xfId="5" applyFont="1" applyBorder="1" applyAlignment="1">
      <alignment horizontal="left"/>
    </xf>
    <xf numFmtId="0" fontId="28" fillId="0" borderId="2" xfId="5" applyFont="1" applyBorder="1"/>
    <xf numFmtId="0" fontId="27" fillId="0" borderId="2" xfId="5" applyFont="1" applyBorder="1" applyAlignment="1">
      <alignment horizontal="right"/>
    </xf>
    <xf numFmtId="166" fontId="27" fillId="0" borderId="2" xfId="5" applyNumberFormat="1" applyFont="1" applyBorder="1" applyAlignment="1">
      <alignment horizontal="center"/>
    </xf>
    <xf numFmtId="167" fontId="8" fillId="0" borderId="0" xfId="5" applyNumberFormat="1" applyFont="1"/>
    <xf numFmtId="0" fontId="28" fillId="0" borderId="0" xfId="5" applyFont="1" applyAlignment="1">
      <alignment horizontal="left"/>
    </xf>
    <xf numFmtId="0" fontId="28" fillId="0" borderId="0" xfId="5" applyFont="1"/>
    <xf numFmtId="0" fontId="28" fillId="0" borderId="0" xfId="5" applyFont="1" applyAlignment="1">
      <alignment horizontal="center"/>
    </xf>
    <xf numFmtId="0" fontId="29" fillId="0" borderId="2" xfId="5" applyFont="1" applyBorder="1" applyAlignment="1">
      <alignment horizontal="center" vertical="center" wrapText="1"/>
    </xf>
    <xf numFmtId="0" fontId="27" fillId="0" borderId="2" xfId="5" applyFont="1" applyBorder="1" applyAlignment="1">
      <alignment horizontal="center" vertical="center"/>
    </xf>
    <xf numFmtId="0" fontId="30" fillId="3" borderId="2" xfId="5" applyFont="1" applyFill="1" applyBorder="1" applyAlignment="1">
      <alignment horizontal="left" vertical="center" wrapText="1"/>
    </xf>
    <xf numFmtId="0" fontId="30" fillId="3" borderId="2" xfId="5" applyFont="1" applyFill="1" applyBorder="1" applyAlignment="1">
      <alignment horizontal="center" vertical="center" wrapText="1"/>
    </xf>
    <xf numFmtId="2" fontId="30" fillId="3" borderId="2" xfId="5" applyNumberFormat="1" applyFont="1" applyFill="1" applyBorder="1" applyAlignment="1">
      <alignment horizontal="center" vertical="center" wrapText="1"/>
    </xf>
    <xf numFmtId="1" fontId="30" fillId="3" borderId="2" xfId="5" applyNumberFormat="1" applyFont="1" applyFill="1" applyBorder="1" applyAlignment="1">
      <alignment horizontal="center" vertical="center" wrapText="1"/>
    </xf>
    <xf numFmtId="2" fontId="28" fillId="0" borderId="2" xfId="5" applyNumberFormat="1" applyFont="1" applyBorder="1" applyAlignment="1">
      <alignment horizontal="center"/>
    </xf>
    <xf numFmtId="0" fontId="28" fillId="3" borderId="2" xfId="5" applyFont="1" applyFill="1" applyBorder="1" applyAlignment="1">
      <alignment horizontal="left"/>
    </xf>
    <xf numFmtId="2" fontId="28" fillId="3" borderId="2" xfId="5" applyNumberFormat="1" applyFont="1" applyFill="1" applyBorder="1" applyAlignment="1">
      <alignment horizontal="center"/>
    </xf>
    <xf numFmtId="1" fontId="28" fillId="3" borderId="2" xfId="5" applyNumberFormat="1" applyFont="1" applyFill="1" applyBorder="1" applyAlignment="1">
      <alignment horizontal="center"/>
    </xf>
    <xf numFmtId="0" fontId="28" fillId="3" borderId="2" xfId="5" applyFont="1" applyFill="1" applyBorder="1" applyAlignment="1">
      <alignment horizontal="center"/>
    </xf>
    <xf numFmtId="0" fontId="28" fillId="0" borderId="2" xfId="5" applyFont="1" applyBorder="1" applyAlignment="1">
      <alignment horizontal="center" vertical="center"/>
    </xf>
    <xf numFmtId="0" fontId="28" fillId="0" borderId="0" xfId="5" applyFont="1" applyAlignment="1">
      <alignment wrapText="1"/>
    </xf>
    <xf numFmtId="0" fontId="28" fillId="0" borderId="0" xfId="5" applyFont="1" applyAlignment="1">
      <alignment horizontal="center" vertical="center"/>
    </xf>
    <xf numFmtId="3" fontId="27" fillId="0" borderId="2" xfId="5" applyNumberFormat="1" applyFont="1" applyBorder="1" applyAlignment="1">
      <alignment horizontal="center"/>
    </xf>
    <xf numFmtId="0" fontId="27" fillId="0" borderId="2" xfId="5" applyFont="1" applyBorder="1" applyAlignment="1">
      <alignment horizontal="right" wrapText="1"/>
    </xf>
    <xf numFmtId="3" fontId="27" fillId="0" borderId="2" xfId="5" applyNumberFormat="1" applyFont="1" applyBorder="1" applyAlignment="1">
      <alignment horizontal="center" vertical="center"/>
    </xf>
    <xf numFmtId="0" fontId="3" fillId="0" borderId="0" xfId="0" applyFont="1"/>
    <xf numFmtId="49" fontId="31" fillId="0" borderId="0" xfId="6" applyNumberFormat="1" applyFont="1" applyAlignment="1">
      <alignment vertical="center"/>
    </xf>
    <xf numFmtId="0" fontId="25" fillId="0" borderId="0" xfId="4"/>
    <xf numFmtId="0" fontId="0" fillId="0" borderId="0" xfId="0" applyAlignment="1">
      <alignment horizontal="left"/>
    </xf>
    <xf numFmtId="0" fontId="21" fillId="0" borderId="0" xfId="0" applyFont="1" applyAlignment="1">
      <alignment vertical="center" wrapText="1"/>
    </xf>
    <xf numFmtId="3" fontId="33" fillId="0" borderId="2" xfId="0" applyNumberFormat="1" applyFont="1" applyBorder="1" applyAlignment="1">
      <alignment horizontal="center" vertical="center"/>
    </xf>
    <xf numFmtId="0" fontId="34" fillId="0" borderId="0" xfId="0" applyFont="1"/>
    <xf numFmtId="3" fontId="8" fillId="0" borderId="0" xfId="0" applyNumberFormat="1" applyFont="1"/>
    <xf numFmtId="0" fontId="13" fillId="0" borderId="2" xfId="1" applyFont="1" applyBorder="1" applyAlignment="1">
      <alignment horizontal="left" vertical="center" wrapText="1"/>
    </xf>
    <xf numFmtId="0" fontId="4" fillId="0" borderId="2" xfId="1" applyFont="1" applyBorder="1" applyAlignment="1">
      <alignment vertical="top" wrapText="1"/>
    </xf>
    <xf numFmtId="0" fontId="36" fillId="0" borderId="2" xfId="0" applyFont="1" applyBorder="1" applyAlignment="1">
      <alignment wrapText="1"/>
    </xf>
    <xf numFmtId="3" fontId="36" fillId="0" borderId="2" xfId="0" applyNumberFormat="1" applyFont="1" applyBorder="1" applyAlignment="1">
      <alignment horizontal="center" vertical="center"/>
    </xf>
    <xf numFmtId="3" fontId="36" fillId="0" borderId="2" xfId="0" applyNumberFormat="1" applyFont="1" applyBorder="1" applyAlignment="1">
      <alignment horizontal="center"/>
    </xf>
    <xf numFmtId="3" fontId="5" fillId="0" borderId="2" xfId="1" applyNumberFormat="1" applyFont="1" applyBorder="1" applyAlignment="1">
      <alignment horizontal="center"/>
    </xf>
    <xf numFmtId="0" fontId="5" fillId="0" borderId="2" xfId="1" applyFont="1" applyBorder="1" applyAlignment="1">
      <alignment horizontal="center" vertical="center" wrapText="1"/>
    </xf>
    <xf numFmtId="0" fontId="33" fillId="0" borderId="2" xfId="1" applyFont="1" applyBorder="1" applyAlignment="1">
      <alignment vertical="top" wrapText="1"/>
    </xf>
    <xf numFmtId="0" fontId="16" fillId="0" borderId="0" xfId="0" applyFont="1" applyAlignment="1">
      <alignment horizontal="right" wrapText="1"/>
    </xf>
    <xf numFmtId="0" fontId="24" fillId="0" borderId="0" xfId="0" applyFont="1" applyAlignment="1">
      <alignment horizontal="right" wrapText="1"/>
    </xf>
    <xf numFmtId="0" fontId="23" fillId="0" borderId="0" xfId="1" applyFont="1" applyAlignment="1">
      <alignment horizontal="left" vertical="center" wrapText="1"/>
    </xf>
    <xf numFmtId="0" fontId="23" fillId="2" borderId="6" xfId="1" applyFont="1" applyFill="1" applyBorder="1" applyAlignment="1">
      <alignment horizontal="justify" vertical="center" wrapText="1"/>
    </xf>
    <xf numFmtId="0" fontId="35" fillId="0" borderId="1" xfId="1" applyFont="1" applyBorder="1" applyAlignment="1">
      <alignment horizontal="center" vertical="center" wrapText="1"/>
    </xf>
    <xf numFmtId="0" fontId="5" fillId="2" borderId="3" xfId="1" applyFont="1" applyFill="1" applyBorder="1" applyAlignment="1">
      <alignment horizontal="right" vertical="center"/>
    </xf>
    <xf numFmtId="0" fontId="5" fillId="2" borderId="4" xfId="1" applyFont="1" applyFill="1" applyBorder="1" applyAlignment="1">
      <alignment horizontal="right" vertical="center"/>
    </xf>
    <xf numFmtId="0" fontId="5" fillId="2" borderId="5" xfId="1" applyFont="1" applyFill="1" applyBorder="1" applyAlignment="1">
      <alignment horizontal="right" vertical="center"/>
    </xf>
    <xf numFmtId="0" fontId="5" fillId="2" borderId="2" xfId="1" applyFont="1" applyFill="1" applyBorder="1" applyAlignment="1">
      <alignment horizontal="right" vertical="center"/>
    </xf>
    <xf numFmtId="0" fontId="22" fillId="0" borderId="1" xfId="1" applyFont="1" applyBorder="1" applyAlignment="1">
      <alignment horizontal="center" vertical="center" wrapText="1"/>
    </xf>
    <xf numFmtId="0" fontId="21" fillId="0" borderId="0" xfId="0" applyFont="1" applyAlignment="1">
      <alignment horizontal="justify" wrapText="1"/>
    </xf>
    <xf numFmtId="0" fontId="7" fillId="2" borderId="3" xfId="1" applyFont="1" applyFill="1" applyBorder="1" applyAlignment="1">
      <alignment horizontal="right" vertical="center"/>
    </xf>
    <xf numFmtId="0" fontId="7" fillId="2" borderId="4" xfId="1" applyFont="1" applyFill="1" applyBorder="1" applyAlignment="1">
      <alignment horizontal="right" vertical="center"/>
    </xf>
    <xf numFmtId="0" fontId="10" fillId="2" borderId="2" xfId="1" applyFont="1" applyFill="1" applyBorder="1" applyAlignment="1">
      <alignment horizontal="right" vertical="center"/>
    </xf>
    <xf numFmtId="0" fontId="7" fillId="2" borderId="5" xfId="1" applyFont="1" applyFill="1" applyBorder="1" applyAlignment="1">
      <alignment horizontal="right" vertical="center"/>
    </xf>
    <xf numFmtId="0" fontId="7" fillId="2" borderId="2" xfId="1" applyFont="1" applyFill="1" applyBorder="1" applyAlignment="1">
      <alignment horizontal="right" vertical="center"/>
    </xf>
    <xf numFmtId="0" fontId="10" fillId="2" borderId="4" xfId="1" applyFont="1" applyFill="1" applyBorder="1" applyAlignment="1">
      <alignment horizontal="right" vertical="center"/>
    </xf>
    <xf numFmtId="0" fontId="10" fillId="2" borderId="5" xfId="1" applyFont="1" applyFill="1" applyBorder="1" applyAlignment="1">
      <alignment horizontal="right" vertical="center"/>
    </xf>
    <xf numFmtId="0" fontId="21" fillId="0" borderId="0" xfId="0" applyFont="1" applyAlignment="1">
      <alignment horizontal="justify" vertical="center" wrapText="1"/>
    </xf>
    <xf numFmtId="0" fontId="6" fillId="0" borderId="1" xfId="1" applyFont="1" applyBorder="1" applyAlignment="1">
      <alignment horizontal="center" vertical="center" wrapText="1"/>
    </xf>
    <xf numFmtId="0" fontId="6" fillId="0" borderId="1" xfId="1" applyFont="1" applyBorder="1" applyAlignment="1">
      <alignment horizontal="left" vertical="center" wrapText="1"/>
    </xf>
    <xf numFmtId="0" fontId="27" fillId="0" borderId="3" xfId="5" applyFont="1" applyBorder="1" applyAlignment="1">
      <alignment horizontal="right" vertical="center" wrapText="1"/>
    </xf>
    <xf numFmtId="0" fontId="27" fillId="0" borderId="5" xfId="5" applyFont="1" applyBorder="1" applyAlignment="1">
      <alignment horizontal="right" vertical="center" wrapText="1"/>
    </xf>
    <xf numFmtId="0" fontId="24" fillId="0" borderId="0" xfId="5" applyFont="1" applyAlignment="1">
      <alignment horizontal="right" vertical="top" wrapText="1"/>
    </xf>
    <xf numFmtId="0" fontId="24" fillId="0" borderId="0" xfId="5" applyFont="1" applyAlignment="1">
      <alignment horizontal="right" vertical="top"/>
    </xf>
    <xf numFmtId="0" fontId="32" fillId="0" borderId="0" xfId="5" applyFont="1" applyAlignment="1">
      <alignment horizontal="left" wrapText="1"/>
    </xf>
  </cellXfs>
  <cellStyles count="7">
    <cellStyle name="Comma" xfId="3" builtinId="3"/>
    <cellStyle name="Hyperlink" xfId="4" builtinId="8"/>
    <cellStyle name="Normal" xfId="0" builtinId="0"/>
    <cellStyle name="Normal 10 2" xfId="2" xr:uid="{ED36856C-1134-4CB9-AAA2-ACABF6A94172}"/>
    <cellStyle name="Normal 2 2 2" xfId="6" xr:uid="{78B05252-A898-44CD-8F1C-E23016B02667}"/>
    <cellStyle name="Normal 6 10 2" xfId="1" xr:uid="{C274D473-823B-42DE-81B3-C928EE775DD9}"/>
    <cellStyle name="Normal 6 3" xfId="5" xr:uid="{90F1422F-372A-4B5F-920C-E4B7B8891FA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3C5CBE-A733-4A0E-9EB5-7EE019D9D598}">
  <dimension ref="A1:D11"/>
  <sheetViews>
    <sheetView zoomScaleNormal="100" zoomScaleSheetLayoutView="100" workbookViewId="0">
      <selection activeCell="G10" sqref="G10"/>
    </sheetView>
  </sheetViews>
  <sheetFormatPr defaultColWidth="9.140625" defaultRowHeight="15.75" x14ac:dyDescent="0.25"/>
  <cols>
    <col min="1" max="1" width="45.42578125" style="51" customWidth="1"/>
    <col min="2" max="2" width="16.140625" style="51" customWidth="1"/>
    <col min="3" max="3" width="17.5703125" style="51" customWidth="1"/>
    <col min="4" max="4" width="17" style="51" customWidth="1"/>
    <col min="5" max="16384" width="9.140625" style="51"/>
  </cols>
  <sheetData>
    <row r="1" spans="1:4" ht="93.75" customHeight="1" x14ac:dyDescent="0.25">
      <c r="B1" s="118" t="s">
        <v>0</v>
      </c>
      <c r="C1" s="118"/>
      <c r="D1" s="118"/>
    </row>
    <row r="3" spans="1:4" ht="31.5" x14ac:dyDescent="0.25">
      <c r="A3" s="57" t="s">
        <v>1</v>
      </c>
      <c r="B3" s="58" t="s">
        <v>2</v>
      </c>
      <c r="C3" s="58" t="s">
        <v>3</v>
      </c>
      <c r="D3" s="58" t="s">
        <v>83</v>
      </c>
    </row>
    <row r="4" spans="1:4" ht="31.5" x14ac:dyDescent="0.25">
      <c r="A4" s="112" t="s">
        <v>85</v>
      </c>
      <c r="B4" s="113">
        <f>'Vēža pacienta karte'!G6</f>
        <v>600000</v>
      </c>
      <c r="C4" s="113">
        <f>'Vēža pacienta karte'!H6</f>
        <v>200000</v>
      </c>
      <c r="D4" s="113">
        <f>'Vēža pacienta karte'!H6</f>
        <v>200000</v>
      </c>
    </row>
    <row r="5" spans="1:4" x14ac:dyDescent="0.25">
      <c r="A5" s="112" t="s">
        <v>4</v>
      </c>
      <c r="B5" s="113">
        <f>laboratorija!H6</f>
        <v>998249.60000000009</v>
      </c>
      <c r="C5" s="113" t="s">
        <v>5</v>
      </c>
      <c r="D5" s="113" t="s">
        <v>5</v>
      </c>
    </row>
    <row r="6" spans="1:4" x14ac:dyDescent="0.25">
      <c r="A6" s="112" t="s">
        <v>6</v>
      </c>
      <c r="B6" s="113">
        <f>laboratorija!H15</f>
        <v>24971</v>
      </c>
      <c r="C6" s="113">
        <f>laboratorija!I15</f>
        <v>94863.995999999999</v>
      </c>
      <c r="D6" s="113">
        <f>laboratorija!I15</f>
        <v>94863.995999999999</v>
      </c>
    </row>
    <row r="7" spans="1:4" x14ac:dyDescent="0.25">
      <c r="A7" s="112" t="s">
        <v>46</v>
      </c>
      <c r="B7" s="113">
        <f>ONKO_uzturesana!H7</f>
        <v>30787</v>
      </c>
      <c r="C7" s="113">
        <f>ONKO_uzturesana!I7</f>
        <v>105512.04000000001</v>
      </c>
      <c r="D7" s="113">
        <f>ONKO_uzturesana!I6</f>
        <v>105512.04000000001</v>
      </c>
    </row>
    <row r="8" spans="1:4" x14ac:dyDescent="0.25">
      <c r="A8" s="112" t="s">
        <v>7</v>
      </c>
      <c r="B8" s="113">
        <v>299703</v>
      </c>
      <c r="C8" s="113">
        <v>299703</v>
      </c>
      <c r="D8" s="113">
        <f>DigiVes_uzturēšana!F17</f>
        <v>299703.10920000001</v>
      </c>
    </row>
    <row r="9" spans="1:4" ht="31.5" x14ac:dyDescent="0.25">
      <c r="A9" s="112" t="s">
        <v>80</v>
      </c>
      <c r="B9" s="113" t="s">
        <v>5</v>
      </c>
      <c r="C9" s="114">
        <f>Papild_finans_TPL!H6+Papild_finans_TPL!H15</f>
        <v>12484.048025</v>
      </c>
      <c r="D9" s="114">
        <f>Papild_finans_TPL!I17</f>
        <v>3688.0960500000001</v>
      </c>
    </row>
    <row r="10" spans="1:4" x14ac:dyDescent="0.25">
      <c r="A10" s="112" t="s">
        <v>8</v>
      </c>
      <c r="B10" s="113" t="s">
        <v>5</v>
      </c>
      <c r="C10" s="113">
        <f>'Papildus finansējums'!H6</f>
        <v>497600</v>
      </c>
      <c r="D10" s="113">
        <f>'Papildus finansējums'!H6</f>
        <v>497600</v>
      </c>
    </row>
    <row r="11" spans="1:4" s="53" customFormat="1" x14ac:dyDescent="0.25">
      <c r="A11" s="52" t="s">
        <v>78</v>
      </c>
      <c r="B11" s="59">
        <f>SUM(B4:B10)</f>
        <v>1953710.6</v>
      </c>
      <c r="C11" s="59">
        <f>SUM(C4:C10)</f>
        <v>1210163.084025</v>
      </c>
      <c r="D11" s="59">
        <f t="shared" ref="D11" si="0">SUM(D4:D10)</f>
        <v>1201367.24125</v>
      </c>
    </row>
  </sheetData>
  <mergeCells count="1">
    <mergeCell ref="B1:D1"/>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2D4641-4899-4238-9F76-FD8D00A5BA1A}">
  <dimension ref="A1:I12"/>
  <sheetViews>
    <sheetView topLeftCell="B1" zoomScale="90" zoomScaleNormal="90" zoomScaleSheetLayoutView="100" workbookViewId="0">
      <selection activeCell="B10" sqref="B10:H10"/>
    </sheetView>
  </sheetViews>
  <sheetFormatPr defaultColWidth="9.140625" defaultRowHeight="12.75" x14ac:dyDescent="0.2"/>
  <cols>
    <col min="1" max="1" width="7.5703125" style="5" hidden="1" customWidth="1"/>
    <col min="2" max="2" width="26.5703125" style="5" bestFit="1" customWidth="1"/>
    <col min="3" max="3" width="61.42578125" style="5" customWidth="1"/>
    <col min="4" max="4" width="16.140625" style="5" customWidth="1"/>
    <col min="5" max="5" width="12.5703125" style="5" customWidth="1"/>
    <col min="6" max="6" width="10.5703125" style="5" customWidth="1"/>
    <col min="7" max="7" width="17.85546875" style="5" customWidth="1"/>
    <col min="8" max="8" width="24.42578125" style="5" customWidth="1"/>
    <col min="9" max="16384" width="9.140625" style="5"/>
  </cols>
  <sheetData>
    <row r="1" spans="1:9" ht="79.5" customHeight="1" x14ac:dyDescent="0.2">
      <c r="A1" s="1"/>
      <c r="B1" s="2"/>
      <c r="C1" s="3"/>
      <c r="D1" s="4"/>
      <c r="E1" s="4"/>
      <c r="F1" s="4"/>
      <c r="G1" s="119" t="s">
        <v>9</v>
      </c>
      <c r="H1" s="119"/>
      <c r="I1" s="119"/>
    </row>
    <row r="2" spans="1:9" ht="27" customHeight="1" x14ac:dyDescent="0.2">
      <c r="A2" s="1"/>
      <c r="B2" s="122" t="s">
        <v>86</v>
      </c>
      <c r="C2" s="122"/>
      <c r="D2" s="122"/>
      <c r="E2" s="122"/>
      <c r="F2" s="122"/>
      <c r="G2" s="122"/>
      <c r="H2" s="122"/>
    </row>
    <row r="3" spans="1:9" ht="51" x14ac:dyDescent="0.2">
      <c r="A3" s="6" t="s">
        <v>10</v>
      </c>
      <c r="B3" s="116" t="s">
        <v>11</v>
      </c>
      <c r="C3" s="116" t="s">
        <v>12</v>
      </c>
      <c r="D3" s="116" t="s">
        <v>13</v>
      </c>
      <c r="E3" s="116" t="s">
        <v>14</v>
      </c>
      <c r="F3" s="116" t="s">
        <v>15</v>
      </c>
      <c r="G3" s="116" t="s">
        <v>16</v>
      </c>
      <c r="H3" s="116" t="s">
        <v>17</v>
      </c>
    </row>
    <row r="4" spans="1:9" ht="16.5" customHeight="1" x14ac:dyDescent="0.2">
      <c r="A4" s="7">
        <v>1</v>
      </c>
      <c r="B4" s="8" t="s">
        <v>18</v>
      </c>
      <c r="C4" s="111" t="s">
        <v>85</v>
      </c>
      <c r="D4" s="10">
        <v>2500</v>
      </c>
      <c r="E4" s="7" t="s">
        <v>19</v>
      </c>
      <c r="F4" s="10">
        <v>80</v>
      </c>
      <c r="G4" s="10" t="s">
        <v>5</v>
      </c>
      <c r="H4" s="10">
        <f>ROUND((D4*F4),0)</f>
        <v>200000</v>
      </c>
    </row>
    <row r="5" spans="1:9" ht="51" x14ac:dyDescent="0.2">
      <c r="A5" s="7">
        <v>2</v>
      </c>
      <c r="B5" s="9" t="s">
        <v>20</v>
      </c>
      <c r="C5" s="9" t="s">
        <v>21</v>
      </c>
      <c r="D5" s="11">
        <v>7500</v>
      </c>
      <c r="E5" s="7" t="s">
        <v>19</v>
      </c>
      <c r="F5" s="10">
        <v>80</v>
      </c>
      <c r="G5" s="10">
        <f>D5*F5</f>
        <v>600000</v>
      </c>
      <c r="H5" s="10" t="s">
        <v>5</v>
      </c>
    </row>
    <row r="6" spans="1:9" x14ac:dyDescent="0.2">
      <c r="A6" s="123" t="s">
        <v>22</v>
      </c>
      <c r="B6" s="124"/>
      <c r="C6" s="124"/>
      <c r="D6" s="124"/>
      <c r="E6" s="124"/>
      <c r="F6" s="124"/>
      <c r="G6" s="115">
        <f>ROUND(SUM(G4:G5),0)</f>
        <v>600000</v>
      </c>
      <c r="H6" s="115">
        <f>ROUND(SUM(H4:H5),0)</f>
        <v>200000</v>
      </c>
    </row>
    <row r="7" spans="1:9" x14ac:dyDescent="0.2">
      <c r="A7" s="12"/>
      <c r="B7" s="124" t="s">
        <v>23</v>
      </c>
      <c r="C7" s="124"/>
      <c r="D7" s="124"/>
      <c r="E7" s="124"/>
      <c r="F7" s="125"/>
      <c r="G7" s="13"/>
      <c r="H7" s="13"/>
    </row>
    <row r="8" spans="1:9" x14ac:dyDescent="0.2">
      <c r="A8" s="126" t="s">
        <v>24</v>
      </c>
      <c r="B8" s="126"/>
      <c r="C8" s="126"/>
      <c r="D8" s="126"/>
      <c r="E8" s="126"/>
      <c r="F8" s="126"/>
      <c r="G8" s="14">
        <f>ROUND(SUM(G4),0)</f>
        <v>0</v>
      </c>
      <c r="H8" s="14">
        <f>H4</f>
        <v>200000</v>
      </c>
    </row>
    <row r="9" spans="1:9" x14ac:dyDescent="0.2">
      <c r="A9" s="126" t="s">
        <v>25</v>
      </c>
      <c r="B9" s="126"/>
      <c r="C9" s="126"/>
      <c r="D9" s="126"/>
      <c r="E9" s="126"/>
      <c r="F9" s="126"/>
      <c r="G9" s="15">
        <f>ROUND(G5,0)</f>
        <v>600000</v>
      </c>
      <c r="H9" s="15">
        <v>0</v>
      </c>
    </row>
    <row r="10" spans="1:9" ht="31.5" customHeight="1" x14ac:dyDescent="0.2">
      <c r="A10" s="16"/>
      <c r="B10" s="121" t="s">
        <v>26</v>
      </c>
      <c r="C10" s="121"/>
      <c r="D10" s="121"/>
      <c r="E10" s="121"/>
      <c r="F10" s="121"/>
      <c r="G10" s="121"/>
      <c r="H10" s="121"/>
    </row>
    <row r="11" spans="1:9" ht="22.35" customHeight="1" x14ac:dyDescent="0.2">
      <c r="A11" s="1"/>
      <c r="B11" s="120" t="s">
        <v>27</v>
      </c>
      <c r="C11" s="120"/>
      <c r="D11" s="120"/>
      <c r="E11" s="120"/>
      <c r="F11" s="4"/>
      <c r="G11" s="4"/>
      <c r="H11" s="4"/>
    </row>
    <row r="12" spans="1:9" x14ac:dyDescent="0.2">
      <c r="F12" s="17"/>
    </row>
  </sheetData>
  <mergeCells count="8">
    <mergeCell ref="G1:I1"/>
    <mergeCell ref="B11:E11"/>
    <mergeCell ref="B10:H10"/>
    <mergeCell ref="B2:H2"/>
    <mergeCell ref="A6:F6"/>
    <mergeCell ref="B7:F7"/>
    <mergeCell ref="A8:F8"/>
    <mergeCell ref="A9:F9"/>
  </mergeCells>
  <pageMargins left="0.7" right="0.7" top="0.75" bottom="0.75" header="0.3" footer="0.3"/>
  <pageSetup paperSize="9" scale="48"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DB1AFD-3D85-4839-BF71-C7F3B0787B61}">
  <dimension ref="A1:Q19"/>
  <sheetViews>
    <sheetView zoomScaleNormal="100" zoomScaleSheetLayoutView="85" workbookViewId="0">
      <selection activeCell="H13" sqref="H13"/>
    </sheetView>
  </sheetViews>
  <sheetFormatPr defaultRowHeight="15" x14ac:dyDescent="0.25"/>
  <cols>
    <col min="2" max="2" width="10.42578125" customWidth="1"/>
    <col min="3" max="3" width="37.42578125" customWidth="1"/>
    <col min="5" max="5" width="12.85546875" customWidth="1"/>
    <col min="8" max="8" width="14.85546875" customWidth="1"/>
    <col min="9" max="9" width="12.5703125" customWidth="1"/>
    <col min="12" max="12" width="7.85546875" bestFit="1" customWidth="1"/>
    <col min="15" max="16" width="12.85546875" bestFit="1" customWidth="1"/>
    <col min="17" max="17" width="11.85546875" bestFit="1" customWidth="1"/>
  </cols>
  <sheetData>
    <row r="1" spans="1:17" ht="99.75" customHeight="1" x14ac:dyDescent="0.25">
      <c r="G1" s="119" t="s">
        <v>28</v>
      </c>
      <c r="H1" s="119"/>
      <c r="I1" s="119"/>
    </row>
    <row r="2" spans="1:17" s="18" customFormat="1" ht="18.75" customHeight="1" x14ac:dyDescent="0.25">
      <c r="A2" s="127" t="s">
        <v>4</v>
      </c>
      <c r="B2" s="127"/>
      <c r="C2" s="127"/>
      <c r="D2" s="127"/>
      <c r="E2" s="127"/>
      <c r="F2" s="127"/>
      <c r="G2" s="127"/>
      <c r="H2" s="127"/>
    </row>
    <row r="3" spans="1:17" s="21" customFormat="1" ht="57.75" customHeight="1" x14ac:dyDescent="0.2">
      <c r="A3" s="19" t="s">
        <v>10</v>
      </c>
      <c r="B3" s="20" t="s">
        <v>11</v>
      </c>
      <c r="C3" s="20" t="s">
        <v>12</v>
      </c>
      <c r="D3" s="20" t="s">
        <v>13</v>
      </c>
      <c r="E3" s="20" t="s">
        <v>14</v>
      </c>
      <c r="F3" s="20" t="s">
        <v>29</v>
      </c>
      <c r="G3" s="20" t="s">
        <v>30</v>
      </c>
      <c r="H3" s="20" t="s">
        <v>31</v>
      </c>
    </row>
    <row r="4" spans="1:17" s="21" customFormat="1" ht="83.25" customHeight="1" x14ac:dyDescent="0.2">
      <c r="A4" s="22">
        <v>1</v>
      </c>
      <c r="B4" s="23" t="s">
        <v>32</v>
      </c>
      <c r="C4" s="23" t="s">
        <v>33</v>
      </c>
      <c r="D4" s="24">
        <v>12478.12</v>
      </c>
      <c r="E4" s="22" t="s">
        <v>34</v>
      </c>
      <c r="F4" s="22">
        <v>80</v>
      </c>
      <c r="G4" s="22">
        <v>5000</v>
      </c>
      <c r="H4" s="24">
        <f>D4*F4</f>
        <v>998249.60000000009</v>
      </c>
    </row>
    <row r="5" spans="1:17" s="21" customFormat="1" ht="11.25" x14ac:dyDescent="0.2">
      <c r="A5" s="129" t="s">
        <v>35</v>
      </c>
      <c r="B5" s="130"/>
      <c r="C5" s="130"/>
      <c r="D5" s="130"/>
      <c r="E5" s="130"/>
      <c r="F5" s="130"/>
      <c r="G5" s="26"/>
      <c r="H5" s="26">
        <f>SUM(H4:H4)</f>
        <v>998249.60000000009</v>
      </c>
    </row>
    <row r="6" spans="1:17" s="21" customFormat="1" ht="11.25" x14ac:dyDescent="0.2">
      <c r="A6" s="25"/>
      <c r="B6" s="130" t="s">
        <v>36</v>
      </c>
      <c r="C6" s="130"/>
      <c r="D6" s="130"/>
      <c r="E6" s="130"/>
      <c r="F6" s="132"/>
      <c r="G6" s="26"/>
      <c r="H6" s="27">
        <f>SUM(H5:H5)</f>
        <v>998249.60000000009</v>
      </c>
    </row>
    <row r="7" spans="1:17" s="21" customFormat="1" ht="12" x14ac:dyDescent="0.2">
      <c r="A7" s="28"/>
      <c r="B7" s="29"/>
      <c r="C7" s="42" t="s">
        <v>37</v>
      </c>
      <c r="D7" s="29"/>
      <c r="E7" s="29"/>
      <c r="F7" s="29"/>
      <c r="G7" s="26"/>
      <c r="H7" s="27"/>
    </row>
    <row r="8" spans="1:17" s="21" customFormat="1" ht="11.25" x14ac:dyDescent="0.2">
      <c r="A8" s="133" t="s">
        <v>25</v>
      </c>
      <c r="B8" s="133"/>
      <c r="C8" s="133"/>
      <c r="D8" s="133"/>
      <c r="E8" s="133"/>
      <c r="F8" s="133"/>
      <c r="G8" s="26"/>
      <c r="H8" s="30">
        <f>SUM(H6)</f>
        <v>998249.60000000009</v>
      </c>
    </row>
    <row r="9" spans="1:17" x14ac:dyDescent="0.25">
      <c r="P9" s="65"/>
      <c r="Q9" s="65"/>
    </row>
    <row r="10" spans="1:17" x14ac:dyDescent="0.25">
      <c r="M10" s="63"/>
      <c r="O10" s="64"/>
    </row>
    <row r="11" spans="1:17" s="31" customFormat="1" ht="21" customHeight="1" x14ac:dyDescent="0.2">
      <c r="A11" s="127" t="s">
        <v>38</v>
      </c>
      <c r="B11" s="127"/>
      <c r="C11" s="127"/>
      <c r="D11" s="127"/>
      <c r="E11" s="127"/>
      <c r="F11" s="127"/>
      <c r="G11" s="127"/>
      <c r="H11" s="127"/>
      <c r="I11" s="127"/>
    </row>
    <row r="12" spans="1:17" s="32" customFormat="1" ht="74.25" customHeight="1" x14ac:dyDescent="0.2">
      <c r="A12" s="60" t="s">
        <v>10</v>
      </c>
      <c r="B12" s="61" t="s">
        <v>11</v>
      </c>
      <c r="C12" s="61" t="s">
        <v>12</v>
      </c>
      <c r="D12" s="61" t="s">
        <v>13</v>
      </c>
      <c r="E12" s="61" t="s">
        <v>14</v>
      </c>
      <c r="F12" s="61" t="s">
        <v>29</v>
      </c>
      <c r="G12" s="61" t="s">
        <v>30</v>
      </c>
      <c r="H12" s="61" t="s">
        <v>39</v>
      </c>
      <c r="I12" s="61" t="s">
        <v>40</v>
      </c>
    </row>
    <row r="13" spans="1:17" s="32" customFormat="1" ht="33.75" x14ac:dyDescent="0.2">
      <c r="A13" s="22">
        <v>1</v>
      </c>
      <c r="B13" s="23" t="s">
        <v>18</v>
      </c>
      <c r="C13" s="33" t="s">
        <v>41</v>
      </c>
      <c r="D13" s="24">
        <f>24971/F13</f>
        <v>3.1587537172690894</v>
      </c>
      <c r="E13" s="62" t="s">
        <v>42</v>
      </c>
      <c r="F13" s="22">
        <v>7905.3329999999996</v>
      </c>
      <c r="G13" s="22">
        <v>2000</v>
      </c>
      <c r="H13" s="24">
        <f>D13*F13</f>
        <v>24971</v>
      </c>
      <c r="I13" s="34" t="s">
        <v>5</v>
      </c>
    </row>
    <row r="14" spans="1:17" s="32" customFormat="1" ht="33.75" x14ac:dyDescent="0.2">
      <c r="A14" s="35">
        <v>2</v>
      </c>
      <c r="B14" s="23" t="s">
        <v>18</v>
      </c>
      <c r="C14" s="33" t="s">
        <v>43</v>
      </c>
      <c r="D14" s="24">
        <v>12</v>
      </c>
      <c r="E14" s="62" t="s">
        <v>42</v>
      </c>
      <c r="F14" s="22">
        <v>7905.3329999999996</v>
      </c>
      <c r="G14" s="22">
        <v>2000</v>
      </c>
      <c r="H14" s="36" t="s">
        <v>5</v>
      </c>
      <c r="I14" s="37">
        <f>(D14*F14)</f>
        <v>94863.995999999999</v>
      </c>
    </row>
    <row r="15" spans="1:17" s="32" customFormat="1" ht="12" x14ac:dyDescent="0.2">
      <c r="A15" s="129" t="s">
        <v>22</v>
      </c>
      <c r="B15" s="130"/>
      <c r="C15" s="130"/>
      <c r="D15" s="130"/>
      <c r="E15" s="130"/>
      <c r="F15" s="130"/>
      <c r="G15" s="26"/>
      <c r="H15" s="38">
        <f>SUM(H13:H13)</f>
        <v>24971</v>
      </c>
      <c r="I15" s="39">
        <f>I14</f>
        <v>94863.995999999999</v>
      </c>
    </row>
    <row r="16" spans="1:17" s="32" customFormat="1" ht="12" x14ac:dyDescent="0.2">
      <c r="A16" s="40"/>
      <c r="B16" s="41"/>
      <c r="C16" s="134" t="s">
        <v>37</v>
      </c>
      <c r="D16" s="134"/>
      <c r="E16" s="134"/>
      <c r="F16" s="135"/>
      <c r="G16" s="43"/>
      <c r="H16" s="44"/>
      <c r="I16" s="45"/>
    </row>
    <row r="17" spans="1:9" s="32" customFormat="1" ht="12" x14ac:dyDescent="0.2">
      <c r="A17" s="131" t="s">
        <v>24</v>
      </c>
      <c r="B17" s="131"/>
      <c r="C17" s="131"/>
      <c r="D17" s="131"/>
      <c r="E17" s="131"/>
      <c r="F17" s="131"/>
      <c r="G17" s="43"/>
      <c r="H17" s="54">
        <f>ROUND((H13),0)</f>
        <v>24971</v>
      </c>
      <c r="I17" s="55">
        <f>I15</f>
        <v>94863.995999999999</v>
      </c>
    </row>
    <row r="19" spans="1:9" s="56" customFormat="1" ht="53.25" customHeight="1" x14ac:dyDescent="0.25">
      <c r="A19" s="128" t="s">
        <v>44</v>
      </c>
      <c r="B19" s="128"/>
      <c r="C19" s="128"/>
      <c r="D19" s="128"/>
      <c r="E19" s="128"/>
      <c r="F19" s="128"/>
      <c r="G19" s="128"/>
      <c r="H19" s="128"/>
      <c r="I19" s="128"/>
    </row>
  </sheetData>
  <mergeCells count="10">
    <mergeCell ref="A2:H2"/>
    <mergeCell ref="G1:I1"/>
    <mergeCell ref="A19:I19"/>
    <mergeCell ref="A15:F15"/>
    <mergeCell ref="A17:F17"/>
    <mergeCell ref="A5:F5"/>
    <mergeCell ref="B6:F6"/>
    <mergeCell ref="A8:F8"/>
    <mergeCell ref="A11:I11"/>
    <mergeCell ref="C16:F16"/>
  </mergeCells>
  <pageMargins left="0.7" right="0.7" top="0.75" bottom="0.75" header="0.3" footer="0.3"/>
  <pageSetup scale="73"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BEE18B-DD96-47D1-A33D-1037AEC16B83}">
  <dimension ref="A1:I11"/>
  <sheetViews>
    <sheetView zoomScaleNormal="100" zoomScaleSheetLayoutView="115" workbookViewId="0">
      <selection activeCell="C6" sqref="C6"/>
    </sheetView>
  </sheetViews>
  <sheetFormatPr defaultRowHeight="15" x14ac:dyDescent="0.25"/>
  <cols>
    <col min="2" max="2" width="10.5703125" customWidth="1"/>
    <col min="3" max="3" width="39.140625" customWidth="1"/>
    <col min="5" max="5" width="11.42578125" customWidth="1"/>
    <col min="8" max="8" width="13.42578125" customWidth="1"/>
    <col min="9" max="9" width="12.42578125" customWidth="1"/>
  </cols>
  <sheetData>
    <row r="1" spans="1:9" ht="96.75" customHeight="1" x14ac:dyDescent="0.25">
      <c r="G1" s="119" t="s">
        <v>45</v>
      </c>
      <c r="H1" s="119"/>
      <c r="I1" s="119"/>
    </row>
    <row r="3" spans="1:9" s="18" customFormat="1" ht="36.75" customHeight="1" x14ac:dyDescent="0.25">
      <c r="A3" s="137" t="s">
        <v>46</v>
      </c>
      <c r="B3" s="137"/>
      <c r="C3" s="137"/>
      <c r="D3" s="137"/>
      <c r="E3" s="137"/>
      <c r="F3" s="137"/>
      <c r="G3" s="137"/>
      <c r="H3" s="137"/>
      <c r="I3" s="137"/>
    </row>
    <row r="4" spans="1:9" s="46" customFormat="1" ht="75" customHeight="1" x14ac:dyDescent="0.2">
      <c r="A4" s="60" t="s">
        <v>10</v>
      </c>
      <c r="B4" s="61" t="s">
        <v>11</v>
      </c>
      <c r="C4" s="61" t="s">
        <v>12</v>
      </c>
      <c r="D4" s="61" t="s">
        <v>13</v>
      </c>
      <c r="E4" s="61" t="s">
        <v>14</v>
      </c>
      <c r="F4" s="61" t="s">
        <v>29</v>
      </c>
      <c r="G4" s="61" t="s">
        <v>30</v>
      </c>
      <c r="H4" s="61" t="s">
        <v>39</v>
      </c>
      <c r="I4" s="61" t="s">
        <v>47</v>
      </c>
    </row>
    <row r="5" spans="1:9" s="46" customFormat="1" ht="27.6" customHeight="1" x14ac:dyDescent="0.2">
      <c r="A5" s="22">
        <v>1</v>
      </c>
      <c r="B5" s="23" t="s">
        <v>18</v>
      </c>
      <c r="C5" s="23" t="s">
        <v>46</v>
      </c>
      <c r="D5" s="47">
        <f>30787/F5</f>
        <v>3.5014392670258294</v>
      </c>
      <c r="E5" s="62" t="s">
        <v>42</v>
      </c>
      <c r="F5" s="22">
        <v>8792.67</v>
      </c>
      <c r="G5" s="22">
        <v>2000</v>
      </c>
      <c r="H5" s="24">
        <f>D5*F5</f>
        <v>30787</v>
      </c>
      <c r="I5" s="48" t="s">
        <v>5</v>
      </c>
    </row>
    <row r="6" spans="1:9" s="46" customFormat="1" ht="332.1" customHeight="1" x14ac:dyDescent="0.2">
      <c r="A6" s="35">
        <v>2</v>
      </c>
      <c r="B6" s="23" t="s">
        <v>18</v>
      </c>
      <c r="C6" s="117" t="s">
        <v>87</v>
      </c>
      <c r="D6" s="47">
        <v>12</v>
      </c>
      <c r="E6" s="62" t="s">
        <v>42</v>
      </c>
      <c r="F6" s="22">
        <v>8792.67</v>
      </c>
      <c r="G6" s="22">
        <v>2000</v>
      </c>
      <c r="H6" s="24" t="s">
        <v>5</v>
      </c>
      <c r="I6" s="24">
        <f>(D6*F6)</f>
        <v>105512.04000000001</v>
      </c>
    </row>
    <row r="7" spans="1:9" s="46" customFormat="1" ht="12.75" customHeight="1" x14ac:dyDescent="0.2">
      <c r="A7" s="49" t="s">
        <v>22</v>
      </c>
      <c r="B7" s="50"/>
      <c r="C7" s="130" t="s">
        <v>78</v>
      </c>
      <c r="D7" s="130"/>
      <c r="E7" s="130"/>
      <c r="F7" s="132"/>
      <c r="G7" s="26"/>
      <c r="H7" s="26">
        <f>SUM(H5:H5)</f>
        <v>30787</v>
      </c>
      <c r="I7" s="26">
        <f>SUM(I5:I6)</f>
        <v>105512.04000000001</v>
      </c>
    </row>
    <row r="8" spans="1:9" s="46" customFormat="1" ht="12.75" customHeight="1" x14ac:dyDescent="0.2">
      <c r="A8" s="28"/>
      <c r="B8" s="130" t="s">
        <v>37</v>
      </c>
      <c r="C8" s="130"/>
      <c r="D8" s="130"/>
      <c r="E8" s="130"/>
      <c r="F8" s="132"/>
      <c r="G8" s="26"/>
      <c r="H8" s="27"/>
      <c r="I8" s="27"/>
    </row>
    <row r="9" spans="1:9" s="46" customFormat="1" ht="12" x14ac:dyDescent="0.2">
      <c r="A9" s="133" t="s">
        <v>24</v>
      </c>
      <c r="B9" s="133"/>
      <c r="C9" s="133"/>
      <c r="D9" s="133"/>
      <c r="E9" s="133"/>
      <c r="F9" s="133"/>
      <c r="G9" s="26"/>
      <c r="H9" s="30">
        <f>H5</f>
        <v>30787</v>
      </c>
      <c r="I9" s="30">
        <f>SUM(I5:I6)</f>
        <v>105512.04000000001</v>
      </c>
    </row>
    <row r="11" spans="1:9" s="56" customFormat="1" ht="61.5" customHeight="1" x14ac:dyDescent="0.25">
      <c r="A11" s="136" t="s">
        <v>44</v>
      </c>
      <c r="B11" s="136"/>
      <c r="C11" s="136"/>
      <c r="D11" s="136"/>
      <c r="E11" s="136"/>
      <c r="F11" s="136"/>
      <c r="G11" s="136"/>
      <c r="H11" s="136"/>
      <c r="I11" s="136"/>
    </row>
  </sheetData>
  <mergeCells count="6">
    <mergeCell ref="G1:I1"/>
    <mergeCell ref="C7:F7"/>
    <mergeCell ref="B8:F8"/>
    <mergeCell ref="A9:F9"/>
    <mergeCell ref="A11:I11"/>
    <mergeCell ref="A3:I3"/>
  </mergeCells>
  <pageMargins left="0.7" right="0.7" top="0.75" bottom="0.75" header="0.3" footer="0.3"/>
  <pageSetup scale="83"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09AD80-C165-4298-BE75-F18D97C69947}">
  <dimension ref="A1:G23"/>
  <sheetViews>
    <sheetView zoomScaleNormal="100" zoomScaleSheetLayoutView="100" workbookViewId="0">
      <selection activeCell="J3" sqref="J3"/>
    </sheetView>
  </sheetViews>
  <sheetFormatPr defaultColWidth="9.140625" defaultRowHeight="15" x14ac:dyDescent="0.25"/>
  <cols>
    <col min="1" max="1" width="37.85546875" style="69" customWidth="1"/>
    <col min="2" max="2" width="11.140625" style="69" customWidth="1"/>
    <col min="3" max="3" width="9.42578125" style="69" customWidth="1"/>
    <col min="4" max="4" width="10.42578125" style="69" customWidth="1"/>
    <col min="5" max="5" width="12" style="69" customWidth="1"/>
    <col min="6" max="6" width="9.5703125" style="69" customWidth="1"/>
    <col min="7" max="7" width="10.42578125" style="69" bestFit="1" customWidth="1"/>
    <col min="8" max="16384" width="9.140625" style="69"/>
  </cols>
  <sheetData>
    <row r="1" spans="1:7" ht="105.6" customHeight="1" x14ac:dyDescent="0.25">
      <c r="D1" s="141" t="s">
        <v>48</v>
      </c>
      <c r="E1" s="142"/>
      <c r="F1" s="142"/>
    </row>
    <row r="2" spans="1:7" ht="18.75" x14ac:dyDescent="0.25">
      <c r="A2" s="138" t="s">
        <v>7</v>
      </c>
      <c r="B2" s="138"/>
      <c r="C2" s="138"/>
      <c r="D2" s="70"/>
      <c r="E2" s="70"/>
      <c r="F2" s="70"/>
      <c r="G2" s="70"/>
    </row>
    <row r="3" spans="1:7" s="72" customFormat="1" ht="42" x14ac:dyDescent="0.2">
      <c r="A3" s="71" t="s">
        <v>49</v>
      </c>
      <c r="B3" s="71" t="s">
        <v>50</v>
      </c>
      <c r="C3" s="71" t="s">
        <v>51</v>
      </c>
      <c r="D3" s="71" t="s">
        <v>52</v>
      </c>
      <c r="E3" s="71" t="s">
        <v>53</v>
      </c>
      <c r="F3" s="71" t="s">
        <v>54</v>
      </c>
    </row>
    <row r="4" spans="1:7" s="72" customFormat="1" ht="11.25" x14ac:dyDescent="0.2">
      <c r="A4" s="73" t="s">
        <v>55</v>
      </c>
      <c r="B4" s="74" t="s">
        <v>56</v>
      </c>
      <c r="C4" s="75">
        <v>2.39</v>
      </c>
      <c r="D4" s="76">
        <v>1536</v>
      </c>
      <c r="E4" s="75">
        <f>C4*D4</f>
        <v>3671.04</v>
      </c>
      <c r="F4" s="75">
        <f t="shared" ref="F4:F7" si="0">E4*1.21</f>
        <v>4441.9583999999995</v>
      </c>
    </row>
    <row r="5" spans="1:7" s="72" customFormat="1" ht="11.25" x14ac:dyDescent="0.2">
      <c r="A5" s="77" t="s">
        <v>57</v>
      </c>
      <c r="B5" s="74" t="s">
        <v>58</v>
      </c>
      <c r="C5" s="75">
        <v>0.43</v>
      </c>
      <c r="D5" s="76">
        <v>8000</v>
      </c>
      <c r="E5" s="75">
        <f>C5*D5</f>
        <v>3440</v>
      </c>
      <c r="F5" s="75">
        <f t="shared" si="0"/>
        <v>4162.3999999999996</v>
      </c>
    </row>
    <row r="6" spans="1:7" s="72" customFormat="1" ht="11.25" x14ac:dyDescent="0.2">
      <c r="A6" s="77" t="s">
        <v>59</v>
      </c>
      <c r="B6" s="74" t="s">
        <v>60</v>
      </c>
      <c r="C6" s="75">
        <v>25.16</v>
      </c>
      <c r="D6" s="76">
        <v>250</v>
      </c>
      <c r="E6" s="75">
        <f>C6*D6</f>
        <v>6290</v>
      </c>
      <c r="F6" s="75">
        <f t="shared" si="0"/>
        <v>7610.9</v>
      </c>
    </row>
    <row r="7" spans="1:7" s="72" customFormat="1" ht="11.25" x14ac:dyDescent="0.2">
      <c r="A7" s="77"/>
      <c r="B7" s="78"/>
      <c r="C7" s="78"/>
      <c r="D7" s="79" t="s">
        <v>22</v>
      </c>
      <c r="E7" s="80">
        <f>SUM(E4:E6)</f>
        <v>13401.04</v>
      </c>
      <c r="F7" s="80">
        <f t="shared" si="0"/>
        <v>16215.258400000001</v>
      </c>
      <c r="G7" s="81"/>
    </row>
    <row r="8" spans="1:7" s="72" customFormat="1" ht="11.25" x14ac:dyDescent="0.2">
      <c r="A8" s="82"/>
      <c r="B8" s="83"/>
      <c r="C8" s="83"/>
      <c r="D8" s="83"/>
      <c r="E8" s="83"/>
      <c r="F8" s="84"/>
    </row>
    <row r="9" spans="1:7" s="72" customFormat="1" ht="42" x14ac:dyDescent="0.2">
      <c r="A9" s="85" t="s">
        <v>61</v>
      </c>
      <c r="B9" s="85" t="s">
        <v>62</v>
      </c>
      <c r="C9" s="71" t="s">
        <v>51</v>
      </c>
      <c r="D9" s="86" t="s">
        <v>52</v>
      </c>
      <c r="E9" s="71" t="s">
        <v>63</v>
      </c>
      <c r="F9" s="71" t="s">
        <v>64</v>
      </c>
    </row>
    <row r="10" spans="1:7" s="72" customFormat="1" ht="11.25" x14ac:dyDescent="0.2">
      <c r="A10" s="87" t="s">
        <v>65</v>
      </c>
      <c r="B10" s="88" t="s">
        <v>66</v>
      </c>
      <c r="C10" s="89">
        <v>50</v>
      </c>
      <c r="D10" s="90">
        <v>10</v>
      </c>
      <c r="E10" s="91">
        <f>D10*C10</f>
        <v>500</v>
      </c>
      <c r="F10" s="91">
        <f t="shared" ref="F10:F16" si="1">E10*1.21</f>
        <v>605</v>
      </c>
    </row>
    <row r="11" spans="1:7" s="72" customFormat="1" ht="11.25" x14ac:dyDescent="0.2">
      <c r="A11" s="92" t="s">
        <v>67</v>
      </c>
      <c r="B11" s="88" t="s">
        <v>66</v>
      </c>
      <c r="C11" s="93">
        <v>30</v>
      </c>
      <c r="D11" s="94">
        <v>15</v>
      </c>
      <c r="E11" s="91">
        <f>D11*C11</f>
        <v>450</v>
      </c>
      <c r="F11" s="91">
        <f t="shared" si="1"/>
        <v>544.5</v>
      </c>
    </row>
    <row r="12" spans="1:7" s="72" customFormat="1" ht="11.25" x14ac:dyDescent="0.2">
      <c r="A12" s="87" t="s">
        <v>68</v>
      </c>
      <c r="B12" s="88" t="s">
        <v>66</v>
      </c>
      <c r="C12" s="93">
        <v>10</v>
      </c>
      <c r="D12" s="94">
        <v>20</v>
      </c>
      <c r="E12" s="91">
        <f>D12*C12</f>
        <v>200</v>
      </c>
      <c r="F12" s="91">
        <f t="shared" si="1"/>
        <v>242</v>
      </c>
    </row>
    <row r="13" spans="1:7" s="72" customFormat="1" ht="11.25" x14ac:dyDescent="0.2">
      <c r="A13" s="92" t="s">
        <v>69</v>
      </c>
      <c r="B13" s="95" t="s">
        <v>70</v>
      </c>
      <c r="C13" s="93">
        <v>20</v>
      </c>
      <c r="D13" s="94">
        <v>250</v>
      </c>
      <c r="E13" s="91">
        <f>D13*C13</f>
        <v>5000</v>
      </c>
      <c r="F13" s="91">
        <f t="shared" si="1"/>
        <v>6050</v>
      </c>
    </row>
    <row r="14" spans="1:7" s="72" customFormat="1" ht="11.25" x14ac:dyDescent="0.2">
      <c r="A14" s="73" t="s">
        <v>71</v>
      </c>
      <c r="B14" s="96">
        <v>1</v>
      </c>
      <c r="C14" s="96">
        <v>1089.67</v>
      </c>
      <c r="D14" s="74">
        <v>1</v>
      </c>
      <c r="E14" s="91">
        <f>D14*C14</f>
        <v>1089.67</v>
      </c>
      <c r="F14" s="91">
        <f t="shared" si="1"/>
        <v>1318.5007000000001</v>
      </c>
    </row>
    <row r="15" spans="1:7" s="72" customFormat="1" ht="11.25" x14ac:dyDescent="0.2">
      <c r="A15" s="97"/>
      <c r="B15" s="98"/>
      <c r="C15" s="98"/>
      <c r="D15" s="79" t="s">
        <v>22</v>
      </c>
      <c r="E15" s="99">
        <f>SUM(E10:E14)</f>
        <v>7239.67</v>
      </c>
      <c r="F15" s="99">
        <f>E15*1.21</f>
        <v>8760.0007000000005</v>
      </c>
    </row>
    <row r="16" spans="1:7" s="72" customFormat="1" ht="42.75" x14ac:dyDescent="0.2">
      <c r="A16" s="83"/>
      <c r="B16" s="83"/>
      <c r="C16" s="83"/>
      <c r="D16" s="100" t="s">
        <v>72</v>
      </c>
      <c r="E16" s="101">
        <f>E7+E15</f>
        <v>20640.71</v>
      </c>
      <c r="F16" s="101">
        <f t="shared" si="1"/>
        <v>24975.259099999999</v>
      </c>
    </row>
    <row r="17" spans="1:6" s="72" customFormat="1" ht="11.25" x14ac:dyDescent="0.2">
      <c r="A17" s="83"/>
      <c r="B17" s="83"/>
      <c r="C17" s="83"/>
      <c r="D17" s="139" t="s">
        <v>73</v>
      </c>
      <c r="E17" s="140"/>
      <c r="F17" s="101">
        <f>F16*12</f>
        <v>299703.10920000001</v>
      </c>
    </row>
    <row r="19" spans="1:6" ht="48.75" customHeight="1" x14ac:dyDescent="0.25">
      <c r="A19" s="143" t="s">
        <v>44</v>
      </c>
      <c r="B19" s="143"/>
      <c r="C19" s="143"/>
      <c r="D19" s="143"/>
      <c r="E19" s="143"/>
      <c r="F19" s="143"/>
    </row>
    <row r="20" spans="1:6" x14ac:dyDescent="0.25">
      <c r="A20" s="102"/>
    </row>
    <row r="21" spans="1:6" x14ac:dyDescent="0.25">
      <c r="A21" s="103"/>
    </row>
    <row r="22" spans="1:6" x14ac:dyDescent="0.25">
      <c r="A22" s="104"/>
    </row>
    <row r="23" spans="1:6" x14ac:dyDescent="0.25">
      <c r="A23" s="105"/>
    </row>
  </sheetData>
  <mergeCells count="4">
    <mergeCell ref="A2:C2"/>
    <mergeCell ref="D17:E17"/>
    <mergeCell ref="D1:F1"/>
    <mergeCell ref="A19:F19"/>
  </mergeCells>
  <pageMargins left="0.7" right="0.7" top="0.75" bottom="0.75" header="0.3" footer="0.3"/>
  <pageSetup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A69E3F-716D-48F2-8194-1B3228165BD7}">
  <dimension ref="A1:H10"/>
  <sheetViews>
    <sheetView zoomScaleNormal="100" zoomScaleSheetLayoutView="115" workbookViewId="0">
      <selection activeCell="E1" sqref="E1:H1"/>
    </sheetView>
  </sheetViews>
  <sheetFormatPr defaultRowHeight="15" x14ac:dyDescent="0.25"/>
  <cols>
    <col min="2" max="2" width="10.5703125" customWidth="1"/>
    <col min="3" max="3" width="59.85546875" customWidth="1"/>
    <col min="5" max="5" width="11.42578125" customWidth="1"/>
    <col min="8" max="8" width="12.42578125" customWidth="1"/>
  </cols>
  <sheetData>
    <row r="1" spans="1:8" ht="96.75" customHeight="1" x14ac:dyDescent="0.25">
      <c r="E1" s="119" t="s">
        <v>74</v>
      </c>
      <c r="F1" s="119"/>
      <c r="G1" s="119"/>
      <c r="H1" s="119"/>
    </row>
    <row r="3" spans="1:8" s="18" customFormat="1" ht="36.75" customHeight="1" x14ac:dyDescent="0.25">
      <c r="A3" s="137" t="s">
        <v>75</v>
      </c>
      <c r="B3" s="137"/>
      <c r="C3" s="137"/>
      <c r="D3" s="137"/>
      <c r="E3" s="137"/>
      <c r="F3" s="137"/>
      <c r="G3" s="137"/>
      <c r="H3" s="137"/>
    </row>
    <row r="4" spans="1:8" s="46" customFormat="1" ht="75" customHeight="1" x14ac:dyDescent="0.2">
      <c r="A4" s="60" t="s">
        <v>10</v>
      </c>
      <c r="B4" s="61" t="s">
        <v>11</v>
      </c>
      <c r="C4" s="61" t="s">
        <v>12</v>
      </c>
      <c r="D4" s="61" t="s">
        <v>13</v>
      </c>
      <c r="E4" s="61" t="s">
        <v>14</v>
      </c>
      <c r="F4" s="61" t="s">
        <v>29</v>
      </c>
      <c r="G4" s="61" t="s">
        <v>30</v>
      </c>
      <c r="H4" s="61" t="s">
        <v>47</v>
      </c>
    </row>
    <row r="5" spans="1:8" s="46" customFormat="1" ht="258.75" x14ac:dyDescent="0.2">
      <c r="A5" s="22">
        <v>1</v>
      </c>
      <c r="B5" s="62" t="s">
        <v>8</v>
      </c>
      <c r="C5" s="23" t="s">
        <v>76</v>
      </c>
      <c r="D5" s="47">
        <f>6220</f>
        <v>6220</v>
      </c>
      <c r="E5" s="62" t="s">
        <v>77</v>
      </c>
      <c r="F5" s="22">
        <v>80</v>
      </c>
      <c r="G5" s="22">
        <v>2000</v>
      </c>
      <c r="H5" s="107">
        <f>D5*F5</f>
        <v>497600</v>
      </c>
    </row>
    <row r="6" spans="1:8" s="46" customFormat="1" ht="12.75" customHeight="1" x14ac:dyDescent="0.2">
      <c r="A6" s="66" t="s">
        <v>22</v>
      </c>
      <c r="B6" s="66"/>
      <c r="C6" s="133" t="s">
        <v>78</v>
      </c>
      <c r="D6" s="133"/>
      <c r="E6" s="133"/>
      <c r="F6" s="133"/>
      <c r="G6" s="26"/>
      <c r="H6" s="26">
        <f>SUM(H5:H5)</f>
        <v>497600</v>
      </c>
    </row>
    <row r="7" spans="1:8" s="46" customFormat="1" ht="12.75" customHeight="1" x14ac:dyDescent="0.2">
      <c r="A7" s="67"/>
      <c r="B7" s="133" t="s">
        <v>37</v>
      </c>
      <c r="C7" s="133"/>
      <c r="D7" s="133"/>
      <c r="E7" s="133"/>
      <c r="F7" s="133"/>
      <c r="G7" s="26"/>
      <c r="H7" s="26"/>
    </row>
    <row r="8" spans="1:8" s="46" customFormat="1" ht="12" x14ac:dyDescent="0.2">
      <c r="A8" s="133" t="s">
        <v>24</v>
      </c>
      <c r="B8" s="133"/>
      <c r="C8" s="133"/>
      <c r="D8" s="133"/>
      <c r="E8" s="133"/>
      <c r="F8" s="133"/>
      <c r="G8" s="26"/>
      <c r="H8" s="68">
        <f>SUM(H5:H5)</f>
        <v>497600</v>
      </c>
    </row>
    <row r="10" spans="1:8" s="56" customFormat="1" x14ac:dyDescent="0.25">
      <c r="A10" s="106"/>
      <c r="B10" s="106"/>
      <c r="C10" s="106"/>
      <c r="D10" s="106"/>
      <c r="E10" s="106"/>
      <c r="F10" s="106"/>
      <c r="G10" s="106"/>
      <c r="H10" s="106"/>
    </row>
  </sheetData>
  <mergeCells count="5">
    <mergeCell ref="E1:H1"/>
    <mergeCell ref="A3:H3"/>
    <mergeCell ref="C6:F6"/>
    <mergeCell ref="B7:F7"/>
    <mergeCell ref="A8:F8"/>
  </mergeCells>
  <pageMargins left="0.7" right="0.7" top="0.75" bottom="0.75" header="0.3" footer="0.3"/>
  <pageSetup scale="7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A3024F-D5A9-4999-BC74-A336EDB5788F}">
  <dimension ref="A1:Q17"/>
  <sheetViews>
    <sheetView tabSelected="1" zoomScale="115" zoomScaleNormal="115" zoomScaleSheetLayoutView="85" workbookViewId="0">
      <selection activeCell="I13" sqref="I13"/>
    </sheetView>
  </sheetViews>
  <sheetFormatPr defaultRowHeight="15" x14ac:dyDescent="0.25"/>
  <cols>
    <col min="2" max="2" width="10.42578125" customWidth="1"/>
    <col min="3" max="3" width="37.42578125" customWidth="1"/>
    <col min="5" max="5" width="12.85546875" customWidth="1"/>
    <col min="8" max="8" width="14.85546875" customWidth="1"/>
    <col min="9" max="9" width="12.5703125" customWidth="1"/>
    <col min="12" max="12" width="8.140625" bestFit="1" customWidth="1"/>
    <col min="15" max="16" width="12.85546875" bestFit="1" customWidth="1"/>
    <col min="17" max="17" width="11.85546875" bestFit="1" customWidth="1"/>
  </cols>
  <sheetData>
    <row r="1" spans="1:17" ht="99.75" customHeight="1" x14ac:dyDescent="0.25">
      <c r="G1" s="119" t="s">
        <v>79</v>
      </c>
      <c r="H1" s="119"/>
      <c r="I1" s="119"/>
    </row>
    <row r="2" spans="1:17" s="18" customFormat="1" ht="18.75" customHeight="1" x14ac:dyDescent="0.25">
      <c r="A2" s="127" t="s">
        <v>88</v>
      </c>
      <c r="B2" s="127"/>
      <c r="C2" s="127"/>
      <c r="D2" s="127"/>
      <c r="E2" s="127"/>
      <c r="F2" s="127"/>
      <c r="G2" s="127"/>
      <c r="H2" s="127"/>
    </row>
    <row r="3" spans="1:17" s="21" customFormat="1" ht="57.75" customHeight="1" x14ac:dyDescent="0.2">
      <c r="A3" s="19" t="s">
        <v>10</v>
      </c>
      <c r="B3" s="20" t="s">
        <v>11</v>
      </c>
      <c r="C3" s="20" t="s">
        <v>12</v>
      </c>
      <c r="D3" s="20" t="s">
        <v>13</v>
      </c>
      <c r="E3" s="20" t="s">
        <v>14</v>
      </c>
      <c r="F3" s="20" t="s">
        <v>29</v>
      </c>
      <c r="G3" s="20" t="s">
        <v>30</v>
      </c>
      <c r="H3" s="20" t="s">
        <v>90</v>
      </c>
    </row>
    <row r="4" spans="1:17" s="21" customFormat="1" ht="72" customHeight="1" x14ac:dyDescent="0.2">
      <c r="A4" s="22">
        <v>1</v>
      </c>
      <c r="B4" s="23" t="s">
        <v>32</v>
      </c>
      <c r="C4" s="110" t="s">
        <v>84</v>
      </c>
      <c r="D4" s="24">
        <v>133</v>
      </c>
      <c r="E4" s="22" t="s">
        <v>34</v>
      </c>
      <c r="F4" s="22">
        <v>80</v>
      </c>
      <c r="G4" s="22">
        <v>5000</v>
      </c>
      <c r="H4" s="24">
        <f>D4*F4</f>
        <v>10640</v>
      </c>
    </row>
    <row r="5" spans="1:17" s="21" customFormat="1" ht="11.25" x14ac:dyDescent="0.2">
      <c r="A5" s="129" t="s">
        <v>35</v>
      </c>
      <c r="B5" s="130"/>
      <c r="C5" s="130"/>
      <c r="D5" s="130"/>
      <c r="E5" s="130"/>
      <c r="F5" s="130"/>
      <c r="G5" s="26"/>
      <c r="H5" s="26">
        <f>SUM(H4:H4)</f>
        <v>10640</v>
      </c>
    </row>
    <row r="6" spans="1:17" s="21" customFormat="1" ht="11.25" x14ac:dyDescent="0.2">
      <c r="A6" s="25"/>
      <c r="B6" s="130" t="s">
        <v>36</v>
      </c>
      <c r="C6" s="130"/>
      <c r="D6" s="130"/>
      <c r="E6" s="130"/>
      <c r="F6" s="132"/>
      <c r="G6" s="26"/>
      <c r="H6" s="27">
        <f>SUM(H5:H5)</f>
        <v>10640</v>
      </c>
    </row>
    <row r="7" spans="1:17" s="21" customFormat="1" ht="12" x14ac:dyDescent="0.2">
      <c r="A7" s="28"/>
      <c r="B7" s="29"/>
      <c r="C7" s="134" t="s">
        <v>37</v>
      </c>
      <c r="D7" s="134"/>
      <c r="E7" s="134"/>
      <c r="F7" s="135"/>
      <c r="G7" s="26"/>
      <c r="H7" s="27"/>
    </row>
    <row r="8" spans="1:17" s="21" customFormat="1" ht="11.25" x14ac:dyDescent="0.2">
      <c r="A8" s="133" t="s">
        <v>25</v>
      </c>
      <c r="B8" s="133"/>
      <c r="C8" s="133"/>
      <c r="D8" s="133"/>
      <c r="E8" s="133"/>
      <c r="F8" s="133"/>
      <c r="G8" s="26"/>
      <c r="H8" s="30">
        <f>SUM(H6)</f>
        <v>10640</v>
      </c>
      <c r="L8" s="109"/>
    </row>
    <row r="9" spans="1:17" x14ac:dyDescent="0.25">
      <c r="K9" s="108"/>
      <c r="L9" s="21"/>
      <c r="P9" s="65"/>
      <c r="Q9" s="65"/>
    </row>
    <row r="10" spans="1:17" x14ac:dyDescent="0.25">
      <c r="L10" s="21"/>
      <c r="M10" s="63"/>
      <c r="O10" s="64"/>
    </row>
    <row r="11" spans="1:17" s="31" customFormat="1" ht="21" customHeight="1" x14ac:dyDescent="0.2">
      <c r="A11" s="127" t="s">
        <v>89</v>
      </c>
      <c r="B11" s="127"/>
      <c r="C11" s="127"/>
      <c r="D11" s="127"/>
      <c r="E11" s="127"/>
      <c r="F11" s="127"/>
      <c r="G11" s="127"/>
      <c r="H11" s="127"/>
      <c r="I11" s="127"/>
      <c r="L11" s="21"/>
    </row>
    <row r="12" spans="1:17" s="32" customFormat="1" ht="74.25" customHeight="1" x14ac:dyDescent="0.2">
      <c r="A12" s="60" t="s">
        <v>10</v>
      </c>
      <c r="B12" s="61" t="s">
        <v>11</v>
      </c>
      <c r="C12" s="61" t="s">
        <v>12</v>
      </c>
      <c r="D12" s="61" t="s">
        <v>13</v>
      </c>
      <c r="E12" s="61" t="s">
        <v>14</v>
      </c>
      <c r="F12" s="61" t="s">
        <v>29</v>
      </c>
      <c r="G12" s="61" t="s">
        <v>30</v>
      </c>
      <c r="H12" s="61" t="s">
        <v>91</v>
      </c>
      <c r="I12" s="61" t="s">
        <v>92</v>
      </c>
    </row>
    <row r="13" spans="1:17" s="32" customFormat="1" ht="33.75" x14ac:dyDescent="0.2">
      <c r="A13" s="22">
        <v>1</v>
      </c>
      <c r="B13" s="23" t="s">
        <v>18</v>
      </c>
      <c r="C13" s="33" t="s">
        <v>81</v>
      </c>
      <c r="D13" s="24">
        <v>6</v>
      </c>
      <c r="E13" s="62" t="s">
        <v>42</v>
      </c>
      <c r="F13" s="36">
        <v>307.34133750000001</v>
      </c>
      <c r="G13" s="22">
        <v>2000</v>
      </c>
      <c r="H13" s="24">
        <f>D13*F13</f>
        <v>1844.0480250000001</v>
      </c>
      <c r="I13" s="34" t="s">
        <v>5</v>
      </c>
    </row>
    <row r="14" spans="1:17" s="32" customFormat="1" ht="33.75" x14ac:dyDescent="0.2">
      <c r="A14" s="35">
        <v>2</v>
      </c>
      <c r="B14" s="23" t="s">
        <v>18</v>
      </c>
      <c r="C14" s="33" t="s">
        <v>82</v>
      </c>
      <c r="D14" s="24">
        <v>12</v>
      </c>
      <c r="E14" s="62" t="s">
        <v>42</v>
      </c>
      <c r="F14" s="36">
        <v>307.34133750000001</v>
      </c>
      <c r="G14" s="22">
        <v>2000</v>
      </c>
      <c r="H14" s="36" t="s">
        <v>5</v>
      </c>
      <c r="I14" s="37">
        <f>(D14*F14)</f>
        <v>3688.0960500000001</v>
      </c>
    </row>
    <row r="15" spans="1:17" s="32" customFormat="1" ht="12" x14ac:dyDescent="0.2">
      <c r="A15" s="129" t="s">
        <v>22</v>
      </c>
      <c r="B15" s="130"/>
      <c r="C15" s="130"/>
      <c r="D15" s="130"/>
      <c r="E15" s="130"/>
      <c r="F15" s="130"/>
      <c r="G15" s="26"/>
      <c r="H15" s="38">
        <f>SUM(H13:H13)</f>
        <v>1844.0480250000001</v>
      </c>
      <c r="I15" s="39">
        <f>I14</f>
        <v>3688.0960500000001</v>
      </c>
    </row>
    <row r="16" spans="1:17" s="32" customFormat="1" ht="12" x14ac:dyDescent="0.2">
      <c r="A16" s="40"/>
      <c r="B16" s="41"/>
      <c r="C16" s="134" t="s">
        <v>37</v>
      </c>
      <c r="D16" s="134"/>
      <c r="E16" s="134"/>
      <c r="F16" s="135"/>
      <c r="G16" s="43"/>
      <c r="H16" s="44"/>
      <c r="I16" s="45"/>
    </row>
    <row r="17" spans="1:9" s="32" customFormat="1" ht="12" x14ac:dyDescent="0.2">
      <c r="A17" s="131" t="s">
        <v>24</v>
      </c>
      <c r="B17" s="131"/>
      <c r="C17" s="131"/>
      <c r="D17" s="131"/>
      <c r="E17" s="131"/>
      <c r="F17" s="131"/>
      <c r="G17" s="43"/>
      <c r="H17" s="54">
        <f>ROUND((H13),0)</f>
        <v>1844</v>
      </c>
      <c r="I17" s="55">
        <f>I15</f>
        <v>3688.0960500000001</v>
      </c>
    </row>
  </sheetData>
  <mergeCells count="10">
    <mergeCell ref="A15:F15"/>
    <mergeCell ref="C16:F16"/>
    <mergeCell ref="A17:F17"/>
    <mergeCell ref="G1:I1"/>
    <mergeCell ref="A2:H2"/>
    <mergeCell ref="A5:F5"/>
    <mergeCell ref="B6:F6"/>
    <mergeCell ref="A8:F8"/>
    <mergeCell ref="A11:I11"/>
    <mergeCell ref="C7:F7"/>
  </mergeCells>
  <pageMargins left="0.7" right="0.7" top="0.75" bottom="0.75" header="0.3" footer="0.3"/>
  <pageSetup scale="7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1</vt:i4>
      </vt:variant>
    </vt:vector>
  </HeadingPairs>
  <TitlesOfParts>
    <vt:vector size="8" baseType="lpstr">
      <vt:lpstr>Kopsavilkums</vt:lpstr>
      <vt:lpstr>Vēža pacienta karte</vt:lpstr>
      <vt:lpstr>laboratorija</vt:lpstr>
      <vt:lpstr>ONKO_uzturesana</vt:lpstr>
      <vt:lpstr>DigiVes_uzturēšana</vt:lpstr>
      <vt:lpstr>Papildus finansējums</vt:lpstr>
      <vt:lpstr>Papild_finans_TPL</vt:lpstr>
      <vt:lpstr>'Vēža pacienta karte'!Print_Area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Vineta Šteinberga</dc:creator>
  <cp:keywords/>
  <dc:description/>
  <cp:lastModifiedBy>Igors Belovs</cp:lastModifiedBy>
  <cp:revision/>
  <dcterms:created xsi:type="dcterms:W3CDTF">2023-03-27T10:57:05Z</dcterms:created>
  <dcterms:modified xsi:type="dcterms:W3CDTF">2023-11-13T14:45:35Z</dcterms:modified>
  <cp:category/>
  <cp:contentStatus/>
</cp:coreProperties>
</file>