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G:\Jaunas_valsts_nodevas\Vairāk naudas\"/>
    </mc:Choice>
  </mc:AlternateContent>
  <xr:revisionPtr revIDLastSave="0" documentId="8_{E3655644-2AAA-4717-8842-36D364D21711}" xr6:coauthVersionLast="36" xr6:coauthVersionMax="36" xr10:uidLastSave="{00000000-0000-0000-0000-000000000000}"/>
  <bookViews>
    <workbookView xWindow="0" yWindow="0" windowWidth="19200" windowHeight="6350" xr2:uid="{ED0CDD4A-E523-472F-95D6-0E59CEB2F842}"/>
  </bookViews>
  <sheets>
    <sheet name="Finansēju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3" i="1" l="1"/>
  <c r="E23" i="1"/>
  <c r="H23" i="1" s="1"/>
  <c r="I23" i="1" s="1"/>
  <c r="F22" i="1"/>
  <c r="E22" i="1"/>
  <c r="H22" i="1" s="1"/>
  <c r="I22" i="1" s="1"/>
  <c r="F21" i="1"/>
  <c r="E21" i="1"/>
  <c r="H21" i="1" s="1"/>
  <c r="I21" i="1" s="1"/>
  <c r="F20" i="1"/>
  <c r="E20" i="1"/>
  <c r="H20" i="1" s="1"/>
  <c r="I20" i="1" s="1"/>
  <c r="F19" i="1"/>
  <c r="E19" i="1"/>
  <c r="H19" i="1" s="1"/>
  <c r="I19" i="1" s="1"/>
  <c r="F18" i="1"/>
  <c r="E18" i="1"/>
  <c r="H18" i="1" s="1"/>
  <c r="I18" i="1" s="1"/>
  <c r="F17" i="1"/>
  <c r="E17" i="1"/>
  <c r="H17" i="1" s="1"/>
  <c r="I17" i="1" s="1"/>
  <c r="F16" i="1"/>
  <c r="E16" i="1"/>
  <c r="H16" i="1" s="1"/>
  <c r="I16" i="1" s="1"/>
  <c r="F15" i="1"/>
  <c r="E15" i="1"/>
  <c r="H15" i="1" s="1"/>
  <c r="I15" i="1" s="1"/>
  <c r="F14" i="1"/>
  <c r="E14" i="1"/>
  <c r="H14" i="1" s="1"/>
  <c r="I14" i="1" s="1"/>
  <c r="G13" i="1"/>
  <c r="F13" i="1"/>
  <c r="E13" i="1"/>
  <c r="H13" i="1" s="1"/>
  <c r="I13" i="1" s="1"/>
  <c r="F12" i="1"/>
  <c r="E12" i="1"/>
  <c r="H12" i="1" s="1"/>
  <c r="I12" i="1" s="1"/>
  <c r="G11" i="1"/>
  <c r="G24" i="1" s="1"/>
  <c r="F11" i="1"/>
  <c r="H11" i="1" s="1"/>
  <c r="I11" i="1" s="1"/>
  <c r="E11" i="1"/>
  <c r="F10" i="1"/>
  <c r="E10" i="1"/>
  <c r="H10" i="1" s="1"/>
  <c r="I10" i="1" s="1"/>
  <c r="F9" i="1"/>
  <c r="H9" i="1" s="1"/>
  <c r="I9" i="1" s="1"/>
  <c r="E9" i="1"/>
  <c r="F8" i="1"/>
  <c r="E8" i="1"/>
  <c r="H8" i="1" s="1"/>
  <c r="I8" i="1" s="1"/>
  <c r="F7" i="1"/>
  <c r="H7" i="1" s="1"/>
  <c r="E7" i="1"/>
  <c r="I7" i="1" l="1"/>
  <c r="I24" i="1" s="1"/>
  <c r="H24" i="1"/>
  <c r="I25" i="1" l="1"/>
  <c r="I28" i="1" s="1"/>
  <c r="I30" i="1" l="1"/>
  <c r="I29" i="1"/>
</calcChain>
</file>

<file path=xl/sharedStrings.xml><?xml version="1.0" encoding="utf-8"?>
<sst xmlns="http://schemas.openxmlformats.org/spreadsheetml/2006/main" count="34" uniqueCount="27">
  <si>
    <t>4.pielikums 
Ministru kabineta noteikumu projekta "Noteikumi par valsts nodevu par migrācijas pakalpojumiem" sākotnējās ietekmes novērtējuma ziņojumam (anotācijai) 
(24-TA-1109)</t>
  </si>
  <si>
    <t xml:space="preserve">Papildus finansējums  piemaksām par virsstundu darbu un iestādes stratēģisko mērķu sasniegšanu  nodarbinātajiem, kuru amata pienākumos ir  migrācijas jautājumu risināšana, lēmumu pieņemšana </t>
  </si>
  <si>
    <t>N.p.k.</t>
  </si>
  <si>
    <t>Amata nosaukums</t>
  </si>
  <si>
    <t>Noteiktā Mēnešalgu grupa</t>
  </si>
  <si>
    <t>Noteiktā amatalga 2024.gadā, euro</t>
  </si>
  <si>
    <t>30% piemaksas par stratēģisko mērķu sasniegšanu</t>
  </si>
  <si>
    <t>Piemaksas par virsstundu darbu ( vidēji 12 h mēnesī)</t>
  </si>
  <si>
    <t>Amata vietu skaits</t>
  </si>
  <si>
    <t>Nepieciešamais finansējums 1 mēnesim, euro</t>
  </si>
  <si>
    <t>Nepieciešamais finansējums 12 mēnešiem, euro</t>
  </si>
  <si>
    <t>Nodaļas vadītājs</t>
  </si>
  <si>
    <t>Nodaļas vadītāja vietnieks</t>
  </si>
  <si>
    <t>Nodaļas vadītāja vietnieks ( UAN)</t>
  </si>
  <si>
    <t>Vadošais vecākais referents</t>
  </si>
  <si>
    <t>Vecākais referents</t>
  </si>
  <si>
    <t>Referents</t>
  </si>
  <si>
    <t>Referents/ Vadošais vecākais referents</t>
  </si>
  <si>
    <t>Vadošais vecākais rerferents</t>
  </si>
  <si>
    <t>Vecākais Referents</t>
  </si>
  <si>
    <t>Operators</t>
  </si>
  <si>
    <t>KOPĀ</t>
  </si>
  <si>
    <t>Izdevumi vidējās izpeļņas pieauguma kompensēšanai*  8,33% no mēnešalgu kopsummas</t>
  </si>
  <si>
    <t>KOPĀ ATALGOJUMS</t>
  </si>
  <si>
    <t>Darba devēja valsts sociālās apdrošināšanas iemaksas 23,59%</t>
  </si>
  <si>
    <t>KOPĀ ATLĪDZĪBAI</t>
  </si>
  <si>
    <t xml:space="preserve">*Ievērojot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nepieciešamā finansējuma atlīdzībai (ievērojot matemātiski aprēķinātu viena kalendāra mēneša ietekmi: 100%:12 mēn.).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</si>
</sst>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Red]0"/>
    <numFmt numFmtId="165" formatCode="#,##0;[Red]#,##0"/>
  </numFmts>
  <fonts count="12" x14ac:knownFonts="1">
    <font>
      <sz val="11"/>
      <color theme="1"/>
      <name val="Calibri"/>
      <family val="2"/>
      <charset val="186"/>
      <scheme val="minor"/>
    </font>
    <font>
      <sz val="11"/>
      <color theme="1"/>
      <name val="Times New Roman"/>
      <family val="1"/>
      <charset val="186"/>
    </font>
    <font>
      <sz val="10"/>
      <color theme="1"/>
      <name val="Times New Roman"/>
      <family val="1"/>
      <charset val="186"/>
    </font>
    <font>
      <b/>
      <sz val="12"/>
      <name val="Times New Roman"/>
      <family val="1"/>
      <charset val="186"/>
    </font>
    <font>
      <sz val="12"/>
      <name val="Times New Roman"/>
      <family val="1"/>
      <charset val="186"/>
    </font>
    <font>
      <b/>
      <sz val="10"/>
      <color indexed="8"/>
      <name val="Times New Roman"/>
      <family val="1"/>
      <charset val="186"/>
    </font>
    <font>
      <b/>
      <sz val="10"/>
      <name val="Times New Roman"/>
      <family val="1"/>
      <charset val="186"/>
    </font>
    <font>
      <sz val="10"/>
      <name val="Times New Roman"/>
      <family val="1"/>
      <charset val="186"/>
    </font>
    <font>
      <sz val="10"/>
      <color indexed="8"/>
      <name val="Times New Roman"/>
      <family val="1"/>
      <charset val="186"/>
    </font>
    <font>
      <sz val="12"/>
      <color theme="1"/>
      <name val="Times New Roman"/>
      <family val="1"/>
      <charset val="186"/>
    </font>
    <font>
      <b/>
      <sz val="12"/>
      <color theme="1"/>
      <name val="Times New Roman"/>
      <family val="1"/>
      <charset val="186"/>
    </font>
    <font>
      <b/>
      <sz val="11"/>
      <color theme="1"/>
      <name val="Times New Roman"/>
      <family val="1"/>
      <charset val="186"/>
    </font>
  </fonts>
  <fills count="6">
    <fill>
      <patternFill patternType="none"/>
    </fill>
    <fill>
      <patternFill patternType="gray125"/>
    </fill>
    <fill>
      <patternFill patternType="solid">
        <fgColor theme="6"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s>
  <cellStyleXfs count="1">
    <xf numFmtId="0" fontId="0" fillId="0" borderId="0"/>
  </cellStyleXfs>
  <cellXfs count="43">
    <xf numFmtId="0" fontId="0" fillId="0" borderId="0" xfId="0"/>
    <xf numFmtId="0" fontId="1" fillId="0" borderId="0" xfId="0" applyFont="1"/>
    <xf numFmtId="0" fontId="2" fillId="0" borderId="0" xfId="0" applyFont="1" applyAlignment="1">
      <alignment horizontal="right" wrapText="1"/>
    </xf>
    <xf numFmtId="0" fontId="2" fillId="0" borderId="0" xfId="0" applyFont="1" applyAlignment="1">
      <alignment horizontal="right"/>
    </xf>
    <xf numFmtId="0" fontId="3" fillId="2" borderId="0" xfId="0" applyFont="1" applyFill="1" applyAlignment="1">
      <alignment horizontal="center" vertical="center" wrapText="1"/>
    </xf>
    <xf numFmtId="0" fontId="4" fillId="0" borderId="0" xfId="0" applyFont="1"/>
    <xf numFmtId="0" fontId="4"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0" borderId="2" xfId="0" applyFont="1" applyBorder="1" applyAlignment="1">
      <alignment horizontal="center" vertical="center" wrapText="1"/>
    </xf>
    <xf numFmtId="164" fontId="6" fillId="0" borderId="1" xfId="0" applyNumberFormat="1" applyFont="1" applyBorder="1" applyAlignment="1">
      <alignment horizontal="center" vertical="center" wrapText="1"/>
    </xf>
    <xf numFmtId="0" fontId="6" fillId="0" borderId="3" xfId="0" applyFont="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6" fillId="0" borderId="4" xfId="0" applyFont="1" applyBorder="1" applyAlignment="1">
      <alignment horizontal="center" vertical="center" wrapText="1"/>
    </xf>
    <xf numFmtId="3" fontId="8" fillId="0" borderId="1" xfId="0" applyNumberFormat="1" applyFont="1" applyBorder="1" applyAlignment="1">
      <alignment horizontal="center" vertical="center"/>
    </xf>
    <xf numFmtId="3" fontId="7" fillId="0" borderId="1" xfId="0" applyNumberFormat="1" applyFont="1" applyBorder="1" applyAlignment="1">
      <alignment horizontal="left" vertical="center" wrapText="1"/>
    </xf>
    <xf numFmtId="3" fontId="7" fillId="0" borderId="1" xfId="0" applyNumberFormat="1" applyFont="1" applyBorder="1" applyAlignment="1">
      <alignment horizontal="right" vertical="center" wrapText="1"/>
    </xf>
    <xf numFmtId="3" fontId="7" fillId="3" borderId="1" xfId="0" applyNumberFormat="1" applyFont="1" applyFill="1" applyBorder="1" applyAlignment="1">
      <alignment vertical="center" wrapText="1"/>
    </xf>
    <xf numFmtId="3" fontId="7" fillId="4" borderId="1" xfId="0" applyNumberFormat="1" applyFont="1" applyFill="1" applyBorder="1" applyAlignment="1">
      <alignment vertical="center" wrapText="1"/>
    </xf>
    <xf numFmtId="3" fontId="7" fillId="0" borderId="1" xfId="0" applyNumberFormat="1" applyFont="1" applyBorder="1" applyAlignment="1">
      <alignment vertical="center" wrapText="1"/>
    </xf>
    <xf numFmtId="3" fontId="7" fillId="0" borderId="1" xfId="0" applyNumberFormat="1" applyFont="1" applyBorder="1" applyAlignment="1">
      <alignment vertical="top" wrapText="1"/>
    </xf>
    <xf numFmtId="3" fontId="7" fillId="0" borderId="1" xfId="0" applyNumberFormat="1" applyFont="1" applyBorder="1" applyAlignment="1">
      <alignment wrapText="1"/>
    </xf>
    <xf numFmtId="0" fontId="1" fillId="0" borderId="0" xfId="0" applyFont="1" applyAlignment="1">
      <alignment horizontal="right"/>
    </xf>
    <xf numFmtId="3" fontId="6" fillId="5" borderId="1" xfId="0" applyNumberFormat="1" applyFont="1" applyFill="1" applyBorder="1" applyAlignment="1">
      <alignment horizontal="right"/>
    </xf>
    <xf numFmtId="3" fontId="6" fillId="5" borderId="1" xfId="0" applyNumberFormat="1" applyFont="1" applyFill="1" applyBorder="1" applyAlignment="1">
      <alignment vertical="center" wrapText="1"/>
    </xf>
    <xf numFmtId="0" fontId="4" fillId="0" borderId="0" xfId="0" applyFont="1" applyAlignment="1">
      <alignment vertical="center" wrapText="1"/>
    </xf>
    <xf numFmtId="165" fontId="9" fillId="0" borderId="5" xfId="0" applyNumberFormat="1" applyFont="1" applyBorder="1" applyAlignment="1">
      <alignment horizontal="righ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3" fontId="7" fillId="0" borderId="4" xfId="0" applyNumberFormat="1" applyFont="1" applyBorder="1"/>
    <xf numFmtId="165" fontId="9" fillId="0" borderId="0" xfId="0" applyNumberFormat="1" applyFont="1" applyAlignment="1">
      <alignment horizontal="right" vertical="center"/>
    </xf>
    <xf numFmtId="0" fontId="1" fillId="0" borderId="0" xfId="0" applyFont="1" applyAlignment="1">
      <alignment vertical="center"/>
    </xf>
    <xf numFmtId="0" fontId="1" fillId="0" borderId="7" xfId="0" applyFont="1" applyBorder="1" applyAlignment="1">
      <alignment vertical="center"/>
    </xf>
    <xf numFmtId="3" fontId="7" fillId="0" borderId="1" xfId="0" applyNumberFormat="1" applyFont="1" applyBorder="1"/>
    <xf numFmtId="164" fontId="9" fillId="0" borderId="0" xfId="0" applyNumberFormat="1" applyFont="1" applyAlignment="1">
      <alignment horizontal="right" vertical="center"/>
    </xf>
    <xf numFmtId="164" fontId="10" fillId="0" borderId="0" xfId="0" applyNumberFormat="1" applyFont="1" applyAlignment="1">
      <alignment horizontal="right" vertical="center"/>
    </xf>
    <xf numFmtId="0" fontId="11" fillId="0" borderId="0" xfId="0" applyFont="1" applyAlignment="1">
      <alignment vertical="center"/>
    </xf>
    <xf numFmtId="0" fontId="11" fillId="0" borderId="7" xfId="0" applyFont="1" applyBorder="1" applyAlignment="1">
      <alignment vertical="center"/>
    </xf>
    <xf numFmtId="3" fontId="6" fillId="0" borderId="1" xfId="0" applyNumberFormat="1" applyFont="1" applyBorder="1"/>
    <xf numFmtId="4" fontId="1" fillId="0" borderId="0" xfId="0" applyNumberFormat="1" applyFont="1"/>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B1A4F-3808-4D3B-A0EB-E6244B087F3E}">
  <dimension ref="A1:T33"/>
  <sheetViews>
    <sheetView tabSelected="1" zoomScaleNormal="100" workbookViewId="0">
      <selection activeCell="E9" sqref="E9"/>
    </sheetView>
  </sheetViews>
  <sheetFormatPr defaultColWidth="8.7265625" defaultRowHeight="14" x14ac:dyDescent="0.3"/>
  <cols>
    <col min="1" max="1" width="8.7265625" style="1"/>
    <col min="2" max="2" width="17.26953125" style="1" customWidth="1"/>
    <col min="3" max="3" width="12.26953125" style="1" customWidth="1"/>
    <col min="4" max="4" width="10.54296875" style="1" customWidth="1"/>
    <col min="5" max="5" width="12.81640625" style="1" customWidth="1"/>
    <col min="6" max="6" width="13.1796875" style="1" customWidth="1"/>
    <col min="7" max="7" width="14.7265625" style="1" customWidth="1"/>
    <col min="8" max="8" width="15.81640625" style="1" customWidth="1"/>
    <col min="9" max="9" width="18.54296875" style="1" customWidth="1"/>
    <col min="10" max="10" width="8.7265625" style="1"/>
    <col min="11" max="11" width="12.1796875" style="1" bestFit="1" customWidth="1"/>
    <col min="12" max="12" width="8.7265625" style="1"/>
    <col min="13" max="13" width="10.54296875" style="1" customWidth="1"/>
    <col min="14" max="16384" width="8.7265625" style="1"/>
  </cols>
  <sheetData>
    <row r="1" spans="1:20" ht="51.65" customHeight="1" x14ac:dyDescent="0.3">
      <c r="F1" s="2" t="s">
        <v>0</v>
      </c>
      <c r="G1" s="3"/>
      <c r="H1" s="3"/>
      <c r="I1" s="3"/>
    </row>
    <row r="2" spans="1:20" ht="31.15" customHeight="1" x14ac:dyDescent="0.3">
      <c r="A2" s="4" t="s">
        <v>1</v>
      </c>
      <c r="B2" s="4"/>
      <c r="C2" s="4"/>
      <c r="D2" s="4"/>
      <c r="E2" s="4"/>
      <c r="F2" s="4"/>
      <c r="G2" s="4"/>
      <c r="H2" s="4"/>
      <c r="I2" s="4"/>
    </row>
    <row r="3" spans="1:20" ht="15.5" x14ac:dyDescent="0.35">
      <c r="A3" s="5"/>
      <c r="B3" s="6"/>
      <c r="C3" s="5"/>
      <c r="D3" s="5"/>
      <c r="E3" s="5"/>
      <c r="F3" s="5"/>
      <c r="G3" s="5"/>
      <c r="H3" s="5"/>
    </row>
    <row r="4" spans="1:20" ht="15" customHeight="1" x14ac:dyDescent="0.3">
      <c r="A4" s="7" t="s">
        <v>2</v>
      </c>
      <c r="B4" s="8" t="s">
        <v>3</v>
      </c>
      <c r="C4" s="8" t="s">
        <v>4</v>
      </c>
      <c r="D4" s="8" t="s">
        <v>5</v>
      </c>
      <c r="E4" s="9" t="s">
        <v>6</v>
      </c>
      <c r="F4" s="10" t="s">
        <v>7</v>
      </c>
      <c r="G4" s="11" t="s">
        <v>8</v>
      </c>
      <c r="H4" s="8" t="s">
        <v>9</v>
      </c>
      <c r="I4" s="8" t="s">
        <v>10</v>
      </c>
    </row>
    <row r="5" spans="1:20" x14ac:dyDescent="0.3">
      <c r="A5" s="7"/>
      <c r="B5" s="8"/>
      <c r="C5" s="8"/>
      <c r="D5" s="8"/>
      <c r="E5" s="9"/>
      <c r="F5" s="12"/>
      <c r="G5" s="13"/>
      <c r="H5" s="14"/>
      <c r="I5" s="14"/>
    </row>
    <row r="6" spans="1:20" ht="47.25" customHeight="1" x14ac:dyDescent="0.3">
      <c r="A6" s="7"/>
      <c r="B6" s="8"/>
      <c r="C6" s="8"/>
      <c r="D6" s="8"/>
      <c r="E6" s="9"/>
      <c r="F6" s="15"/>
      <c r="G6" s="13"/>
      <c r="H6" s="14"/>
      <c r="I6" s="14"/>
    </row>
    <row r="7" spans="1:20" x14ac:dyDescent="0.3">
      <c r="A7" s="16">
        <v>1</v>
      </c>
      <c r="B7" s="17" t="s">
        <v>11</v>
      </c>
      <c r="C7" s="18">
        <v>12</v>
      </c>
      <c r="D7" s="18">
        <v>2907</v>
      </c>
      <c r="E7" s="19">
        <f>D7*30%+0.9</f>
        <v>873</v>
      </c>
      <c r="F7" s="20">
        <f>((D7/167)*12)+0.11</f>
        <v>208.9962275449102</v>
      </c>
      <c r="G7" s="18">
        <v>1</v>
      </c>
      <c r="H7" s="20">
        <f>(E7+F7)*G7</f>
        <v>1081.9962275449102</v>
      </c>
      <c r="I7" s="21">
        <f t="shared" ref="I7:I23" si="0">H7*12</f>
        <v>12983.954730538922</v>
      </c>
    </row>
    <row r="8" spans="1:20" ht="26" x14ac:dyDescent="0.3">
      <c r="A8" s="16">
        <v>2</v>
      </c>
      <c r="B8" s="17" t="s">
        <v>12</v>
      </c>
      <c r="C8" s="18">
        <v>11</v>
      </c>
      <c r="D8" s="18">
        <v>2285</v>
      </c>
      <c r="E8" s="19">
        <f t="shared" ref="E8:E10" si="1">D8*30%</f>
        <v>685.5</v>
      </c>
      <c r="F8" s="20">
        <f>((D8/167)*12)+0.81</f>
        <v>165.00161676646707</v>
      </c>
      <c r="G8" s="18">
        <v>1</v>
      </c>
      <c r="H8" s="20">
        <f t="shared" ref="H8" si="2">(E8+F8)*G8</f>
        <v>850.50161676646712</v>
      </c>
      <c r="I8" s="21">
        <f t="shared" si="0"/>
        <v>10206.019401197605</v>
      </c>
    </row>
    <row r="9" spans="1:20" ht="26" x14ac:dyDescent="0.3">
      <c r="A9" s="16">
        <v>3</v>
      </c>
      <c r="B9" s="17" t="s">
        <v>12</v>
      </c>
      <c r="C9" s="18">
        <v>10</v>
      </c>
      <c r="D9" s="18">
        <v>1835</v>
      </c>
      <c r="E9" s="19">
        <f t="shared" si="1"/>
        <v>550.5</v>
      </c>
      <c r="F9" s="20">
        <f>((D9/167)*12)+0.14</f>
        <v>131.99628742514969</v>
      </c>
      <c r="G9" s="18">
        <v>2</v>
      </c>
      <c r="H9" s="20">
        <f>(E9+F9)*G9+0.01</f>
        <v>1365.0025748502994</v>
      </c>
      <c r="I9" s="21">
        <f t="shared" si="0"/>
        <v>16380.030898203593</v>
      </c>
    </row>
    <row r="10" spans="1:20" ht="26" x14ac:dyDescent="0.3">
      <c r="A10" s="16">
        <v>4</v>
      </c>
      <c r="B10" s="17" t="s">
        <v>13</v>
      </c>
      <c r="C10" s="18">
        <v>10</v>
      </c>
      <c r="D10" s="18">
        <v>1550</v>
      </c>
      <c r="E10" s="19">
        <f t="shared" si="1"/>
        <v>465</v>
      </c>
      <c r="F10" s="20">
        <f>((D10/167)*12)+0.12</f>
        <v>111.49724550898205</v>
      </c>
      <c r="G10" s="18">
        <v>2</v>
      </c>
      <c r="H10" s="20">
        <f>(E10+F10)*G10+0.01</f>
        <v>1153.004491017964</v>
      </c>
      <c r="I10" s="21">
        <f t="shared" si="0"/>
        <v>13836.053892215568</v>
      </c>
    </row>
    <row r="11" spans="1:20" ht="26" x14ac:dyDescent="0.3">
      <c r="A11" s="16">
        <v>5</v>
      </c>
      <c r="B11" s="21" t="s">
        <v>14</v>
      </c>
      <c r="C11" s="21">
        <v>9</v>
      </c>
      <c r="D11" s="21">
        <v>1400</v>
      </c>
      <c r="E11" s="19">
        <f>D11*30%</f>
        <v>420</v>
      </c>
      <c r="F11" s="20">
        <f t="shared" ref="F11:F22" si="3">((D11/167)*12)</f>
        <v>100.59880239520957</v>
      </c>
      <c r="G11" s="20">
        <f>5+3</f>
        <v>8</v>
      </c>
      <c r="H11" s="20">
        <f>(E11+F11)*G11+0.01</f>
        <v>4164.8004191616765</v>
      </c>
      <c r="I11" s="21">
        <f t="shared" si="0"/>
        <v>49977.605029940118</v>
      </c>
    </row>
    <row r="12" spans="1:20" x14ac:dyDescent="0.3">
      <c r="A12" s="16">
        <v>6</v>
      </c>
      <c r="B12" s="22" t="s">
        <v>15</v>
      </c>
      <c r="C12" s="21">
        <v>8</v>
      </c>
      <c r="D12" s="21">
        <v>1215</v>
      </c>
      <c r="E12" s="19">
        <f>D12*30%</f>
        <v>364.5</v>
      </c>
      <c r="F12" s="20">
        <f>((D12/167)*12)+0.09</f>
        <v>87.395389221556883</v>
      </c>
      <c r="G12" s="20">
        <v>23</v>
      </c>
      <c r="H12" s="20">
        <f>(E12+F12)*G12+0.01</f>
        <v>10393.603952095809</v>
      </c>
      <c r="I12" s="21">
        <f t="shared" si="0"/>
        <v>124723.24742514972</v>
      </c>
    </row>
    <row r="13" spans="1:20" x14ac:dyDescent="0.3">
      <c r="A13" s="16">
        <v>7</v>
      </c>
      <c r="B13" s="23" t="s">
        <v>16</v>
      </c>
      <c r="C13" s="21">
        <v>8</v>
      </c>
      <c r="D13" s="21">
        <v>1125</v>
      </c>
      <c r="E13" s="19">
        <f t="shared" ref="E13:E23" si="4">D13*30%</f>
        <v>337.5</v>
      </c>
      <c r="F13" s="20">
        <f t="shared" si="3"/>
        <v>80.838323353293418</v>
      </c>
      <c r="G13" s="20">
        <f>10+1</f>
        <v>11</v>
      </c>
      <c r="H13" s="20">
        <f>(E13+F13)*G13+0.03</f>
        <v>4601.7515568862273</v>
      </c>
      <c r="I13" s="21">
        <f t="shared" si="0"/>
        <v>55221.018682634727</v>
      </c>
    </row>
    <row r="14" spans="1:20" ht="26" x14ac:dyDescent="0.3">
      <c r="A14" s="16">
        <v>8</v>
      </c>
      <c r="B14" s="21" t="s">
        <v>17</v>
      </c>
      <c r="C14" s="21">
        <v>8</v>
      </c>
      <c r="D14" s="21">
        <v>1125</v>
      </c>
      <c r="E14" s="19">
        <f t="shared" si="4"/>
        <v>337.5</v>
      </c>
      <c r="F14" s="20">
        <f t="shared" si="3"/>
        <v>80.838323353293418</v>
      </c>
      <c r="G14" s="20">
        <v>1</v>
      </c>
      <c r="H14" s="20">
        <f>(E14+F14)*G14+0.01</f>
        <v>418.34832335329338</v>
      </c>
      <c r="I14" s="21">
        <f t="shared" si="0"/>
        <v>5020.1798802395206</v>
      </c>
      <c r="T14" s="24"/>
    </row>
    <row r="15" spans="1:20" ht="26" x14ac:dyDescent="0.3">
      <c r="A15" s="16">
        <v>9</v>
      </c>
      <c r="B15" s="21" t="s">
        <v>14</v>
      </c>
      <c r="C15" s="21">
        <v>9</v>
      </c>
      <c r="D15" s="21">
        <v>1300</v>
      </c>
      <c r="E15" s="19">
        <f t="shared" si="4"/>
        <v>390</v>
      </c>
      <c r="F15" s="20">
        <f>((D15/167)*12)+0.04</f>
        <v>93.453173652694616</v>
      </c>
      <c r="G15" s="20">
        <v>2</v>
      </c>
      <c r="H15" s="20">
        <f t="shared" ref="H15:H21" si="5">(E15+F15)*G15</f>
        <v>966.9063473053892</v>
      </c>
      <c r="I15" s="21">
        <f t="shared" si="0"/>
        <v>11602.87616766467</v>
      </c>
    </row>
    <row r="16" spans="1:20" ht="26" x14ac:dyDescent="0.3">
      <c r="A16" s="16">
        <v>10</v>
      </c>
      <c r="B16" s="21" t="s">
        <v>14</v>
      </c>
      <c r="C16" s="21">
        <v>9</v>
      </c>
      <c r="D16" s="21">
        <v>1300</v>
      </c>
      <c r="E16" s="19">
        <f t="shared" si="4"/>
        <v>390</v>
      </c>
      <c r="F16" s="20">
        <f>((D16/167)*12)+0.04</f>
        <v>93.453173652694616</v>
      </c>
      <c r="G16" s="20">
        <v>2</v>
      </c>
      <c r="H16" s="20">
        <f t="shared" si="5"/>
        <v>966.9063473053892</v>
      </c>
      <c r="I16" s="21">
        <f t="shared" si="0"/>
        <v>11602.87616766467</v>
      </c>
    </row>
    <row r="17" spans="1:13" x14ac:dyDescent="0.3">
      <c r="A17" s="16">
        <v>11</v>
      </c>
      <c r="B17" s="21" t="s">
        <v>15</v>
      </c>
      <c r="C17" s="21">
        <v>8</v>
      </c>
      <c r="D17" s="21">
        <v>1215</v>
      </c>
      <c r="E17" s="19">
        <f t="shared" si="4"/>
        <v>364.5</v>
      </c>
      <c r="F17" s="20">
        <f t="shared" si="3"/>
        <v>87.305389221556879</v>
      </c>
      <c r="G17" s="20">
        <v>15</v>
      </c>
      <c r="H17" s="20">
        <f>(E17+F17)*G17+0.02</f>
        <v>6777.1008383233539</v>
      </c>
      <c r="I17" s="21">
        <f t="shared" si="0"/>
        <v>81325.21005988025</v>
      </c>
    </row>
    <row r="18" spans="1:13" x14ac:dyDescent="0.3">
      <c r="A18" s="16">
        <v>12</v>
      </c>
      <c r="B18" s="23" t="s">
        <v>16</v>
      </c>
      <c r="C18" s="21">
        <v>8</v>
      </c>
      <c r="D18" s="21">
        <v>1100</v>
      </c>
      <c r="E18" s="19">
        <f t="shared" si="4"/>
        <v>330</v>
      </c>
      <c r="F18" s="20">
        <f t="shared" si="3"/>
        <v>79.041916167664667</v>
      </c>
      <c r="G18" s="20">
        <v>8</v>
      </c>
      <c r="H18" s="20">
        <f>(E18+F18)*G18+0.01</f>
        <v>3272.3453293413177</v>
      </c>
      <c r="I18" s="21">
        <f t="shared" si="0"/>
        <v>39268.143952095808</v>
      </c>
    </row>
    <row r="19" spans="1:13" x14ac:dyDescent="0.3">
      <c r="A19" s="16">
        <v>13</v>
      </c>
      <c r="B19" s="23" t="s">
        <v>16</v>
      </c>
      <c r="C19" s="21">
        <v>6</v>
      </c>
      <c r="D19" s="21">
        <v>995</v>
      </c>
      <c r="E19" s="19">
        <f t="shared" si="4"/>
        <v>298.5</v>
      </c>
      <c r="F19" s="20">
        <f>((D19/167)*12)+0.5</f>
        <v>71.997005988023943</v>
      </c>
      <c r="G19" s="20">
        <v>7</v>
      </c>
      <c r="H19" s="20">
        <f>(E19+F19)*G19+0.02</f>
        <v>2593.4990419161677</v>
      </c>
      <c r="I19" s="21">
        <f t="shared" si="0"/>
        <v>31121.988502994012</v>
      </c>
    </row>
    <row r="20" spans="1:13" ht="26" x14ac:dyDescent="0.3">
      <c r="A20" s="16">
        <v>14</v>
      </c>
      <c r="B20" s="21" t="s">
        <v>18</v>
      </c>
      <c r="C20" s="21">
        <v>9</v>
      </c>
      <c r="D20" s="21">
        <v>1333</v>
      </c>
      <c r="E20" s="19">
        <f t="shared" si="4"/>
        <v>399.9</v>
      </c>
      <c r="F20" s="20">
        <f>((D20/167)*12)+0.22</f>
        <v>96.004431137724552</v>
      </c>
      <c r="G20" s="20">
        <v>2</v>
      </c>
      <c r="H20" s="20">
        <f t="shared" si="5"/>
        <v>991.80886227544909</v>
      </c>
      <c r="I20" s="21">
        <f t="shared" si="0"/>
        <v>11901.706347305389</v>
      </c>
    </row>
    <row r="21" spans="1:13" x14ac:dyDescent="0.3">
      <c r="A21" s="16">
        <v>15</v>
      </c>
      <c r="B21" s="23" t="s">
        <v>16</v>
      </c>
      <c r="C21" s="21">
        <v>8</v>
      </c>
      <c r="D21" s="21">
        <v>1090</v>
      </c>
      <c r="E21" s="19">
        <f t="shared" si="4"/>
        <v>327</v>
      </c>
      <c r="F21" s="20">
        <f t="shared" si="3"/>
        <v>78.323353293413163</v>
      </c>
      <c r="G21" s="20">
        <v>137</v>
      </c>
      <c r="H21" s="20">
        <f t="shared" si="5"/>
        <v>55529.299401197604</v>
      </c>
      <c r="I21" s="21">
        <f t="shared" si="0"/>
        <v>666351.59281437122</v>
      </c>
    </row>
    <row r="22" spans="1:13" x14ac:dyDescent="0.3">
      <c r="A22" s="16">
        <v>16</v>
      </c>
      <c r="B22" s="23" t="s">
        <v>19</v>
      </c>
      <c r="C22" s="21">
        <v>8</v>
      </c>
      <c r="D22" s="21">
        <v>1170</v>
      </c>
      <c r="E22" s="19">
        <f t="shared" si="4"/>
        <v>351</v>
      </c>
      <c r="F22" s="20">
        <f t="shared" si="3"/>
        <v>84.071856287425149</v>
      </c>
      <c r="G22" s="20">
        <v>19</v>
      </c>
      <c r="H22" s="20">
        <f>(E22+F22)*G22+0.03</f>
        <v>8266.395269461078</v>
      </c>
      <c r="I22" s="21">
        <f t="shared" si="0"/>
        <v>99196.743233532936</v>
      </c>
    </row>
    <row r="23" spans="1:13" x14ac:dyDescent="0.3">
      <c r="A23" s="16">
        <v>17</v>
      </c>
      <c r="B23" s="23" t="s">
        <v>20</v>
      </c>
      <c r="C23" s="21">
        <v>7</v>
      </c>
      <c r="D23" s="21">
        <v>995</v>
      </c>
      <c r="E23" s="19">
        <f t="shared" si="4"/>
        <v>298.5</v>
      </c>
      <c r="F23" s="20">
        <f>((D23/167)*12)+0.5</f>
        <v>71.997005988023943</v>
      </c>
      <c r="G23" s="20">
        <v>10</v>
      </c>
      <c r="H23" s="20">
        <f>(E23+F23)*G23+0.03</f>
        <v>3705.0000598802394</v>
      </c>
      <c r="I23" s="21">
        <f t="shared" si="0"/>
        <v>44460.000718562871</v>
      </c>
    </row>
    <row r="24" spans="1:13" ht="14.5" thickBot="1" x14ac:dyDescent="0.35">
      <c r="A24" s="25" t="s">
        <v>21</v>
      </c>
      <c r="B24" s="25"/>
      <c r="C24" s="25"/>
      <c r="D24" s="25"/>
      <c r="E24" s="25"/>
      <c r="F24" s="25"/>
      <c r="G24" s="26">
        <f>SUM(G7:G23)</f>
        <v>251</v>
      </c>
      <c r="H24" s="26">
        <f>SUM(H7:H23)</f>
        <v>107098.27065868265</v>
      </c>
      <c r="I24" s="26">
        <f>SUM(I7:I23)</f>
        <v>1285179.2479041915</v>
      </c>
    </row>
    <row r="25" spans="1:13" ht="15.5" x14ac:dyDescent="0.35">
      <c r="A25" s="5"/>
      <c r="B25" s="6"/>
      <c r="C25" s="27"/>
      <c r="D25" s="28" t="s">
        <v>22</v>
      </c>
      <c r="E25" s="29"/>
      <c r="F25" s="29"/>
      <c r="G25" s="29"/>
      <c r="H25" s="30"/>
      <c r="I25" s="31">
        <f>I24*8.33%+0.57</f>
        <v>107056.00135041916</v>
      </c>
    </row>
    <row r="26" spans="1:13" ht="15.5" hidden="1" x14ac:dyDescent="0.35">
      <c r="A26" s="5"/>
      <c r="B26" s="6"/>
      <c r="C26" s="27"/>
      <c r="D26" s="32"/>
      <c r="E26" s="33"/>
      <c r="F26" s="33"/>
      <c r="G26" s="33"/>
      <c r="H26" s="34"/>
      <c r="I26" s="35"/>
    </row>
    <row r="27" spans="1:13" ht="15.5" hidden="1" x14ac:dyDescent="0.35">
      <c r="A27" s="5"/>
      <c r="B27" s="6"/>
      <c r="C27" s="5"/>
      <c r="D27" s="36"/>
      <c r="E27" s="33"/>
      <c r="F27" s="33"/>
      <c r="G27" s="33"/>
      <c r="H27" s="34"/>
      <c r="I27" s="35"/>
    </row>
    <row r="28" spans="1:13" ht="15.5" x14ac:dyDescent="0.35">
      <c r="A28" s="5"/>
      <c r="B28" s="6"/>
      <c r="C28" s="5"/>
      <c r="D28" s="37" t="s">
        <v>23</v>
      </c>
      <c r="E28" s="38"/>
      <c r="F28" s="38"/>
      <c r="G28" s="38"/>
      <c r="H28" s="39"/>
      <c r="I28" s="40">
        <f>I24+I25+I26+I27+0.35</f>
        <v>1392235.5992546107</v>
      </c>
    </row>
    <row r="29" spans="1:13" ht="15.5" x14ac:dyDescent="0.35">
      <c r="A29" s="5"/>
      <c r="B29" s="6"/>
      <c r="C29" s="5"/>
      <c r="D29" s="36" t="s">
        <v>24</v>
      </c>
      <c r="E29" s="33"/>
      <c r="F29" s="33"/>
      <c r="G29" s="33"/>
      <c r="H29" s="34"/>
      <c r="I29" s="35">
        <f>I28*23.59%+0.72</f>
        <v>328429.09786416264</v>
      </c>
    </row>
    <row r="30" spans="1:13" ht="15.5" x14ac:dyDescent="0.35">
      <c r="A30" s="5"/>
      <c r="B30" s="6"/>
      <c r="C30" s="5"/>
      <c r="D30" s="37" t="s">
        <v>25</v>
      </c>
      <c r="E30" s="33"/>
      <c r="F30" s="33"/>
      <c r="G30" s="33"/>
      <c r="H30" s="34"/>
      <c r="I30" s="40">
        <f>I28+I29</f>
        <v>1720664.6971187734</v>
      </c>
      <c r="K30" s="41"/>
      <c r="L30" s="41"/>
      <c r="M30" s="41"/>
    </row>
    <row r="33" spans="1:9" ht="68.25" customHeight="1" x14ac:dyDescent="0.3">
      <c r="A33" s="42" t="s">
        <v>26</v>
      </c>
      <c r="B33" s="42"/>
      <c r="C33" s="42"/>
      <c r="D33" s="42"/>
      <c r="E33" s="42"/>
      <c r="F33" s="42"/>
      <c r="G33" s="42"/>
      <c r="H33" s="42"/>
      <c r="I33" s="42"/>
    </row>
  </sheetData>
  <mergeCells count="19">
    <mergeCell ref="D29:H29"/>
    <mergeCell ref="D30:H30"/>
    <mergeCell ref="A33:I33"/>
    <mergeCell ref="I4:I6"/>
    <mergeCell ref="A24:F24"/>
    <mergeCell ref="D25:H25"/>
    <mergeCell ref="D26:H26"/>
    <mergeCell ref="D27:H27"/>
    <mergeCell ref="D28:H28"/>
    <mergeCell ref="F1:I1"/>
    <mergeCell ref="A2:I2"/>
    <mergeCell ref="A4:A6"/>
    <mergeCell ref="B4:B6"/>
    <mergeCell ref="C4:C6"/>
    <mergeCell ref="D4:D6"/>
    <mergeCell ref="E4:E6"/>
    <mergeCell ref="F4:F6"/>
    <mergeCell ref="G4:G6"/>
    <mergeCell ref="H4:H6"/>
  </mergeCells>
  <pageMargins left="0.70866141732283472" right="0.70866141732283472" top="0.74803149606299213" bottom="0.74803149606299213" header="0.31496062992125984" footer="0.31496062992125984"/>
  <pageSetup paperSize="9" scale="7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Finansējums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Briede</dc:creator>
  <cp:lastModifiedBy>Ilze Briede</cp:lastModifiedBy>
  <dcterms:created xsi:type="dcterms:W3CDTF">2024-10-18T04:55:58Z</dcterms:created>
  <dcterms:modified xsi:type="dcterms:W3CDTF">2024-10-18T04:57:07Z</dcterms:modified>
</cp:coreProperties>
</file>