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vide-my.sharepoint.com/personal/madara_busa_kem_gov_lv/Documents/Documents/DRN_lik_groz_Likmes/Precizetais_pec_MK/"/>
    </mc:Choice>
  </mc:AlternateContent>
  <xr:revisionPtr revIDLastSave="0" documentId="8_{D0FD09CE-8F2A-4205-AA86-63748658FA7A}" xr6:coauthVersionLast="47" xr6:coauthVersionMax="47" xr10:uidLastSave="{00000000-0000-0000-0000-000000000000}"/>
  <bookViews>
    <workbookView xWindow="-110" yWindow="-110" windowWidth="19420" windowHeight="10300" xr2:uid="{A6FB71A7-970E-455D-A66C-7B8E92A680D7}"/>
  </bookViews>
  <sheets>
    <sheet name="DRN_likmes_2026-202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8" i="1" l="1"/>
  <c r="E12" i="1" s="1"/>
  <c r="E26" i="1"/>
  <c r="E18" i="1"/>
  <c r="G44" i="1"/>
  <c r="F44" i="1"/>
  <c r="E44" i="1"/>
  <c r="E43" i="1"/>
  <c r="H44" i="1" s="1"/>
  <c r="H42" i="1"/>
  <c r="J42" i="1" s="1"/>
  <c r="E42" i="1"/>
  <c r="G42" i="1" s="1"/>
  <c r="G41" i="1"/>
  <c r="F41" i="1"/>
  <c r="E41" i="1"/>
  <c r="E40" i="1"/>
  <c r="H40" i="1" s="1"/>
  <c r="G39" i="1"/>
  <c r="F39" i="1"/>
  <c r="E39" i="1"/>
  <c r="E36" i="1"/>
  <c r="F36" i="1" s="1"/>
  <c r="E35" i="1"/>
  <c r="G35" i="1" s="1"/>
  <c r="G34" i="1"/>
  <c r="F34" i="1"/>
  <c r="E34" i="1"/>
  <c r="H34" i="1" s="1"/>
  <c r="G33" i="1"/>
  <c r="F33" i="1"/>
  <c r="E33" i="1"/>
  <c r="H32" i="1"/>
  <c r="J32" i="1" s="1"/>
  <c r="G32" i="1"/>
  <c r="F32" i="1"/>
  <c r="E32" i="1"/>
  <c r="G31" i="1"/>
  <c r="E31" i="1"/>
  <c r="F31" i="1" s="1"/>
  <c r="G27" i="1"/>
  <c r="F27" i="1"/>
  <c r="C26" i="1"/>
  <c r="C28" i="1" s="1"/>
  <c r="G25" i="1"/>
  <c r="F25" i="1"/>
  <c r="E25" i="1"/>
  <c r="E24" i="1"/>
  <c r="F24" i="1" s="1"/>
  <c r="G23" i="1"/>
  <c r="F23" i="1"/>
  <c r="E20" i="1"/>
  <c r="C20" i="1"/>
  <c r="C19" i="1"/>
  <c r="E19" i="1" s="1"/>
  <c r="G18" i="1"/>
  <c r="C18" i="1"/>
  <c r="C17" i="1"/>
  <c r="E17" i="1" s="1"/>
  <c r="H16" i="1"/>
  <c r="E16" i="1"/>
  <c r="G16" i="1" s="1"/>
  <c r="G15" i="1"/>
  <c r="G6" i="1" s="1"/>
  <c r="F15" i="1"/>
  <c r="F6" i="1" s="1"/>
  <c r="E15" i="1"/>
  <c r="E6" i="1"/>
  <c r="C27" i="1" l="1"/>
  <c r="H28" i="1"/>
  <c r="G28" i="1"/>
  <c r="F28" i="1"/>
  <c r="H18" i="1"/>
  <c r="G17" i="1"/>
  <c r="G7" i="1" s="1"/>
  <c r="E7" i="1"/>
  <c r="F17" i="1"/>
  <c r="F7" i="1" s="1"/>
  <c r="J16" i="1"/>
  <c r="J40" i="1"/>
  <c r="I40" i="1"/>
  <c r="J44" i="1"/>
  <c r="I44" i="1"/>
  <c r="J34" i="1"/>
  <c r="I34" i="1"/>
  <c r="G19" i="1"/>
  <c r="E8" i="1"/>
  <c r="F19" i="1"/>
  <c r="F20" i="1"/>
  <c r="G20" i="1"/>
  <c r="G24" i="1"/>
  <c r="G10" i="1" s="1"/>
  <c r="I32" i="1"/>
  <c r="G36" i="1"/>
  <c r="F40" i="1"/>
  <c r="G43" i="1"/>
  <c r="F16" i="1"/>
  <c r="H20" i="1"/>
  <c r="H24" i="1"/>
  <c r="H36" i="1"/>
  <c r="G40" i="1"/>
  <c r="F42" i="1"/>
  <c r="E10" i="1"/>
  <c r="F43" i="1"/>
  <c r="F18" i="1"/>
  <c r="F35" i="1"/>
  <c r="I42" i="1"/>
  <c r="F12" i="1" l="1"/>
  <c r="G12" i="1"/>
  <c r="J24" i="1"/>
  <c r="I24" i="1"/>
  <c r="J20" i="1"/>
  <c r="I20" i="1"/>
  <c r="H12" i="1"/>
  <c r="H10" i="1"/>
  <c r="F8" i="1"/>
  <c r="I18" i="1"/>
  <c r="J18" i="1"/>
  <c r="I16" i="1"/>
  <c r="I10" i="1" s="1"/>
  <c r="F10" i="1"/>
  <c r="H26" i="1"/>
  <c r="G26" i="1"/>
  <c r="G11" i="1" s="1"/>
  <c r="F26" i="1"/>
  <c r="F11" i="1" s="1"/>
  <c r="E11" i="1"/>
  <c r="G8" i="1"/>
  <c r="J36" i="1"/>
  <c r="I36" i="1"/>
  <c r="J10" i="1"/>
  <c r="I28" i="1"/>
  <c r="J28" i="1"/>
  <c r="I12" i="1" l="1"/>
  <c r="J12" i="1"/>
  <c r="J26" i="1"/>
  <c r="J11" i="1" s="1"/>
  <c r="I26" i="1"/>
  <c r="I11" i="1" s="1"/>
  <c r="H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tc={447FD1FD-07CC-451B-9F0B-5F626E774491}</author>
    <author>tc={694F4AB3-6B3A-4AC2-AC0B-29C686AA5DB4}</author>
    <author>tc={FD3130FB-333C-40EB-B817-E7E1E16A4DA3}</author>
    <author>tc={06FEBA19-B68C-497D-96A8-F43AB4D9380D}</author>
    <author>tc={40BD78CA-8C99-4B00-805B-FF6B3BE8F594}</author>
    <author>tc={E2DDBF92-B4BC-4FE4-9912-9E0DBD058B07}</author>
    <author>tc={B73EA8B3-FE5C-47E7-96D0-8D18B39776AB}</author>
  </authors>
  <commentList>
    <comment ref="E15" authorId="0" shapeId="0" xr:uid="{447FD1FD-07CC-451B-9F0B-5F626E774491}">
      <text>
        <t>[Komentārs ar pavedienu]
Jūsu Excel versija ļauj lasīt šo komentāru ar pavedienu, tomēr visi tā labojumi tiks noņemti, ja fails tiks atvērts jaunākā Excel versijā. Papildinformācija: https://go.microsoft.com/fwlink/?linkid=870924
Komentārs:
    DRN likme par 2025.g. 0,70</t>
      </text>
    </comment>
    <comment ref="E16" authorId="1" shapeId="0" xr:uid="{694F4AB3-6B3A-4AC2-AC0B-29C686AA5DB4}">
      <text>
        <t>[Komentārs ar pavedienu]
Jūsu Excel versija ļauj lasīt šo komentāru ar pavedienu, tomēr visi tā labojumi tiks noņemti, ja fails tiks atvērts jaunākā Excel versijā. Papildinformācija: https://go.microsoft.com/fwlink/?linkid=870924
Komentārs:
    DRN likme par 2025.g. 0,70</t>
      </text>
    </comment>
    <comment ref="E18" authorId="2" shapeId="0" xr:uid="{FD3130FB-333C-40EB-B817-E7E1E16A4DA3}">
      <text>
        <t>[Komentārs ar pavedienu]
Jūsu Excel versija ļauj lasīt šo komentāru ar pavedienu, tomēr visi tā labojumi tiks noņemti, ja fails tiks atvērts jaunākā Excel versijā. Papildinformācija: https://go.microsoft.com/fwlink/?linkid=870924
Komentārs:
    DRN likme par 2026.g. 0,71</t>
      </text>
    </comment>
    <comment ref="E26" authorId="3" shapeId="0" xr:uid="{06FEBA19-B68C-497D-96A8-F43AB4D9380D}">
      <text>
        <t>[Komentārs ar pavedienu]
Jūsu Excel versija ļauj lasīt šo komentāru ar pavedienu, tomēr visi tā labojumi tiks noņemti, ja fails tiks atvērts jaunākā Excel versijā. Papildinformācija: https://go.microsoft.com/fwlink/?linkid=870924
Komentārs:
    DRN likme par 2026.g. 0,71</t>
      </text>
    </comment>
    <comment ref="E28" authorId="4" shapeId="0" xr:uid="{40BD78CA-8C99-4B00-805B-FF6B3BE8F594}">
      <text>
        <t>[Komentārs ar pavedienu]
Jūsu Excel versija ļauj lasīt šo komentāru ar pavedienu, tomēr visi tā labojumi tiks noņemti, ja fails tiks atvērts jaunākā Excel versijā. Papildinformācija: https://go.microsoft.com/fwlink/?linkid=870924
Komentārs:
    DRN likme par 2026.g. 0,71</t>
      </text>
    </comment>
    <comment ref="E32" authorId="5" shapeId="0" xr:uid="{E2DDBF92-B4BC-4FE4-9912-9E0DBD058B07}">
      <text>
        <t xml:space="preserve">[Komentārs ar pavedienu]
Jūsu Excel versija ļauj lasīt šo komentāru ar pavedienu, tomēr visi tā labojumi tiks noņemti, ja fails tiks atvērts jaunākā Excel versijā. Papildinformācija: https://go.microsoft.com/fwlink/?linkid=870924
Komentārs:
    3 mēn. ietekme rēķināta, par pamatu ņemot 2022.g., 2023.g. un 2024.g. vidējo ieguves apjomu un DRN likmi 2025.g., t.i., 0,44 EUR/m3
</t>
      </text>
    </comment>
    <comment ref="E40" authorId="6" shapeId="0" xr:uid="{B73EA8B3-FE5C-47E7-96D0-8D18B39776AB}">
      <text>
        <t xml:space="preserve">[Komentārs ar pavedienu]
Jūsu Excel versija ļauj lasīt šo komentāru ar pavedienu, tomēr visi tā labojumi tiks noņemti, ja fails tiks atvērts jaunākā Excel versijā. Papildinformācija: https://go.microsoft.com/fwlink/?linkid=870924
Komentārs:
    3 mēn. ietekme rēķināta, par pamatu ņemot 2022.g., 2023.g. un 2024.g. vidējo ieguves apjomu un DRN likmi 2025.g., t.i., 0,44 EUR/m3
</t>
      </text>
    </comment>
  </commentList>
</comments>
</file>

<file path=xl/sharedStrings.xml><?xml version="1.0" encoding="utf-8"?>
<sst xmlns="http://schemas.openxmlformats.org/spreadsheetml/2006/main" count="54" uniqueCount="32">
  <si>
    <t>Daudzums</t>
  </si>
  <si>
    <t>Likme</t>
  </si>
  <si>
    <t>Ieņēmumi</t>
  </si>
  <si>
    <t>VB</t>
  </si>
  <si>
    <t>PB</t>
  </si>
  <si>
    <t>Palielinājums</t>
  </si>
  <si>
    <t>Kopsavilkums</t>
  </si>
  <si>
    <t>Prognozētais bāzes pieaugums</t>
  </si>
  <si>
    <r>
      <t>Daudzums, t; m</t>
    </r>
    <r>
      <rPr>
        <b/>
        <vertAlign val="superscript"/>
        <sz val="11"/>
        <color theme="1"/>
        <rFont val="Aptos Narrow"/>
        <family val="2"/>
        <charset val="186"/>
        <scheme val="minor"/>
      </rPr>
      <t>3</t>
    </r>
  </si>
  <si>
    <r>
      <t>DRN likme, euro/t (m</t>
    </r>
    <r>
      <rPr>
        <b/>
        <vertAlign val="superscript"/>
        <sz val="11"/>
        <color indexed="8"/>
        <rFont val="Calibri"/>
        <family val="2"/>
        <charset val="186"/>
      </rPr>
      <t>3</t>
    </r>
    <r>
      <rPr>
        <b/>
        <sz val="11"/>
        <color rgb="FF000000"/>
        <rFont val="Calibri"/>
        <family val="2"/>
        <charset val="186"/>
      </rPr>
      <t>)</t>
    </r>
  </si>
  <si>
    <t>DRN ieņēmumi, euro</t>
  </si>
  <si>
    <t>Palielinājums pret bāzi, euro</t>
  </si>
  <si>
    <t>Ietekme pamatsummas sadalījumu maiņai starp valsts un pašvaldību budžetiem ???</t>
  </si>
  <si>
    <t>valsts</t>
  </si>
  <si>
    <t>pašvaldības</t>
  </si>
  <si>
    <t>Palielinājums valsts pamatbudžetā, euro</t>
  </si>
  <si>
    <t>Palielinājums pašvaldības budžetā, euro</t>
  </si>
  <si>
    <t>3=1x2</t>
  </si>
  <si>
    <t>Bāze 2026</t>
  </si>
  <si>
    <t>Bāze 2027</t>
  </si>
  <si>
    <t>Bāze 2028</t>
  </si>
  <si>
    <t>1. Kūdra (mitrums - 40%)</t>
  </si>
  <si>
    <t xml:space="preserve">Valsts un pašvaldību budžeta DRN sadalījums </t>
  </si>
  <si>
    <t>2. Nepārstrādāts koks (jauns objekts)</t>
  </si>
  <si>
    <t>3. Smilts ieguve (nodokļa palielinājums)</t>
  </si>
  <si>
    <t>4. Smilts-grants ieguve (nodokļa palielinājums)</t>
  </si>
  <si>
    <t xml:space="preserve">Paredzama 3 mēnešu ietekme </t>
  </si>
  <si>
    <t>VB - valsts budžets</t>
  </si>
  <si>
    <t>PB - pašvaldību budžets</t>
  </si>
  <si>
    <t>a - neapstrādāta kūdra (izejmateriāls/jēlmateriāls), kurināmā kūdra; apstrādāta kūdra (frakcionēta, fasēta)</t>
  </si>
  <si>
    <t>b - kūdras substrāti (frakcionēti, bagātināti, fasēti)</t>
  </si>
  <si>
    <t>c - ilgstoši oglekli uzglabājoši produkti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</si>
</sst>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0.0"/>
    <numFmt numFmtId="166" formatCode="_-* #,##0.00\ [$€-426]_-;\-* #,##0.00\ [$€-426]_-;_-* &quot;-&quot;??\ [$€-426]_-;_-@_-"/>
  </numFmts>
  <fonts count="9" x14ac:knownFonts="1">
    <font>
      <sz val="11"/>
      <color theme="1"/>
      <name val="Aptos Narrow"/>
      <family val="2"/>
      <charset val="186"/>
      <scheme val="minor"/>
    </font>
    <font>
      <sz val="11"/>
      <color rgb="FFFF0000"/>
      <name val="Aptos Narrow"/>
      <family val="2"/>
      <charset val="186"/>
      <scheme val="minor"/>
    </font>
    <font>
      <b/>
      <sz val="11"/>
      <color theme="1"/>
      <name val="Aptos Narrow"/>
      <family val="2"/>
      <charset val="186"/>
      <scheme val="minor"/>
    </font>
    <font>
      <b/>
      <sz val="11"/>
      <color rgb="FFFF0000"/>
      <name val="Aptos Narrow"/>
      <family val="2"/>
      <charset val="186"/>
      <scheme val="minor"/>
    </font>
    <font>
      <b/>
      <vertAlign val="superscript"/>
      <sz val="11"/>
      <color theme="1"/>
      <name val="Aptos Narrow"/>
      <family val="2"/>
      <charset val="186"/>
      <scheme val="minor"/>
    </font>
    <font>
      <b/>
      <vertAlign val="superscript"/>
      <sz val="11"/>
      <color indexed="8"/>
      <name val="Calibri"/>
      <family val="2"/>
      <charset val="186"/>
    </font>
    <font>
      <b/>
      <sz val="11"/>
      <color rgb="FF000000"/>
      <name val="Calibri"/>
      <family val="2"/>
      <charset val="186"/>
    </font>
    <font>
      <b/>
      <sz val="11"/>
      <name val="Aptos Narrow"/>
      <family val="2"/>
      <charset val="186"/>
      <scheme val="minor"/>
    </font>
    <font>
      <sz val="11"/>
      <name val="Aptos Narrow"/>
      <family val="2"/>
      <charset val="186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3" fillId="0" borderId="0" xfId="0" applyFont="1"/>
    <xf numFmtId="0" fontId="0" fillId="0" borderId="0" xfId="0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2" borderId="2" xfId="0" applyFill="1" applyBorder="1"/>
    <xf numFmtId="0" fontId="2" fillId="2" borderId="2" xfId="0" applyFont="1" applyFill="1" applyBorder="1" applyAlignment="1">
      <alignment horizontal="center"/>
    </xf>
    <xf numFmtId="3" fontId="2" fillId="2" borderId="2" xfId="0" applyNumberFormat="1" applyFont="1" applyFill="1" applyBorder="1"/>
    <xf numFmtId="3" fontId="0" fillId="2" borderId="2" xfId="0" applyNumberFormat="1" applyFill="1" applyBorder="1" applyAlignment="1">
      <alignment horizontal="center"/>
    </xf>
    <xf numFmtId="3" fontId="0" fillId="4" borderId="2" xfId="0" applyNumberFormat="1" applyFill="1" applyBorder="1" applyAlignment="1">
      <alignment horizontal="center"/>
    </xf>
    <xf numFmtId="3" fontId="2" fillId="2" borderId="2" xfId="0" applyNumberFormat="1" applyFont="1" applyFill="1" applyBorder="1" applyAlignment="1">
      <alignment horizontal="center"/>
    </xf>
    <xf numFmtId="3" fontId="0" fillId="2" borderId="2" xfId="0" applyNumberFormat="1" applyFill="1" applyBorder="1"/>
    <xf numFmtId="3" fontId="1" fillId="2" borderId="2" xfId="0" applyNumberFormat="1" applyFont="1" applyFill="1" applyBorder="1"/>
    <xf numFmtId="164" fontId="0" fillId="2" borderId="2" xfId="0" applyNumberFormat="1" applyFill="1" applyBorder="1"/>
    <xf numFmtId="3" fontId="0" fillId="0" borderId="0" xfId="0" applyNumberFormat="1"/>
    <xf numFmtId="9" fontId="0" fillId="2" borderId="2" xfId="0" applyNumberFormat="1" applyFill="1" applyBorder="1"/>
    <xf numFmtId="3" fontId="7" fillId="2" borderId="2" xfId="0" applyNumberFormat="1" applyFont="1" applyFill="1" applyBorder="1"/>
    <xf numFmtId="0" fontId="0" fillId="5" borderId="2" xfId="0" applyFill="1" applyBorder="1"/>
    <xf numFmtId="0" fontId="0" fillId="0" borderId="2" xfId="0" applyBorder="1" applyAlignment="1">
      <alignment wrapText="1"/>
    </xf>
    <xf numFmtId="3" fontId="2" fillId="0" borderId="2" xfId="0" applyNumberFormat="1" applyFont="1" applyBorder="1"/>
    <xf numFmtId="0" fontId="0" fillId="0" borderId="2" xfId="0" applyBorder="1" applyAlignment="1">
      <alignment horizontal="center"/>
    </xf>
    <xf numFmtId="1" fontId="0" fillId="0" borderId="2" xfId="0" applyNumberFormat="1" applyBorder="1" applyAlignment="1">
      <alignment horizontal="center"/>
    </xf>
    <xf numFmtId="165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0" fillId="0" borderId="2" xfId="0" applyBorder="1"/>
    <xf numFmtId="0" fontId="3" fillId="0" borderId="2" xfId="0" applyFont="1" applyBorder="1"/>
    <xf numFmtId="3" fontId="0" fillId="0" borderId="2" xfId="0" applyNumberFormat="1" applyBorder="1"/>
    <xf numFmtId="3" fontId="0" fillId="7" borderId="2" xfId="0" applyNumberFormat="1" applyFill="1" applyBorder="1" applyAlignment="1">
      <alignment horizontal="center"/>
    </xf>
    <xf numFmtId="2" fontId="3" fillId="0" borderId="2" xfId="0" applyNumberFormat="1" applyFont="1" applyBorder="1"/>
    <xf numFmtId="3" fontId="0" fillId="6" borderId="2" xfId="0" applyNumberFormat="1" applyFill="1" applyBorder="1"/>
    <xf numFmtId="3" fontId="8" fillId="6" borderId="2" xfId="0" applyNumberFormat="1" applyFont="1" applyFill="1" applyBorder="1"/>
    <xf numFmtId="3" fontId="8" fillId="6" borderId="2" xfId="0" quotePrefix="1" applyNumberFormat="1" applyFont="1" applyFill="1" applyBorder="1" applyAlignment="1">
      <alignment horizontal="right"/>
    </xf>
    <xf numFmtId="3" fontId="8" fillId="6" borderId="3" xfId="0" quotePrefix="1" applyNumberFormat="1" applyFont="1" applyFill="1" applyBorder="1" applyAlignment="1">
      <alignment horizontal="right"/>
    </xf>
    <xf numFmtId="3" fontId="0" fillId="0" borderId="2" xfId="0" quotePrefix="1" applyNumberFormat="1" applyBorder="1" applyAlignment="1">
      <alignment horizontal="right"/>
    </xf>
    <xf numFmtId="3" fontId="0" fillId="0" borderId="2" xfId="0" applyNumberFormat="1" applyBorder="1" applyAlignment="1">
      <alignment horizontal="center"/>
    </xf>
    <xf numFmtId="2" fontId="7" fillId="0" borderId="2" xfId="0" applyNumberFormat="1" applyFont="1" applyBorder="1"/>
    <xf numFmtId="0" fontId="2" fillId="0" borderId="2" xfId="0" applyFont="1" applyBorder="1"/>
    <xf numFmtId="3" fontId="7" fillId="7" borderId="2" xfId="0" applyNumberFormat="1" applyFont="1" applyFill="1" applyBorder="1"/>
    <xf numFmtId="3" fontId="7" fillId="6" borderId="2" xfId="0" applyNumberFormat="1" applyFont="1" applyFill="1" applyBorder="1"/>
    <xf numFmtId="165" fontId="2" fillId="0" borderId="2" xfId="0" applyNumberFormat="1" applyFont="1" applyBorder="1"/>
    <xf numFmtId="3" fontId="7" fillId="0" borderId="2" xfId="0" applyNumberFormat="1" applyFont="1" applyBorder="1"/>
    <xf numFmtId="165" fontId="3" fillId="0" borderId="2" xfId="0" applyNumberFormat="1" applyFont="1" applyBorder="1"/>
    <xf numFmtId="3" fontId="0" fillId="0" borderId="2" xfId="0" applyNumberFormat="1" applyBorder="1" applyAlignment="1">
      <alignment horizontal="left"/>
    </xf>
    <xf numFmtId="3" fontId="7" fillId="7" borderId="2" xfId="0" applyNumberFormat="1" applyFont="1" applyFill="1" applyBorder="1" applyAlignment="1">
      <alignment horizontal="right"/>
    </xf>
    <xf numFmtId="2" fontId="2" fillId="0" borderId="2" xfId="0" applyNumberFormat="1" applyFont="1" applyBorder="1"/>
    <xf numFmtId="3" fontId="2" fillId="6" borderId="2" xfId="0" applyNumberFormat="1" applyFont="1" applyFill="1" applyBorder="1"/>
    <xf numFmtId="3" fontId="2" fillId="6" borderId="0" xfId="0" applyNumberFormat="1" applyFont="1" applyFill="1"/>
    <xf numFmtId="0" fontId="2" fillId="0" borderId="0" xfId="0" applyFont="1"/>
    <xf numFmtId="3" fontId="0" fillId="0" borderId="0" xfId="0" quotePrefix="1" applyNumberFormat="1" applyAlignment="1">
      <alignment horizontal="right"/>
    </xf>
    <xf numFmtId="3" fontId="8" fillId="0" borderId="0" xfId="0" applyNumberFormat="1" applyFont="1"/>
    <xf numFmtId="0" fontId="0" fillId="7" borderId="0" xfId="0" applyFill="1" applyAlignment="1">
      <alignment horizontal="left"/>
    </xf>
    <xf numFmtId="0" fontId="0" fillId="6" borderId="0" xfId="0" applyFill="1"/>
    <xf numFmtId="0" fontId="1" fillId="0" borderId="0" xfId="0" applyFont="1"/>
    <xf numFmtId="166" fontId="0" fillId="0" borderId="0" xfId="0" applyNumberFormat="1" applyAlignment="1">
      <alignment horizontal="center"/>
    </xf>
    <xf numFmtId="3" fontId="2" fillId="0" borderId="0" xfId="0" applyNumberFormat="1" applyFont="1"/>
    <xf numFmtId="3" fontId="2" fillId="0" borderId="0" xfId="0" applyNumberFormat="1" applyFont="1" applyAlignment="1">
      <alignment wrapText="1"/>
    </xf>
    <xf numFmtId="0" fontId="7" fillId="5" borderId="2" xfId="0" applyFont="1" applyFill="1" applyBorder="1" applyAlignment="1">
      <alignment horizontal="center"/>
    </xf>
    <xf numFmtId="0" fontId="7" fillId="5" borderId="3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 wrapText="1"/>
    </xf>
    <xf numFmtId="0" fontId="2" fillId="5" borderId="3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Tatjana Alekse" id="{CA2552B1-430E-49AE-85C2-C3E36E5293CD}" userId="S::Tatjana.Alekse@kem.gov.lv::e514aa28-5bb6-4741-9d2f-ed2a6b14df6b" providerId="AD"/>
</personList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15" dT="2025-09-30T06:40:36.24" personId="{CA2552B1-430E-49AE-85C2-C3E36E5293CD}" id="{447FD1FD-07CC-451B-9F0B-5F626E774491}">
    <text>DRN likme par 2025.g. 0,70</text>
  </threadedComment>
  <threadedComment ref="E16" dT="2025-09-30T06:42:32.36" personId="{CA2552B1-430E-49AE-85C2-C3E36E5293CD}" id="{694F4AB3-6B3A-4AC2-AC0B-29C686AA5DB4}">
    <text>DRN likme par 2025.g. 0,70</text>
  </threadedComment>
  <threadedComment ref="E18" dT="2025-09-30T06:43:57.66" personId="{CA2552B1-430E-49AE-85C2-C3E36E5293CD}" id="{FD3130FB-333C-40EB-B817-E7E1E16A4DA3}">
    <text>DRN likme par 2026.g. 0,71</text>
  </threadedComment>
  <threadedComment ref="E26" dT="2025-09-30T06:43:57.66" personId="{CA2552B1-430E-49AE-85C2-C3E36E5293CD}" id="{06FEBA19-B68C-497D-96A8-F43AB4D9380D}">
    <text>DRN likme par 2026.g. 0,71</text>
  </threadedComment>
  <threadedComment ref="E28" dT="2025-09-30T06:43:57.66" personId="{CA2552B1-430E-49AE-85C2-C3E36E5293CD}" id="{40BD78CA-8C99-4B00-805B-FF6B3BE8F594}">
    <text>DRN likme par 2026.g. 0,71</text>
  </threadedComment>
  <threadedComment ref="E32" dT="2025-09-30T07:21:52.41" personId="{CA2552B1-430E-49AE-85C2-C3E36E5293CD}" id="{E2DDBF92-B4BC-4FE4-9912-9E0DBD058B07}">
    <text xml:space="preserve">3 mēn. ietekme rēķināta, par pamatu ņemot 2022.g., 2023.g. un 2024.g. vidējo ieguves apjomu un DRN likmi 2025.g., t.i., 0,44 EUR/m3
</text>
  </threadedComment>
  <threadedComment ref="E40" dT="2025-09-30T07:50:03.12" personId="{CA2552B1-430E-49AE-85C2-C3E36E5293CD}" id="{B73EA8B3-FE5C-47E7-96D0-8D18B39776AB}">
    <text xml:space="preserve">3 mēn. ietekme rēķināta, par pamatu ņemot 2022.g., 2023.g. un 2024.g. vidējo ieguves apjomu un DRN likmi 2025.g., t.i., 0,44 EUR/m3
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8BE32-D57D-4BED-97D2-1679C6174AB6}">
  <dimension ref="A1:R109"/>
  <sheetViews>
    <sheetView tabSelected="1" topLeftCell="A10" zoomScale="116" workbookViewId="0">
      <selection activeCell="N13" sqref="N13"/>
    </sheetView>
  </sheetViews>
  <sheetFormatPr defaultRowHeight="14.5" x14ac:dyDescent="0.35"/>
  <cols>
    <col min="1" max="1" width="17.7265625" customWidth="1"/>
    <col min="2" max="2" width="12.1796875" customWidth="1"/>
    <col min="3" max="4" width="12" customWidth="1"/>
    <col min="5" max="5" width="12.81640625" customWidth="1"/>
    <col min="6" max="7" width="13.54296875" customWidth="1"/>
    <col min="8" max="8" width="11.54296875" customWidth="1"/>
    <col min="9" max="9" width="12.54296875" customWidth="1"/>
    <col min="10" max="10" width="11.1796875" customWidth="1"/>
    <col min="11" max="11" width="18" hidden="1" customWidth="1"/>
    <col min="12" max="12" width="14.54296875" hidden="1" customWidth="1"/>
    <col min="13" max="13" width="9.54296875" customWidth="1"/>
    <col min="14" max="14" width="16.26953125" style="2" bestFit="1" customWidth="1"/>
    <col min="15" max="15" width="17" customWidth="1"/>
    <col min="16" max="16" width="18.81640625" customWidth="1"/>
    <col min="17" max="17" width="17.7265625" customWidth="1"/>
    <col min="18" max="18" width="11.453125" customWidth="1"/>
  </cols>
  <sheetData>
    <row r="1" spans="1:18" x14ac:dyDescent="0.35"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3</v>
      </c>
      <c r="J1" s="1" t="s">
        <v>4</v>
      </c>
      <c r="K1" s="1" t="s">
        <v>3</v>
      </c>
      <c r="L1" s="1" t="s">
        <v>4</v>
      </c>
    </row>
    <row r="2" spans="1:18" x14ac:dyDescent="0.35">
      <c r="A2" s="63" t="s">
        <v>6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</row>
    <row r="3" spans="1:18" ht="62.25" customHeight="1" x14ac:dyDescent="0.35">
      <c r="A3" s="65"/>
      <c r="B3" s="65" t="s">
        <v>7</v>
      </c>
      <c r="C3" s="65" t="s">
        <v>8</v>
      </c>
      <c r="D3" s="65" t="s">
        <v>9</v>
      </c>
      <c r="E3" s="65" t="s">
        <v>10</v>
      </c>
      <c r="F3" s="3"/>
      <c r="G3" s="3"/>
      <c r="H3" s="65" t="s">
        <v>11</v>
      </c>
      <c r="I3" s="65"/>
      <c r="J3" s="65"/>
      <c r="K3" s="66" t="s">
        <v>12</v>
      </c>
      <c r="L3" s="67"/>
    </row>
    <row r="4" spans="1:18" s="6" customFormat="1" ht="42.75" customHeight="1" x14ac:dyDescent="0.35">
      <c r="A4" s="65"/>
      <c r="B4" s="65"/>
      <c r="C4" s="65"/>
      <c r="D4" s="65"/>
      <c r="E4" s="65"/>
      <c r="F4" s="4" t="s">
        <v>13</v>
      </c>
      <c r="G4" s="4" t="s">
        <v>14</v>
      </c>
      <c r="H4" s="3" t="s">
        <v>11</v>
      </c>
      <c r="I4" s="3" t="s">
        <v>15</v>
      </c>
      <c r="J4" s="3" t="s">
        <v>16</v>
      </c>
      <c r="K4" s="5" t="s">
        <v>3</v>
      </c>
      <c r="L4" s="5" t="s">
        <v>4</v>
      </c>
      <c r="N4" s="7"/>
    </row>
    <row r="5" spans="1:18" ht="15" customHeight="1" x14ac:dyDescent="0.35">
      <c r="A5" s="8"/>
      <c r="B5" s="8"/>
      <c r="C5" s="9">
        <v>1</v>
      </c>
      <c r="D5" s="9">
        <v>2</v>
      </c>
      <c r="E5" s="9" t="s">
        <v>17</v>
      </c>
      <c r="F5" s="9">
        <v>4</v>
      </c>
      <c r="G5" s="9">
        <v>5</v>
      </c>
      <c r="H5" s="9">
        <v>6</v>
      </c>
      <c r="I5" s="9">
        <v>7</v>
      </c>
      <c r="J5" s="9">
        <v>8</v>
      </c>
      <c r="K5" s="8"/>
      <c r="L5" s="8"/>
    </row>
    <row r="6" spans="1:18" x14ac:dyDescent="0.35">
      <c r="A6" s="8" t="s">
        <v>18</v>
      </c>
      <c r="B6" s="8"/>
      <c r="C6" s="10"/>
      <c r="D6" s="11"/>
      <c r="E6" s="11">
        <f>E15+E23+E31+E39</f>
        <v>3903637.5</v>
      </c>
      <c r="F6" s="12">
        <f>F15+F23+F31+F39</f>
        <v>1561455</v>
      </c>
      <c r="G6" s="12">
        <f>G15+G23+G31+G39</f>
        <v>2342182.5</v>
      </c>
      <c r="H6" s="13"/>
      <c r="I6" s="14"/>
      <c r="J6" s="15"/>
      <c r="K6" s="8"/>
      <c r="L6" s="8"/>
    </row>
    <row r="7" spans="1:18" x14ac:dyDescent="0.35">
      <c r="A7" s="8" t="s">
        <v>19</v>
      </c>
      <c r="B7" s="16"/>
      <c r="C7" s="10"/>
      <c r="D7" s="11"/>
      <c r="E7" s="11">
        <f>E17+E25+E33+E41</f>
        <v>3907350</v>
      </c>
      <c r="F7" s="12">
        <f>F17+F25+F33+F41</f>
        <v>1668375</v>
      </c>
      <c r="G7" s="12">
        <f>G17+G25+G33+G41</f>
        <v>2238975</v>
      </c>
      <c r="H7" s="13"/>
      <c r="I7" s="14"/>
      <c r="J7" s="15"/>
      <c r="K7" s="8"/>
      <c r="L7" s="8"/>
      <c r="M7" s="17"/>
    </row>
    <row r="8" spans="1:18" x14ac:dyDescent="0.35">
      <c r="A8" s="8" t="s">
        <v>20</v>
      </c>
      <c r="B8" s="18"/>
      <c r="C8" s="10"/>
      <c r="D8" s="11"/>
      <c r="E8" s="11">
        <f>E19+E27+E35+E43</f>
        <v>3907350</v>
      </c>
      <c r="F8" s="12">
        <f>F19+F27+F35+F43</f>
        <v>1562940</v>
      </c>
      <c r="G8" s="12">
        <f>G19+G27+G35+G43</f>
        <v>2344410</v>
      </c>
      <c r="H8" s="13"/>
      <c r="I8" s="14"/>
      <c r="J8" s="15"/>
      <c r="K8" s="8"/>
      <c r="L8" s="8"/>
      <c r="Q8" s="6"/>
      <c r="R8" s="6"/>
    </row>
    <row r="9" spans="1:18" x14ac:dyDescent="0.35">
      <c r="A9" s="8"/>
      <c r="B9" s="8"/>
      <c r="C9" s="10"/>
      <c r="D9" s="11"/>
      <c r="E9" s="11"/>
      <c r="F9" s="11"/>
      <c r="G9" s="11"/>
      <c r="H9" s="13"/>
      <c r="I9" s="14"/>
      <c r="J9" s="15"/>
      <c r="K9" s="8"/>
      <c r="L9" s="8"/>
      <c r="Q9" s="6"/>
      <c r="R9" s="6"/>
    </row>
    <row r="10" spans="1:18" x14ac:dyDescent="0.35">
      <c r="A10" s="8">
        <v>2026</v>
      </c>
      <c r="B10" s="8"/>
      <c r="C10" s="19"/>
      <c r="D10" s="10"/>
      <c r="E10" s="10">
        <f t="shared" ref="E10:J10" si="0">E16+E24+E32+E40</f>
        <v>4363287.5</v>
      </c>
      <c r="F10" s="10">
        <f t="shared" si="0"/>
        <v>2181643.75</v>
      </c>
      <c r="G10" s="10">
        <f t="shared" si="0"/>
        <v>2181643.75</v>
      </c>
      <c r="H10" s="10">
        <f t="shared" si="0"/>
        <v>459650.00000000047</v>
      </c>
      <c r="I10" s="10">
        <f t="shared" si="0"/>
        <v>288923.75000000023</v>
      </c>
      <c r="J10" s="10">
        <f t="shared" si="0"/>
        <v>170726.25000000029</v>
      </c>
      <c r="K10" s="10"/>
      <c r="L10" s="10"/>
      <c r="N10"/>
      <c r="O10" s="6"/>
      <c r="P10" s="6"/>
      <c r="Q10" s="6"/>
      <c r="R10" s="6"/>
    </row>
    <row r="11" spans="1:18" x14ac:dyDescent="0.35">
      <c r="A11" s="8">
        <v>2027</v>
      </c>
      <c r="B11" s="8"/>
      <c r="C11" s="19"/>
      <c r="D11" s="10"/>
      <c r="E11" s="10">
        <f t="shared" ref="E11:J11" si="1">E18+E26+E34+E42</f>
        <v>24523712.5</v>
      </c>
      <c r="F11" s="10">
        <f t="shared" si="1"/>
        <v>20283185</v>
      </c>
      <c r="G11" s="10">
        <f t="shared" si="1"/>
        <v>4240527.5</v>
      </c>
      <c r="H11" s="10">
        <f t="shared" si="1"/>
        <v>20616362.5</v>
      </c>
      <c r="I11" s="10">
        <f t="shared" si="1"/>
        <v>18371545</v>
      </c>
      <c r="J11" s="10">
        <f t="shared" si="1"/>
        <v>2244817.5000000005</v>
      </c>
      <c r="K11" s="10"/>
      <c r="L11" s="10"/>
      <c r="N11" s="56"/>
      <c r="O11" s="57"/>
      <c r="P11" s="58"/>
      <c r="Q11" s="6"/>
      <c r="R11" s="6"/>
    </row>
    <row r="12" spans="1:18" x14ac:dyDescent="0.35">
      <c r="A12" s="8">
        <v>2028</v>
      </c>
      <c r="B12" s="8"/>
      <c r="C12" s="10"/>
      <c r="D12" s="10"/>
      <c r="E12" s="10">
        <f>E20+E28+E36+E44</f>
        <v>40184500</v>
      </c>
      <c r="F12" s="10">
        <f t="shared" ref="F12:J12" si="2">F20+F28+F36+F44</f>
        <v>25872500</v>
      </c>
      <c r="G12" s="10">
        <f t="shared" si="2"/>
        <v>14312000</v>
      </c>
      <c r="H12" s="10">
        <f>H20+H28+H36+H44</f>
        <v>36277150</v>
      </c>
      <c r="I12" s="10">
        <f t="shared" si="2"/>
        <v>23960860</v>
      </c>
      <c r="J12" s="10">
        <f t="shared" si="2"/>
        <v>12316290</v>
      </c>
      <c r="K12" s="10"/>
      <c r="L12" s="10"/>
      <c r="N12" s="56"/>
      <c r="O12" s="57"/>
      <c r="P12" s="58"/>
      <c r="Q12" s="6"/>
      <c r="R12" s="6"/>
    </row>
    <row r="13" spans="1:18" x14ac:dyDescent="0.35">
      <c r="A13" s="59" t="s">
        <v>21</v>
      </c>
      <c r="B13" s="59"/>
      <c r="C13" s="59"/>
      <c r="D13" s="59"/>
      <c r="E13" s="59"/>
      <c r="F13" s="59"/>
      <c r="G13" s="59"/>
      <c r="H13" s="59"/>
      <c r="I13" s="59"/>
      <c r="J13" s="60"/>
      <c r="K13" s="20"/>
      <c r="L13" s="20"/>
    </row>
    <row r="14" spans="1:18" ht="27" customHeight="1" x14ac:dyDescent="0.35">
      <c r="A14" s="21" t="s">
        <v>22</v>
      </c>
      <c r="B14" s="21"/>
      <c r="C14" s="22"/>
      <c r="D14" s="23"/>
      <c r="E14" s="24"/>
      <c r="F14" s="25"/>
      <c r="G14" s="25"/>
      <c r="H14" s="26"/>
      <c r="I14" s="27"/>
      <c r="J14" s="27"/>
      <c r="K14" s="28"/>
      <c r="L14" s="28"/>
    </row>
    <row r="15" spans="1:18" x14ac:dyDescent="0.35">
      <c r="A15" s="21" t="s">
        <v>18</v>
      </c>
      <c r="B15" s="21"/>
      <c r="C15" s="29">
        <v>1485000</v>
      </c>
      <c r="D15" s="23">
        <v>0.71</v>
      </c>
      <c r="E15" s="30">
        <f>C15*D15/12*9+C15*0.7/12*3</f>
        <v>1050637.5</v>
      </c>
      <c r="F15" s="12">
        <f>E15*0.4</f>
        <v>420255</v>
      </c>
      <c r="G15" s="12">
        <f>E15*0.6</f>
        <v>630382.5</v>
      </c>
      <c r="H15" s="26"/>
      <c r="I15" s="31">
        <v>0.5</v>
      </c>
      <c r="J15" s="31">
        <v>0.5</v>
      </c>
      <c r="K15" s="28"/>
      <c r="L15" s="28"/>
    </row>
    <row r="16" spans="1:18" x14ac:dyDescent="0.35">
      <c r="A16" s="27">
        <v>2026</v>
      </c>
      <c r="B16" s="27"/>
      <c r="C16" s="29">
        <v>1485000</v>
      </c>
      <c r="D16" s="27">
        <v>0.71</v>
      </c>
      <c r="E16" s="30">
        <f>C16*D16/12*9+C16*0.7/12*3</f>
        <v>1050637.5</v>
      </c>
      <c r="F16" s="32">
        <f>E16*I15</f>
        <v>525318.75</v>
      </c>
      <c r="G16" s="32">
        <f>E16*J15</f>
        <v>525318.75</v>
      </c>
      <c r="H16" s="33">
        <f>E16-E15</f>
        <v>0</v>
      </c>
      <c r="I16" s="33">
        <f>F16-F15</f>
        <v>105063.75</v>
      </c>
      <c r="J16" s="34">
        <f>G16-G15</f>
        <v>-105063.75</v>
      </c>
      <c r="K16" s="35"/>
      <c r="L16" s="36"/>
    </row>
    <row r="17" spans="1:12" x14ac:dyDescent="0.35">
      <c r="A17" s="21" t="s">
        <v>19</v>
      </c>
      <c r="B17" s="21"/>
      <c r="C17" s="29">
        <f>C16</f>
        <v>1485000</v>
      </c>
      <c r="D17" s="23">
        <v>0.71</v>
      </c>
      <c r="E17" s="37">
        <f>D17*C17</f>
        <v>1054350</v>
      </c>
      <c r="F17" s="12">
        <f>E17*0.5</f>
        <v>527175</v>
      </c>
      <c r="G17" s="12">
        <f>E17*0.5</f>
        <v>527175</v>
      </c>
      <c r="H17" s="29"/>
      <c r="I17" s="38">
        <v>0.4</v>
      </c>
      <c r="J17" s="38">
        <v>0.6</v>
      </c>
      <c r="K17" s="28"/>
      <c r="L17" s="28"/>
    </row>
    <row r="18" spans="1:12" x14ac:dyDescent="0.35">
      <c r="A18" s="27">
        <v>2027</v>
      </c>
      <c r="B18" s="27"/>
      <c r="C18" s="29">
        <f>C16</f>
        <v>1485000</v>
      </c>
      <c r="D18" s="39">
        <v>3.5</v>
      </c>
      <c r="E18" s="40">
        <f>C18*D18/12*9+C16*D16/12*3</f>
        <v>4161712.5</v>
      </c>
      <c r="F18" s="29">
        <f>E18*I17</f>
        <v>1664685</v>
      </c>
      <c r="G18" s="29">
        <f>E18*J17</f>
        <v>2497027.5</v>
      </c>
      <c r="H18" s="29">
        <f>(E18-E17)</f>
        <v>3107362.5</v>
      </c>
      <c r="I18" s="29">
        <f>H18*I17</f>
        <v>1242945</v>
      </c>
      <c r="J18" s="36">
        <f>H18*J17</f>
        <v>1864417.5</v>
      </c>
      <c r="K18" s="35"/>
      <c r="L18" s="36"/>
    </row>
    <row r="19" spans="1:12" x14ac:dyDescent="0.35">
      <c r="A19" s="21" t="s">
        <v>20</v>
      </c>
      <c r="B19" s="27"/>
      <c r="C19" s="29">
        <f>C16</f>
        <v>1485000</v>
      </c>
      <c r="D19" s="23">
        <v>0.71</v>
      </c>
      <c r="E19" s="33">
        <f>C19*D19</f>
        <v>1054350</v>
      </c>
      <c r="F19" s="29">
        <f>E19*0.4</f>
        <v>421740</v>
      </c>
      <c r="G19" s="29">
        <f>E19*0.6</f>
        <v>632610</v>
      </c>
      <c r="H19" s="29"/>
      <c r="I19" s="38">
        <v>0.4</v>
      </c>
      <c r="J19" s="38">
        <v>0.6</v>
      </c>
      <c r="K19" s="35"/>
      <c r="L19" s="36"/>
    </row>
    <row r="20" spans="1:12" x14ac:dyDescent="0.35">
      <c r="A20" s="27">
        <v>2028</v>
      </c>
      <c r="B20" s="27"/>
      <c r="C20" s="29">
        <f>C16</f>
        <v>1485000</v>
      </c>
      <c r="D20" s="39">
        <v>3.5</v>
      </c>
      <c r="E20" s="41">
        <f>(C20*D20)</f>
        <v>5197500</v>
      </c>
      <c r="F20" s="29">
        <f>E20*I19</f>
        <v>2079000</v>
      </c>
      <c r="G20" s="29">
        <f>E20*J19</f>
        <v>3118500</v>
      </c>
      <c r="H20" s="29">
        <f>E20-E19</f>
        <v>4143150</v>
      </c>
      <c r="I20" s="29">
        <f>H20*I19</f>
        <v>1657260</v>
      </c>
      <c r="J20" s="36">
        <f>H20*J19</f>
        <v>2485890</v>
      </c>
      <c r="K20" s="35"/>
      <c r="L20" s="36"/>
    </row>
    <row r="21" spans="1:12" ht="14.5" customHeight="1" x14ac:dyDescent="0.35">
      <c r="A21" s="61" t="s">
        <v>23</v>
      </c>
      <c r="B21" s="61"/>
      <c r="C21" s="61"/>
      <c r="D21" s="61"/>
      <c r="E21" s="61"/>
      <c r="F21" s="61"/>
      <c r="G21" s="61"/>
      <c r="H21" s="61"/>
      <c r="I21" s="61"/>
      <c r="J21" s="62"/>
      <c r="K21" s="20"/>
      <c r="L21" s="20"/>
    </row>
    <row r="22" spans="1:12" ht="43.5" x14ac:dyDescent="0.35">
      <c r="A22" s="21" t="s">
        <v>22</v>
      </c>
      <c r="B22" s="21"/>
      <c r="C22" s="22"/>
      <c r="D22" s="23"/>
      <c r="E22" s="24"/>
      <c r="F22" s="25"/>
      <c r="G22" s="25"/>
      <c r="H22" s="26"/>
      <c r="I22" s="27"/>
      <c r="J22" s="27"/>
      <c r="K22" s="28"/>
      <c r="L22" s="28"/>
    </row>
    <row r="23" spans="1:12" x14ac:dyDescent="0.35">
      <c r="A23" s="21" t="s">
        <v>18</v>
      </c>
      <c r="B23" s="21"/>
      <c r="C23" s="22">
        <v>300000</v>
      </c>
      <c r="D23" s="23">
        <v>0</v>
      </c>
      <c r="E23" s="37">
        <v>0</v>
      </c>
      <c r="F23" s="12">
        <f t="shared" ref="F23:F27" si="3">E23*0.6</f>
        <v>0</v>
      </c>
      <c r="G23" s="12">
        <f>E23*0.4</f>
        <v>0</v>
      </c>
      <c r="H23" s="26"/>
      <c r="I23" s="42"/>
      <c r="J23" s="42"/>
      <c r="K23" s="27"/>
      <c r="L23" s="27"/>
    </row>
    <row r="24" spans="1:12" x14ac:dyDescent="0.35">
      <c r="A24" s="27">
        <v>2026</v>
      </c>
      <c r="B24" s="27"/>
      <c r="C24" s="22">
        <v>300000</v>
      </c>
      <c r="D24" s="39">
        <v>0</v>
      </c>
      <c r="E24" s="43">
        <f>C24*D24</f>
        <v>0</v>
      </c>
      <c r="F24" s="32">
        <f>E24*0.7</f>
        <v>0</v>
      </c>
      <c r="G24" s="32">
        <f>E24*0.3</f>
        <v>0</v>
      </c>
      <c r="H24" s="33">
        <f>E24-E23</f>
        <v>0</v>
      </c>
      <c r="I24" s="33">
        <f>H24*I23</f>
        <v>0</v>
      </c>
      <c r="J24" s="34">
        <f>H24*J23</f>
        <v>0</v>
      </c>
      <c r="K24" s="34"/>
      <c r="L24" s="36"/>
    </row>
    <row r="25" spans="1:12" x14ac:dyDescent="0.35">
      <c r="A25" s="21" t="s">
        <v>19</v>
      </c>
      <c r="B25" s="21"/>
      <c r="C25" s="22">
        <v>300000</v>
      </c>
      <c r="D25" s="23">
        <v>0</v>
      </c>
      <c r="E25" s="29">
        <f>E23+E23*0.03</f>
        <v>0</v>
      </c>
      <c r="F25" s="12">
        <f t="shared" si="3"/>
        <v>0</v>
      </c>
      <c r="G25" s="12">
        <f t="shared" ref="G25:G27" si="4">E25*0.4</f>
        <v>0</v>
      </c>
      <c r="H25" s="29"/>
      <c r="I25" s="31">
        <v>1</v>
      </c>
      <c r="J25" s="44">
        <v>0</v>
      </c>
      <c r="K25" s="34"/>
      <c r="L25" s="27"/>
    </row>
    <row r="26" spans="1:12" x14ac:dyDescent="0.35">
      <c r="A26" s="27">
        <v>2027</v>
      </c>
      <c r="B26" s="27"/>
      <c r="C26" s="22">
        <f>C24</f>
        <v>300000</v>
      </c>
      <c r="D26" s="39">
        <v>75</v>
      </c>
      <c r="E26" s="40">
        <f>C26*D26/12*9+C24*D24/12*3</f>
        <v>16875000</v>
      </c>
      <c r="F26" s="29">
        <f>E26*I25</f>
        <v>16875000</v>
      </c>
      <c r="G26" s="29">
        <f>E26*J25</f>
        <v>0</v>
      </c>
      <c r="H26" s="29">
        <f>(E26-E25)</f>
        <v>16875000</v>
      </c>
      <c r="I26" s="29">
        <f>H26*I25</f>
        <v>16875000</v>
      </c>
      <c r="J26" s="36">
        <f>H26*J25</f>
        <v>0</v>
      </c>
      <c r="K26" s="34"/>
      <c r="L26" s="36"/>
    </row>
    <row r="27" spans="1:12" x14ac:dyDescent="0.35">
      <c r="A27" s="21" t="s">
        <v>20</v>
      </c>
      <c r="B27" s="21"/>
      <c r="C27" s="22">
        <f>C26</f>
        <v>300000</v>
      </c>
      <c r="D27" s="23">
        <v>0</v>
      </c>
      <c r="E27" s="29">
        <v>0</v>
      </c>
      <c r="F27" s="12">
        <f t="shared" si="3"/>
        <v>0</v>
      </c>
      <c r="G27" s="12">
        <f t="shared" si="4"/>
        <v>0</v>
      </c>
      <c r="H27" s="29"/>
      <c r="I27" s="42">
        <v>0.7</v>
      </c>
      <c r="J27" s="42">
        <v>0.3</v>
      </c>
      <c r="K27" s="34"/>
      <c r="L27" s="27"/>
    </row>
    <row r="28" spans="1:12" x14ac:dyDescent="0.35">
      <c r="A28" s="27">
        <v>2028</v>
      </c>
      <c r="B28" s="27"/>
      <c r="C28" s="22">
        <f>C26</f>
        <v>300000</v>
      </c>
      <c r="D28" s="39">
        <v>115</v>
      </c>
      <c r="E28" s="40">
        <f>C28*D28/12*9+C26*D26/12*3</f>
        <v>31500000</v>
      </c>
      <c r="F28" s="29">
        <f>E28*I27</f>
        <v>22050000</v>
      </c>
      <c r="G28" s="29">
        <f>E28*J27</f>
        <v>9450000</v>
      </c>
      <c r="H28" s="29">
        <f>E28-E27</f>
        <v>31500000</v>
      </c>
      <c r="I28" s="29">
        <f>H28*I27</f>
        <v>22050000</v>
      </c>
      <c r="J28" s="36">
        <f>H28*J27</f>
        <v>9450000</v>
      </c>
      <c r="K28" s="34"/>
      <c r="L28" s="36"/>
    </row>
    <row r="29" spans="1:12" x14ac:dyDescent="0.35">
      <c r="A29" s="61" t="s">
        <v>24</v>
      </c>
      <c r="B29" s="61"/>
      <c r="C29" s="61"/>
      <c r="D29" s="61"/>
      <c r="E29" s="61"/>
      <c r="F29" s="61"/>
      <c r="G29" s="61"/>
      <c r="H29" s="61"/>
      <c r="I29" s="61"/>
      <c r="J29" s="62"/>
      <c r="K29" s="20"/>
      <c r="L29" s="20"/>
    </row>
    <row r="30" spans="1:12" ht="43.5" x14ac:dyDescent="0.35">
      <c r="A30" s="21" t="s">
        <v>22</v>
      </c>
      <c r="B30" s="21"/>
      <c r="C30" s="22"/>
      <c r="D30" s="23"/>
      <c r="E30" s="24"/>
      <c r="F30" s="25"/>
      <c r="G30" s="25"/>
      <c r="H30" s="26"/>
      <c r="I30" s="27"/>
      <c r="J30" s="27"/>
      <c r="K30" s="28"/>
      <c r="L30" s="28"/>
    </row>
    <row r="31" spans="1:12" x14ac:dyDescent="0.35">
      <c r="A31" s="21" t="s">
        <v>18</v>
      </c>
      <c r="B31" s="21"/>
      <c r="C31" s="22">
        <v>3660000</v>
      </c>
      <c r="D31" s="23">
        <v>0.45</v>
      </c>
      <c r="E31" s="45">
        <f t="shared" ref="E31:E36" si="5">C31*D31</f>
        <v>1647000</v>
      </c>
      <c r="F31" s="12">
        <f>E31*0.4</f>
        <v>658800</v>
      </c>
      <c r="G31" s="12">
        <f>E31*0.6</f>
        <v>988200</v>
      </c>
      <c r="H31" s="26"/>
      <c r="I31" s="38">
        <v>0.4</v>
      </c>
      <c r="J31" s="38">
        <v>0.6</v>
      </c>
      <c r="K31" s="31"/>
      <c r="L31" s="31"/>
    </row>
    <row r="32" spans="1:12" x14ac:dyDescent="0.35">
      <c r="A32" s="27">
        <v>2026</v>
      </c>
      <c r="B32" s="27"/>
      <c r="C32" s="22">
        <v>3660000</v>
      </c>
      <c r="D32" s="39">
        <v>0.55000000000000004</v>
      </c>
      <c r="E32" s="46">
        <f>(C32*D32)/12*9+(C31*0.44)/12*3</f>
        <v>1912350.0000000002</v>
      </c>
      <c r="F32" s="32">
        <f t="shared" ref="F32:F36" si="6">E32*0.5</f>
        <v>956175.00000000012</v>
      </c>
      <c r="G32" s="32">
        <f t="shared" ref="G32:G36" si="7">E32*0.5</f>
        <v>956175.00000000012</v>
      </c>
      <c r="H32" s="33">
        <f>E32-E31</f>
        <v>265350.00000000023</v>
      </c>
      <c r="I32" s="33">
        <f>H32*I31</f>
        <v>106140.0000000001</v>
      </c>
      <c r="J32" s="34">
        <f>H32*J31</f>
        <v>159210.00000000015</v>
      </c>
      <c r="K32" s="34"/>
      <c r="L32" s="36"/>
    </row>
    <row r="33" spans="1:12" x14ac:dyDescent="0.35">
      <c r="A33" s="21" t="s">
        <v>19</v>
      </c>
      <c r="B33" s="21"/>
      <c r="C33" s="22">
        <v>3660000</v>
      </c>
      <c r="D33" s="23">
        <v>0.45</v>
      </c>
      <c r="E33" s="45">
        <f t="shared" si="5"/>
        <v>1647000</v>
      </c>
      <c r="F33" s="12">
        <f>E33*0.4</f>
        <v>658800</v>
      </c>
      <c r="G33" s="12">
        <f>E33*0.6</f>
        <v>988200</v>
      </c>
      <c r="H33" s="29"/>
      <c r="I33" s="47">
        <v>0.4</v>
      </c>
      <c r="J33" s="47">
        <v>0.6</v>
      </c>
      <c r="K33" s="31"/>
      <c r="L33" s="31"/>
    </row>
    <row r="34" spans="1:12" x14ac:dyDescent="0.35">
      <c r="A34" s="27">
        <v>2027</v>
      </c>
      <c r="B34" s="27"/>
      <c r="C34" s="22">
        <v>3660000</v>
      </c>
      <c r="D34" s="39">
        <v>0.55000000000000004</v>
      </c>
      <c r="E34" s="22">
        <f>C34*D34</f>
        <v>2013000.0000000002</v>
      </c>
      <c r="F34" s="29">
        <f t="shared" si="6"/>
        <v>1006500.0000000001</v>
      </c>
      <c r="G34" s="29">
        <f t="shared" si="7"/>
        <v>1006500.0000000001</v>
      </c>
      <c r="H34" s="29">
        <f>(E34-E33)</f>
        <v>366000.00000000023</v>
      </c>
      <c r="I34" s="29">
        <f>H34*I33</f>
        <v>146400.00000000009</v>
      </c>
      <c r="J34" s="36">
        <f>H34*J33</f>
        <v>219600.00000000015</v>
      </c>
      <c r="K34" s="34"/>
      <c r="L34" s="36"/>
    </row>
    <row r="35" spans="1:12" x14ac:dyDescent="0.35">
      <c r="A35" s="21" t="s">
        <v>20</v>
      </c>
      <c r="B35" s="21"/>
      <c r="C35" s="22">
        <v>3660000</v>
      </c>
      <c r="D35" s="23">
        <v>0.45</v>
      </c>
      <c r="E35" s="45">
        <f t="shared" si="5"/>
        <v>1647000</v>
      </c>
      <c r="F35" s="12">
        <f>E35*0.4</f>
        <v>658800</v>
      </c>
      <c r="G35" s="12">
        <f>E35*0.6</f>
        <v>988200</v>
      </c>
      <c r="H35" s="29"/>
      <c r="I35" s="47">
        <v>0.4</v>
      </c>
      <c r="J35" s="47">
        <v>0.6</v>
      </c>
      <c r="K35" s="31"/>
      <c r="L35" s="31"/>
    </row>
    <row r="36" spans="1:12" x14ac:dyDescent="0.35">
      <c r="A36" s="27">
        <v>2028</v>
      </c>
      <c r="B36" s="27"/>
      <c r="C36" s="22">
        <v>3660000</v>
      </c>
      <c r="D36" s="39">
        <v>0.55000000000000004</v>
      </c>
      <c r="E36" s="48">
        <f t="shared" si="5"/>
        <v>2013000.0000000002</v>
      </c>
      <c r="F36" s="29">
        <f t="shared" si="6"/>
        <v>1006500.0000000001</v>
      </c>
      <c r="G36" s="29">
        <f t="shared" si="7"/>
        <v>1006500.0000000001</v>
      </c>
      <c r="H36" s="29">
        <f>E36-E35</f>
        <v>366000.00000000023</v>
      </c>
      <c r="I36" s="29">
        <f>H36*I35</f>
        <v>146400.00000000009</v>
      </c>
      <c r="J36" s="36">
        <f>H36*J35</f>
        <v>219600.00000000015</v>
      </c>
      <c r="K36" s="34"/>
      <c r="L36" s="36"/>
    </row>
    <row r="37" spans="1:12" x14ac:dyDescent="0.35">
      <c r="A37" s="61" t="s">
        <v>25</v>
      </c>
      <c r="B37" s="61"/>
      <c r="C37" s="61"/>
      <c r="D37" s="61"/>
      <c r="E37" s="61"/>
      <c r="F37" s="61"/>
      <c r="G37" s="61"/>
      <c r="H37" s="61"/>
      <c r="I37" s="61"/>
      <c r="J37" s="62"/>
      <c r="K37" s="20"/>
      <c r="L37" s="20"/>
    </row>
    <row r="38" spans="1:12" ht="43.5" x14ac:dyDescent="0.35">
      <c r="A38" s="21" t="s">
        <v>22</v>
      </c>
      <c r="B38" s="21"/>
      <c r="C38" s="22"/>
      <c r="D38" s="23"/>
      <c r="E38" s="24"/>
      <c r="F38" s="25"/>
      <c r="G38" s="25"/>
      <c r="H38" s="26"/>
      <c r="I38" s="27"/>
      <c r="J38" s="27"/>
      <c r="K38" s="28"/>
      <c r="L38" s="28"/>
    </row>
    <row r="39" spans="1:12" x14ac:dyDescent="0.35">
      <c r="A39" s="21" t="s">
        <v>18</v>
      </c>
      <c r="B39" s="21"/>
      <c r="C39" s="22">
        <v>2680000</v>
      </c>
      <c r="D39" s="23">
        <v>0.45</v>
      </c>
      <c r="E39" s="45">
        <f t="shared" ref="E39:E44" si="8">C39*D39</f>
        <v>1206000</v>
      </c>
      <c r="F39" s="12">
        <f>E39*0.4</f>
        <v>482400</v>
      </c>
      <c r="G39" s="12">
        <f>E39*0.6</f>
        <v>723600</v>
      </c>
      <c r="H39" s="26"/>
      <c r="I39" s="38">
        <v>0.4</v>
      </c>
      <c r="J39" s="38">
        <v>0.6</v>
      </c>
      <c r="K39" s="31"/>
      <c r="L39" s="31"/>
    </row>
    <row r="40" spans="1:12" x14ac:dyDescent="0.35">
      <c r="A40" s="27">
        <v>2026</v>
      </c>
      <c r="B40" s="27"/>
      <c r="C40" s="22">
        <v>2680000</v>
      </c>
      <c r="D40" s="39">
        <v>0.55000000000000004</v>
      </c>
      <c r="E40" s="46">
        <f>(C40*D40)/12*9+(C39*0.44)/12*3</f>
        <v>1400300.0000000002</v>
      </c>
      <c r="F40" s="32">
        <f t="shared" ref="F40:F44" si="9">E40*0.5</f>
        <v>700150.00000000012</v>
      </c>
      <c r="G40" s="32">
        <f t="shared" ref="G40:G44" si="10">E40*0.5</f>
        <v>700150.00000000012</v>
      </c>
      <c r="H40" s="33">
        <f>E40-E39</f>
        <v>194300.00000000023</v>
      </c>
      <c r="I40" s="33">
        <f>H40*I39</f>
        <v>77720.000000000102</v>
      </c>
      <c r="J40" s="34">
        <f>H40*J39</f>
        <v>116580.00000000013</v>
      </c>
      <c r="K40" s="34"/>
      <c r="L40" s="36"/>
    </row>
    <row r="41" spans="1:12" x14ac:dyDescent="0.35">
      <c r="A41" s="21" t="s">
        <v>19</v>
      </c>
      <c r="B41" s="21"/>
      <c r="C41" s="22">
        <v>2680000</v>
      </c>
      <c r="D41" s="23">
        <v>0.45</v>
      </c>
      <c r="E41" s="45">
        <f t="shared" si="8"/>
        <v>1206000</v>
      </c>
      <c r="F41" s="12">
        <f>E41*0.4</f>
        <v>482400</v>
      </c>
      <c r="G41" s="12">
        <f>E41*0.6</f>
        <v>723600</v>
      </c>
      <c r="H41" s="29"/>
      <c r="I41" s="47">
        <v>0.4</v>
      </c>
      <c r="J41" s="47">
        <v>0.6</v>
      </c>
      <c r="K41" s="31"/>
      <c r="L41" s="31"/>
    </row>
    <row r="42" spans="1:12" x14ac:dyDescent="0.35">
      <c r="A42" s="27">
        <v>2027</v>
      </c>
      <c r="B42" s="27"/>
      <c r="C42" s="22">
        <v>2680000</v>
      </c>
      <c r="D42" s="39">
        <v>0.55000000000000004</v>
      </c>
      <c r="E42" s="48">
        <f t="shared" si="8"/>
        <v>1474000.0000000002</v>
      </c>
      <c r="F42" s="29">
        <f t="shared" si="9"/>
        <v>737000.00000000012</v>
      </c>
      <c r="G42" s="29">
        <f t="shared" si="10"/>
        <v>737000.00000000012</v>
      </c>
      <c r="H42" s="29">
        <f>(E42-E41)</f>
        <v>268000.00000000023</v>
      </c>
      <c r="I42" s="29">
        <f>H42*I41</f>
        <v>107200.0000000001</v>
      </c>
      <c r="J42" s="36">
        <f>H42*J41</f>
        <v>160800.00000000015</v>
      </c>
      <c r="K42" s="34"/>
      <c r="L42" s="36"/>
    </row>
    <row r="43" spans="1:12" x14ac:dyDescent="0.35">
      <c r="A43" s="21" t="s">
        <v>20</v>
      </c>
      <c r="B43" s="21"/>
      <c r="C43" s="22">
        <v>2680000</v>
      </c>
      <c r="D43" s="23">
        <v>0.45</v>
      </c>
      <c r="E43" s="45">
        <f t="shared" si="8"/>
        <v>1206000</v>
      </c>
      <c r="F43" s="12">
        <f>E43*0.4</f>
        <v>482400</v>
      </c>
      <c r="G43" s="12">
        <f>E43*0.6</f>
        <v>723600</v>
      </c>
      <c r="H43" s="29"/>
      <c r="I43" s="47">
        <v>0.4</v>
      </c>
      <c r="J43" s="47">
        <v>0.6</v>
      </c>
      <c r="K43" s="31"/>
      <c r="L43" s="31"/>
    </row>
    <row r="44" spans="1:12" x14ac:dyDescent="0.35">
      <c r="A44" s="27">
        <v>2028</v>
      </c>
      <c r="B44" s="27"/>
      <c r="C44" s="22">
        <v>2680000</v>
      </c>
      <c r="D44" s="39">
        <v>0.55000000000000004</v>
      </c>
      <c r="E44" s="48">
        <f t="shared" si="8"/>
        <v>1474000.0000000002</v>
      </c>
      <c r="F44" s="29">
        <f t="shared" si="9"/>
        <v>737000.00000000012</v>
      </c>
      <c r="G44" s="29">
        <f t="shared" si="10"/>
        <v>737000.00000000012</v>
      </c>
      <c r="H44" s="29">
        <f>E44-E43</f>
        <v>268000.00000000023</v>
      </c>
      <c r="I44" s="29">
        <f>H44*I43</f>
        <v>107200.0000000001</v>
      </c>
      <c r="J44" s="36">
        <f>H44*J43</f>
        <v>160800.00000000015</v>
      </c>
      <c r="K44" s="34"/>
      <c r="L44" s="36"/>
    </row>
    <row r="45" spans="1:12" x14ac:dyDescent="0.35">
      <c r="C45" s="49"/>
      <c r="D45" s="50"/>
      <c r="E45" s="49"/>
      <c r="F45" s="17"/>
      <c r="G45" s="17"/>
      <c r="H45" s="17"/>
      <c r="I45" s="17"/>
      <c r="J45" s="51"/>
      <c r="K45" s="17"/>
      <c r="L45" s="17"/>
    </row>
    <row r="46" spans="1:12" x14ac:dyDescent="0.35">
      <c r="C46" s="52"/>
      <c r="E46" s="52"/>
      <c r="F46" s="17"/>
      <c r="H46" s="17"/>
      <c r="I46" s="17"/>
      <c r="J46" s="17"/>
    </row>
    <row r="47" spans="1:12" x14ac:dyDescent="0.35">
      <c r="A47" s="53" t="s">
        <v>26</v>
      </c>
      <c r="B47" s="53"/>
      <c r="C47" s="54"/>
      <c r="D47" s="54"/>
      <c r="E47" s="54"/>
      <c r="F47" s="54"/>
      <c r="G47" s="54"/>
      <c r="H47" s="54"/>
      <c r="I47" s="54"/>
      <c r="J47" s="54"/>
    </row>
    <row r="48" spans="1:12" x14ac:dyDescent="0.35">
      <c r="A48" s="1" t="s">
        <v>27</v>
      </c>
      <c r="J48" s="55"/>
    </row>
    <row r="49" spans="1:1" x14ac:dyDescent="0.35">
      <c r="A49" s="1" t="s">
        <v>28</v>
      </c>
    </row>
    <row r="50" spans="1:1" x14ac:dyDescent="0.35">
      <c r="A50" t="s">
        <v>29</v>
      </c>
    </row>
    <row r="51" spans="1:1" x14ac:dyDescent="0.35">
      <c r="A51" t="s">
        <v>30</v>
      </c>
    </row>
    <row r="52" spans="1:1" x14ac:dyDescent="0.35">
      <c r="A52" t="s">
        <v>31</v>
      </c>
    </row>
    <row r="53" spans="1:1" ht="15" customHeight="1" x14ac:dyDescent="0.35"/>
    <row r="85" spans="11:12" ht="15" customHeight="1" x14ac:dyDescent="0.35"/>
    <row r="93" spans="11:12" x14ac:dyDescent="0.35">
      <c r="K93" s="55"/>
      <c r="L93" s="55"/>
    </row>
    <row r="101" spans="11:12" x14ac:dyDescent="0.35">
      <c r="K101" s="55"/>
      <c r="L101" s="55"/>
    </row>
    <row r="109" spans="11:12" x14ac:dyDescent="0.35">
      <c r="K109" s="55"/>
      <c r="L109" s="55"/>
    </row>
  </sheetData>
  <mergeCells count="12">
    <mergeCell ref="A13:J13"/>
    <mergeCell ref="A21:J21"/>
    <mergeCell ref="A29:J29"/>
    <mergeCell ref="A37:J37"/>
    <mergeCell ref="A2:L2"/>
    <mergeCell ref="A3:A4"/>
    <mergeCell ref="B3:B4"/>
    <mergeCell ref="C3:C4"/>
    <mergeCell ref="D3:D4"/>
    <mergeCell ref="E3:E4"/>
    <mergeCell ref="H3:J3"/>
    <mergeCell ref="K3:L3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DRN_likmes_2026-2028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Madara Buša</dc:creator>
  <cp:lastModifiedBy>Madara Buša</cp:lastModifiedBy>
  <dcterms:created xsi:type="dcterms:W3CDTF">2025-10-13T08:03:45Z</dcterms:created>
  <dcterms:modified xsi:type="dcterms:W3CDTF">2025-10-14T06:26:48Z</dcterms:modified>
</cp:coreProperties>
</file>