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apro lielais\"/>
    </mc:Choice>
  </mc:AlternateContent>
  <xr:revisionPtr revIDLastSave="0" documentId="13_ncr:1_{12D6A6F1-173E-4FCB-8EC3-7794612FC3E5}" xr6:coauthVersionLast="36" xr6:coauthVersionMax="47" xr10:uidLastSave="{00000000-0000-0000-0000-000000000000}"/>
  <bookViews>
    <workbookView xWindow="-120" yWindow="-120" windowWidth="38640" windowHeight="21120" xr2:uid="{DA6188EA-5995-4AF2-8898-CCB1D823D9B9}"/>
  </bookViews>
  <sheets>
    <sheet name="4.pielikums 1.tabula" sheetId="1" r:id="rId1"/>
    <sheet name="4.pielikuma 2.tabula" sheetId="2" r:id="rId2"/>
    <sheet name="4.pielikuma 3.tabula"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1" i="1" l="1"/>
  <c r="K20" i="1" s="1"/>
  <c r="K13" i="1"/>
  <c r="K9" i="1"/>
  <c r="K17" i="1"/>
  <c r="K15" i="1"/>
  <c r="I7" i="3" l="1"/>
  <c r="H41" i="3"/>
  <c r="I41" i="3" s="1"/>
  <c r="I40" i="3"/>
  <c r="H40" i="3"/>
  <c r="H39" i="3"/>
  <c r="I39" i="3" s="1"/>
  <c r="I38" i="3"/>
  <c r="H38" i="3"/>
  <c r="H37" i="3"/>
  <c r="I37" i="3" s="1"/>
  <c r="I36" i="3"/>
  <c r="H36" i="3"/>
  <c r="H35" i="3"/>
  <c r="I35" i="3" s="1"/>
  <c r="I34" i="3"/>
  <c r="H34" i="3"/>
  <c r="H33" i="3"/>
  <c r="I33" i="3" s="1"/>
  <c r="I32" i="3"/>
  <c r="H32" i="3"/>
  <c r="H31" i="3"/>
  <c r="I31" i="3" s="1"/>
  <c r="I30" i="3"/>
  <c r="H30" i="3"/>
  <c r="H29" i="3"/>
  <c r="I29" i="3" s="1"/>
  <c r="I28" i="3"/>
  <c r="H28" i="3"/>
  <c r="H27" i="3"/>
  <c r="I27" i="3" s="1"/>
  <c r="I26" i="3"/>
  <c r="H26" i="3"/>
  <c r="H25" i="3"/>
  <c r="I25" i="3" s="1"/>
  <c r="I24" i="3"/>
  <c r="H24" i="3"/>
  <c r="H23" i="3"/>
  <c r="I23" i="3" s="1"/>
  <c r="H22" i="3"/>
  <c r="I22" i="3" s="1"/>
  <c r="H21" i="3"/>
  <c r="I21" i="3" s="1"/>
  <c r="I20" i="3"/>
  <c r="H20" i="3"/>
  <c r="H19" i="3"/>
  <c r="I19" i="3" s="1"/>
  <c r="H18" i="3"/>
  <c r="I18" i="3" s="1"/>
  <c r="H17" i="3"/>
  <c r="I17" i="3" s="1"/>
  <c r="I16" i="3"/>
  <c r="H16" i="3"/>
  <c r="H15" i="3"/>
  <c r="I15" i="3" s="1"/>
  <c r="H14" i="3"/>
  <c r="I14" i="3" s="1"/>
  <c r="H13" i="3"/>
  <c r="I13" i="3" s="1"/>
  <c r="I12" i="3"/>
  <c r="H12" i="3"/>
  <c r="H11" i="3"/>
  <c r="I11" i="3" s="1"/>
  <c r="H10" i="3"/>
  <c r="I10" i="3" s="1"/>
  <c r="H9" i="3"/>
  <c r="H7" i="3" s="1"/>
  <c r="G7" i="3"/>
  <c r="I9" i="3" l="1"/>
  <c r="I50" i="2" l="1"/>
  <c r="H50" i="2"/>
  <c r="E50" i="2"/>
  <c r="I49" i="2"/>
  <c r="H49" i="2"/>
  <c r="E49" i="2"/>
  <c r="H48" i="2"/>
  <c r="I48" i="2" s="1"/>
  <c r="E48" i="2"/>
  <c r="H47" i="2"/>
  <c r="I47" i="2" s="1"/>
  <c r="E47" i="2"/>
  <c r="I46" i="2"/>
  <c r="H46" i="2"/>
  <c r="E46" i="2"/>
  <c r="H45" i="2"/>
  <c r="I45" i="2" s="1"/>
  <c r="E45" i="2"/>
  <c r="H44" i="2"/>
  <c r="I44" i="2" s="1"/>
  <c r="E44" i="2"/>
  <c r="I43" i="2"/>
  <c r="H43" i="2"/>
  <c r="E43" i="2"/>
  <c r="I42" i="2"/>
  <c r="H42" i="2"/>
  <c r="E42" i="2"/>
  <c r="I41" i="2"/>
  <c r="H41" i="2"/>
  <c r="E41" i="2"/>
  <c r="I40" i="2"/>
  <c r="H40" i="2"/>
  <c r="E40" i="2"/>
  <c r="H39" i="2"/>
  <c r="I39" i="2" s="1"/>
  <c r="E39" i="2"/>
  <c r="I38" i="2"/>
  <c r="H38" i="2"/>
  <c r="E38" i="2"/>
  <c r="H37" i="2"/>
  <c r="I37" i="2" s="1"/>
  <c r="E37" i="2"/>
  <c r="H36" i="2"/>
  <c r="I36" i="2" s="1"/>
  <c r="E36" i="2"/>
  <c r="I35" i="2"/>
  <c r="H35" i="2"/>
  <c r="E35" i="2"/>
  <c r="I34" i="2"/>
  <c r="H34" i="2"/>
  <c r="E34" i="2"/>
  <c r="I33" i="2"/>
  <c r="H33" i="2"/>
  <c r="E33" i="2"/>
  <c r="I32" i="2"/>
  <c r="H32" i="2"/>
  <c r="E32" i="2"/>
  <c r="H31" i="2"/>
  <c r="I31" i="2" s="1"/>
  <c r="E31" i="2"/>
  <c r="I30" i="2"/>
  <c r="H30" i="2"/>
  <c r="E30" i="2"/>
  <c r="H29" i="2"/>
  <c r="I29" i="2" s="1"/>
  <c r="E29" i="2"/>
  <c r="H28" i="2"/>
  <c r="I28" i="2" s="1"/>
  <c r="E28" i="2"/>
  <c r="I27" i="2"/>
  <c r="H27" i="2"/>
  <c r="E27" i="2"/>
  <c r="I26" i="2"/>
  <c r="H26" i="2"/>
  <c r="E26" i="2"/>
  <c r="I25" i="2"/>
  <c r="H25" i="2"/>
  <c r="E25" i="2"/>
  <c r="I24" i="2"/>
  <c r="H24" i="2"/>
  <c r="E24" i="2"/>
  <c r="H23" i="2"/>
  <c r="I23" i="2" s="1"/>
  <c r="E23" i="2"/>
  <c r="I22" i="2"/>
  <c r="H22" i="2"/>
  <c r="E22" i="2"/>
  <c r="H21" i="2"/>
  <c r="I21" i="2" s="1"/>
  <c r="E21" i="2"/>
  <c r="H20" i="2"/>
  <c r="I20" i="2" s="1"/>
  <c r="E20" i="2"/>
  <c r="I19" i="2"/>
  <c r="H19" i="2"/>
  <c r="E19" i="2"/>
  <c r="I18" i="2"/>
  <c r="H18" i="2"/>
  <c r="E18" i="2"/>
  <c r="I17" i="2"/>
  <c r="H17" i="2"/>
  <c r="E17" i="2"/>
  <c r="I16" i="2"/>
  <c r="H16" i="2"/>
  <c r="E16" i="2"/>
  <c r="H15" i="2"/>
  <c r="I15" i="2" s="1"/>
  <c r="E15" i="2"/>
  <c r="I14" i="2"/>
  <c r="H14" i="2"/>
  <c r="E14" i="2"/>
  <c r="H13" i="2"/>
  <c r="I13" i="2" s="1"/>
  <c r="E13" i="2"/>
  <c r="H12" i="2"/>
  <c r="I12" i="2" s="1"/>
  <c r="E12" i="2"/>
  <c r="I11" i="2"/>
  <c r="H11" i="2"/>
  <c r="E11" i="2"/>
  <c r="I10" i="2"/>
  <c r="H10" i="2"/>
  <c r="E10" i="2"/>
  <c r="I9" i="2"/>
  <c r="H9" i="2"/>
  <c r="H7" i="2" s="1"/>
  <c r="E9" i="2"/>
  <c r="G7" i="2"/>
  <c r="F7" i="2"/>
  <c r="I7" i="2" l="1"/>
  <c r="K18" i="1" l="1"/>
  <c r="L24" i="1"/>
  <c r="K24" i="1" s="1"/>
  <c r="L22" i="1"/>
  <c r="K22" i="1" s="1"/>
  <c r="K23" i="1" s="1"/>
  <c r="K16" i="1"/>
  <c r="L13" i="1"/>
  <c r="K14" i="1" s="1"/>
  <c r="L11" i="1"/>
  <c r="K11" i="1" s="1"/>
  <c r="K12" i="1" s="1"/>
  <c r="L9" i="1"/>
  <c r="K25" i="1" l="1"/>
  <c r="K10" i="1"/>
  <c r="K8" i="1" s="1"/>
  <c r="K6" i="1" l="1"/>
</calcChain>
</file>

<file path=xl/sharedStrings.xml><?xml version="1.0" encoding="utf-8"?>
<sst xmlns="http://schemas.openxmlformats.org/spreadsheetml/2006/main" count="356" uniqueCount="101">
  <si>
    <t>EKK</t>
  </si>
  <si>
    <t>EKK nosaukums</t>
  </si>
  <si>
    <t>Atlīdzība</t>
  </si>
  <si>
    <t>Papildus nepieciešamā finansējuma aprēķins:</t>
  </si>
  <si>
    <t>Samaksa par virsstundu darbu un darbu svētku dienās</t>
  </si>
  <si>
    <t>Citas normatīvajos aktos noteiktās piemaksas, kas nav iepriekš klasificētas</t>
  </si>
  <si>
    <t>Priekšlikumi apropriācijas pādalei, aprēķins</t>
  </si>
  <si>
    <t>Darba devēja valsts sociālās apdrošināšanas obligātās iemaksas</t>
  </si>
  <si>
    <t>1.</t>
  </si>
  <si>
    <t>2.</t>
  </si>
  <si>
    <t>3.</t>
  </si>
  <si>
    <t>Nr.p.k.</t>
  </si>
  <si>
    <t>4.</t>
  </si>
  <si>
    <t>5.</t>
  </si>
  <si>
    <r>
      <rPr>
        <i/>
        <sz val="12"/>
        <rFont val="Times New Roman"/>
        <family val="1"/>
        <charset val="186"/>
      </rPr>
      <t>Piemaksa par nozīmīgu ieguldījumu attiecīgās institūcijas stratēģisko mērķu sasniegšanā</t>
    </r>
    <r>
      <rPr>
        <b/>
        <sz val="12"/>
        <rFont val="Times New Roman"/>
        <family val="1"/>
        <charset val="186"/>
      </rPr>
      <t xml:space="preserve"> Patvēruma meklētāju izmitināšanas nodaļas nodarbinātajiem
Aprēķins: </t>
    </r>
    <r>
      <rPr>
        <sz val="12"/>
        <rFont val="Times New Roman"/>
        <family val="1"/>
        <charset val="186"/>
      </rPr>
      <t xml:space="preserve"> vidējā mēnešalga 1 230  euro x 30% = 369 euro x 14 nodarbinātie = 5 166 euro x 4 mēneši = 20 664 euro </t>
    </r>
  </si>
  <si>
    <t>6.</t>
  </si>
  <si>
    <t>7.</t>
  </si>
  <si>
    <t>8.</t>
  </si>
  <si>
    <t>euro</t>
  </si>
  <si>
    <t xml:space="preserve">Pavisam atlīdzība (I.+II.), no tā: </t>
  </si>
  <si>
    <r>
      <rPr>
        <i/>
        <sz val="12"/>
        <rFont val="Times New Roman"/>
        <family val="1"/>
        <charset val="186"/>
      </rPr>
      <t xml:space="preserve">Samaksa par virsstundu darbu </t>
    </r>
    <r>
      <rPr>
        <sz val="12"/>
        <rFont val="Times New Roman"/>
        <family val="1"/>
        <charset val="186"/>
      </rPr>
      <t xml:space="preserve"> </t>
    </r>
    <r>
      <rPr>
        <b/>
        <sz val="12"/>
        <rFont val="Times New Roman"/>
        <family val="1"/>
        <charset val="186"/>
      </rPr>
      <t>Patvēruma meklētāju izmitināšanas nodaļas nodarbinātajiem</t>
    </r>
    <r>
      <rPr>
        <sz val="12"/>
        <rFont val="Times New Roman"/>
        <family val="1"/>
        <charset val="186"/>
      </rPr>
      <t xml:space="preserve">
</t>
    </r>
    <r>
      <rPr>
        <b/>
        <sz val="12"/>
        <rFont val="Times New Roman"/>
        <family val="1"/>
        <charset val="186"/>
      </rPr>
      <t>Aprēķins:</t>
    </r>
    <r>
      <rPr>
        <sz val="12"/>
        <rFont val="Times New Roman"/>
        <family val="1"/>
        <charset val="186"/>
      </rPr>
      <t xml:space="preserve"> vidējā mēnešalga 1 230 euro: 165,25 stundas (vidējais darba stundu skaits mēnesī 2025.gadā no augusta līdz decembrim) = 7,45 euro (stundas likme) x 100% (piemaksa 100% apmērā par virsstundu darbu) = 14,90 euro x 32 virsstundas mēnesī x 14 nodarbinātie = 6 675,20 euro x 4 mēneši = 26 700,80 euro </t>
    </r>
  </si>
  <si>
    <r>
      <rPr>
        <i/>
        <sz val="12"/>
        <rFont val="Times New Roman"/>
        <family val="1"/>
        <charset val="186"/>
      </rPr>
      <t xml:space="preserve">Samaksa par virsstundu darbu </t>
    </r>
    <r>
      <rPr>
        <sz val="12"/>
        <rFont val="Times New Roman"/>
        <family val="1"/>
        <charset val="186"/>
      </rPr>
      <t xml:space="preserve"> </t>
    </r>
    <r>
      <rPr>
        <b/>
        <sz val="12"/>
        <rFont val="Times New Roman"/>
        <family val="1"/>
        <charset val="186"/>
      </rPr>
      <t xml:space="preserve">Patvēruma lietu nodaļas nodarbinātajiem 
Aprēķins: </t>
    </r>
    <r>
      <rPr>
        <sz val="12"/>
        <rFont val="Times New Roman"/>
        <family val="1"/>
        <charset val="186"/>
      </rPr>
      <t xml:space="preserve">vidējā mēnešalga 1515 euro : 165,25 stundas (vidējais darba stundu skaits mēnesī 2025.gadā no augusta līdz decembrim) =  9,17 euro (stundas likme) x 100% (piemaksa 100% apmērā par virsstundu darbu) = 18,34 euro x 32 virsstundas mēnesī x 17 nodarbinātie = 9 976,96  euro x 4 mēneši = 39 907,84 euro </t>
    </r>
  </si>
  <si>
    <r>
      <rPr>
        <i/>
        <sz val="12"/>
        <rFont val="Times New Roman"/>
        <family val="1"/>
        <charset val="186"/>
      </rPr>
      <t xml:space="preserve">Samaksa par virsstundu darbu </t>
    </r>
    <r>
      <rPr>
        <sz val="12"/>
        <rFont val="Times New Roman"/>
        <family val="1"/>
        <charset val="186"/>
      </rPr>
      <t xml:space="preserve"> </t>
    </r>
    <r>
      <rPr>
        <b/>
        <sz val="12"/>
        <rFont val="Times New Roman"/>
        <family val="1"/>
        <charset val="186"/>
      </rPr>
      <t>Nodarbinātajiem, kuri sniedz atbalstu, nodrošinot patvēruma procedūru patvēruma meklētāju skaitam palielinoties
Aprēķins:</t>
    </r>
    <r>
      <rPr>
        <sz val="12"/>
        <rFont val="Times New Roman"/>
        <family val="1"/>
        <charset val="186"/>
      </rPr>
      <t xml:space="preserve"> vidējā mēnešalga 2 010  euro : 165,25 stundas (vidējais darba stubdu skaits mēnesī 2025.gadā no augusta līdz decembrim) = 12,17 euro (stundas likme) x 100% (piemaksa 100% apmērā par virsstundu darbu) = 24,34 euro x 18 virsstundas mēnesī x 12 nodarbinātie = 5 257,4  euro x 4 mēneši = 21 029,76 euro </t>
    </r>
  </si>
  <si>
    <t>Saistībā ar pastiprinātu Baltkrievijas valdošā režīma hibrīduzbrukumu pie Latvijas valsts robežas, intensīvi pieaug patvēruma meklētāju iesniegumu skaits. Tas rada Pilsonības un migrācijas lietu parvaldes struktūrvienību pārslodzi, jo strauji palielinās personu skaits patvēruma procedūrā un izmitināto personu skaits patvēruma meklētāju izmitināšanas centros, kā arī pieaug noraidīto patvēruma iesniegumu skaits. Turklāt pēc patvēruma iesnieguma noraidīšanas, tiek uzsākta trešās valsts pilsoņa atgriešanas procedūra, kas arī prasa ievērojamu Pilsonības un migrācijas lietu parvaldes cilvēkresursu iesaisti.</t>
  </si>
  <si>
    <r>
      <rPr>
        <i/>
        <sz val="12"/>
        <color theme="1"/>
        <rFont val="Times New Roman"/>
        <family val="1"/>
        <charset val="186"/>
      </rPr>
      <t xml:space="preserve">Samaksa par virsstundu darbu </t>
    </r>
    <r>
      <rPr>
        <b/>
        <sz val="12"/>
        <color theme="1"/>
        <rFont val="Times New Roman"/>
        <family val="1"/>
        <charset val="186"/>
      </rPr>
      <t xml:space="preserve">Patvēruma lietu nodaļas nodarbinātajiem
Aprēķins: </t>
    </r>
    <r>
      <rPr>
        <sz val="12"/>
        <color theme="1"/>
        <rFont val="Times New Roman"/>
        <family val="1"/>
        <charset val="186"/>
      </rPr>
      <t xml:space="preserve">vidējā mēnešalga 1515 euro : 168 stundas (vidējais darba stundu skaits mēnesī 2025.gada augustā) = 9,02 euro (stundas likme) x 100% (piemaksa 100% apmērā par virsstundu darbu) = 18,04 euro x 27 virsstundas mēnesī x 17 nodarbinātie = 8 280,36 euro  </t>
    </r>
  </si>
  <si>
    <t>Samaksa par virsstundu darbu Pilsonības un migrācijas lietu pārvaldes nodarbinātajiem, nodrošinot atbalstu Patvēruma meklētāju izmitināšanas centros"Mucenieki" un "Liepna" pastiprināta robežapsardzības sistēmas darbības režīma laikā par laika periodu no 2025. gada 1.jūlija līdz 31.jūlijam.</t>
  </si>
  <si>
    <t>Nr. p.k.</t>
  </si>
  <si>
    <t>Struktūrvienība</t>
  </si>
  <si>
    <t>Amats</t>
  </si>
  <si>
    <t>Nodarbinātā mēnešalga</t>
  </si>
  <si>
    <t>Stundas likme</t>
  </si>
  <si>
    <t>Stundu skaits</t>
  </si>
  <si>
    <t>Samaksa par virsstundu darbu
(EKK1142)</t>
  </si>
  <si>
    <t>DD VSAOI
(EKK1210)</t>
  </si>
  <si>
    <t>Atlīdzība
(EKK1000)</t>
  </si>
  <si>
    <t>Piezīmes</t>
  </si>
  <si>
    <t>kopā</t>
  </si>
  <si>
    <t>Pilsonības un migrācijas lietu pārvalde</t>
  </si>
  <si>
    <t>Patvēruma meklētāju izmitināšanas nodaļa</t>
  </si>
  <si>
    <t>Vecākais eksperts</t>
  </si>
  <si>
    <t>1175.00</t>
  </si>
  <si>
    <t>Summētā darba laika režīms un stundas likme noteikta pārskata gadam</t>
  </si>
  <si>
    <t>Summētā darba laika režīms un stundas likme noteikta pārskata gadam Izdienas pensionārs (likme 21.94%)</t>
  </si>
  <si>
    <t>Nodaļas vadītāja vietnieks</t>
  </si>
  <si>
    <t>1645.00</t>
  </si>
  <si>
    <t>Nodaļas vadītājs</t>
  </si>
  <si>
    <t>2395.00</t>
  </si>
  <si>
    <t xml:space="preserve">Projekta automobiļa vadītājs </t>
  </si>
  <si>
    <t>1200.00</t>
  </si>
  <si>
    <t>Projekta eksperts izmitināšanas jautājumos</t>
  </si>
  <si>
    <t>1360.00</t>
  </si>
  <si>
    <t>Projekta Patvēruma meklētāju izmitināšanas centra tehniskais darbinieks</t>
  </si>
  <si>
    <t>895.00</t>
  </si>
  <si>
    <t>Patvēruma lietu nodaļa</t>
  </si>
  <si>
    <t>2000.00</t>
  </si>
  <si>
    <t>2795.00</t>
  </si>
  <si>
    <t>Projekta eksperts patvēruma procedūras jautājumos</t>
  </si>
  <si>
    <t>referents</t>
  </si>
  <si>
    <t>Izdienas pensionārs (likme 21.94%)</t>
  </si>
  <si>
    <t>Referents</t>
  </si>
  <si>
    <t>1290.00</t>
  </si>
  <si>
    <t>Vadošais vecākais referents</t>
  </si>
  <si>
    <t>1455.00</t>
  </si>
  <si>
    <t>vecākais referents</t>
  </si>
  <si>
    <t>Vecākais referents</t>
  </si>
  <si>
    <t>Juridiskā nodaļa</t>
  </si>
  <si>
    <t>jurists</t>
  </si>
  <si>
    <t>nodaļas vadītājs</t>
  </si>
  <si>
    <t>vadītāja vietnieks</t>
  </si>
  <si>
    <t>2305.00</t>
  </si>
  <si>
    <t>vadošais jurists</t>
  </si>
  <si>
    <t>2070.00</t>
  </si>
  <si>
    <t>Personu statusa kontroles nodaļa</t>
  </si>
  <si>
    <t>vadošais vecākais referents</t>
  </si>
  <si>
    <t>1512.00</t>
  </si>
  <si>
    <t>PMLP Centrālās struktūrvienības</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</si>
  <si>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2025. gada 1.jūlija līdz 31.jūlijam.</t>
  </si>
  <si>
    <t>Nodarbinātajam pārskata mēnesī aprēķinātā mēnešalga, ievērojot nostrādāto laiku.*</t>
  </si>
  <si>
    <t>Piemaksas apmērs %</t>
  </si>
  <si>
    <t>Piemaksa par nozīmīgu ieguldījumu attiecīgās institūcijas stratēģisko  mērķu sasniegšanā
(EKK1149)</t>
  </si>
  <si>
    <t>30.00</t>
  </si>
  <si>
    <t>Projekta vecākais referents</t>
  </si>
  <si>
    <t>2900.00</t>
  </si>
  <si>
    <t>2400.00</t>
  </si>
  <si>
    <t>20.00</t>
  </si>
  <si>
    <t>* Piemaksas aprēķinos tiek norādīta nodarbinātā mēnešalga proporcionāli nostrādātajam laikam.</t>
  </si>
  <si>
    <t>2.tabula</t>
  </si>
  <si>
    <t>1.tabula</t>
  </si>
  <si>
    <r>
      <rPr>
        <i/>
        <sz val="12"/>
        <color theme="1"/>
        <rFont val="Times New Roman"/>
        <family val="1"/>
        <charset val="186"/>
      </rPr>
      <t>Samaksa par virsstundu darbu darbu</t>
    </r>
    <r>
      <rPr>
        <sz val="12"/>
        <color theme="1"/>
        <rFont val="Times New Roman"/>
        <family val="1"/>
        <charset val="186"/>
      </rPr>
      <t xml:space="preserve"> </t>
    </r>
    <r>
      <rPr>
        <b/>
        <sz val="12"/>
        <color theme="1"/>
        <rFont val="Times New Roman"/>
        <family val="1"/>
        <charset val="186"/>
      </rPr>
      <t>Patvēruma meklētāju izmitināšanas nodaļas nodarbinātajiem</t>
    </r>
    <r>
      <rPr>
        <sz val="12"/>
        <color theme="1"/>
        <rFont val="Times New Roman"/>
        <family val="1"/>
        <charset val="186"/>
      </rPr>
      <t xml:space="preserve"> 
</t>
    </r>
    <r>
      <rPr>
        <b/>
        <sz val="12"/>
        <color theme="1"/>
        <rFont val="Times New Roman"/>
        <family val="1"/>
        <charset val="186"/>
      </rPr>
      <t>Aprēķins:</t>
    </r>
    <r>
      <rPr>
        <sz val="12"/>
        <color theme="1"/>
        <rFont val="Times New Roman"/>
        <family val="1"/>
        <charset val="186"/>
      </rPr>
      <t xml:space="preserve"> vidējā mēnešalga 1 230 euro: 168 stundas (vidējais darba stundu skaits mēnesī 2025.gada augustā) = 7,32 euro (stundas likme) x 100% (piemaksa 100% apmērā par virsstundu darbu) = 14,64 euro x 32 virsstundas mēnesī x 14 nodarbinātie = 6 558,72 euro  </t>
    </r>
  </si>
  <si>
    <t>Papildus nepieciešamais finansējums Iekšlietu ministrijas budžeta apkšprogrammā 11.01.00 "Pilsonības un migrācijas lietu pārvalde"
Kopasvilkums</t>
  </si>
  <si>
    <t>stundas likme</t>
  </si>
  <si>
    <r>
      <rPr>
        <b/>
        <sz val="12"/>
        <rFont val="Times New Roman"/>
        <family val="1"/>
        <charset val="186"/>
      </rPr>
      <t>Aprēķins:</t>
    </r>
    <r>
      <rPr>
        <sz val="12"/>
        <rFont val="Times New Roman"/>
        <family val="1"/>
        <charset val="186"/>
      </rPr>
      <t xml:space="preserve"> 23,59% no aprēķinātās samaksas par virsstundu darbu</t>
    </r>
  </si>
  <si>
    <r>
      <rPr>
        <b/>
        <sz val="12"/>
        <rFont val="Times New Roman"/>
        <family val="1"/>
        <charset val="186"/>
      </rPr>
      <t>Aprēķins:</t>
    </r>
    <r>
      <rPr>
        <sz val="12"/>
        <rFont val="Times New Roman"/>
        <family val="1"/>
        <charset val="186"/>
      </rPr>
      <t xml:space="preserve"> 23,59% no aprēķinātās piemaksas</t>
    </r>
  </si>
  <si>
    <r>
      <rPr>
        <b/>
        <sz val="12"/>
        <color theme="1"/>
        <rFont val="Times New Roman"/>
        <family val="1"/>
        <charset val="186"/>
      </rPr>
      <t>Aprēķins:</t>
    </r>
    <r>
      <rPr>
        <sz val="12"/>
        <color theme="1"/>
        <rFont val="Times New Roman"/>
        <family val="1"/>
        <charset val="186"/>
      </rPr>
      <t xml:space="preserve"> 23,59% no aprēķinātās samaksas par virsstundu darbu</t>
    </r>
  </si>
  <si>
    <r>
      <rPr>
        <i/>
        <sz val="12"/>
        <rFont val="Times New Roman"/>
        <family val="1"/>
        <charset val="186"/>
      </rPr>
      <t>Piemaksa par nozīmīgu ieguldījumu attiecīgās institūcijas stratēģisko mērķu sasniegšanā</t>
    </r>
    <r>
      <rPr>
        <sz val="12"/>
        <rFont val="Times New Roman"/>
        <family val="1"/>
        <charset val="186"/>
      </rPr>
      <t xml:space="preserve">  </t>
    </r>
    <r>
      <rPr>
        <b/>
        <sz val="12"/>
        <rFont val="Times New Roman"/>
        <family val="1"/>
        <charset val="186"/>
      </rPr>
      <t>Patvēruma lietu nodaļas nodarbinātajiem
Aprēķins:</t>
    </r>
    <r>
      <rPr>
        <sz val="12"/>
        <rFont val="Times New Roman"/>
        <family val="1"/>
        <charset val="186"/>
      </rPr>
      <t xml:space="preserve"> vidējā mēnešalga 1515 euro x 30% x 17 nodarbinātie = 7 726,50 euro x 4 mēneši = 30 906 euro </t>
    </r>
  </si>
  <si>
    <r>
      <rPr>
        <b/>
        <sz val="12"/>
        <color theme="1"/>
        <rFont val="Times New Roman"/>
        <family val="1"/>
        <charset val="186"/>
      </rPr>
      <t>I</t>
    </r>
    <r>
      <rPr>
        <sz val="12"/>
        <color theme="1"/>
        <rFont val="Times New Roman"/>
        <family val="1"/>
        <charset val="186"/>
      </rPr>
      <t xml:space="preserve">. Papildus nepieciešamais finansējums Pilsonības un migrācijas lietu pārvaldei, nodrošinot patvēruma procedūras efektīvu norisi būtiska patvēruma meklētāju skaita pieauguma situācijā 
</t>
    </r>
    <r>
      <rPr>
        <b/>
        <sz val="12"/>
        <color theme="1"/>
        <rFont val="Times New Roman"/>
        <family val="1"/>
        <charset val="186"/>
      </rPr>
      <t xml:space="preserve"> laikposmā no 2025. gada 1.septembra līdz 31.decembrim</t>
    </r>
  </si>
  <si>
    <r>
      <rPr>
        <b/>
        <sz val="12"/>
        <color theme="1"/>
        <rFont val="Times New Roman"/>
        <family val="1"/>
        <charset val="186"/>
      </rPr>
      <t>II.</t>
    </r>
    <r>
      <rPr>
        <sz val="12"/>
        <color theme="1"/>
        <rFont val="Times New Roman"/>
        <family val="1"/>
        <charset val="186"/>
      </rPr>
      <t xml:space="preserve"> Papildus nepieciešamais finansējums Pilsonības un migrācijas lietu pārvaldei, nodrošinot patvēruma procedūras efektīvu norisi būtiska patvēruma meklētāju skaita pieauguma situācijā 
</t>
    </r>
    <r>
      <rPr>
        <b/>
        <sz val="12"/>
        <color theme="1"/>
        <rFont val="Times New Roman"/>
        <family val="1"/>
        <charset val="186"/>
      </rPr>
      <t>laikposmā no 2025. gada 1.jūlija līdz 31.augustam</t>
    </r>
  </si>
  <si>
    <t xml:space="preserve">Izdevumu sadalījums var tikt precizēts atbilstoši faktiskajai situācijai. </t>
  </si>
  <si>
    <t>3.tabula</t>
  </si>
  <si>
    <t>4.pielikums 
Ministru kabineta rīkojuma projekta "Par apropriācijas pārdali starp Iekšlietu ministrijas budžeta programmām, apakšprogrammām, pasākumiem un izdevumu kodiem atbilstoši ekonomiskajām kategorijām" sākotnējās ietekmes (ex-ante) novērtējuma ziņojumam (anotācijai) (25-TA-2628)</t>
  </si>
  <si>
    <r>
      <t xml:space="preserve">Kopsavilkums par papildu nepieciešamo finansējumu Pilsonības un migrācijas lietu pārvaldei nodrošinot patvēruma procedūras efektīvu norisi būtiska patvēruma meklētāju skaita pieauguma situācijā par laika periodu no 2025. gada 1.jūlija līdz 31.jūlijam 35 285,55 euro. 
Informācija par faktiskajiem izdevumiem:
 - samaksai par virsstundu darbu šī </t>
    </r>
    <r>
      <rPr>
        <b/>
        <sz val="12"/>
        <rFont val="Times New Roman"/>
        <family val="1"/>
        <charset val="186"/>
      </rPr>
      <t xml:space="preserve">pielikuma 2.tabulā: 19 491,62 euro
 - </t>
    </r>
    <r>
      <rPr>
        <sz val="12"/>
        <rFont val="Times New Roman"/>
        <family val="1"/>
        <charset val="186"/>
      </rPr>
      <t xml:space="preserve">piemaksai par nozīmīgu ieguldījumu attiecīgās institūcijas stratēģisko mērķu sasniegšanā šī </t>
    </r>
    <r>
      <rPr>
        <b/>
        <sz val="12"/>
        <rFont val="Times New Roman"/>
        <family val="1"/>
        <charset val="186"/>
      </rPr>
      <t>pielikuma 3.tabulā: 15 793,93 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</si>
</sst>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
  </numFmts>
  <fonts count="16" x14ac:knownFonts="1">
    <font>
      <sz val="11"/>
      <color theme="1"/>
      <name val="Calibri"/>
      <family val="2"/>
      <charset val="186"/>
      <scheme val="minor"/>
    </font>
    <font>
      <sz val="12"/>
      <color theme="1"/>
      <name val="Times New Roman"/>
      <family val="1"/>
      <charset val="186"/>
    </font>
    <font>
      <sz val="12"/>
      <name val="Times New Roman"/>
      <family val="1"/>
      <charset val="186"/>
    </font>
    <font>
      <b/>
      <sz val="12"/>
      <name val="Times New Roman"/>
      <family val="1"/>
      <charset val="186"/>
    </font>
    <font>
      <i/>
      <sz val="12"/>
      <name val="Times New Roman"/>
      <family val="1"/>
      <charset val="186"/>
    </font>
    <font>
      <b/>
      <sz val="12"/>
      <color theme="1"/>
      <name val="Times New Roman"/>
      <family val="1"/>
      <charset val="186"/>
    </font>
    <font>
      <b/>
      <sz val="14"/>
      <color theme="1"/>
      <name val="Times New Roman"/>
      <family val="1"/>
      <charset val="186"/>
    </font>
    <font>
      <sz val="7"/>
      <color rgb="FF414142"/>
      <name val="Arial"/>
      <family val="2"/>
      <charset val="186"/>
    </font>
    <font>
      <b/>
      <sz val="12"/>
      <color rgb="FFFF0000"/>
      <name val="Times New Roman"/>
      <family val="1"/>
      <charset val="186"/>
    </font>
    <font>
      <i/>
      <sz val="12"/>
      <color theme="1"/>
      <name val="Times New Roman"/>
      <family val="1"/>
      <charset val="186"/>
    </font>
    <font>
      <sz val="10"/>
      <name val="Times New Roman"/>
      <family val="1"/>
      <charset val="186"/>
    </font>
    <font>
      <sz val="10"/>
      <name val="Arial"/>
      <family val="2"/>
      <charset val="186"/>
    </font>
    <font>
      <sz val="11"/>
      <color rgb="FF000000"/>
      <name val="Calibri"/>
      <family val="2"/>
      <scheme val="minor"/>
    </font>
    <font>
      <b/>
      <sz val="14"/>
      <name val="Times New Roman"/>
      <family val="1"/>
      <charset val="186"/>
    </font>
    <font>
      <b/>
      <sz val="10"/>
      <name val="Times New Roman"/>
      <family val="1"/>
      <charset val="186"/>
    </font>
    <font>
      <sz val="10"/>
      <color theme="1"/>
      <name val="Times New Roman"/>
      <family val="1"/>
      <charset val="186"/>
    </font>
  </fonts>
  <fills count="7">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10">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bottom/>
      <diagonal/>
    </border>
  </borders>
  <cellStyleXfs count="4">
    <xf numFmtId="0" fontId="0" fillId="0" borderId="0"/>
    <xf numFmtId="0" fontId="11" fillId="0" borderId="0"/>
    <xf numFmtId="0" fontId="12" fillId="0" borderId="0"/>
    <xf numFmtId="0" fontId="11" fillId="0" borderId="0"/>
  </cellStyleXfs>
  <cellXfs count="104">
    <xf numFmtId="0" fontId="0" fillId="0" borderId="0" xfId="0"/>
    <xf numFmtId="0" fontId="1" fillId="0" borderId="0" xfId="0" applyFont="1"/>
    <xf numFmtId="4" fontId="2" fillId="0" borderId="0" xfId="0" applyNumberFormat="1"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4" fontId="2" fillId="0" borderId="0" xfId="0" applyNumberFormat="1" applyFont="1" applyAlignment="1">
      <alignment horizontal="center"/>
    </xf>
    <xf numFmtId="0" fontId="1" fillId="0" borderId="0" xfId="0" applyFont="1" applyAlignment="1">
      <alignment vertical="center"/>
    </xf>
    <xf numFmtId="0" fontId="7" fillId="0" borderId="0" xfId="0" applyFont="1"/>
    <xf numFmtId="0" fontId="6"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1" fontId="3" fillId="2" borderId="1"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1" fillId="0" borderId="1" xfId="0" applyFont="1" applyBorder="1" applyAlignment="1">
      <alignment horizontal="center" vertical="center"/>
    </xf>
    <xf numFmtId="4" fontId="4" fillId="0" borderId="1" xfId="0" applyNumberFormat="1" applyFont="1" applyBorder="1" applyAlignment="1">
      <alignment vertical="center"/>
    </xf>
    <xf numFmtId="4" fontId="4" fillId="0" borderId="1" xfId="0" applyNumberFormat="1" applyFont="1" applyBorder="1" applyAlignment="1">
      <alignment horizontal="center" vertical="center" wrapText="1"/>
    </xf>
    <xf numFmtId="4" fontId="3" fillId="2" borderId="1" xfId="0" applyNumberFormat="1" applyFont="1" applyFill="1" applyBorder="1" applyAlignment="1">
      <alignment horizontal="center" vertical="center"/>
    </xf>
    <xf numFmtId="1" fontId="2" fillId="0" borderId="1" xfId="0" applyNumberFormat="1"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vertical="center" wrapText="1"/>
    </xf>
    <xf numFmtId="0" fontId="10" fillId="0" borderId="0" xfId="0" applyFont="1" applyAlignment="1">
      <alignment vertical="center"/>
    </xf>
    <xf numFmtId="0" fontId="10" fillId="0" borderId="0" xfId="1" applyFont="1" applyAlignment="1">
      <alignment horizontal="center" vertical="center"/>
    </xf>
    <xf numFmtId="0" fontId="13" fillId="0" borderId="0" xfId="2" applyFont="1"/>
    <xf numFmtId="0" fontId="10" fillId="0" borderId="0" xfId="1" applyFont="1" applyAlignment="1">
      <alignment vertical="center"/>
    </xf>
    <xf numFmtId="3" fontId="10" fillId="0" borderId="0" xfId="1" applyNumberFormat="1" applyFont="1" applyAlignment="1">
      <alignment horizontal="center" vertical="center"/>
    </xf>
    <xf numFmtId="0" fontId="10" fillId="0" borderId="0" xfId="3" applyFont="1"/>
    <xf numFmtId="3" fontId="10" fillId="0" borderId="0" xfId="0" applyNumberFormat="1" applyFont="1" applyAlignment="1">
      <alignment horizontal="center" vertical="center"/>
    </xf>
    <xf numFmtId="0" fontId="10" fillId="0" borderId="0" xfId="0" applyFont="1"/>
    <xf numFmtId="0" fontId="8" fillId="0" borderId="6" xfId="0" applyFont="1" applyBorder="1" applyAlignment="1">
      <alignment horizontal="center" vertical="center" wrapText="1"/>
    </xf>
    <xf numFmtId="0" fontId="8" fillId="0" borderId="6" xfId="0" applyFont="1" applyBorder="1" applyAlignment="1">
      <alignment vertical="center" wrapText="1"/>
    </xf>
    <xf numFmtId="0" fontId="10" fillId="4" borderId="6" xfId="0" applyFont="1" applyFill="1" applyBorder="1" applyAlignment="1">
      <alignment horizontal="center" vertical="center" wrapText="1"/>
    </xf>
    <xf numFmtId="0" fontId="10" fillId="0" borderId="6" xfId="0" applyFont="1" applyBorder="1" applyAlignment="1">
      <alignment horizontal="center" vertical="center" wrapText="1"/>
    </xf>
    <xf numFmtId="3" fontId="15" fillId="4" borderId="6" xfId="0" applyNumberFormat="1"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0" borderId="6" xfId="0" applyFont="1" applyBorder="1" applyAlignment="1">
      <alignment horizontal="center" vertical="center" wrapText="1"/>
    </xf>
    <xf numFmtId="0" fontId="10" fillId="0" borderId="6" xfId="0" applyFont="1" applyBorder="1" applyAlignment="1">
      <alignment horizontal="center" vertical="center"/>
    </xf>
    <xf numFmtId="0" fontId="14" fillId="5" borderId="6" xfId="0" applyFont="1" applyFill="1" applyBorder="1" applyAlignment="1">
      <alignment horizontal="right" vertical="center"/>
    </xf>
    <xf numFmtId="4" fontId="14" fillId="5" borderId="6" xfId="0" applyNumberFormat="1" applyFont="1" applyFill="1" applyBorder="1" applyAlignment="1">
      <alignment horizontal="center" vertical="center"/>
    </xf>
    <xf numFmtId="0" fontId="14" fillId="6" borderId="6" xfId="0" applyFont="1" applyFill="1" applyBorder="1" applyAlignment="1">
      <alignment horizontal="center" vertical="center"/>
    </xf>
    <xf numFmtId="0" fontId="14" fillId="6" borderId="6" xfId="0" applyFont="1" applyFill="1" applyBorder="1" applyAlignment="1">
      <alignment horizontal="left" vertical="center"/>
    </xf>
    <xf numFmtId="0" fontId="14" fillId="6" borderId="6" xfId="0" applyFont="1" applyFill="1" applyBorder="1" applyAlignment="1">
      <alignment vertical="center"/>
    </xf>
    <xf numFmtId="49" fontId="10" fillId="0" borderId="6" xfId="0" applyNumberFormat="1" applyFont="1" applyBorder="1" applyAlignment="1">
      <alignment horizontal="left" vertical="center"/>
    </xf>
    <xf numFmtId="164" fontId="10" fillId="0" borderId="6" xfId="0" applyNumberFormat="1" applyFont="1" applyBorder="1" applyAlignment="1">
      <alignment horizontal="center" vertical="center"/>
    </xf>
    <xf numFmtId="4" fontId="10" fillId="0" borderId="6" xfId="0" applyNumberFormat="1" applyFont="1" applyBorder="1" applyAlignment="1">
      <alignment horizontal="center" vertical="center"/>
    </xf>
    <xf numFmtId="4" fontId="10" fillId="4" borderId="7" xfId="0" applyNumberFormat="1" applyFont="1" applyFill="1" applyBorder="1" applyAlignment="1">
      <alignment horizontal="center" vertical="center"/>
    </xf>
    <xf numFmtId="4" fontId="10" fillId="0" borderId="6" xfId="0" applyNumberFormat="1" applyFont="1" applyBorder="1" applyAlignment="1">
      <alignment horizontal="center" vertical="center" wrapText="1"/>
    </xf>
    <xf numFmtId="4" fontId="10" fillId="0" borderId="8" xfId="0" applyNumberFormat="1" applyFont="1" applyBorder="1" applyAlignment="1">
      <alignment horizontal="center" vertical="center"/>
    </xf>
    <xf numFmtId="4" fontId="10" fillId="4" borderId="6" xfId="0" applyNumberFormat="1" applyFont="1" applyFill="1" applyBorder="1" applyAlignment="1">
      <alignment horizontal="center" vertical="center"/>
    </xf>
    <xf numFmtId="49" fontId="10" fillId="0" borderId="6" xfId="0" applyNumberFormat="1" applyFont="1" applyBorder="1" applyAlignment="1">
      <alignment horizontal="center" vertical="center"/>
    </xf>
    <xf numFmtId="49" fontId="10" fillId="0" borderId="6" xfId="0" applyNumberFormat="1" applyFont="1" applyBorder="1" applyAlignment="1">
      <alignment horizontal="left"/>
    </xf>
    <xf numFmtId="165" fontId="10" fillId="0" borderId="6" xfId="0" applyNumberFormat="1"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vertical="center" wrapText="1"/>
    </xf>
    <xf numFmtId="0" fontId="14" fillId="5" borderId="6" xfId="0" applyFont="1" applyFill="1" applyBorder="1" applyAlignment="1">
      <alignment horizontal="center" vertical="center"/>
    </xf>
    <xf numFmtId="49" fontId="14" fillId="6" borderId="6" xfId="0" applyNumberFormat="1" applyFont="1" applyFill="1" applyBorder="1" applyAlignment="1">
      <alignment horizontal="center" vertical="center" wrapText="1"/>
    </xf>
    <xf numFmtId="4" fontId="14" fillId="6" borderId="6" xfId="0" applyNumberFormat="1" applyFont="1" applyFill="1" applyBorder="1" applyAlignment="1">
      <alignment horizontal="center" vertical="center"/>
    </xf>
    <xf numFmtId="49" fontId="10" fillId="0" borderId="9" xfId="0" applyNumberFormat="1" applyFont="1" applyBorder="1" applyAlignment="1">
      <alignment horizontal="left"/>
    </xf>
    <xf numFmtId="4" fontId="10" fillId="0" borderId="6" xfId="0" applyNumberFormat="1" applyFont="1" applyBorder="1" applyAlignment="1">
      <alignment vertical="center" wrapText="1"/>
    </xf>
    <xf numFmtId="0" fontId="10" fillId="0" borderId="0" xfId="0" applyFont="1" applyAlignment="1">
      <alignment horizontal="right"/>
    </xf>
    <xf numFmtId="0" fontId="10" fillId="0" borderId="0" xfId="3" applyFont="1" applyAlignment="1">
      <alignment horizontal="right"/>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3" fontId="3" fillId="2" borderId="1" xfId="0" applyNumberFormat="1" applyFont="1" applyFill="1" applyBorder="1" applyAlignment="1">
      <alignment vertical="center"/>
    </xf>
    <xf numFmtId="3" fontId="2" fillId="0" borderId="1" xfId="0" applyNumberFormat="1" applyFont="1" applyBorder="1" applyAlignment="1">
      <alignment vertical="center"/>
    </xf>
    <xf numFmtId="3" fontId="2" fillId="4" borderId="1" xfId="0" applyNumberFormat="1" applyFont="1" applyFill="1" applyBorder="1" applyAlignment="1">
      <alignment vertical="center"/>
    </xf>
    <xf numFmtId="3" fontId="6" fillId="0" borderId="1" xfId="0" applyNumberFormat="1" applyFont="1" applyBorder="1" applyAlignment="1">
      <alignment horizontal="center" vertical="center" wrapText="1"/>
    </xf>
    <xf numFmtId="3" fontId="4" fillId="0" borderId="1" xfId="0" applyNumberFormat="1" applyFont="1" applyBorder="1" applyAlignment="1">
      <alignment vertical="center"/>
    </xf>
    <xf numFmtId="0" fontId="1" fillId="0" borderId="0" xfId="0" applyFont="1" applyAlignment="1">
      <alignment horizontal="center" vertical="center" wrapText="1"/>
    </xf>
    <xf numFmtId="0" fontId="1" fillId="0" borderId="0" xfId="0" applyFont="1" applyAlignment="1">
      <alignment horizontal="right" vertical="center" wrapText="1"/>
    </xf>
    <xf numFmtId="0" fontId="6" fillId="0" borderId="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Border="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horizontal="left" wrapText="1"/>
    </xf>
    <xf numFmtId="0" fontId="1" fillId="0" borderId="0" xfId="0" applyFont="1" applyAlignment="1">
      <alignment horizontal="right" vertical="center" wrapText="1"/>
    </xf>
    <xf numFmtId="0" fontId="1" fillId="3"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2" fillId="4"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0" xfId="0" applyFont="1" applyAlignment="1">
      <alignment horizont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0" xfId="0" applyFont="1" applyAlignment="1">
      <alignment horizontal="left"/>
    </xf>
    <xf numFmtId="0" fontId="10" fillId="0" borderId="0" xfId="0" applyFont="1" applyAlignment="1">
      <alignment horizontal="right" vertical="center" wrapText="1"/>
    </xf>
    <xf numFmtId="0" fontId="5" fillId="0" borderId="5" xfId="0" applyFont="1" applyBorder="1" applyAlignment="1">
      <alignment horizontal="center" vertical="center" wrapText="1"/>
    </xf>
    <xf numFmtId="0" fontId="14" fillId="5" borderId="6" xfId="0" applyFont="1" applyFill="1" applyBorder="1" applyAlignment="1">
      <alignment horizontal="right" vertical="center"/>
    </xf>
    <xf numFmtId="3" fontId="10" fillId="0" borderId="0" xfId="0" applyNumberFormat="1" applyFont="1" applyAlignment="1">
      <alignment horizontal="right" vertical="center" wrapText="1"/>
    </xf>
    <xf numFmtId="3" fontId="10" fillId="0" borderId="0" xfId="0" applyNumberFormat="1" applyFont="1" applyAlignment="1">
      <alignment horizontal="right" vertical="center"/>
    </xf>
    <xf numFmtId="0" fontId="3" fillId="0" borderId="0" xfId="0" applyFont="1" applyAlignment="1">
      <alignment horizontal="center" vertical="center" wrapText="1"/>
    </xf>
    <xf numFmtId="0" fontId="14" fillId="5" borderId="6" xfId="0" applyFont="1" applyFill="1" applyBorder="1" applyAlignment="1">
      <alignment horizontal="center" vertical="center"/>
    </xf>
  </cellXfs>
  <cellStyles count="4">
    <cellStyle name="Normal" xfId="0" builtinId="0"/>
    <cellStyle name="Normal 15 2" xfId="1" xr:uid="{0AC974EA-59D8-4125-A3FD-10E9FA763082}"/>
    <cellStyle name="Normal 2" xfId="2" xr:uid="{61B03AEE-2F49-49D0-AE3A-910C621452C5}"/>
    <cellStyle name="Normal 6" xfId="3" xr:uid="{59165733-163B-4483-82BB-2B31F9FF63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80D8E-064C-48CC-A228-8A0EA0A5C7C5}">
  <sheetPr>
    <pageSetUpPr fitToPage="1"/>
  </sheetPr>
  <dimension ref="A1:N29"/>
  <sheetViews>
    <sheetView tabSelected="1" topLeftCell="A5" zoomScale="50" zoomScaleNormal="50" workbookViewId="0">
      <selection activeCell="S17" sqref="S17"/>
    </sheetView>
  </sheetViews>
  <sheetFormatPr defaultColWidth="9.140625" defaultRowHeight="15.75" x14ac:dyDescent="0.25"/>
  <cols>
    <col min="1" max="1" width="7.140625" style="1" customWidth="1"/>
    <col min="2" max="2" width="27" style="1" customWidth="1"/>
    <col min="3" max="3" width="9.140625" style="1"/>
    <col min="4" max="4" width="15.85546875" style="1" customWidth="1"/>
    <col min="5" max="5" width="25.7109375" style="1" customWidth="1"/>
    <col min="6" max="6" width="9.140625" style="1"/>
    <col min="7" max="7" width="9.28515625" style="1" customWidth="1"/>
    <col min="8" max="8" width="45" style="1" customWidth="1"/>
    <col min="9" max="9" width="9.140625" style="5"/>
    <col min="10" max="10" width="36.42578125" style="1" customWidth="1"/>
    <col min="11" max="11" width="15.28515625" style="1" customWidth="1"/>
    <col min="12" max="12" width="13.42578125" style="1" customWidth="1"/>
    <col min="13" max="16384" width="9.140625" style="1"/>
  </cols>
  <sheetData>
    <row r="1" spans="1:14" ht="79.5" customHeight="1" x14ac:dyDescent="0.25">
      <c r="H1" s="79" t="s">
        <v>99</v>
      </c>
      <c r="I1" s="79"/>
      <c r="J1" s="79"/>
      <c r="K1" s="79"/>
    </row>
    <row r="2" spans="1:14" ht="28.5" customHeight="1" x14ac:dyDescent="0.25">
      <c r="H2" s="70"/>
      <c r="I2" s="70"/>
      <c r="J2" s="70"/>
      <c r="K2" s="70" t="s">
        <v>87</v>
      </c>
    </row>
    <row r="3" spans="1:14" ht="48" customHeight="1" x14ac:dyDescent="0.25">
      <c r="A3" s="72" t="s">
        <v>89</v>
      </c>
      <c r="B3" s="73"/>
      <c r="C3" s="73"/>
      <c r="D3" s="73"/>
      <c r="E3" s="73"/>
      <c r="F3" s="73"/>
      <c r="G3" s="73"/>
      <c r="H3" s="73"/>
      <c r="I3" s="73"/>
      <c r="J3" s="73"/>
      <c r="K3" s="73"/>
    </row>
    <row r="4" spans="1:14" ht="34.5" customHeight="1" x14ac:dyDescent="0.25">
      <c r="A4" s="15" t="s">
        <v>11</v>
      </c>
      <c r="B4" s="88" t="s">
        <v>6</v>
      </c>
      <c r="C4" s="88"/>
      <c r="D4" s="88"/>
      <c r="E4" s="88"/>
      <c r="F4" s="88"/>
      <c r="G4" s="88"/>
      <c r="H4" s="88"/>
      <c r="I4" s="10" t="s">
        <v>0</v>
      </c>
      <c r="J4" s="11" t="s">
        <v>1</v>
      </c>
      <c r="K4" s="17" t="s">
        <v>18</v>
      </c>
    </row>
    <row r="5" spans="1:14" ht="59.1" customHeight="1" x14ac:dyDescent="0.25">
      <c r="A5" s="83" t="s">
        <v>23</v>
      </c>
      <c r="B5" s="83"/>
      <c r="C5" s="83"/>
      <c r="D5" s="83"/>
      <c r="E5" s="83"/>
      <c r="F5" s="83"/>
      <c r="G5" s="83"/>
      <c r="H5" s="83"/>
      <c r="I5" s="83"/>
      <c r="J5" s="83"/>
      <c r="K5" s="83"/>
    </row>
    <row r="6" spans="1:14" s="9" customFormat="1" ht="26.1" customHeight="1" x14ac:dyDescent="0.3">
      <c r="A6" s="71" t="s">
        <v>19</v>
      </c>
      <c r="B6" s="71"/>
      <c r="C6" s="71"/>
      <c r="D6" s="71"/>
      <c r="E6" s="71"/>
      <c r="F6" s="71"/>
      <c r="G6" s="71"/>
      <c r="H6" s="71"/>
      <c r="I6" s="71"/>
      <c r="J6" s="71"/>
      <c r="K6" s="67">
        <f>K8+K20</f>
        <v>225674</v>
      </c>
    </row>
    <row r="7" spans="1:14" ht="48.95" customHeight="1" x14ac:dyDescent="0.25">
      <c r="A7" s="80" t="s">
        <v>95</v>
      </c>
      <c r="B7" s="80"/>
      <c r="C7" s="80"/>
      <c r="D7" s="80"/>
      <c r="E7" s="80"/>
      <c r="F7" s="80"/>
      <c r="G7" s="80"/>
      <c r="H7" s="80"/>
      <c r="I7" s="80"/>
      <c r="J7" s="80"/>
      <c r="K7" s="80"/>
    </row>
    <row r="8" spans="1:14" ht="26.45" customHeight="1" x14ac:dyDescent="0.25">
      <c r="A8" s="81" t="s">
        <v>3</v>
      </c>
      <c r="B8" s="81"/>
      <c r="C8" s="81"/>
      <c r="D8" s="81"/>
      <c r="E8" s="81"/>
      <c r="F8" s="81"/>
      <c r="G8" s="81"/>
      <c r="H8" s="81"/>
      <c r="I8" s="12">
        <v>1000</v>
      </c>
      <c r="J8" s="18" t="s">
        <v>2</v>
      </c>
      <c r="K8" s="64">
        <f>ROUNDUP(K9+K10+K11+K12+K13+K14+K15+K16+K17+K18,0)</f>
        <v>172048</v>
      </c>
      <c r="L8" s="69" t="s">
        <v>90</v>
      </c>
    </row>
    <row r="9" spans="1:14" ht="78" customHeight="1" x14ac:dyDescent="0.25">
      <c r="A9" s="82" t="s">
        <v>8</v>
      </c>
      <c r="B9" s="74" t="s">
        <v>20</v>
      </c>
      <c r="C9" s="74"/>
      <c r="D9" s="74"/>
      <c r="E9" s="74"/>
      <c r="F9" s="74"/>
      <c r="G9" s="74"/>
      <c r="H9" s="74"/>
      <c r="I9" s="13">
        <v>1142</v>
      </c>
      <c r="J9" s="14" t="s">
        <v>4</v>
      </c>
      <c r="K9" s="65">
        <f>ROUND(L9*2*32*14*4,0)</f>
        <v>26701</v>
      </c>
      <c r="L9" s="7">
        <f>ROUNDUP(1230/165.25,2)</f>
        <v>7.45</v>
      </c>
    </row>
    <row r="10" spans="1:14" ht="32.1" customHeight="1" x14ac:dyDescent="0.25">
      <c r="A10" s="82"/>
      <c r="B10" s="74" t="s">
        <v>91</v>
      </c>
      <c r="C10" s="74"/>
      <c r="D10" s="74"/>
      <c r="E10" s="74"/>
      <c r="F10" s="74"/>
      <c r="G10" s="74"/>
      <c r="H10" s="74"/>
      <c r="I10" s="13">
        <v>1210</v>
      </c>
      <c r="J10" s="14" t="s">
        <v>7</v>
      </c>
      <c r="K10" s="65">
        <f>ROUND(K9/100*23.59,0)</f>
        <v>6299</v>
      </c>
    </row>
    <row r="11" spans="1:14" ht="72" customHeight="1" x14ac:dyDescent="0.25">
      <c r="A11" s="82" t="s">
        <v>9</v>
      </c>
      <c r="B11" s="74" t="s">
        <v>21</v>
      </c>
      <c r="C11" s="74"/>
      <c r="D11" s="74"/>
      <c r="E11" s="74"/>
      <c r="F11" s="74"/>
      <c r="G11" s="74"/>
      <c r="H11" s="74"/>
      <c r="I11" s="13">
        <v>1142</v>
      </c>
      <c r="J11" s="14" t="s">
        <v>4</v>
      </c>
      <c r="K11" s="65">
        <f>ROUNDUP(L11*2*32*17*4,0)</f>
        <v>39908</v>
      </c>
      <c r="L11" s="7">
        <f>ROUNDUP(1515/165.25,2)</f>
        <v>9.17</v>
      </c>
    </row>
    <row r="12" spans="1:14" ht="42" customHeight="1" x14ac:dyDescent="0.25">
      <c r="A12" s="82"/>
      <c r="B12" s="74" t="s">
        <v>91</v>
      </c>
      <c r="C12" s="74"/>
      <c r="D12" s="74"/>
      <c r="E12" s="74"/>
      <c r="F12" s="74"/>
      <c r="G12" s="74"/>
      <c r="H12" s="74"/>
      <c r="I12" s="13">
        <v>1210</v>
      </c>
      <c r="J12" s="14" t="s">
        <v>7</v>
      </c>
      <c r="K12" s="65">
        <f>ROUND(K11/100*23.59,0)</f>
        <v>9414</v>
      </c>
      <c r="L12" s="7"/>
    </row>
    <row r="13" spans="1:14" ht="72.75" customHeight="1" x14ac:dyDescent="0.25">
      <c r="A13" s="82" t="s">
        <v>10</v>
      </c>
      <c r="B13" s="74" t="s">
        <v>22</v>
      </c>
      <c r="C13" s="74"/>
      <c r="D13" s="74"/>
      <c r="E13" s="74"/>
      <c r="F13" s="74"/>
      <c r="G13" s="74"/>
      <c r="H13" s="74"/>
      <c r="I13" s="13">
        <v>1142</v>
      </c>
      <c r="J13" s="14" t="s">
        <v>4</v>
      </c>
      <c r="K13" s="65">
        <f>ROUNDDOWN(L13*2*18*12*4,0)</f>
        <v>21029</v>
      </c>
      <c r="L13" s="7">
        <f>ROUNDUP(2010/165.25,2)</f>
        <v>12.17</v>
      </c>
    </row>
    <row r="14" spans="1:14" ht="31.5" customHeight="1" x14ac:dyDescent="0.25">
      <c r="A14" s="82"/>
      <c r="B14" s="74" t="s">
        <v>91</v>
      </c>
      <c r="C14" s="74"/>
      <c r="D14" s="74"/>
      <c r="E14" s="74"/>
      <c r="F14" s="74"/>
      <c r="G14" s="74"/>
      <c r="H14" s="74"/>
      <c r="I14" s="13">
        <v>1210</v>
      </c>
      <c r="J14" s="14" t="s">
        <v>7</v>
      </c>
      <c r="K14" s="65">
        <f>ROUND(K13/100*23.59,0)</f>
        <v>4961</v>
      </c>
    </row>
    <row r="15" spans="1:14" ht="47.25" customHeight="1" x14ac:dyDescent="0.25">
      <c r="A15" s="82" t="s">
        <v>12</v>
      </c>
      <c r="B15" s="74" t="s">
        <v>14</v>
      </c>
      <c r="C15" s="74"/>
      <c r="D15" s="74"/>
      <c r="E15" s="74"/>
      <c r="F15" s="74"/>
      <c r="G15" s="74"/>
      <c r="H15" s="74"/>
      <c r="I15" s="13">
        <v>1149</v>
      </c>
      <c r="J15" s="14" t="s">
        <v>5</v>
      </c>
      <c r="K15" s="65">
        <f>ROUND(1230/100*30*14*4,0)</f>
        <v>20664</v>
      </c>
      <c r="N15" s="8"/>
    </row>
    <row r="16" spans="1:14" ht="37.5" customHeight="1" x14ac:dyDescent="0.25">
      <c r="A16" s="82"/>
      <c r="B16" s="74" t="s">
        <v>92</v>
      </c>
      <c r="C16" s="74"/>
      <c r="D16" s="74"/>
      <c r="E16" s="74"/>
      <c r="F16" s="74"/>
      <c r="G16" s="74"/>
      <c r="H16" s="74"/>
      <c r="I16" s="13">
        <v>1210</v>
      </c>
      <c r="J16" s="14" t="s">
        <v>7</v>
      </c>
      <c r="K16" s="65">
        <f>ROUND(K15/100*23.59,0)</f>
        <v>4875</v>
      </c>
    </row>
    <row r="17" spans="1:12" ht="52.5" customHeight="1" x14ac:dyDescent="0.25">
      <c r="A17" s="82" t="s">
        <v>13</v>
      </c>
      <c r="B17" s="87" t="s">
        <v>94</v>
      </c>
      <c r="C17" s="87"/>
      <c r="D17" s="87"/>
      <c r="E17" s="87"/>
      <c r="F17" s="87"/>
      <c r="G17" s="87"/>
      <c r="H17" s="87"/>
      <c r="I17" s="62">
        <v>1149</v>
      </c>
      <c r="J17" s="63" t="s">
        <v>5</v>
      </c>
      <c r="K17" s="66">
        <f>ROUND(1515/100*30*17*4,0)</f>
        <v>30906</v>
      </c>
    </row>
    <row r="18" spans="1:12" ht="37.5" customHeight="1" x14ac:dyDescent="0.25">
      <c r="A18" s="82"/>
      <c r="B18" s="74" t="s">
        <v>92</v>
      </c>
      <c r="C18" s="74"/>
      <c r="D18" s="74"/>
      <c r="E18" s="74"/>
      <c r="F18" s="74"/>
      <c r="G18" s="74"/>
      <c r="H18" s="74"/>
      <c r="I18" s="13">
        <v>1210</v>
      </c>
      <c r="J18" s="14" t="s">
        <v>7</v>
      </c>
      <c r="K18" s="65">
        <f>ROUND(K17/100*23.59,0)</f>
        <v>7291</v>
      </c>
    </row>
    <row r="19" spans="1:12" ht="60.95" customHeight="1" x14ac:dyDescent="0.25">
      <c r="A19" s="80" t="s">
        <v>96</v>
      </c>
      <c r="B19" s="80"/>
      <c r="C19" s="80"/>
      <c r="D19" s="80"/>
      <c r="E19" s="80"/>
      <c r="F19" s="80"/>
      <c r="G19" s="80"/>
      <c r="H19" s="80"/>
      <c r="I19" s="80"/>
      <c r="J19" s="80"/>
      <c r="K19" s="80"/>
    </row>
    <row r="20" spans="1:12" ht="27" customHeight="1" x14ac:dyDescent="0.25">
      <c r="A20" s="90" t="s">
        <v>3</v>
      </c>
      <c r="B20" s="91"/>
      <c r="C20" s="91"/>
      <c r="D20" s="91"/>
      <c r="E20" s="91"/>
      <c r="F20" s="91"/>
      <c r="G20" s="91"/>
      <c r="H20" s="92"/>
      <c r="I20" s="12">
        <v>1000</v>
      </c>
      <c r="J20" s="18" t="s">
        <v>2</v>
      </c>
      <c r="K20" s="64">
        <f>ROUNDUP(K21+K22+K23+K24+K25,0)</f>
        <v>53626</v>
      </c>
    </row>
    <row r="21" spans="1:12" ht="102" customHeight="1" x14ac:dyDescent="0.25">
      <c r="A21" s="15" t="s">
        <v>15</v>
      </c>
      <c r="B21" s="75" t="s">
        <v>100</v>
      </c>
      <c r="C21" s="76"/>
      <c r="D21" s="76"/>
      <c r="E21" s="76"/>
      <c r="F21" s="76"/>
      <c r="G21" s="76"/>
      <c r="H21" s="77"/>
      <c r="I21" s="19">
        <v>1000</v>
      </c>
      <c r="J21" s="16" t="s">
        <v>2</v>
      </c>
      <c r="K21" s="68">
        <f>ROUND(19491.62+15793.93,0)</f>
        <v>35286</v>
      </c>
    </row>
    <row r="22" spans="1:12" ht="56.25" customHeight="1" x14ac:dyDescent="0.25">
      <c r="A22" s="82" t="s">
        <v>16</v>
      </c>
      <c r="B22" s="84" t="s">
        <v>88</v>
      </c>
      <c r="C22" s="85"/>
      <c r="D22" s="85"/>
      <c r="E22" s="85"/>
      <c r="F22" s="85"/>
      <c r="G22" s="85"/>
      <c r="H22" s="86"/>
      <c r="I22" s="13">
        <v>1142</v>
      </c>
      <c r="J22" s="14" t="s">
        <v>4</v>
      </c>
      <c r="K22" s="65">
        <f>ROUNDUP(L22*2*32*14,0)</f>
        <v>6559</v>
      </c>
      <c r="L22" s="7">
        <f>ROUND(1230/168,2)</f>
        <v>7.32</v>
      </c>
    </row>
    <row r="23" spans="1:12" ht="35.1" customHeight="1" x14ac:dyDescent="0.25">
      <c r="A23" s="82"/>
      <c r="B23" s="84" t="s">
        <v>93</v>
      </c>
      <c r="C23" s="85"/>
      <c r="D23" s="85"/>
      <c r="E23" s="85"/>
      <c r="F23" s="85"/>
      <c r="G23" s="85"/>
      <c r="H23" s="86"/>
      <c r="I23" s="13">
        <v>1210</v>
      </c>
      <c r="J23" s="14" t="s">
        <v>7</v>
      </c>
      <c r="K23" s="65">
        <f>ROUND(K22/100*23.59,0)</f>
        <v>1547</v>
      </c>
    </row>
    <row r="24" spans="1:12" ht="64.5" customHeight="1" x14ac:dyDescent="0.25">
      <c r="A24" s="82" t="s">
        <v>17</v>
      </c>
      <c r="B24" s="84" t="s">
        <v>24</v>
      </c>
      <c r="C24" s="85"/>
      <c r="D24" s="85"/>
      <c r="E24" s="85"/>
      <c r="F24" s="85"/>
      <c r="G24" s="85"/>
      <c r="H24" s="86"/>
      <c r="I24" s="13">
        <v>1142</v>
      </c>
      <c r="J24" s="14" t="s">
        <v>4</v>
      </c>
      <c r="K24" s="65">
        <f>ROUNDUP(L24*2*27*17,0)</f>
        <v>8281</v>
      </c>
      <c r="L24" s="7">
        <f>ROUND(1515/168,2)</f>
        <v>9.02</v>
      </c>
    </row>
    <row r="25" spans="1:12" ht="32.450000000000003" customHeight="1" x14ac:dyDescent="0.25">
      <c r="A25" s="82"/>
      <c r="B25" s="93" t="s">
        <v>93</v>
      </c>
      <c r="C25" s="94"/>
      <c r="D25" s="94"/>
      <c r="E25" s="94"/>
      <c r="F25" s="94"/>
      <c r="G25" s="94"/>
      <c r="H25" s="95"/>
      <c r="I25" s="13">
        <v>1210</v>
      </c>
      <c r="J25" s="14" t="s">
        <v>7</v>
      </c>
      <c r="K25" s="65">
        <f>ROUND(K24/100*23.59,0)</f>
        <v>1953</v>
      </c>
    </row>
    <row r="26" spans="1:12" x14ac:dyDescent="0.25">
      <c r="C26" s="78"/>
      <c r="D26" s="78"/>
      <c r="E26" s="78"/>
      <c r="F26" s="78"/>
      <c r="G26" s="78"/>
      <c r="H26" s="2"/>
      <c r="I26" s="6"/>
      <c r="J26" s="2"/>
      <c r="K26" s="3"/>
    </row>
    <row r="27" spans="1:12" x14ac:dyDescent="0.25">
      <c r="A27" s="96" t="s">
        <v>97</v>
      </c>
      <c r="B27" s="96"/>
      <c r="C27" s="96"/>
      <c r="D27" s="96"/>
      <c r="E27" s="96"/>
      <c r="F27" s="96"/>
      <c r="G27" s="2"/>
      <c r="H27" s="2"/>
      <c r="I27" s="6"/>
      <c r="J27" s="2"/>
      <c r="K27" s="3"/>
    </row>
    <row r="28" spans="1:12" x14ac:dyDescent="0.25">
      <c r="C28" s="89"/>
      <c r="D28" s="89"/>
      <c r="E28" s="2"/>
      <c r="F28" s="2"/>
      <c r="G28" s="2"/>
      <c r="H28" s="2"/>
      <c r="I28" s="6"/>
      <c r="J28" s="2"/>
      <c r="K28" s="3"/>
    </row>
    <row r="29" spans="1:12" x14ac:dyDescent="0.25">
      <c r="C29" s="78"/>
      <c r="D29" s="78"/>
      <c r="E29" s="78"/>
      <c r="F29" s="78"/>
      <c r="G29" s="78"/>
      <c r="H29" s="3"/>
      <c r="I29" s="4"/>
      <c r="J29" s="3"/>
      <c r="K29" s="3"/>
    </row>
  </sheetData>
  <mergeCells count="35">
    <mergeCell ref="C26:G26"/>
    <mergeCell ref="C28:D28"/>
    <mergeCell ref="A19:K19"/>
    <mergeCell ref="B18:H18"/>
    <mergeCell ref="A17:A18"/>
    <mergeCell ref="A22:A23"/>
    <mergeCell ref="A24:A25"/>
    <mergeCell ref="A20:H20"/>
    <mergeCell ref="B23:H23"/>
    <mergeCell ref="B24:H24"/>
    <mergeCell ref="B25:H25"/>
    <mergeCell ref="A27:F27"/>
    <mergeCell ref="C29:G29"/>
    <mergeCell ref="H1:K1"/>
    <mergeCell ref="B10:H10"/>
    <mergeCell ref="B12:H12"/>
    <mergeCell ref="B14:H14"/>
    <mergeCell ref="B16:H16"/>
    <mergeCell ref="A7:K7"/>
    <mergeCell ref="A8:H8"/>
    <mergeCell ref="A9:A10"/>
    <mergeCell ref="A11:A12"/>
    <mergeCell ref="A13:A14"/>
    <mergeCell ref="A5:K5"/>
    <mergeCell ref="A15:A16"/>
    <mergeCell ref="B22:H22"/>
    <mergeCell ref="B17:H17"/>
    <mergeCell ref="B4:H4"/>
    <mergeCell ref="A6:J6"/>
    <mergeCell ref="A3:K3"/>
    <mergeCell ref="B15:H15"/>
    <mergeCell ref="B21:H21"/>
    <mergeCell ref="B9:H9"/>
    <mergeCell ref="B11:H11"/>
    <mergeCell ref="B13:H13"/>
  </mergeCells>
  <pageMargins left="0.7" right="0.38" top="0.44" bottom="0.4" header="0.3" footer="0.3"/>
  <pageSetup paperSize="9" scale="60" fitToHeight="0"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BB7FF-EE4E-4464-B701-77FD6B359DD1}">
  <sheetPr>
    <pageSetUpPr fitToPage="1"/>
  </sheetPr>
  <dimension ref="A1:J51"/>
  <sheetViews>
    <sheetView zoomScale="50" zoomScaleNormal="50" workbookViewId="0">
      <selection activeCell="L12" sqref="L12"/>
    </sheetView>
  </sheetViews>
  <sheetFormatPr defaultRowHeight="15" x14ac:dyDescent="0.25"/>
  <cols>
    <col min="1" max="1" width="5.7109375" customWidth="1"/>
    <col min="2" max="2" width="53.7109375" customWidth="1"/>
    <col min="3" max="3" width="30.28515625" customWidth="1"/>
    <col min="4" max="4" width="10.42578125" customWidth="1"/>
    <col min="5" max="5" width="9.42578125" customWidth="1"/>
    <col min="6" max="6" width="10.42578125" customWidth="1"/>
    <col min="7" max="8" width="11.140625" customWidth="1"/>
    <col min="9" max="9" width="12" customWidth="1"/>
    <col min="10" max="10" width="21.7109375" customWidth="1"/>
  </cols>
  <sheetData>
    <row r="1" spans="1:10" ht="72" customHeight="1" x14ac:dyDescent="0.25">
      <c r="A1" s="20"/>
      <c r="B1" s="21"/>
      <c r="C1" s="22"/>
      <c r="D1" s="20"/>
      <c r="E1" s="20"/>
      <c r="F1" s="97" t="s">
        <v>99</v>
      </c>
      <c r="G1" s="97"/>
      <c r="H1" s="97"/>
      <c r="I1" s="97"/>
      <c r="J1" s="97"/>
    </row>
    <row r="2" spans="1:10" ht="18.75" x14ac:dyDescent="0.3">
      <c r="A2" s="23"/>
      <c r="B2" s="24"/>
      <c r="C2" s="25"/>
      <c r="D2" s="26"/>
      <c r="E2" s="23"/>
      <c r="F2" s="23"/>
      <c r="G2" s="23"/>
      <c r="H2" s="27"/>
      <c r="I2" s="27"/>
      <c r="J2" s="61" t="s">
        <v>86</v>
      </c>
    </row>
    <row r="3" spans="1:10" x14ac:dyDescent="0.25">
      <c r="A3" s="20"/>
      <c r="B3" s="21"/>
      <c r="C3" s="22"/>
      <c r="D3" s="20"/>
      <c r="E3" s="20"/>
      <c r="F3" s="20"/>
      <c r="G3" s="28"/>
      <c r="H3" s="20"/>
      <c r="I3" s="20"/>
      <c r="J3" s="29"/>
    </row>
    <row r="4" spans="1:10" ht="36" customHeight="1" x14ac:dyDescent="0.25">
      <c r="A4" s="98" t="s">
        <v>25</v>
      </c>
      <c r="B4" s="98"/>
      <c r="C4" s="98"/>
      <c r="D4" s="98"/>
      <c r="E4" s="98"/>
      <c r="F4" s="98"/>
      <c r="G4" s="98"/>
      <c r="H4" s="98"/>
      <c r="I4" s="98"/>
      <c r="J4" s="98"/>
    </row>
    <row r="5" spans="1:10" ht="15.75" x14ac:dyDescent="0.25">
      <c r="A5" s="30"/>
      <c r="B5" s="30"/>
      <c r="C5" s="31"/>
      <c r="D5" s="30"/>
      <c r="E5" s="30"/>
      <c r="F5" s="30"/>
      <c r="G5" s="30"/>
      <c r="H5" s="30"/>
      <c r="I5" s="30"/>
      <c r="J5" s="31"/>
    </row>
    <row r="6" spans="1:10" ht="51" x14ac:dyDescent="0.25">
      <c r="A6" s="32" t="s">
        <v>26</v>
      </c>
      <c r="B6" s="33" t="s">
        <v>27</v>
      </c>
      <c r="C6" s="33" t="s">
        <v>28</v>
      </c>
      <c r="D6" s="33" t="s">
        <v>29</v>
      </c>
      <c r="E6" s="33" t="s">
        <v>30</v>
      </c>
      <c r="F6" s="33" t="s">
        <v>31</v>
      </c>
      <c r="G6" s="34" t="s">
        <v>32</v>
      </c>
      <c r="H6" s="35" t="s">
        <v>33</v>
      </c>
      <c r="I6" s="36" t="s">
        <v>34</v>
      </c>
      <c r="J6" s="37" t="s">
        <v>35</v>
      </c>
    </row>
    <row r="7" spans="1:10" x14ac:dyDescent="0.25">
      <c r="A7" s="99" t="s">
        <v>36</v>
      </c>
      <c r="B7" s="99"/>
      <c r="C7" s="99"/>
      <c r="D7" s="38"/>
      <c r="E7" s="38"/>
      <c r="F7" s="39">
        <f>SUM(F8:F50)</f>
        <v>905</v>
      </c>
      <c r="G7" s="39">
        <f>SUM(G8:G50)</f>
        <v>15780.539999999999</v>
      </c>
      <c r="H7" s="39">
        <f>SUM(H8:H50)</f>
        <v>3711.0800000000008</v>
      </c>
      <c r="I7" s="39">
        <f>SUM(I8:I50)</f>
        <v>19491.619999999995</v>
      </c>
      <c r="J7" s="39"/>
    </row>
    <row r="8" spans="1:10" x14ac:dyDescent="0.25">
      <c r="A8" s="40"/>
      <c r="B8" s="41" t="s">
        <v>37</v>
      </c>
      <c r="C8" s="41"/>
      <c r="D8" s="42"/>
      <c r="E8" s="42"/>
      <c r="F8" s="42"/>
      <c r="G8" s="42"/>
      <c r="H8" s="42"/>
      <c r="I8" s="42"/>
      <c r="J8" s="42"/>
    </row>
    <row r="9" spans="1:10" ht="38.25" x14ac:dyDescent="0.25">
      <c r="A9" s="33">
        <v>1</v>
      </c>
      <c r="B9" s="43" t="s">
        <v>38</v>
      </c>
      <c r="C9" s="43" t="s">
        <v>39</v>
      </c>
      <c r="D9" s="44" t="s">
        <v>40</v>
      </c>
      <c r="E9" s="45">
        <f>G9/F9/2</f>
        <v>7.0996774193548386</v>
      </c>
      <c r="F9" s="45">
        <v>31</v>
      </c>
      <c r="G9" s="43">
        <v>440.18</v>
      </c>
      <c r="H9" s="46">
        <f>ROUND(G9*23.59%,2)</f>
        <v>103.84</v>
      </c>
      <c r="I9" s="45">
        <f>G9+H9</f>
        <v>544.02</v>
      </c>
      <c r="J9" s="47" t="s">
        <v>41</v>
      </c>
    </row>
    <row r="10" spans="1:10" ht="38.25" x14ac:dyDescent="0.25">
      <c r="A10" s="33">
        <v>2</v>
      </c>
      <c r="B10" s="43" t="s">
        <v>38</v>
      </c>
      <c r="C10" s="43" t="s">
        <v>39</v>
      </c>
      <c r="D10" s="44" t="s">
        <v>40</v>
      </c>
      <c r="E10" s="45">
        <f t="shared" ref="E10:E50" si="0">G10/F10/2</f>
        <v>7.0996874999999999</v>
      </c>
      <c r="F10" s="45">
        <v>32</v>
      </c>
      <c r="G10" s="43">
        <v>454.38</v>
      </c>
      <c r="H10" s="46">
        <f>ROUND(G10*23.59%,2)</f>
        <v>107.19</v>
      </c>
      <c r="I10" s="45">
        <f>G10+H10</f>
        <v>561.56999999999994</v>
      </c>
      <c r="J10" s="47" t="s">
        <v>41</v>
      </c>
    </row>
    <row r="11" spans="1:10" ht="38.25" x14ac:dyDescent="0.25">
      <c r="A11" s="33">
        <v>3</v>
      </c>
      <c r="B11" s="43" t="s">
        <v>38</v>
      </c>
      <c r="C11" s="43" t="s">
        <v>39</v>
      </c>
      <c r="D11" s="44" t="s">
        <v>40</v>
      </c>
      <c r="E11" s="45">
        <f t="shared" si="0"/>
        <v>7.0996874999999999</v>
      </c>
      <c r="F11" s="45">
        <v>32</v>
      </c>
      <c r="G11" s="43">
        <v>454.38</v>
      </c>
      <c r="H11" s="46">
        <f>ROUND(G11*23.59%,2)-0.01</f>
        <v>107.17999999999999</v>
      </c>
      <c r="I11" s="45">
        <f>G11+H11</f>
        <v>561.55999999999995</v>
      </c>
      <c r="J11" s="47" t="s">
        <v>41</v>
      </c>
    </row>
    <row r="12" spans="1:10" ht="38.25" x14ac:dyDescent="0.25">
      <c r="A12" s="33">
        <v>4</v>
      </c>
      <c r="B12" s="43" t="s">
        <v>38</v>
      </c>
      <c r="C12" s="43" t="s">
        <v>39</v>
      </c>
      <c r="D12" s="44" t="s">
        <v>40</v>
      </c>
      <c r="E12" s="45">
        <f t="shared" si="0"/>
        <v>7.0997826086956515</v>
      </c>
      <c r="F12" s="45">
        <v>23</v>
      </c>
      <c r="G12" s="43">
        <v>326.58999999999997</v>
      </c>
      <c r="H12" s="46">
        <f t="shared" ref="H12:H32" si="1">ROUND(G12*23.59%,2)</f>
        <v>77.040000000000006</v>
      </c>
      <c r="I12" s="45">
        <f t="shared" ref="I12:I32" si="2">G12+H12</f>
        <v>403.63</v>
      </c>
      <c r="J12" s="47" t="s">
        <v>41</v>
      </c>
    </row>
    <row r="13" spans="1:10" ht="38.25" x14ac:dyDescent="0.25">
      <c r="A13" s="33">
        <v>5</v>
      </c>
      <c r="B13" s="43" t="s">
        <v>38</v>
      </c>
      <c r="C13" s="43" t="s">
        <v>39</v>
      </c>
      <c r="D13" s="44" t="s">
        <v>40</v>
      </c>
      <c r="E13" s="45">
        <f t="shared" si="0"/>
        <v>7.0997916666666674</v>
      </c>
      <c r="F13" s="45">
        <v>24</v>
      </c>
      <c r="G13" s="43">
        <v>340.79</v>
      </c>
      <c r="H13" s="46">
        <f t="shared" si="1"/>
        <v>80.39</v>
      </c>
      <c r="I13" s="45">
        <f t="shared" si="2"/>
        <v>421.18</v>
      </c>
      <c r="J13" s="47" t="s">
        <v>41</v>
      </c>
    </row>
    <row r="14" spans="1:10" ht="38.25" x14ac:dyDescent="0.25">
      <c r="A14" s="33">
        <v>6</v>
      </c>
      <c r="B14" s="43" t="s">
        <v>38</v>
      </c>
      <c r="C14" s="43" t="s">
        <v>39</v>
      </c>
      <c r="D14" s="44" t="s">
        <v>40</v>
      </c>
      <c r="E14" s="45">
        <f t="shared" si="0"/>
        <v>7.0997826086956515</v>
      </c>
      <c r="F14" s="45">
        <v>23</v>
      </c>
      <c r="G14" s="43">
        <v>326.58999999999997</v>
      </c>
      <c r="H14" s="46">
        <f t="shared" si="1"/>
        <v>77.040000000000006</v>
      </c>
      <c r="I14" s="45">
        <f t="shared" si="2"/>
        <v>403.63</v>
      </c>
      <c r="J14" s="47" t="s">
        <v>41</v>
      </c>
    </row>
    <row r="15" spans="1:10" ht="38.25" x14ac:dyDescent="0.25">
      <c r="A15" s="33">
        <v>7</v>
      </c>
      <c r="B15" s="43" t="s">
        <v>38</v>
      </c>
      <c r="C15" s="43" t="s">
        <v>39</v>
      </c>
      <c r="D15" s="44">
        <v>1175</v>
      </c>
      <c r="E15" s="45">
        <f t="shared" si="0"/>
        <v>7.0996874999999999</v>
      </c>
      <c r="F15" s="45">
        <v>32</v>
      </c>
      <c r="G15" s="43">
        <v>454.38</v>
      </c>
      <c r="H15" s="46">
        <f>ROUND(G15*23.59%,2)-0.01</f>
        <v>107.17999999999999</v>
      </c>
      <c r="I15" s="45">
        <f t="shared" si="2"/>
        <v>561.55999999999995</v>
      </c>
      <c r="J15" s="47" t="s">
        <v>41</v>
      </c>
    </row>
    <row r="16" spans="1:10" ht="63.75" x14ac:dyDescent="0.25">
      <c r="A16" s="33">
        <v>8</v>
      </c>
      <c r="B16" s="43" t="s">
        <v>38</v>
      </c>
      <c r="C16" s="43" t="s">
        <v>39</v>
      </c>
      <c r="D16" s="44" t="s">
        <v>40</v>
      </c>
      <c r="E16" s="45">
        <f t="shared" si="0"/>
        <v>7.0994444444444449</v>
      </c>
      <c r="F16" s="45">
        <v>9</v>
      </c>
      <c r="G16" s="43">
        <v>127.79</v>
      </c>
      <c r="H16" s="46">
        <f>ROUND(G16*21.94%,2)</f>
        <v>28.04</v>
      </c>
      <c r="I16" s="45">
        <f>G16+H16</f>
        <v>155.83000000000001</v>
      </c>
      <c r="J16" s="47" t="s">
        <v>42</v>
      </c>
    </row>
    <row r="17" spans="1:10" x14ac:dyDescent="0.25">
      <c r="A17" s="33">
        <v>9</v>
      </c>
      <c r="B17" s="43" t="s">
        <v>38</v>
      </c>
      <c r="C17" s="43" t="s">
        <v>43</v>
      </c>
      <c r="D17" s="43" t="s">
        <v>44</v>
      </c>
      <c r="E17" s="48">
        <f t="shared" si="0"/>
        <v>8.94</v>
      </c>
      <c r="F17" s="48">
        <v>11</v>
      </c>
      <c r="G17" s="48">
        <v>196.68</v>
      </c>
      <c r="H17" s="49">
        <f t="shared" si="1"/>
        <v>46.4</v>
      </c>
      <c r="I17" s="45">
        <f t="shared" si="2"/>
        <v>243.08</v>
      </c>
      <c r="J17" s="47"/>
    </row>
    <row r="18" spans="1:10" x14ac:dyDescent="0.25">
      <c r="A18" s="33">
        <v>10</v>
      </c>
      <c r="B18" s="43" t="s">
        <v>38</v>
      </c>
      <c r="C18" s="43" t="s">
        <v>45</v>
      </c>
      <c r="D18" s="43" t="s">
        <v>46</v>
      </c>
      <c r="E18" s="45">
        <f t="shared" si="0"/>
        <v>13.016</v>
      </c>
      <c r="F18" s="45">
        <v>5</v>
      </c>
      <c r="G18" s="45">
        <v>130.16</v>
      </c>
      <c r="H18" s="49">
        <f t="shared" si="1"/>
        <v>30.7</v>
      </c>
      <c r="I18" s="45">
        <f t="shared" si="2"/>
        <v>160.85999999999999</v>
      </c>
      <c r="J18" s="47"/>
    </row>
    <row r="19" spans="1:10" x14ac:dyDescent="0.25">
      <c r="A19" s="33">
        <v>11</v>
      </c>
      <c r="B19" s="43" t="s">
        <v>38</v>
      </c>
      <c r="C19" s="43" t="s">
        <v>47</v>
      </c>
      <c r="D19" s="43" t="s">
        <v>48</v>
      </c>
      <c r="E19" s="45">
        <f t="shared" si="0"/>
        <v>6.5220000000000002</v>
      </c>
      <c r="F19" s="45">
        <v>10</v>
      </c>
      <c r="G19" s="45">
        <v>130.44</v>
      </c>
      <c r="H19" s="49">
        <f t="shared" si="1"/>
        <v>30.77</v>
      </c>
      <c r="I19" s="45">
        <f t="shared" si="2"/>
        <v>161.21</v>
      </c>
      <c r="J19" s="45"/>
    </row>
    <row r="20" spans="1:10" x14ac:dyDescent="0.25">
      <c r="A20" s="33">
        <v>12</v>
      </c>
      <c r="B20" s="43" t="s">
        <v>38</v>
      </c>
      <c r="C20" s="43" t="s">
        <v>49</v>
      </c>
      <c r="D20" s="43" t="s">
        <v>50</v>
      </c>
      <c r="E20" s="45">
        <f t="shared" si="0"/>
        <v>7.3912500000000003</v>
      </c>
      <c r="F20" s="45">
        <v>8</v>
      </c>
      <c r="G20" s="45">
        <v>118.26</v>
      </c>
      <c r="H20" s="49">
        <f t="shared" si="1"/>
        <v>27.9</v>
      </c>
      <c r="I20" s="45">
        <f t="shared" si="2"/>
        <v>146.16</v>
      </c>
      <c r="J20" s="45"/>
    </row>
    <row r="21" spans="1:10" x14ac:dyDescent="0.25">
      <c r="A21" s="33">
        <v>13</v>
      </c>
      <c r="B21" s="43" t="s">
        <v>38</v>
      </c>
      <c r="C21" s="43" t="s">
        <v>51</v>
      </c>
      <c r="D21" s="43" t="s">
        <v>52</v>
      </c>
      <c r="E21" s="45">
        <f t="shared" si="0"/>
        <v>4.8639999999999999</v>
      </c>
      <c r="F21" s="45">
        <v>15</v>
      </c>
      <c r="G21" s="45">
        <v>145.91999999999999</v>
      </c>
      <c r="H21" s="49">
        <f t="shared" si="1"/>
        <v>34.42</v>
      </c>
      <c r="I21" s="45">
        <f t="shared" si="2"/>
        <v>180.33999999999997</v>
      </c>
      <c r="J21" s="45"/>
    </row>
    <row r="22" spans="1:10" x14ac:dyDescent="0.25">
      <c r="A22" s="33">
        <v>14</v>
      </c>
      <c r="B22" s="43" t="s">
        <v>38</v>
      </c>
      <c r="C22" s="43" t="s">
        <v>51</v>
      </c>
      <c r="D22" s="43" t="s">
        <v>52</v>
      </c>
      <c r="E22" s="45">
        <f t="shared" si="0"/>
        <v>4.8637499999999996</v>
      </c>
      <c r="F22" s="45">
        <v>8</v>
      </c>
      <c r="G22" s="45">
        <v>77.819999999999993</v>
      </c>
      <c r="H22" s="49">
        <f t="shared" si="1"/>
        <v>18.36</v>
      </c>
      <c r="I22" s="45">
        <f t="shared" si="2"/>
        <v>96.179999999999993</v>
      </c>
      <c r="J22" s="45"/>
    </row>
    <row r="23" spans="1:10" x14ac:dyDescent="0.25">
      <c r="A23" s="33">
        <v>15</v>
      </c>
      <c r="B23" s="43" t="s">
        <v>38</v>
      </c>
      <c r="C23" s="43" t="s">
        <v>51</v>
      </c>
      <c r="D23" s="43" t="s">
        <v>52</v>
      </c>
      <c r="E23" s="45">
        <f t="shared" si="0"/>
        <v>4.8639999999999999</v>
      </c>
      <c r="F23" s="45">
        <v>15</v>
      </c>
      <c r="G23" s="45">
        <v>145.91999999999999</v>
      </c>
      <c r="H23" s="49">
        <f t="shared" si="1"/>
        <v>34.42</v>
      </c>
      <c r="I23" s="45">
        <f t="shared" si="2"/>
        <v>180.33999999999997</v>
      </c>
      <c r="J23" s="45"/>
    </row>
    <row r="24" spans="1:10" x14ac:dyDescent="0.25">
      <c r="A24" s="33">
        <v>16</v>
      </c>
      <c r="B24" s="43" t="s">
        <v>53</v>
      </c>
      <c r="C24" s="43" t="s">
        <v>43</v>
      </c>
      <c r="D24" s="43" t="s">
        <v>54</v>
      </c>
      <c r="E24" s="45">
        <f t="shared" si="0"/>
        <v>10.87</v>
      </c>
      <c r="F24" s="45">
        <v>32</v>
      </c>
      <c r="G24" s="50">
        <v>695.68</v>
      </c>
      <c r="H24" s="49">
        <f t="shared" si="1"/>
        <v>164.11</v>
      </c>
      <c r="I24" s="45">
        <f t="shared" si="2"/>
        <v>859.79</v>
      </c>
      <c r="J24" s="45"/>
    </row>
    <row r="25" spans="1:10" x14ac:dyDescent="0.25">
      <c r="A25" s="33">
        <v>17</v>
      </c>
      <c r="B25" s="43" t="s">
        <v>53</v>
      </c>
      <c r="C25" s="43" t="s">
        <v>43</v>
      </c>
      <c r="D25" s="43" t="s">
        <v>54</v>
      </c>
      <c r="E25" s="45">
        <f t="shared" si="0"/>
        <v>10.87</v>
      </c>
      <c r="F25" s="45">
        <v>8</v>
      </c>
      <c r="G25" s="50">
        <v>173.92</v>
      </c>
      <c r="H25" s="49">
        <f t="shared" si="1"/>
        <v>41.03</v>
      </c>
      <c r="I25" s="45">
        <f t="shared" si="2"/>
        <v>214.95</v>
      </c>
      <c r="J25" s="45"/>
    </row>
    <row r="26" spans="1:10" x14ac:dyDescent="0.25">
      <c r="A26" s="33">
        <v>18</v>
      </c>
      <c r="B26" s="43" t="s">
        <v>53</v>
      </c>
      <c r="C26" s="43" t="s">
        <v>45</v>
      </c>
      <c r="D26" s="43" t="s">
        <v>55</v>
      </c>
      <c r="E26" s="45">
        <f t="shared" si="0"/>
        <v>15.19</v>
      </c>
      <c r="F26" s="45">
        <v>32</v>
      </c>
      <c r="G26" s="50">
        <v>972.16</v>
      </c>
      <c r="H26" s="49">
        <f t="shared" si="1"/>
        <v>229.33</v>
      </c>
      <c r="I26" s="45">
        <f t="shared" si="2"/>
        <v>1201.49</v>
      </c>
      <c r="J26" s="45"/>
    </row>
    <row r="27" spans="1:10" x14ac:dyDescent="0.25">
      <c r="A27" s="33">
        <v>19</v>
      </c>
      <c r="B27" s="43" t="s">
        <v>53</v>
      </c>
      <c r="C27" s="43" t="s">
        <v>56</v>
      </c>
      <c r="D27" s="43" t="s">
        <v>50</v>
      </c>
      <c r="E27" s="45">
        <f t="shared" si="0"/>
        <v>7.3909374999999997</v>
      </c>
      <c r="F27" s="45">
        <v>32</v>
      </c>
      <c r="G27" s="50">
        <v>473.02</v>
      </c>
      <c r="H27" s="49">
        <f t="shared" si="1"/>
        <v>111.59</v>
      </c>
      <c r="I27" s="45">
        <f t="shared" si="2"/>
        <v>584.61</v>
      </c>
      <c r="J27" s="45"/>
    </row>
    <row r="28" spans="1:10" ht="25.5" x14ac:dyDescent="0.25">
      <c r="A28" s="33">
        <v>20</v>
      </c>
      <c r="B28" s="43" t="s">
        <v>53</v>
      </c>
      <c r="C28" s="43" t="s">
        <v>57</v>
      </c>
      <c r="D28" s="43" t="s">
        <v>44</v>
      </c>
      <c r="E28" s="45">
        <f t="shared" si="0"/>
        <v>8.94</v>
      </c>
      <c r="F28" s="45">
        <v>32</v>
      </c>
      <c r="G28" s="50">
        <v>572.16</v>
      </c>
      <c r="H28" s="49">
        <f>ROUND(G28*21.94%,2)</f>
        <v>125.53</v>
      </c>
      <c r="I28" s="45">
        <f t="shared" si="2"/>
        <v>697.68999999999994</v>
      </c>
      <c r="J28" s="47" t="s">
        <v>58</v>
      </c>
    </row>
    <row r="29" spans="1:10" x14ac:dyDescent="0.25">
      <c r="A29" s="33">
        <v>21</v>
      </c>
      <c r="B29" s="43" t="s">
        <v>53</v>
      </c>
      <c r="C29" s="43" t="s">
        <v>59</v>
      </c>
      <c r="D29" s="43" t="s">
        <v>60</v>
      </c>
      <c r="E29" s="45">
        <f t="shared" si="0"/>
        <v>7.0109374999999998</v>
      </c>
      <c r="F29" s="45">
        <v>32</v>
      </c>
      <c r="G29" s="50">
        <v>448.7</v>
      </c>
      <c r="H29" s="49">
        <f t="shared" si="1"/>
        <v>105.85</v>
      </c>
      <c r="I29" s="45">
        <f t="shared" si="2"/>
        <v>554.54999999999995</v>
      </c>
      <c r="J29" s="45"/>
    </row>
    <row r="30" spans="1:10" x14ac:dyDescent="0.25">
      <c r="A30" s="33">
        <v>22</v>
      </c>
      <c r="B30" s="43" t="s">
        <v>53</v>
      </c>
      <c r="C30" s="43" t="s">
        <v>61</v>
      </c>
      <c r="D30" s="43" t="s">
        <v>62</v>
      </c>
      <c r="E30" s="45">
        <f t="shared" si="0"/>
        <v>7.9079687500000002</v>
      </c>
      <c r="F30" s="45">
        <v>32</v>
      </c>
      <c r="G30" s="50">
        <v>506.11</v>
      </c>
      <c r="H30" s="49">
        <f t="shared" si="1"/>
        <v>119.39</v>
      </c>
      <c r="I30" s="45">
        <f t="shared" si="2"/>
        <v>625.5</v>
      </c>
      <c r="J30" s="45"/>
    </row>
    <row r="31" spans="1:10" x14ac:dyDescent="0.25">
      <c r="A31" s="33">
        <v>23</v>
      </c>
      <c r="B31" s="43" t="s">
        <v>53</v>
      </c>
      <c r="C31" s="43" t="s">
        <v>61</v>
      </c>
      <c r="D31" s="43" t="s">
        <v>62</v>
      </c>
      <c r="E31" s="45">
        <f t="shared" si="0"/>
        <v>7.9079687500000002</v>
      </c>
      <c r="F31" s="45">
        <v>32</v>
      </c>
      <c r="G31" s="50">
        <v>506.11</v>
      </c>
      <c r="H31" s="49">
        <f t="shared" si="1"/>
        <v>119.39</v>
      </c>
      <c r="I31" s="45">
        <f t="shared" si="2"/>
        <v>625.5</v>
      </c>
      <c r="J31" s="45"/>
    </row>
    <row r="32" spans="1:10" x14ac:dyDescent="0.25">
      <c r="A32" s="33">
        <v>24</v>
      </c>
      <c r="B32" s="43" t="s">
        <v>53</v>
      </c>
      <c r="C32" s="43" t="s">
        <v>63</v>
      </c>
      <c r="D32" s="43" t="s">
        <v>50</v>
      </c>
      <c r="E32" s="45">
        <f t="shared" si="0"/>
        <v>7.3909374999999997</v>
      </c>
      <c r="F32" s="45">
        <v>32</v>
      </c>
      <c r="G32" s="50">
        <v>473.02</v>
      </c>
      <c r="H32" s="49">
        <f t="shared" si="1"/>
        <v>111.59</v>
      </c>
      <c r="I32" s="45">
        <f t="shared" si="2"/>
        <v>584.61</v>
      </c>
      <c r="J32" s="45"/>
    </row>
    <row r="33" spans="1:10" x14ac:dyDescent="0.25">
      <c r="A33" s="33">
        <v>25</v>
      </c>
      <c r="B33" s="43" t="s">
        <v>53</v>
      </c>
      <c r="C33" s="43" t="s">
        <v>63</v>
      </c>
      <c r="D33" s="43" t="s">
        <v>50</v>
      </c>
      <c r="E33" s="45">
        <f t="shared" si="0"/>
        <v>7.3909374999999997</v>
      </c>
      <c r="F33" s="45">
        <v>32</v>
      </c>
      <c r="G33" s="50">
        <v>473.02</v>
      </c>
      <c r="H33" s="49">
        <f>ROUND(G33*23.59%,2)</f>
        <v>111.59</v>
      </c>
      <c r="I33" s="45">
        <f>G33+H33</f>
        <v>584.61</v>
      </c>
      <c r="J33" s="45"/>
    </row>
    <row r="34" spans="1:10" x14ac:dyDescent="0.25">
      <c r="A34" s="33">
        <v>26</v>
      </c>
      <c r="B34" s="43" t="s">
        <v>53</v>
      </c>
      <c r="C34" s="43" t="s">
        <v>63</v>
      </c>
      <c r="D34" s="43" t="s">
        <v>50</v>
      </c>
      <c r="E34" s="45">
        <f t="shared" si="0"/>
        <v>7.3910416666666663</v>
      </c>
      <c r="F34" s="45">
        <v>24</v>
      </c>
      <c r="G34" s="50">
        <v>354.77</v>
      </c>
      <c r="H34" s="49">
        <f>ROUND(G34*23.59%,2)</f>
        <v>83.69</v>
      </c>
      <c r="I34" s="45">
        <f>G34+H34</f>
        <v>438.46</v>
      </c>
      <c r="J34" s="45"/>
    </row>
    <row r="35" spans="1:10" x14ac:dyDescent="0.25">
      <c r="A35" s="33">
        <v>27</v>
      </c>
      <c r="B35" s="43" t="s">
        <v>53</v>
      </c>
      <c r="C35" s="43" t="s">
        <v>63</v>
      </c>
      <c r="D35" s="43" t="s">
        <v>50</v>
      </c>
      <c r="E35" s="45">
        <f t="shared" si="0"/>
        <v>7.3912500000000003</v>
      </c>
      <c r="F35" s="45">
        <v>8</v>
      </c>
      <c r="G35" s="50">
        <v>118.26</v>
      </c>
      <c r="H35" s="49">
        <f>ROUND(G35*23.59%,2)</f>
        <v>27.9</v>
      </c>
      <c r="I35" s="45">
        <f>G35+H35</f>
        <v>146.16</v>
      </c>
      <c r="J35" s="45"/>
    </row>
    <row r="36" spans="1:10" x14ac:dyDescent="0.25">
      <c r="A36" s="33">
        <v>28</v>
      </c>
      <c r="B36" s="43" t="s">
        <v>53</v>
      </c>
      <c r="C36" s="43" t="s">
        <v>63</v>
      </c>
      <c r="D36" s="43" t="s">
        <v>50</v>
      </c>
      <c r="E36" s="45">
        <f t="shared" si="0"/>
        <v>7.3909374999999997</v>
      </c>
      <c r="F36" s="45">
        <v>32</v>
      </c>
      <c r="G36" s="50">
        <v>473.02</v>
      </c>
      <c r="H36" s="49">
        <f>ROUND(G36*23.59%,2)</f>
        <v>111.59</v>
      </c>
      <c r="I36" s="45">
        <f>G36+H36</f>
        <v>584.61</v>
      </c>
      <c r="J36" s="45"/>
    </row>
    <row r="37" spans="1:10" x14ac:dyDescent="0.25">
      <c r="A37" s="33">
        <v>29</v>
      </c>
      <c r="B37" s="43" t="s">
        <v>53</v>
      </c>
      <c r="C37" s="43" t="s">
        <v>64</v>
      </c>
      <c r="D37" s="43" t="s">
        <v>50</v>
      </c>
      <c r="E37" s="45">
        <f t="shared" si="0"/>
        <v>7.3909374999999997</v>
      </c>
      <c r="F37" s="45">
        <v>32</v>
      </c>
      <c r="G37" s="50">
        <v>473.02</v>
      </c>
      <c r="H37" s="49">
        <f>ROUND(G37*23.59%,2)</f>
        <v>111.59</v>
      </c>
      <c r="I37" s="45">
        <f>G37+H37</f>
        <v>584.61</v>
      </c>
      <c r="J37" s="45"/>
    </row>
    <row r="38" spans="1:10" x14ac:dyDescent="0.25">
      <c r="A38" s="33">
        <v>30</v>
      </c>
      <c r="B38" s="43" t="s">
        <v>65</v>
      </c>
      <c r="C38" s="43" t="s">
        <v>66</v>
      </c>
      <c r="D38" s="43" t="s">
        <v>54</v>
      </c>
      <c r="E38" s="45">
        <f t="shared" si="0"/>
        <v>10.87</v>
      </c>
      <c r="F38" s="45">
        <v>32</v>
      </c>
      <c r="G38" s="50">
        <v>695.68</v>
      </c>
      <c r="H38" s="49">
        <f t="shared" ref="H38:H50" si="3">ROUND(G38*23.59%,2)</f>
        <v>164.11</v>
      </c>
      <c r="I38" s="45">
        <f t="shared" ref="I38:I50" si="4">G38+H38</f>
        <v>859.79</v>
      </c>
      <c r="J38" s="45"/>
    </row>
    <row r="39" spans="1:10" x14ac:dyDescent="0.25">
      <c r="A39" s="33">
        <v>31</v>
      </c>
      <c r="B39" s="43" t="s">
        <v>65</v>
      </c>
      <c r="C39" s="43" t="s">
        <v>66</v>
      </c>
      <c r="D39" s="43" t="s">
        <v>54</v>
      </c>
      <c r="E39" s="45">
        <f t="shared" si="0"/>
        <v>10.87</v>
      </c>
      <c r="F39" s="45">
        <v>16</v>
      </c>
      <c r="G39" s="50">
        <v>347.84</v>
      </c>
      <c r="H39" s="49">
        <f t="shared" si="3"/>
        <v>82.06</v>
      </c>
      <c r="I39" s="45">
        <f t="shared" si="4"/>
        <v>429.9</v>
      </c>
      <c r="J39" s="45"/>
    </row>
    <row r="40" spans="1:10" x14ac:dyDescent="0.25">
      <c r="A40" s="33">
        <v>32</v>
      </c>
      <c r="B40" s="43" t="s">
        <v>65</v>
      </c>
      <c r="C40" s="43" t="s">
        <v>66</v>
      </c>
      <c r="D40" s="43" t="s">
        <v>54</v>
      </c>
      <c r="E40" s="45">
        <f t="shared" si="0"/>
        <v>10.87</v>
      </c>
      <c r="F40" s="45">
        <v>32</v>
      </c>
      <c r="G40" s="50">
        <v>695.68</v>
      </c>
      <c r="H40" s="49">
        <f t="shared" si="3"/>
        <v>164.11</v>
      </c>
      <c r="I40" s="45">
        <f t="shared" si="4"/>
        <v>859.79</v>
      </c>
      <c r="J40" s="45"/>
    </row>
    <row r="41" spans="1:10" x14ac:dyDescent="0.25">
      <c r="A41" s="33">
        <v>33</v>
      </c>
      <c r="B41" s="43" t="s">
        <v>65</v>
      </c>
      <c r="C41" s="43" t="s">
        <v>66</v>
      </c>
      <c r="D41" s="43" t="s">
        <v>54</v>
      </c>
      <c r="E41" s="45">
        <f t="shared" si="0"/>
        <v>10.87</v>
      </c>
      <c r="F41" s="45">
        <v>32</v>
      </c>
      <c r="G41" s="50">
        <v>695.68</v>
      </c>
      <c r="H41" s="49">
        <f t="shared" si="3"/>
        <v>164.11</v>
      </c>
      <c r="I41" s="45">
        <f t="shared" si="4"/>
        <v>859.79</v>
      </c>
      <c r="J41" s="45"/>
    </row>
    <row r="42" spans="1:10" x14ac:dyDescent="0.25">
      <c r="A42" s="33">
        <v>34</v>
      </c>
      <c r="B42" s="43" t="s">
        <v>65</v>
      </c>
      <c r="C42" s="43" t="s">
        <v>67</v>
      </c>
      <c r="D42" s="43" t="s">
        <v>55</v>
      </c>
      <c r="E42" s="45">
        <f t="shared" si="0"/>
        <v>15.190000000000001</v>
      </c>
      <c r="F42" s="45">
        <v>10</v>
      </c>
      <c r="G42" s="50">
        <v>303.8</v>
      </c>
      <c r="H42" s="49">
        <f t="shared" si="3"/>
        <v>71.67</v>
      </c>
      <c r="I42" s="45">
        <f t="shared" si="4"/>
        <v>375.47</v>
      </c>
      <c r="J42" s="45"/>
    </row>
    <row r="43" spans="1:10" x14ac:dyDescent="0.25">
      <c r="A43" s="33">
        <v>35</v>
      </c>
      <c r="B43" s="43" t="s">
        <v>65</v>
      </c>
      <c r="C43" s="43" t="s">
        <v>68</v>
      </c>
      <c r="D43" s="43" t="s">
        <v>69</v>
      </c>
      <c r="E43" s="45">
        <f t="shared" si="0"/>
        <v>12.526944444444446</v>
      </c>
      <c r="F43" s="45">
        <v>18</v>
      </c>
      <c r="G43" s="50">
        <v>450.97</v>
      </c>
      <c r="H43" s="49">
        <f t="shared" si="3"/>
        <v>106.38</v>
      </c>
      <c r="I43" s="45">
        <f t="shared" si="4"/>
        <v>557.35</v>
      </c>
      <c r="J43" s="45"/>
    </row>
    <row r="44" spans="1:10" x14ac:dyDescent="0.25">
      <c r="A44" s="33">
        <v>36</v>
      </c>
      <c r="B44" s="43" t="s">
        <v>65</v>
      </c>
      <c r="C44" s="43" t="s">
        <v>70</v>
      </c>
      <c r="D44" s="43" t="s">
        <v>71</v>
      </c>
      <c r="E44" s="45">
        <f t="shared" si="0"/>
        <v>11.25</v>
      </c>
      <c r="F44" s="45">
        <v>24</v>
      </c>
      <c r="G44" s="50">
        <v>540</v>
      </c>
      <c r="H44" s="49">
        <f t="shared" si="3"/>
        <v>127.39</v>
      </c>
      <c r="I44" s="45">
        <f t="shared" si="4"/>
        <v>667.39</v>
      </c>
      <c r="J44" s="45"/>
    </row>
    <row r="45" spans="1:10" x14ac:dyDescent="0.25">
      <c r="A45" s="33">
        <v>37</v>
      </c>
      <c r="B45" s="43" t="s">
        <v>65</v>
      </c>
      <c r="C45" s="43" t="s">
        <v>70</v>
      </c>
      <c r="D45" s="43" t="s">
        <v>71</v>
      </c>
      <c r="E45" s="45">
        <f t="shared" si="0"/>
        <v>11.25</v>
      </c>
      <c r="F45" s="45">
        <v>16</v>
      </c>
      <c r="G45" s="50">
        <v>360</v>
      </c>
      <c r="H45" s="49">
        <f t="shared" si="3"/>
        <v>84.92</v>
      </c>
      <c r="I45" s="45">
        <f t="shared" si="4"/>
        <v>444.92</v>
      </c>
      <c r="J45" s="45"/>
    </row>
    <row r="46" spans="1:10" x14ac:dyDescent="0.25">
      <c r="A46" s="33">
        <v>38</v>
      </c>
      <c r="B46" s="43" t="s">
        <v>65</v>
      </c>
      <c r="C46" s="43" t="s">
        <v>70</v>
      </c>
      <c r="D46" s="43" t="s">
        <v>71</v>
      </c>
      <c r="E46" s="45">
        <f t="shared" si="0"/>
        <v>11.25</v>
      </c>
      <c r="F46" s="45">
        <v>32</v>
      </c>
      <c r="G46" s="50">
        <v>720</v>
      </c>
      <c r="H46" s="49">
        <f t="shared" si="3"/>
        <v>169.85</v>
      </c>
      <c r="I46" s="45">
        <f t="shared" si="4"/>
        <v>889.85</v>
      </c>
      <c r="J46" s="45"/>
    </row>
    <row r="47" spans="1:10" x14ac:dyDescent="0.25">
      <c r="A47" s="33">
        <v>39</v>
      </c>
      <c r="B47" s="43" t="s">
        <v>72</v>
      </c>
      <c r="C47" s="51" t="s">
        <v>68</v>
      </c>
      <c r="D47" s="44" t="s">
        <v>54</v>
      </c>
      <c r="E47" s="45">
        <f t="shared" si="0"/>
        <v>10.87</v>
      </c>
      <c r="F47" s="52">
        <v>4</v>
      </c>
      <c r="G47" s="52">
        <v>86.96</v>
      </c>
      <c r="H47" s="49">
        <f t="shared" si="3"/>
        <v>20.51</v>
      </c>
      <c r="I47" s="45">
        <f t="shared" si="4"/>
        <v>107.47</v>
      </c>
      <c r="J47" s="45"/>
    </row>
    <row r="48" spans="1:10" x14ac:dyDescent="0.25">
      <c r="A48" s="33">
        <v>40</v>
      </c>
      <c r="B48" s="43" t="s">
        <v>72</v>
      </c>
      <c r="C48" s="51" t="s">
        <v>73</v>
      </c>
      <c r="D48" s="44" t="s">
        <v>74</v>
      </c>
      <c r="E48" s="45">
        <f t="shared" si="0"/>
        <v>8.2174999999999994</v>
      </c>
      <c r="F48" s="52">
        <v>4</v>
      </c>
      <c r="G48" s="52">
        <v>65.739999999999995</v>
      </c>
      <c r="H48" s="49">
        <f t="shared" si="3"/>
        <v>15.51</v>
      </c>
      <c r="I48" s="45">
        <f t="shared" si="4"/>
        <v>81.25</v>
      </c>
      <c r="J48" s="45"/>
    </row>
    <row r="49" spans="1:10" x14ac:dyDescent="0.25">
      <c r="A49" s="33">
        <v>41</v>
      </c>
      <c r="B49" s="43" t="s">
        <v>72</v>
      </c>
      <c r="C49" s="51" t="s">
        <v>63</v>
      </c>
      <c r="D49" s="44" t="s">
        <v>50</v>
      </c>
      <c r="E49" s="45">
        <f t="shared" si="0"/>
        <v>7.390714285714286</v>
      </c>
      <c r="F49" s="52">
        <v>7</v>
      </c>
      <c r="G49" s="52">
        <v>103.47</v>
      </c>
      <c r="H49" s="49">
        <f t="shared" si="3"/>
        <v>24.41</v>
      </c>
      <c r="I49" s="45">
        <f t="shared" si="4"/>
        <v>127.88</v>
      </c>
      <c r="J49" s="45"/>
    </row>
    <row r="50" spans="1:10" x14ac:dyDescent="0.25">
      <c r="A50" s="33">
        <v>42</v>
      </c>
      <c r="B50" s="43" t="s">
        <v>72</v>
      </c>
      <c r="C50" s="51" t="s">
        <v>73</v>
      </c>
      <c r="D50" s="44" t="s">
        <v>74</v>
      </c>
      <c r="E50" s="45">
        <f t="shared" si="0"/>
        <v>8.2168749999999999</v>
      </c>
      <c r="F50" s="52">
        <v>8</v>
      </c>
      <c r="G50" s="52">
        <v>131.47</v>
      </c>
      <c r="H50" s="49">
        <f t="shared" si="3"/>
        <v>31.01</v>
      </c>
      <c r="I50" s="45">
        <f t="shared" si="4"/>
        <v>162.47999999999999</v>
      </c>
      <c r="J50" s="45"/>
    </row>
    <row r="51" spans="1:10" x14ac:dyDescent="0.25">
      <c r="A51" s="40"/>
      <c r="B51" s="41" t="s">
        <v>75</v>
      </c>
      <c r="C51" s="41"/>
      <c r="D51" s="40"/>
      <c r="E51" s="40"/>
      <c r="F51" s="40"/>
      <c r="G51" s="40"/>
      <c r="H51" s="40"/>
      <c r="I51" s="40"/>
      <c r="J51" s="40"/>
    </row>
  </sheetData>
  <mergeCells count="3">
    <mergeCell ref="F1:J1"/>
    <mergeCell ref="A4:J4"/>
    <mergeCell ref="A7:C7"/>
  </mergeCells>
  <pageMargins left="0.31" right="0.27" top="0.75" bottom="0.75" header="0.3" footer="0.3"/>
  <pageSetup paperSize="9" scale="55" fitToHeight="0"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D2992-A909-4F4F-9C6B-E870071A6C24}">
  <sheetPr>
    <pageSetUpPr fitToPage="1"/>
  </sheetPr>
  <dimension ref="A1:J45"/>
  <sheetViews>
    <sheetView zoomScale="60" zoomScaleNormal="60" workbookViewId="0">
      <selection activeCell="O6" sqref="O6"/>
    </sheetView>
  </sheetViews>
  <sheetFormatPr defaultRowHeight="15" x14ac:dyDescent="0.25"/>
  <cols>
    <col min="1" max="1" width="6" customWidth="1"/>
    <col min="2" max="2" width="36.5703125" customWidth="1"/>
    <col min="3" max="3" width="27.140625" customWidth="1"/>
    <col min="4" max="5" width="13.140625" customWidth="1"/>
    <col min="6" max="6" width="11.85546875" customWidth="1"/>
    <col min="7" max="7" width="15.7109375" customWidth="1"/>
    <col min="8" max="8" width="11.140625" customWidth="1"/>
    <col min="9" max="9" width="12" customWidth="1"/>
    <col min="10" max="10" width="18.28515625" customWidth="1"/>
  </cols>
  <sheetData>
    <row r="1" spans="1:10" ht="85.5" customHeight="1" x14ac:dyDescent="0.25">
      <c r="A1" s="20"/>
      <c r="B1" s="21"/>
      <c r="C1" s="20"/>
      <c r="D1" s="20"/>
      <c r="E1" s="20"/>
      <c r="F1" s="20"/>
      <c r="G1" s="100" t="s">
        <v>99</v>
      </c>
      <c r="H1" s="101"/>
      <c r="I1" s="101"/>
      <c r="J1" s="101"/>
    </row>
    <row r="2" spans="1:10" ht="18.75" x14ac:dyDescent="0.3">
      <c r="A2" s="20"/>
      <c r="B2" s="24"/>
      <c r="C2" s="20"/>
      <c r="D2" s="20"/>
      <c r="E2" s="20"/>
      <c r="F2" s="20"/>
      <c r="G2" s="28"/>
      <c r="H2" s="20"/>
      <c r="I2" s="20"/>
      <c r="J2" s="60" t="s">
        <v>98</v>
      </c>
    </row>
    <row r="3" spans="1:10" x14ac:dyDescent="0.25">
      <c r="A3" s="20"/>
      <c r="B3" s="21"/>
      <c r="C3" s="20"/>
      <c r="D3" s="20"/>
      <c r="E3" s="20"/>
      <c r="F3" s="20"/>
      <c r="G3" s="28"/>
      <c r="H3" s="20"/>
      <c r="I3" s="20"/>
      <c r="J3" s="29"/>
    </row>
    <row r="4" spans="1:10" ht="48.95" customHeight="1" x14ac:dyDescent="0.25">
      <c r="A4" s="102" t="s">
        <v>76</v>
      </c>
      <c r="B4" s="102"/>
      <c r="C4" s="102"/>
      <c r="D4" s="102"/>
      <c r="E4" s="102"/>
      <c r="F4" s="102"/>
      <c r="G4" s="102"/>
      <c r="H4" s="102"/>
      <c r="I4" s="102"/>
      <c r="J4" s="102"/>
    </row>
    <row r="5" spans="1:10" ht="15.75" x14ac:dyDescent="0.25">
      <c r="A5" s="53"/>
      <c r="B5" s="53"/>
      <c r="C5" s="53"/>
      <c r="D5" s="53"/>
      <c r="E5" s="53"/>
      <c r="F5" s="53"/>
      <c r="G5" s="53"/>
      <c r="H5" s="53"/>
      <c r="I5" s="53"/>
      <c r="J5" s="54"/>
    </row>
    <row r="6" spans="1:10" ht="102" x14ac:dyDescent="0.25">
      <c r="A6" s="32" t="s">
        <v>26</v>
      </c>
      <c r="B6" s="33" t="s">
        <v>27</v>
      </c>
      <c r="C6" s="33" t="s">
        <v>28</v>
      </c>
      <c r="D6" s="33" t="s">
        <v>29</v>
      </c>
      <c r="E6" s="33" t="s">
        <v>77</v>
      </c>
      <c r="F6" s="33" t="s">
        <v>78</v>
      </c>
      <c r="G6" s="34" t="s">
        <v>79</v>
      </c>
      <c r="H6" s="35" t="s">
        <v>33</v>
      </c>
      <c r="I6" s="33" t="s">
        <v>34</v>
      </c>
      <c r="J6" s="37" t="s">
        <v>35</v>
      </c>
    </row>
    <row r="7" spans="1:10" x14ac:dyDescent="0.25">
      <c r="A7" s="103" t="s">
        <v>36</v>
      </c>
      <c r="B7" s="103"/>
      <c r="C7" s="103"/>
      <c r="D7" s="55"/>
      <c r="E7" s="55"/>
      <c r="F7" s="55"/>
      <c r="G7" s="39">
        <f>SUM(G8:G41)</f>
        <v>12785.889999999998</v>
      </c>
      <c r="H7" s="39">
        <f>SUM(H8:H41)</f>
        <v>3008.0399999999995</v>
      </c>
      <c r="I7" s="39">
        <f>SUM(I8:I41)</f>
        <v>15793.929999999998</v>
      </c>
      <c r="J7" s="39"/>
    </row>
    <row r="8" spans="1:10" x14ac:dyDescent="0.25">
      <c r="A8" s="40"/>
      <c r="B8" s="40" t="s">
        <v>37</v>
      </c>
      <c r="C8" s="56"/>
      <c r="D8" s="56"/>
      <c r="E8" s="56"/>
      <c r="F8" s="56"/>
      <c r="G8" s="57"/>
      <c r="H8" s="57"/>
      <c r="I8" s="57"/>
      <c r="J8" s="57"/>
    </row>
    <row r="9" spans="1:10" x14ac:dyDescent="0.25">
      <c r="A9" s="37">
        <v>1</v>
      </c>
      <c r="B9" s="58" t="s">
        <v>53</v>
      </c>
      <c r="C9" s="58" t="s">
        <v>43</v>
      </c>
      <c r="D9" s="52" t="s">
        <v>54</v>
      </c>
      <c r="E9" s="52">
        <v>1652.17</v>
      </c>
      <c r="F9" s="52" t="s">
        <v>80</v>
      </c>
      <c r="G9" s="52">
        <v>495.65</v>
      </c>
      <c r="H9" s="49">
        <f>ROUND(G9*23.59%,2)</f>
        <v>116.92</v>
      </c>
      <c r="I9" s="45">
        <f t="shared" ref="I9:I36" si="0">G9+H9</f>
        <v>612.56999999999994</v>
      </c>
      <c r="J9" s="37"/>
    </row>
    <row r="10" spans="1:10" x14ac:dyDescent="0.25">
      <c r="A10" s="37">
        <v>2</v>
      </c>
      <c r="B10" s="58" t="s">
        <v>53</v>
      </c>
      <c r="C10" s="58" t="s">
        <v>43</v>
      </c>
      <c r="D10" s="52" t="s">
        <v>54</v>
      </c>
      <c r="E10" s="52">
        <v>347.83</v>
      </c>
      <c r="F10" s="52" t="s">
        <v>80</v>
      </c>
      <c r="G10" s="52">
        <v>104.35</v>
      </c>
      <c r="H10" s="49">
        <f t="shared" ref="H10:H41" si="1">ROUND(G10*23.59%,2)</f>
        <v>24.62</v>
      </c>
      <c r="I10" s="45">
        <f t="shared" si="0"/>
        <v>128.97</v>
      </c>
      <c r="J10" s="37"/>
    </row>
    <row r="11" spans="1:10" x14ac:dyDescent="0.25">
      <c r="A11" s="37">
        <v>3</v>
      </c>
      <c r="B11" s="58" t="s">
        <v>53</v>
      </c>
      <c r="C11" s="58" t="s">
        <v>45</v>
      </c>
      <c r="D11" s="52" t="s">
        <v>55</v>
      </c>
      <c r="E11" s="52">
        <v>2795</v>
      </c>
      <c r="F11" s="52" t="s">
        <v>80</v>
      </c>
      <c r="G11" s="52">
        <v>838.5</v>
      </c>
      <c r="H11" s="49">
        <f t="shared" si="1"/>
        <v>197.8</v>
      </c>
      <c r="I11" s="45">
        <f t="shared" si="0"/>
        <v>1036.3</v>
      </c>
      <c r="J11" s="37"/>
    </row>
    <row r="12" spans="1:10" x14ac:dyDescent="0.25">
      <c r="A12" s="37">
        <v>4</v>
      </c>
      <c r="B12" s="58" t="s">
        <v>53</v>
      </c>
      <c r="C12" s="58" t="s">
        <v>56</v>
      </c>
      <c r="D12" s="52" t="s">
        <v>60</v>
      </c>
      <c r="E12" s="52">
        <v>785.22</v>
      </c>
      <c r="F12" s="52" t="s">
        <v>80</v>
      </c>
      <c r="G12" s="52">
        <v>235.57</v>
      </c>
      <c r="H12" s="49">
        <f>ROUND(G12*23.59%,2)</f>
        <v>55.57</v>
      </c>
      <c r="I12" s="45">
        <f t="shared" si="0"/>
        <v>291.14</v>
      </c>
    </row>
    <row r="13" spans="1:10" x14ac:dyDescent="0.25">
      <c r="A13" s="37">
        <v>5</v>
      </c>
      <c r="B13" s="58" t="s">
        <v>53</v>
      </c>
      <c r="C13" s="58" t="s">
        <v>56</v>
      </c>
      <c r="D13" s="52" t="s">
        <v>60</v>
      </c>
      <c r="E13" s="52">
        <v>1065.6500000000001</v>
      </c>
      <c r="F13" s="52" t="s">
        <v>80</v>
      </c>
      <c r="G13" s="52">
        <v>319.7</v>
      </c>
      <c r="H13" s="49">
        <f t="shared" si="1"/>
        <v>75.42</v>
      </c>
      <c r="I13" s="45">
        <f t="shared" si="0"/>
        <v>395.12</v>
      </c>
      <c r="J13" s="37"/>
    </row>
    <row r="14" spans="1:10" x14ac:dyDescent="0.25">
      <c r="A14" s="37">
        <v>6</v>
      </c>
      <c r="B14" s="58" t="s">
        <v>53</v>
      </c>
      <c r="C14" s="58" t="s">
        <v>56</v>
      </c>
      <c r="D14" s="52" t="s">
        <v>50</v>
      </c>
      <c r="E14" s="52">
        <v>1241.74</v>
      </c>
      <c r="F14" s="52" t="s">
        <v>80</v>
      </c>
      <c r="G14" s="52">
        <v>372.52</v>
      </c>
      <c r="H14" s="49">
        <f t="shared" si="1"/>
        <v>87.88</v>
      </c>
      <c r="I14" s="45">
        <f t="shared" si="0"/>
        <v>460.4</v>
      </c>
      <c r="J14" s="37"/>
    </row>
    <row r="15" spans="1:10" x14ac:dyDescent="0.25">
      <c r="A15" s="37">
        <v>7</v>
      </c>
      <c r="B15" s="58" t="s">
        <v>53</v>
      </c>
      <c r="C15" s="58" t="s">
        <v>81</v>
      </c>
      <c r="D15" s="52" t="s">
        <v>50</v>
      </c>
      <c r="E15" s="52">
        <v>1360</v>
      </c>
      <c r="F15" s="52" t="s">
        <v>80</v>
      </c>
      <c r="G15" s="52">
        <v>408</v>
      </c>
      <c r="H15" s="49">
        <f t="shared" si="1"/>
        <v>96.25</v>
      </c>
      <c r="I15" s="45">
        <f t="shared" si="0"/>
        <v>504.25</v>
      </c>
      <c r="J15" s="37"/>
    </row>
    <row r="16" spans="1:10" ht="25.5" x14ac:dyDescent="0.25">
      <c r="A16" s="37">
        <v>8</v>
      </c>
      <c r="B16" s="58" t="s">
        <v>53</v>
      </c>
      <c r="C16" s="58" t="s">
        <v>57</v>
      </c>
      <c r="D16" s="52" t="s">
        <v>44</v>
      </c>
      <c r="E16" s="52">
        <v>1645</v>
      </c>
      <c r="F16" s="52" t="s">
        <v>80</v>
      </c>
      <c r="G16" s="52">
        <v>493.5</v>
      </c>
      <c r="H16" s="49">
        <f>ROUND(G16*21.94%,2)</f>
        <v>108.27</v>
      </c>
      <c r="I16" s="45">
        <f t="shared" si="0"/>
        <v>601.77</v>
      </c>
      <c r="J16" s="33" t="s">
        <v>58</v>
      </c>
    </row>
    <row r="17" spans="1:10" x14ac:dyDescent="0.25">
      <c r="A17" s="37">
        <v>9</v>
      </c>
      <c r="B17" s="58" t="s">
        <v>53</v>
      </c>
      <c r="C17" s="58" t="s">
        <v>59</v>
      </c>
      <c r="D17" s="52" t="s">
        <v>60</v>
      </c>
      <c r="E17" s="52">
        <v>1233.9100000000001</v>
      </c>
      <c r="F17" s="52" t="s">
        <v>80</v>
      </c>
      <c r="G17" s="52">
        <v>370.17</v>
      </c>
      <c r="H17" s="49">
        <f t="shared" si="1"/>
        <v>87.32</v>
      </c>
      <c r="I17" s="45">
        <f t="shared" si="0"/>
        <v>457.49</v>
      </c>
      <c r="J17" s="37"/>
    </row>
    <row r="18" spans="1:10" x14ac:dyDescent="0.25">
      <c r="A18" s="37">
        <v>10</v>
      </c>
      <c r="B18" s="58" t="s">
        <v>53</v>
      </c>
      <c r="C18" s="58" t="s">
        <v>61</v>
      </c>
      <c r="D18" s="52" t="s">
        <v>62</v>
      </c>
      <c r="E18" s="52">
        <v>1455</v>
      </c>
      <c r="F18" s="52" t="s">
        <v>80</v>
      </c>
      <c r="G18" s="52">
        <v>436.5</v>
      </c>
      <c r="H18" s="49">
        <f t="shared" si="1"/>
        <v>102.97</v>
      </c>
      <c r="I18" s="45">
        <f>G18+H18</f>
        <v>539.47</v>
      </c>
      <c r="J18" s="59"/>
    </row>
    <row r="19" spans="1:10" x14ac:dyDescent="0.25">
      <c r="A19" s="37">
        <v>11</v>
      </c>
      <c r="B19" s="58" t="s">
        <v>53</v>
      </c>
      <c r="C19" s="58" t="s">
        <v>61</v>
      </c>
      <c r="D19" s="52" t="s">
        <v>62</v>
      </c>
      <c r="E19" s="52">
        <v>1455</v>
      </c>
      <c r="F19" s="52" t="s">
        <v>80</v>
      </c>
      <c r="G19" s="52">
        <v>436.5</v>
      </c>
      <c r="H19" s="49">
        <f t="shared" si="1"/>
        <v>102.97</v>
      </c>
      <c r="I19" s="45">
        <f>G19+H19</f>
        <v>539.47</v>
      </c>
      <c r="J19" s="59"/>
    </row>
    <row r="20" spans="1:10" x14ac:dyDescent="0.25">
      <c r="A20" s="37">
        <v>12</v>
      </c>
      <c r="B20" s="58" t="s">
        <v>53</v>
      </c>
      <c r="C20" s="58" t="s">
        <v>63</v>
      </c>
      <c r="D20" s="52" t="s">
        <v>50</v>
      </c>
      <c r="E20" s="52">
        <v>1360</v>
      </c>
      <c r="F20" s="52" t="s">
        <v>80</v>
      </c>
      <c r="G20" s="52">
        <v>408</v>
      </c>
      <c r="H20" s="49">
        <f t="shared" si="1"/>
        <v>96.25</v>
      </c>
      <c r="I20" s="45">
        <f t="shared" si="0"/>
        <v>504.25</v>
      </c>
      <c r="J20" s="37"/>
    </row>
    <row r="21" spans="1:10" x14ac:dyDescent="0.25">
      <c r="A21" s="37">
        <v>13</v>
      </c>
      <c r="B21" s="58" t="s">
        <v>53</v>
      </c>
      <c r="C21" s="58" t="s">
        <v>63</v>
      </c>
      <c r="D21" s="52" t="s">
        <v>50</v>
      </c>
      <c r="E21" s="52">
        <v>1241.74</v>
      </c>
      <c r="F21" s="52" t="s">
        <v>80</v>
      </c>
      <c r="G21" s="52">
        <v>372.52</v>
      </c>
      <c r="H21" s="49">
        <f t="shared" si="1"/>
        <v>87.88</v>
      </c>
      <c r="I21" s="45">
        <f t="shared" si="0"/>
        <v>460.4</v>
      </c>
      <c r="J21" s="37"/>
    </row>
    <row r="22" spans="1:10" x14ac:dyDescent="0.25">
      <c r="A22" s="37">
        <v>14</v>
      </c>
      <c r="B22" s="58" t="s">
        <v>53</v>
      </c>
      <c r="C22" s="58" t="s">
        <v>63</v>
      </c>
      <c r="D22" s="52" t="s">
        <v>50</v>
      </c>
      <c r="E22" s="52">
        <v>1360</v>
      </c>
      <c r="F22" s="52" t="s">
        <v>80</v>
      </c>
      <c r="G22" s="52">
        <v>408</v>
      </c>
      <c r="H22" s="49">
        <f t="shared" si="1"/>
        <v>96.25</v>
      </c>
      <c r="I22" s="45">
        <f t="shared" si="0"/>
        <v>504.25</v>
      </c>
      <c r="J22" s="37"/>
    </row>
    <row r="23" spans="1:10" x14ac:dyDescent="0.25">
      <c r="A23" s="37">
        <v>15</v>
      </c>
      <c r="B23" s="58" t="s">
        <v>53</v>
      </c>
      <c r="C23" s="58" t="s">
        <v>63</v>
      </c>
      <c r="D23" s="52" t="s">
        <v>50</v>
      </c>
      <c r="E23" s="52">
        <v>1360</v>
      </c>
      <c r="F23" s="52" t="s">
        <v>80</v>
      </c>
      <c r="G23" s="52">
        <v>408</v>
      </c>
      <c r="H23" s="49">
        <f t="shared" si="1"/>
        <v>96.25</v>
      </c>
      <c r="I23" s="45">
        <f t="shared" si="0"/>
        <v>504.25</v>
      </c>
      <c r="J23" s="37"/>
    </row>
    <row r="24" spans="1:10" x14ac:dyDescent="0.25">
      <c r="A24" s="37">
        <v>16</v>
      </c>
      <c r="B24" s="58" t="s">
        <v>53</v>
      </c>
      <c r="C24" s="58" t="s">
        <v>64</v>
      </c>
      <c r="D24" s="52" t="s">
        <v>50</v>
      </c>
      <c r="E24" s="52">
        <v>1360</v>
      </c>
      <c r="F24" s="52" t="s">
        <v>80</v>
      </c>
      <c r="G24" s="52">
        <v>408</v>
      </c>
      <c r="H24" s="49">
        <f t="shared" si="1"/>
        <v>96.25</v>
      </c>
      <c r="I24" s="45">
        <f t="shared" si="0"/>
        <v>504.25</v>
      </c>
      <c r="J24" s="37"/>
    </row>
    <row r="25" spans="1:10" x14ac:dyDescent="0.25">
      <c r="A25" s="37">
        <v>17</v>
      </c>
      <c r="B25" s="58" t="s">
        <v>65</v>
      </c>
      <c r="C25" s="58" t="s">
        <v>66</v>
      </c>
      <c r="D25" s="52" t="s">
        <v>54</v>
      </c>
      <c r="E25" s="52">
        <v>1652.17</v>
      </c>
      <c r="F25" s="52" t="s">
        <v>80</v>
      </c>
      <c r="G25" s="52">
        <v>495.65</v>
      </c>
      <c r="H25" s="49">
        <f t="shared" si="1"/>
        <v>116.92</v>
      </c>
      <c r="I25" s="45">
        <f t="shared" si="0"/>
        <v>612.56999999999994</v>
      </c>
      <c r="J25" s="37"/>
    </row>
    <row r="26" spans="1:10" x14ac:dyDescent="0.25">
      <c r="A26" s="37">
        <v>18</v>
      </c>
      <c r="B26" s="58" t="s">
        <v>65</v>
      </c>
      <c r="C26" s="58" t="s">
        <v>66</v>
      </c>
      <c r="D26" s="52" t="s">
        <v>54</v>
      </c>
      <c r="E26" s="52">
        <v>782.61</v>
      </c>
      <c r="F26" s="52" t="s">
        <v>80</v>
      </c>
      <c r="G26" s="52">
        <v>234.78</v>
      </c>
      <c r="H26" s="49">
        <f t="shared" si="1"/>
        <v>55.38</v>
      </c>
      <c r="I26" s="45">
        <f t="shared" si="0"/>
        <v>290.16000000000003</v>
      </c>
      <c r="J26" s="37"/>
    </row>
    <row r="27" spans="1:10" x14ac:dyDescent="0.25">
      <c r="A27" s="37">
        <v>19</v>
      </c>
      <c r="B27" s="58" t="s">
        <v>65</v>
      </c>
      <c r="C27" s="58" t="s">
        <v>66</v>
      </c>
      <c r="D27" s="52" t="s">
        <v>54</v>
      </c>
      <c r="E27" s="52">
        <v>1652.17</v>
      </c>
      <c r="F27" s="52" t="s">
        <v>80</v>
      </c>
      <c r="G27" s="52">
        <v>495.65</v>
      </c>
      <c r="H27" s="49">
        <f t="shared" si="1"/>
        <v>116.92</v>
      </c>
      <c r="I27" s="45">
        <f t="shared" si="0"/>
        <v>612.56999999999994</v>
      </c>
      <c r="J27" s="37"/>
    </row>
    <row r="28" spans="1:10" x14ac:dyDescent="0.25">
      <c r="A28" s="37">
        <v>20</v>
      </c>
      <c r="B28" s="58" t="s">
        <v>65</v>
      </c>
      <c r="C28" s="58" t="s">
        <v>68</v>
      </c>
      <c r="D28" s="52" t="s">
        <v>69</v>
      </c>
      <c r="E28" s="52">
        <v>2004.35</v>
      </c>
      <c r="F28" s="52" t="s">
        <v>80</v>
      </c>
      <c r="G28" s="52">
        <v>601.29999999999995</v>
      </c>
      <c r="H28" s="49">
        <f t="shared" si="1"/>
        <v>141.85</v>
      </c>
      <c r="I28" s="45">
        <f t="shared" si="0"/>
        <v>743.15</v>
      </c>
      <c r="J28" s="37"/>
    </row>
    <row r="29" spans="1:10" x14ac:dyDescent="0.25">
      <c r="A29" s="37">
        <v>21</v>
      </c>
      <c r="B29" s="58" t="s">
        <v>65</v>
      </c>
      <c r="C29" s="58" t="s">
        <v>70</v>
      </c>
      <c r="D29" s="52" t="s">
        <v>71</v>
      </c>
      <c r="E29" s="52">
        <v>990</v>
      </c>
      <c r="F29" s="52" t="s">
        <v>80</v>
      </c>
      <c r="G29" s="52">
        <v>297</v>
      </c>
      <c r="H29" s="49">
        <f t="shared" si="1"/>
        <v>70.06</v>
      </c>
      <c r="I29" s="45">
        <f t="shared" si="0"/>
        <v>367.06</v>
      </c>
      <c r="J29" s="37"/>
    </row>
    <row r="30" spans="1:10" x14ac:dyDescent="0.25">
      <c r="A30" s="37">
        <v>22</v>
      </c>
      <c r="B30" s="58" t="s">
        <v>65</v>
      </c>
      <c r="C30" s="58" t="s">
        <v>70</v>
      </c>
      <c r="D30" s="52" t="s">
        <v>71</v>
      </c>
      <c r="E30" s="52">
        <v>810</v>
      </c>
      <c r="F30" s="52" t="s">
        <v>80</v>
      </c>
      <c r="G30" s="52">
        <v>243</v>
      </c>
      <c r="H30" s="49">
        <f t="shared" si="1"/>
        <v>57.32</v>
      </c>
      <c r="I30" s="45">
        <f t="shared" si="0"/>
        <v>300.32</v>
      </c>
      <c r="J30" s="37"/>
    </row>
    <row r="31" spans="1:10" x14ac:dyDescent="0.25">
      <c r="A31" s="37">
        <v>23</v>
      </c>
      <c r="B31" s="58" t="s">
        <v>65</v>
      </c>
      <c r="C31" s="58" t="s">
        <v>70</v>
      </c>
      <c r="D31" s="52" t="s">
        <v>71</v>
      </c>
      <c r="E31" s="52">
        <v>1980</v>
      </c>
      <c r="F31" s="52" t="s">
        <v>80</v>
      </c>
      <c r="G31" s="52">
        <v>594</v>
      </c>
      <c r="H31" s="49">
        <f t="shared" si="1"/>
        <v>140.12</v>
      </c>
      <c r="I31" s="45">
        <f t="shared" si="0"/>
        <v>734.12</v>
      </c>
      <c r="J31" s="37"/>
    </row>
    <row r="32" spans="1:10" x14ac:dyDescent="0.25">
      <c r="A32" s="37">
        <v>24</v>
      </c>
      <c r="B32" s="58" t="s">
        <v>72</v>
      </c>
      <c r="C32" s="58" t="s">
        <v>67</v>
      </c>
      <c r="D32" s="52" t="s">
        <v>82</v>
      </c>
      <c r="E32" s="52">
        <v>2900</v>
      </c>
      <c r="F32" s="52" t="s">
        <v>80</v>
      </c>
      <c r="G32" s="52">
        <v>870</v>
      </c>
      <c r="H32" s="49">
        <f>ROUND(G32*23.59%,2)-0.01</f>
        <v>205.22</v>
      </c>
      <c r="I32" s="45">
        <f>G32+H32</f>
        <v>1075.22</v>
      </c>
      <c r="J32" s="37"/>
    </row>
    <row r="33" spans="1:10" x14ac:dyDescent="0.25">
      <c r="A33" s="37">
        <v>25</v>
      </c>
      <c r="B33" s="58" t="s">
        <v>72</v>
      </c>
      <c r="C33" s="58" t="s">
        <v>68</v>
      </c>
      <c r="D33" s="52" t="s">
        <v>54</v>
      </c>
      <c r="E33" s="52">
        <v>1304.3499999999999</v>
      </c>
      <c r="F33" s="52" t="s">
        <v>80</v>
      </c>
      <c r="G33" s="52">
        <v>391.3</v>
      </c>
      <c r="H33" s="49">
        <f>ROUND(G33*23.59%,2)</f>
        <v>92.31</v>
      </c>
      <c r="I33" s="45">
        <f t="shared" si="0"/>
        <v>483.61</v>
      </c>
      <c r="J33" s="37"/>
    </row>
    <row r="34" spans="1:10" x14ac:dyDescent="0.25">
      <c r="A34" s="37">
        <v>26</v>
      </c>
      <c r="B34" s="58" t="s">
        <v>72</v>
      </c>
      <c r="C34" s="58" t="s">
        <v>68</v>
      </c>
      <c r="D34" s="52" t="s">
        <v>83</v>
      </c>
      <c r="E34" s="52">
        <v>834.78</v>
      </c>
      <c r="F34" s="52" t="s">
        <v>84</v>
      </c>
      <c r="G34" s="52">
        <v>166.96</v>
      </c>
      <c r="H34" s="49">
        <f>ROUND(G34*23.59%,2)</f>
        <v>39.39</v>
      </c>
      <c r="I34" s="45">
        <f t="shared" si="0"/>
        <v>206.35000000000002</v>
      </c>
      <c r="J34" s="37"/>
    </row>
    <row r="35" spans="1:10" x14ac:dyDescent="0.25">
      <c r="A35" s="37">
        <v>27</v>
      </c>
      <c r="B35" s="58" t="s">
        <v>72</v>
      </c>
      <c r="C35" s="58" t="s">
        <v>73</v>
      </c>
      <c r="D35" s="52" t="s">
        <v>74</v>
      </c>
      <c r="E35" s="52">
        <v>854.61</v>
      </c>
      <c r="F35" s="52" t="s">
        <v>80</v>
      </c>
      <c r="G35" s="52">
        <v>256.38</v>
      </c>
      <c r="H35" s="49">
        <f t="shared" si="1"/>
        <v>60.48</v>
      </c>
      <c r="I35" s="45">
        <f t="shared" si="0"/>
        <v>316.86</v>
      </c>
      <c r="J35" s="37"/>
    </row>
    <row r="36" spans="1:10" x14ac:dyDescent="0.25">
      <c r="A36" s="37">
        <v>28</v>
      </c>
      <c r="B36" s="58" t="s">
        <v>72</v>
      </c>
      <c r="C36" s="58" t="s">
        <v>73</v>
      </c>
      <c r="D36" s="52" t="s">
        <v>74</v>
      </c>
      <c r="E36" s="52">
        <v>723.13</v>
      </c>
      <c r="F36" s="52" t="s">
        <v>80</v>
      </c>
      <c r="G36" s="52">
        <v>216.94</v>
      </c>
      <c r="H36" s="49">
        <f t="shared" si="1"/>
        <v>51.18</v>
      </c>
      <c r="I36" s="45">
        <f t="shared" si="0"/>
        <v>268.12</v>
      </c>
      <c r="J36" s="37"/>
    </row>
    <row r="37" spans="1:10" x14ac:dyDescent="0.25">
      <c r="A37" s="37">
        <v>29</v>
      </c>
      <c r="B37" s="58" t="s">
        <v>72</v>
      </c>
      <c r="C37" s="58" t="s">
        <v>73</v>
      </c>
      <c r="D37" s="52" t="s">
        <v>74</v>
      </c>
      <c r="E37" s="52">
        <v>788.87</v>
      </c>
      <c r="F37" s="52" t="s">
        <v>80</v>
      </c>
      <c r="G37" s="52">
        <v>236.66</v>
      </c>
      <c r="H37" s="49">
        <f t="shared" si="1"/>
        <v>55.83</v>
      </c>
      <c r="I37" s="45">
        <f>G37+H37</f>
        <v>292.49</v>
      </c>
      <c r="J37" s="37"/>
    </row>
    <row r="38" spans="1:10" x14ac:dyDescent="0.25">
      <c r="A38" s="37">
        <v>30</v>
      </c>
      <c r="B38" s="58" t="s">
        <v>72</v>
      </c>
      <c r="C38" s="58" t="s">
        <v>63</v>
      </c>
      <c r="D38" s="52" t="s">
        <v>50</v>
      </c>
      <c r="E38" s="52">
        <v>768.7</v>
      </c>
      <c r="F38" s="52" t="s">
        <v>80</v>
      </c>
      <c r="G38" s="52">
        <v>230.61</v>
      </c>
      <c r="H38" s="49">
        <f t="shared" si="1"/>
        <v>54.4</v>
      </c>
      <c r="I38" s="45">
        <f>G38+H38</f>
        <v>285.01</v>
      </c>
      <c r="J38" s="37"/>
    </row>
    <row r="39" spans="1:10" x14ac:dyDescent="0.25">
      <c r="A39" s="37">
        <v>31</v>
      </c>
      <c r="B39" s="58" t="s">
        <v>72</v>
      </c>
      <c r="C39" s="58" t="s">
        <v>63</v>
      </c>
      <c r="D39" s="52" t="s">
        <v>50</v>
      </c>
      <c r="E39" s="52">
        <v>1005.22</v>
      </c>
      <c r="F39" s="52" t="s">
        <v>80</v>
      </c>
      <c r="G39" s="52">
        <v>301.57</v>
      </c>
      <c r="H39" s="49">
        <f t="shared" si="1"/>
        <v>71.14</v>
      </c>
      <c r="I39" s="45">
        <f>G39+H39</f>
        <v>372.71</v>
      </c>
      <c r="J39" s="37"/>
    </row>
    <row r="40" spans="1:10" x14ac:dyDescent="0.25">
      <c r="A40" s="37">
        <v>32</v>
      </c>
      <c r="B40" s="58" t="s">
        <v>72</v>
      </c>
      <c r="C40" s="58" t="s">
        <v>63</v>
      </c>
      <c r="D40" s="52" t="s">
        <v>50</v>
      </c>
      <c r="E40" s="52">
        <v>1123.48</v>
      </c>
      <c r="F40" s="52" t="s">
        <v>80</v>
      </c>
      <c r="G40" s="52">
        <v>337.04</v>
      </c>
      <c r="H40" s="49">
        <f t="shared" si="1"/>
        <v>79.510000000000005</v>
      </c>
      <c r="I40" s="45">
        <f>G40+H40</f>
        <v>416.55</v>
      </c>
      <c r="J40" s="37"/>
    </row>
    <row r="41" spans="1:10" x14ac:dyDescent="0.25">
      <c r="A41" s="37">
        <v>33</v>
      </c>
      <c r="B41" s="58" t="s">
        <v>72</v>
      </c>
      <c r="C41" s="58" t="s">
        <v>63</v>
      </c>
      <c r="D41" s="52" t="s">
        <v>50</v>
      </c>
      <c r="E41" s="52">
        <v>1005.22</v>
      </c>
      <c r="F41" s="52" t="s">
        <v>80</v>
      </c>
      <c r="G41" s="52">
        <v>301.57</v>
      </c>
      <c r="H41" s="49">
        <f t="shared" si="1"/>
        <v>71.14</v>
      </c>
      <c r="I41" s="45">
        <f>G41+H41</f>
        <v>372.71</v>
      </c>
      <c r="J41" s="37"/>
    </row>
    <row r="42" spans="1:10" x14ac:dyDescent="0.25">
      <c r="A42" s="40"/>
      <c r="B42" s="41" t="s">
        <v>37</v>
      </c>
      <c r="C42" s="41"/>
      <c r="D42" s="40"/>
      <c r="E42" s="40"/>
      <c r="F42" s="40"/>
      <c r="G42" s="40"/>
      <c r="H42" s="40"/>
      <c r="I42" s="40"/>
      <c r="J42" s="40"/>
    </row>
    <row r="43" spans="1:10" x14ac:dyDescent="0.25">
      <c r="A43" s="20"/>
      <c r="B43" s="21"/>
      <c r="C43" s="20"/>
      <c r="D43" s="20"/>
      <c r="E43" s="20"/>
      <c r="F43" s="20"/>
      <c r="G43" s="20"/>
      <c r="H43" s="20"/>
      <c r="I43" s="20"/>
      <c r="J43" s="22"/>
    </row>
    <row r="44" spans="1:10" x14ac:dyDescent="0.25">
      <c r="A44" s="20"/>
      <c r="B44" s="25" t="s">
        <v>85</v>
      </c>
      <c r="C44" s="20"/>
      <c r="D44" s="20"/>
      <c r="E44" s="20"/>
      <c r="F44" s="20"/>
      <c r="G44" s="20"/>
      <c r="H44" s="20"/>
      <c r="I44" s="20"/>
      <c r="J44" s="22"/>
    </row>
    <row r="45" spans="1:10" x14ac:dyDescent="0.25">
      <c r="A45" s="20"/>
      <c r="B45" s="21"/>
      <c r="C45" s="20"/>
      <c r="D45" s="20"/>
      <c r="E45" s="20"/>
      <c r="F45" s="20"/>
      <c r="G45" s="20"/>
      <c r="H45" s="20"/>
      <c r="I45" s="20"/>
      <c r="J45" s="20"/>
    </row>
  </sheetData>
  <mergeCells count="3">
    <mergeCell ref="G1:J1"/>
    <mergeCell ref="A4:J4"/>
    <mergeCell ref="A7:C7"/>
  </mergeCells>
  <pageMargins left="0.31" right="0.33" top="0.75" bottom="0.75" header="0.3" footer="0.3"/>
  <pageSetup paperSize="9" scale="58" fitToHeight="0"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4.pielikums 1.tabula</vt:lpstr>
      <vt:lpstr>4.pielikuma 2.tabula</vt:lpstr>
      <vt:lpstr>4.pielikuma 3.tabula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Ieva Potjomkina</cp:lastModifiedBy>
  <cp:lastPrinted>2025-11-03T07:49:27Z</cp:lastPrinted>
  <dcterms:created xsi:type="dcterms:W3CDTF">2025-08-21T07:55:03Z</dcterms:created>
  <dcterms:modified xsi:type="dcterms:W3CDTF">2025-11-05T13:26:47Z</dcterms:modified>
</cp:coreProperties>
</file>