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veselibasministrija-my.sharepoint.com/personal/liene_abola_vm_gov_lv/Documents/Documents/Info_zinojums_farmaceita_maks/"/>
    </mc:Choice>
  </mc:AlternateContent>
  <xr:revisionPtr revIDLastSave="36" documentId="8_{BB36A67F-C4F2-4C40-89C6-40FA68967881}" xr6:coauthVersionLast="47" xr6:coauthVersionMax="47" xr10:uidLastSave="{73FA6A34-3370-48BF-9FEE-AAA51692A614}"/>
  <bookViews>
    <workbookView xWindow="280" yWindow="1850" windowWidth="12930" windowHeight="11630" xr2:uid="{4D5CFF4E-215E-4DA4-82C7-638BEBB952D7}"/>
  </bookViews>
  <sheets>
    <sheet name="KOPSAVILKUMS" sheetId="1" r:id="rId1"/>
    <sheet name="Neizpild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1" l="1"/>
  <c r="B22" i="1"/>
  <c r="C25" i="1"/>
  <c r="B25" i="1"/>
  <c r="D9" i="1"/>
  <c r="D10" i="1"/>
  <c r="D8" i="1"/>
  <c r="D7" i="1" s="1"/>
  <c r="C18" i="1"/>
  <c r="D18" i="1" s="1"/>
  <c r="C10" i="1"/>
  <c r="C17" i="1"/>
  <c r="D17" i="1" s="1"/>
  <c r="C9" i="1"/>
  <c r="C8" i="1"/>
  <c r="C35" i="2"/>
  <c r="B35" i="2"/>
  <c r="D32" i="2"/>
  <c r="D31" i="2"/>
  <c r="C32" i="2"/>
  <c r="C31" i="2"/>
  <c r="B32" i="2"/>
  <c r="D23" i="2"/>
  <c r="C23" i="2"/>
  <c r="B23" i="2"/>
  <c r="E22" i="2"/>
  <c r="F22" i="2" s="1"/>
  <c r="B11" i="2"/>
  <c r="B16" i="2" s="1"/>
  <c r="B9" i="2"/>
  <c r="B10" i="2" s="1"/>
  <c r="B12" i="2" s="1"/>
  <c r="B15" i="1"/>
  <c r="B7" i="1"/>
  <c r="B13" i="2" l="1"/>
  <c r="C7" i="1"/>
  <c r="G22" i="2"/>
  <c r="G23" i="2" s="1"/>
  <c r="F23" i="2"/>
  <c r="E23" i="2"/>
  <c r="C16" i="2" l="1"/>
  <c r="C16" i="1"/>
  <c r="D16" i="1" l="1"/>
  <c r="D15" i="1" s="1"/>
  <c r="C15" i="1"/>
</calcChain>
</file>

<file path=xl/sharedStrings.xml><?xml version="1.0" encoding="utf-8"?>
<sst xmlns="http://schemas.openxmlformats.org/spreadsheetml/2006/main" count="60" uniqueCount="49">
  <si>
    <t>Papildus piešķirtais finansējums, EUR</t>
  </si>
  <si>
    <t>KOPĀ, tai skaitā:</t>
  </si>
  <si>
    <t xml:space="preserve">Personām ar 1. grupas invaliditāti </t>
  </si>
  <si>
    <t>Recepšu medikamentiem, kam vienības cena ir līdz 10 euro</t>
  </si>
  <si>
    <t>Pielāgojumu informācijas sistēmā un to uzturēšana kontekstā ar farmaceita pakalpojuma apmaksu veikšanai</t>
  </si>
  <si>
    <t>Indikatīvi prognozētais finansējuma izlietojums, ņemot vērā, ka prioritārajā pasākumā no 2026. gada plānoto farmaceita pakalpojuma maksas atvieglojumi tiks ieviesti no 2026. gada 1. jūlija (par recepšu medikamentiem ar vienības cenu līdz 10 euro) un no 2026. gada 1. septembra (farmaceita pakalpojuma maksas segšana personām ar 1. grupas invaliditāti)</t>
  </si>
  <si>
    <t>1. Maksas par farmaceita pakalpojuma sniegšanu segšana 100% apmērā no valsts budžeta līdzekļiem personām ar 1. grupas invaliditāti</t>
  </si>
  <si>
    <t xml:space="preserve">2026. – 2028. gada prioritārā pasākumam 29_04_P “Medikamentu pieejamības stiprināšana medikamentu cenu segmentā līdz 10 euro un invalīdiem (farmācijas pakalpojuma līdzfinansējuma korekcija)” papildus piešķirtais finansējums un prognozētā izpilde </t>
  </si>
  <si>
    <t>2026. GADAM</t>
  </si>
  <si>
    <t>2027. GADAM UN TURPMĀK IK GADU</t>
  </si>
  <si>
    <t>Indikatīvi prognozētā izpilde, EUR</t>
  </si>
  <si>
    <t>Personas ar 1. grupas invaliditāti, skaits</t>
  </si>
  <si>
    <t>Recepšu skaits GADĀ, kam tiks segta FP maksa (vid. 20 receptes uz personu)</t>
  </si>
  <si>
    <t xml:space="preserve">Recepšu skaits 2026. gadā, kam tiks segta FP maksa * </t>
  </si>
  <si>
    <t>PP plānotais finansējums GADAM</t>
  </si>
  <si>
    <t>Kopā, EUR</t>
  </si>
  <si>
    <t>* PP tiks ieviests no 2026. gada 1. septembra</t>
  </si>
  <si>
    <t>Indikatīvi prognozētais finansējuma izlietojums 2026. gadam *</t>
  </si>
  <si>
    <t>Indikatīvi prognozētais finansējuma izlietojums 2027. gadam un turpmāk ik gadu</t>
  </si>
  <si>
    <t>Indikatīvi prognozētā neizpilde</t>
  </si>
  <si>
    <t>2027. gads un turpmāk ik gadu, EUR</t>
  </si>
  <si>
    <t xml:space="preserve">2.	Maksas par farmaceita pakalpojuma sniegšanu segšana 100% apmērā no valsts budžeta līdzekļiem par recepšu medikamentiem, kam vienības cena ir līdz 10 euro </t>
  </si>
  <si>
    <t>Prioritārajā pasākumā plānotais un papildus piešķirtais 2026. gadam</t>
  </si>
  <si>
    <t>Prioritārajā pasākumā plānotais un papildus piešķirtais 2027. gadam un turpmāk ik gadu</t>
  </si>
  <si>
    <t>Faktiskā izpilde 2025. gada janvāris - novembris</t>
  </si>
  <si>
    <t>Pacienta maksas daļa par farmaceita pakalpojumu recepšu zālēm līdz 10 euro par iepakojumu, EUR</t>
  </si>
  <si>
    <t>Indikatīvā prognoze finansējuma izlietojumam 2026. gada 1.jūlijs - 31. decembris  *</t>
  </si>
  <si>
    <t>* PP tiks ieviests no 2026. gada 1. jūlija</t>
  </si>
  <si>
    <t>** papildu nepieciešamais finansējums farmaceita pakalpojuma segšanai 100% apmērā no valsts budžeta par recepšu zālēm ar iepakojuma cenu līdz 10 euro, balstoties uz 2025. gada 11 mēnešu izpildi ir mazāks, nekā veicot sākotnējo prognozi uz 2025. gada 7 mēnešu faktisko izpildi</t>
  </si>
  <si>
    <t>Indikatīvā prognoze gadam, balstoties uz 2025. gadam 11 mēnešu faktisko izpildi **</t>
  </si>
  <si>
    <t>Receptes (skaits) ***</t>
  </si>
  <si>
    <t>Pacienti, kuri iegādāsies kompensējamās recepšu zāles ar iepakojuma aptiekas cenu līdz 10 euro un zāļu kompensāciju 100% apmērā  no farmaceita pakalpojuma maksas 0,75 euro apmērā netiks atbrīvoti</t>
  </si>
  <si>
    <t>Indikatīvā izdevumu samazinājuma prognoze gadam, balstoties uz 2025. gadam 11 mēnešu faktisko izpildi</t>
  </si>
  <si>
    <t>Indikatīvā izdevumu samazinājuma prognoze 2026. gada 1.jūlijs - 31. decembris</t>
  </si>
  <si>
    <t xml:space="preserve">Receptes ar 100% kompensāciju ar cenu līdz 10 euro (skaits) </t>
  </si>
  <si>
    <t>Pacienta maksas daļa par farmaceita pakalpojumu recepšu zālēm līdz 10 euro par iepakojumu 100% valsts kompensētām zālēm, EUR</t>
  </si>
  <si>
    <t>2026. gads</t>
  </si>
  <si>
    <t>Indikatīvā prognoze finansējuma izlietojumam gadam ar 5 % rezervi *</t>
  </si>
  <si>
    <r>
      <t>*** plānotajā recepšu skaitā arī receptes grūtniecēm (diagnozes kods Z 33) un sievietēm līdz 70 pēcdzemdību perioda dienai (diagnozes kods Z 39.2), iegādājoties minētām diagnozēm paredzētās kompensējamo zāļu M saraksta zāles ar 25% kompensāciju un kuru iepakojuma aptiekas</t>
    </r>
    <r>
      <rPr>
        <b/>
        <i/>
        <sz val="11"/>
        <color theme="1"/>
        <rFont val="Aptos Narrow"/>
        <family val="2"/>
        <scheme val="minor"/>
      </rPr>
      <t xml:space="preserve"> cena ir līdz 10 euro (tika apkopots kopējais recepšu skaits medikamentiem </t>
    </r>
    <r>
      <rPr>
        <b/>
        <i/>
        <u/>
        <sz val="11"/>
        <color theme="1"/>
        <rFont val="Aptos Narrow"/>
        <family val="2"/>
        <scheme val="minor"/>
      </rPr>
      <t>ar cenu līdz 10 euro</t>
    </r>
    <r>
      <rPr>
        <b/>
        <i/>
        <sz val="11"/>
        <color theme="1"/>
        <rFont val="Aptos Narrow"/>
        <family val="2"/>
        <scheme val="minor"/>
      </rPr>
      <t>)</t>
    </r>
  </si>
  <si>
    <t>2. Pielikums noteikumu projekta "Grozījumi Ministru kabineta 2005. gada 25. oktobra noteikumos Nr. 803 "Noteikumi par zāļu cenu veidošanas principiem"" anotācijai</t>
  </si>
  <si>
    <t>1. Pielikums noteikumu projekta "Grozījumi Ministru kabineta 2005. gada 25. oktobra noteikumos Nr. 803 "Noteikumi par zāļu cenu veidošanas principiem"" anotācijai</t>
  </si>
  <si>
    <t>Indikatīvi prognozētā neizpilde, EUR</t>
  </si>
  <si>
    <t>Farmaceitu pakalpojuma maksas kompensācijai paredzētais finansējums bidžeta apakšprogrammā 33.03.00  Kompensējamo medikamentu un materiālu apmaksāšana</t>
  </si>
  <si>
    <t>2026. gadam</t>
  </si>
  <si>
    <t>2027. gadam un turpmāk ik gadu</t>
  </si>
  <si>
    <t>"74. Gadskārtējā valsts budžeta izpildes procesā pārdalāmais finansējums" programmas 20.00.00 "Veselības aprūpes pasākumu īstenošana"</t>
  </si>
  <si>
    <t>2026. – 2028. gada prioritārā pasākuma 29_04_P “Medikamentu pieejamības stiprināšana medikamentu cenu segmentā līdz 10 euro un personām ar invaliditāti (farmācijas pakalpojuma līdzfinansējuma korekcija)” ietvaros noteikumu projektā paradzēto pasākumu īstenošanai</t>
  </si>
  <si>
    <t>Esošā budžeta ietvaros no plānotā ietaupījuma no piecenojuma maiņas lieltirgotavām un aptiekām</t>
  </si>
  <si>
    <t>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</si>
</sst>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186"/>
      <scheme val="minor"/>
    </font>
    <font>
      <i/>
      <sz val="11"/>
      <color theme="1"/>
      <name val="Aptos Narrow"/>
      <family val="2"/>
      <scheme val="minor"/>
    </font>
    <font>
      <b/>
      <i/>
      <sz val="11"/>
      <color theme="1"/>
      <name val="Aptos Narrow"/>
      <family val="2"/>
      <scheme val="minor"/>
    </font>
    <font>
      <b/>
      <sz val="11"/>
      <color theme="1"/>
      <name val="Aptos Narrow"/>
      <family val="2"/>
      <scheme val="minor"/>
    </font>
    <font>
      <b/>
      <sz val="11"/>
      <color theme="1"/>
      <name val="Aptos"/>
      <family val="2"/>
    </font>
    <font>
      <sz val="11"/>
      <color theme="1"/>
      <name val="Aptos"/>
      <family val="2"/>
    </font>
    <font>
      <b/>
      <i/>
      <u/>
      <sz val="11"/>
      <color theme="1"/>
      <name val="Aptos Narrow"/>
      <family val="2"/>
      <scheme val="minor"/>
    </font>
    <font>
      <sz val="11"/>
      <color theme="1"/>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50">
    <xf numFmtId="0" fontId="0" fillId="0" borderId="0" xfId="0"/>
    <xf numFmtId="0" fontId="1" fillId="0" borderId="0" xfId="0" applyFont="1"/>
    <xf numFmtId="0" fontId="0" fillId="0" borderId="1" xfId="0" applyBorder="1"/>
    <xf numFmtId="0" fontId="3" fillId="0" borderId="1" xfId="0" applyFont="1" applyBorder="1" applyAlignment="1">
      <alignment wrapText="1"/>
    </xf>
    <xf numFmtId="0" fontId="2" fillId="0" borderId="1" xfId="0" applyFont="1" applyBorder="1"/>
    <xf numFmtId="0" fontId="2" fillId="0" borderId="1" xfId="0" applyFont="1" applyBorder="1" applyAlignment="1">
      <alignment wrapText="1"/>
    </xf>
    <xf numFmtId="0" fontId="3" fillId="2" borderId="1" xfId="0" applyFont="1" applyFill="1" applyBorder="1" applyAlignment="1">
      <alignment wrapText="1"/>
    </xf>
    <xf numFmtId="0" fontId="3" fillId="0" borderId="1" xfId="0" applyFont="1" applyBorder="1" applyAlignment="1">
      <alignment horizontal="center" wrapText="1"/>
    </xf>
    <xf numFmtId="3" fontId="1" fillId="0" borderId="1" xfId="0" applyNumberFormat="1" applyFont="1" applyBorder="1"/>
    <xf numFmtId="3" fontId="3" fillId="2" borderId="1" xfId="0" applyNumberFormat="1" applyFont="1" applyFill="1" applyBorder="1"/>
    <xf numFmtId="0" fontId="3" fillId="0" borderId="0" xfId="0" applyFont="1" applyAlignment="1">
      <alignment horizontal="left"/>
    </xf>
    <xf numFmtId="3" fontId="3" fillId="0" borderId="1" xfId="0" applyNumberFormat="1" applyFont="1" applyBorder="1"/>
    <xf numFmtId="0" fontId="0" fillId="0" borderId="2" xfId="0" applyBorder="1"/>
    <xf numFmtId="0" fontId="1" fillId="0" borderId="3" xfId="0" applyFont="1" applyBorder="1" applyAlignment="1">
      <alignment wrapText="1"/>
    </xf>
    <xf numFmtId="0" fontId="0" fillId="0" borderId="13" xfId="0" applyBorder="1"/>
    <xf numFmtId="3" fontId="0" fillId="0" borderId="14" xfId="0" applyNumberFormat="1" applyBorder="1"/>
    <xf numFmtId="3" fontId="3" fillId="0" borderId="14" xfId="0" applyNumberFormat="1" applyFont="1" applyBorder="1"/>
    <xf numFmtId="3" fontId="3" fillId="0" borderId="15" xfId="0" applyNumberFormat="1" applyFont="1" applyBorder="1"/>
    <xf numFmtId="0" fontId="0" fillId="0" borderId="13" xfId="0" applyBorder="1" applyAlignment="1">
      <alignment wrapText="1"/>
    </xf>
    <xf numFmtId="0" fontId="0" fillId="0" borderId="14" xfId="0" applyBorder="1" applyAlignment="1">
      <alignment wrapText="1"/>
    </xf>
    <xf numFmtId="0" fontId="3" fillId="0" borderId="14" xfId="0" applyFont="1" applyBorder="1" applyAlignment="1">
      <alignment wrapText="1"/>
    </xf>
    <xf numFmtId="0" fontId="3" fillId="0" borderId="15" xfId="0" applyFont="1" applyBorder="1" applyAlignment="1">
      <alignment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3" fontId="5" fillId="0" borderId="8" xfId="0" applyNumberFormat="1" applyFont="1" applyBorder="1" applyAlignment="1">
      <alignment horizontal="right" vertical="center" wrapText="1"/>
    </xf>
    <xf numFmtId="3" fontId="5" fillId="0" borderId="11" xfId="0" applyNumberFormat="1" applyFont="1" applyBorder="1" applyAlignment="1">
      <alignment horizontal="right" vertical="center" wrapText="1"/>
    </xf>
    <xf numFmtId="0" fontId="5" fillId="0" borderId="7" xfId="0" applyFont="1" applyBorder="1" applyAlignment="1">
      <alignment horizontal="justify" vertical="center" wrapText="1"/>
    </xf>
    <xf numFmtId="0" fontId="5" fillId="0" borderId="10" xfId="0" applyFont="1" applyBorder="1" applyAlignment="1">
      <alignment horizontal="justify" vertical="center" wrapText="1"/>
    </xf>
    <xf numFmtId="3" fontId="4" fillId="0" borderId="8" xfId="0" applyNumberFormat="1" applyFont="1" applyBorder="1" applyAlignment="1">
      <alignment horizontal="right" wrapText="1"/>
    </xf>
    <xf numFmtId="3" fontId="5" fillId="0" borderId="8" xfId="0" applyNumberFormat="1" applyFont="1" applyBorder="1" applyAlignment="1">
      <alignment horizontal="right" wrapText="1"/>
    </xf>
    <xf numFmtId="3" fontId="4" fillId="0" borderId="11" xfId="0" applyNumberFormat="1" applyFont="1" applyBorder="1" applyAlignment="1">
      <alignment horizontal="right" wrapText="1"/>
    </xf>
    <xf numFmtId="3" fontId="5" fillId="0" borderId="11" xfId="0" applyNumberFormat="1" applyFont="1" applyBorder="1" applyAlignment="1">
      <alignment horizontal="right" wrapText="1"/>
    </xf>
    <xf numFmtId="3" fontId="5" fillId="0" borderId="9" xfId="0" applyNumberFormat="1" applyFont="1" applyBorder="1" applyAlignment="1">
      <alignment horizontal="right" wrapText="1"/>
    </xf>
    <xf numFmtId="3" fontId="5" fillId="0" borderId="12" xfId="0" applyNumberFormat="1" applyFont="1" applyBorder="1" applyAlignment="1">
      <alignment horizontal="right" wrapText="1"/>
    </xf>
    <xf numFmtId="3" fontId="5" fillId="0" borderId="9" xfId="0" applyNumberFormat="1" applyFont="1" applyBorder="1" applyAlignment="1">
      <alignment horizontal="right" vertical="center" wrapText="1"/>
    </xf>
    <xf numFmtId="3" fontId="5" fillId="0" borderId="12" xfId="0" applyNumberFormat="1" applyFont="1" applyBorder="1" applyAlignment="1">
      <alignment horizontal="right" vertical="center" wrapText="1"/>
    </xf>
    <xf numFmtId="3" fontId="1" fillId="3" borderId="1" xfId="0" applyNumberFormat="1" applyFont="1" applyFill="1" applyBorder="1"/>
    <xf numFmtId="0" fontId="3" fillId="0" borderId="0" xfId="0" applyFont="1" applyAlignment="1">
      <alignment horizontal="center" wrapText="1"/>
    </xf>
    <xf numFmtId="0" fontId="1" fillId="0" borderId="0" xfId="0" applyFont="1" applyAlignment="1">
      <alignment horizontal="right" wrapText="1"/>
    </xf>
    <xf numFmtId="0" fontId="3" fillId="0" borderId="0" xfId="0" applyFont="1" applyAlignment="1">
      <alignment horizontal="left"/>
    </xf>
    <xf numFmtId="0" fontId="1" fillId="0" borderId="0" xfId="0" applyFont="1" applyAlignment="1">
      <alignment horizontal="left" wrapText="1"/>
    </xf>
    <xf numFmtId="0" fontId="3" fillId="4" borderId="0" xfId="0" applyFont="1" applyFill="1"/>
    <xf numFmtId="0" fontId="7" fillId="0" borderId="0" xfId="0" applyFont="1"/>
    <xf numFmtId="0" fontId="0" fillId="4" borderId="0" xfId="0" applyFill="1"/>
    <xf numFmtId="0" fontId="3" fillId="0" borderId="1" xfId="0" applyFont="1" applyBorder="1" applyAlignment="1">
      <alignment horizontal="center" vertical="center" wrapText="1"/>
    </xf>
    <xf numFmtId="0" fontId="0" fillId="0" borderId="1" xfId="0" applyBorder="1" applyAlignment="1">
      <alignment wrapText="1"/>
    </xf>
    <xf numFmtId="0" fontId="3" fillId="0" borderId="1" xfId="0" applyFont="1" applyBorder="1" applyAlignment="1">
      <alignment horizontal="right"/>
    </xf>
    <xf numFmtId="3" fontId="0" fillId="0" borderId="1" xfId="0" applyNumberFormat="1" applyBorder="1"/>
    <xf numFmtId="3" fontId="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71F4F-97BE-4E72-BE3E-2D355C963C13}">
  <dimension ref="A1:K25"/>
  <sheetViews>
    <sheetView tabSelected="1" workbookViewId="0">
      <selection activeCell="A26" sqref="A26"/>
    </sheetView>
  </sheetViews>
  <sheetFormatPr defaultRowHeight="14.5" x14ac:dyDescent="0.35"/>
  <cols>
    <col min="1" max="1" width="51.54296875" customWidth="1"/>
    <col min="2" max="2" width="12.453125" customWidth="1"/>
    <col min="3" max="3" width="11.6328125" customWidth="1"/>
    <col min="4" max="4" width="12.54296875" customWidth="1"/>
  </cols>
  <sheetData>
    <row r="1" spans="1:11" ht="44" customHeight="1" x14ac:dyDescent="0.35">
      <c r="E1" s="39" t="s">
        <v>40</v>
      </c>
      <c r="F1" s="39"/>
      <c r="G1" s="39"/>
      <c r="H1" s="39"/>
      <c r="I1" s="39"/>
      <c r="J1" s="39"/>
      <c r="K1" s="39"/>
    </row>
    <row r="3" spans="1:11" ht="28" customHeight="1" x14ac:dyDescent="0.35">
      <c r="A3" s="38" t="s">
        <v>7</v>
      </c>
      <c r="B3" s="38"/>
      <c r="C3" s="38"/>
      <c r="D3" s="38"/>
      <c r="E3" s="38"/>
      <c r="F3" s="38"/>
      <c r="G3" s="38"/>
      <c r="H3" s="38"/>
      <c r="I3" s="38"/>
      <c r="J3" s="38"/>
    </row>
    <row r="5" spans="1:11" x14ac:dyDescent="0.35">
      <c r="A5" s="42" t="s">
        <v>8</v>
      </c>
    </row>
    <row r="6" spans="1:11" ht="58" x14ac:dyDescent="0.35">
      <c r="A6" s="2"/>
      <c r="B6" s="7" t="s">
        <v>0</v>
      </c>
      <c r="C6" s="7" t="s">
        <v>10</v>
      </c>
      <c r="D6" s="7" t="s">
        <v>41</v>
      </c>
    </row>
    <row r="7" spans="1:11" x14ac:dyDescent="0.35">
      <c r="A7" s="6" t="s">
        <v>1</v>
      </c>
      <c r="B7" s="9">
        <f>SUM(B8:B10)</f>
        <v>9600000</v>
      </c>
      <c r="C7" s="9">
        <f>SUM(C8:C10)</f>
        <v>4205687</v>
      </c>
      <c r="D7" s="9">
        <f>SUM(D8:D10)</f>
        <v>5394313</v>
      </c>
    </row>
    <row r="8" spans="1:11" x14ac:dyDescent="0.35">
      <c r="A8" s="4" t="s">
        <v>2</v>
      </c>
      <c r="B8" s="8">
        <v>453360</v>
      </c>
      <c r="C8" s="37">
        <f>Neizpilde!B12</f>
        <v>151119</v>
      </c>
      <c r="D8" s="8">
        <f>B8-C8</f>
        <v>302241</v>
      </c>
    </row>
    <row r="9" spans="1:11" x14ac:dyDescent="0.35">
      <c r="A9" s="4" t="s">
        <v>3</v>
      </c>
      <c r="B9" s="8">
        <v>8762265</v>
      </c>
      <c r="C9" s="37">
        <f>Neizpilde!G23-Neizpilde!D32</f>
        <v>3670193</v>
      </c>
      <c r="D9" s="8">
        <f t="shared" ref="D9:D10" si="0">B9-C9</f>
        <v>5092072</v>
      </c>
    </row>
    <row r="10" spans="1:11" ht="29" x14ac:dyDescent="0.35">
      <c r="A10" s="5" t="s">
        <v>4</v>
      </c>
      <c r="B10" s="8">
        <v>384375</v>
      </c>
      <c r="C10" s="8">
        <f>B10</f>
        <v>384375</v>
      </c>
      <c r="D10" s="8">
        <f t="shared" si="0"/>
        <v>0</v>
      </c>
    </row>
    <row r="11" spans="1:11" ht="15.5" customHeight="1" x14ac:dyDescent="0.35"/>
    <row r="13" spans="1:11" x14ac:dyDescent="0.35">
      <c r="A13" s="43" t="s">
        <v>9</v>
      </c>
    </row>
    <row r="14" spans="1:11" ht="58" x14ac:dyDescent="0.35">
      <c r="A14" s="2"/>
      <c r="B14" s="7" t="s">
        <v>0</v>
      </c>
      <c r="C14" s="7" t="s">
        <v>10</v>
      </c>
      <c r="D14" s="7" t="s">
        <v>41</v>
      </c>
    </row>
    <row r="15" spans="1:11" x14ac:dyDescent="0.35">
      <c r="A15" s="6" t="s">
        <v>1</v>
      </c>
      <c r="B15" s="9">
        <f>SUM(B16:B18)</f>
        <v>9600000</v>
      </c>
      <c r="C15" s="9">
        <f>SUM(C16:C18)</f>
        <v>7855247</v>
      </c>
      <c r="D15" s="9">
        <f>SUM(D16:D18)</f>
        <v>1744753</v>
      </c>
    </row>
    <row r="16" spans="1:11" x14ac:dyDescent="0.35">
      <c r="A16" s="4" t="s">
        <v>2</v>
      </c>
      <c r="B16" s="8">
        <v>453360</v>
      </c>
      <c r="C16" s="37">
        <f>Neizpilde!B13</f>
        <v>453360</v>
      </c>
      <c r="D16" s="8">
        <f>B16-C16</f>
        <v>0</v>
      </c>
    </row>
    <row r="17" spans="1:10" x14ac:dyDescent="0.35">
      <c r="A17" s="4" t="s">
        <v>3</v>
      </c>
      <c r="B17" s="8">
        <v>9085140</v>
      </c>
      <c r="C17" s="37">
        <f>Neizpilde!F23-Neizpilde!C32</f>
        <v>7340387</v>
      </c>
      <c r="D17" s="8">
        <f t="shared" ref="D17:D18" si="1">B17-C17</f>
        <v>1744753</v>
      </c>
    </row>
    <row r="18" spans="1:10" ht="29" x14ac:dyDescent="0.35">
      <c r="A18" s="5" t="s">
        <v>4</v>
      </c>
      <c r="B18" s="8">
        <v>61500</v>
      </c>
      <c r="C18" s="8">
        <f>B18</f>
        <v>61500</v>
      </c>
      <c r="D18" s="8">
        <f t="shared" si="1"/>
        <v>0</v>
      </c>
    </row>
    <row r="20" spans="1:10" x14ac:dyDescent="0.35">
      <c r="A20" s="42" t="s">
        <v>42</v>
      </c>
      <c r="B20" s="44"/>
      <c r="C20" s="44"/>
      <c r="D20" s="44"/>
      <c r="E20" s="44"/>
      <c r="F20" s="44"/>
      <c r="G20" s="44"/>
      <c r="H20" s="44"/>
      <c r="I20" s="44"/>
      <c r="J20" s="44"/>
    </row>
    <row r="21" spans="1:10" ht="43.5" x14ac:dyDescent="0.35">
      <c r="A21" s="2"/>
      <c r="B21" s="45" t="s">
        <v>43</v>
      </c>
      <c r="C21" s="45" t="s">
        <v>44</v>
      </c>
    </row>
    <row r="22" spans="1:10" x14ac:dyDescent="0.35">
      <c r="A22" s="47" t="s">
        <v>48</v>
      </c>
      <c r="B22" s="49">
        <f>B23+B24+B25</f>
        <v>18950777</v>
      </c>
      <c r="C22" s="49">
        <f>C23+C24+C25</f>
        <v>22923212</v>
      </c>
    </row>
    <row r="23" spans="1:10" ht="43.5" x14ac:dyDescent="0.35">
      <c r="A23" s="46" t="s">
        <v>45</v>
      </c>
      <c r="B23" s="48">
        <v>9482256</v>
      </c>
      <c r="C23" s="48">
        <v>9482256</v>
      </c>
    </row>
    <row r="24" spans="1:10" ht="29" x14ac:dyDescent="0.35">
      <c r="A24" s="46" t="s">
        <v>47</v>
      </c>
      <c r="B24" s="48">
        <v>5647209</v>
      </c>
      <c r="C24" s="48">
        <v>5647209</v>
      </c>
    </row>
    <row r="25" spans="1:10" ht="72.5" x14ac:dyDescent="0.35">
      <c r="A25" s="46" t="s">
        <v>46</v>
      </c>
      <c r="B25" s="48">
        <f>C8+C9</f>
        <v>3821312</v>
      </c>
      <c r="C25" s="48">
        <f>C16+C17</f>
        <v>7793747</v>
      </c>
    </row>
  </sheetData>
  <mergeCells count="2">
    <mergeCell ref="A3:J3"/>
    <mergeCell ref="E1:K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B7C6E-5B47-47E5-B023-FFA601511CB3}">
  <dimension ref="A1:N35"/>
  <sheetViews>
    <sheetView workbookViewId="0">
      <selection activeCell="C23" sqref="C23"/>
    </sheetView>
  </sheetViews>
  <sheetFormatPr defaultRowHeight="14.5" x14ac:dyDescent="0.35"/>
  <cols>
    <col min="1" max="1" width="54.08984375" customWidth="1"/>
    <col min="2" max="2" width="13.453125" customWidth="1"/>
    <col min="3" max="3" width="14.81640625" customWidth="1"/>
    <col min="4" max="4" width="14.36328125" customWidth="1"/>
    <col min="5" max="5" width="11.1796875" customWidth="1"/>
    <col min="6" max="6" width="12.54296875" customWidth="1"/>
    <col min="7" max="7" width="13.26953125" customWidth="1"/>
  </cols>
  <sheetData>
    <row r="1" spans="1:9" ht="43" customHeight="1" x14ac:dyDescent="0.35">
      <c r="D1" s="39" t="s">
        <v>39</v>
      </c>
      <c r="E1" s="39"/>
      <c r="F1" s="39"/>
      <c r="G1" s="39"/>
    </row>
    <row r="3" spans="1:9" ht="44.5" customHeight="1" x14ac:dyDescent="0.35">
      <c r="A3" s="38" t="s">
        <v>5</v>
      </c>
      <c r="B3" s="38"/>
      <c r="C3" s="38"/>
      <c r="D3" s="38"/>
      <c r="E3" s="38"/>
      <c r="F3" s="38"/>
      <c r="G3" s="38"/>
    </row>
    <row r="5" spans="1:9" x14ac:dyDescent="0.35">
      <c r="A5" s="40" t="s">
        <v>6</v>
      </c>
      <c r="B5" s="40"/>
      <c r="C5" s="40"/>
      <c r="D5" s="40"/>
      <c r="E5" s="40"/>
      <c r="F5" s="40"/>
      <c r="G5" s="40"/>
      <c r="H5" s="40"/>
      <c r="I5" s="40"/>
    </row>
    <row r="6" spans="1:9" x14ac:dyDescent="0.35">
      <c r="A6" s="10"/>
      <c r="B6" s="10"/>
      <c r="C6" s="10"/>
      <c r="D6" s="10"/>
      <c r="E6" s="10"/>
      <c r="F6" s="10"/>
      <c r="G6" s="10"/>
      <c r="H6" s="10"/>
      <c r="I6" s="10"/>
    </row>
    <row r="7" spans="1:9" x14ac:dyDescent="0.35">
      <c r="B7" s="14" t="s">
        <v>15</v>
      </c>
    </row>
    <row r="8" spans="1:9" x14ac:dyDescent="0.35">
      <c r="A8" s="18" t="s">
        <v>11</v>
      </c>
      <c r="B8" s="15">
        <v>30224</v>
      </c>
    </row>
    <row r="9" spans="1:9" ht="29" x14ac:dyDescent="0.35">
      <c r="A9" s="19" t="s">
        <v>12</v>
      </c>
      <c r="B9" s="15">
        <f>B8*20</f>
        <v>604480</v>
      </c>
    </row>
    <row r="10" spans="1:9" x14ac:dyDescent="0.35">
      <c r="A10" s="19" t="s">
        <v>13</v>
      </c>
      <c r="B10" s="15">
        <f>ROUND(B9/12*4-1,0)</f>
        <v>201492</v>
      </c>
    </row>
    <row r="11" spans="1:9" x14ac:dyDescent="0.35">
      <c r="A11" s="19" t="s">
        <v>14</v>
      </c>
      <c r="B11" s="15">
        <f>KOPSAVILKUMS!B8</f>
        <v>453360</v>
      </c>
    </row>
    <row r="12" spans="1:9" ht="15" customHeight="1" x14ac:dyDescent="0.35">
      <c r="A12" s="20" t="s">
        <v>17</v>
      </c>
      <c r="B12" s="16">
        <f>B10*0.75</f>
        <v>151119</v>
      </c>
    </row>
    <row r="13" spans="1:9" ht="28.5" customHeight="1" x14ac:dyDescent="0.35">
      <c r="A13" s="21" t="s">
        <v>18</v>
      </c>
      <c r="B13" s="17">
        <f>B11</f>
        <v>453360</v>
      </c>
    </row>
    <row r="14" spans="1:9" x14ac:dyDescent="0.35">
      <c r="A14" s="13" t="s">
        <v>16</v>
      </c>
      <c r="B14" s="12"/>
    </row>
    <row r="15" spans="1:9" ht="43.5" x14ac:dyDescent="0.35">
      <c r="A15" s="2"/>
      <c r="B15" s="3" t="s">
        <v>36</v>
      </c>
      <c r="C15" s="3" t="s">
        <v>20</v>
      </c>
    </row>
    <row r="16" spans="1:9" x14ac:dyDescent="0.35">
      <c r="A16" s="3" t="s">
        <v>19</v>
      </c>
      <c r="B16" s="11">
        <f>B11-B12</f>
        <v>302241</v>
      </c>
      <c r="C16" s="11">
        <f>B11-B13</f>
        <v>0</v>
      </c>
    </row>
    <row r="19" spans="1:14" x14ac:dyDescent="0.35">
      <c r="A19" s="40" t="s">
        <v>21</v>
      </c>
      <c r="B19" s="40"/>
      <c r="C19" s="40"/>
      <c r="D19" s="40"/>
      <c r="E19" s="40"/>
      <c r="F19" s="40"/>
      <c r="G19" s="40"/>
      <c r="H19" s="40"/>
      <c r="I19" s="40"/>
    </row>
    <row r="20" spans="1:14" ht="15" thickBot="1" x14ac:dyDescent="0.4">
      <c r="N20">
        <v>0</v>
      </c>
    </row>
    <row r="21" spans="1:14" ht="130.5" x14ac:dyDescent="0.35">
      <c r="A21" s="24"/>
      <c r="B21" s="22" t="s">
        <v>22</v>
      </c>
      <c r="C21" s="22" t="s">
        <v>23</v>
      </c>
      <c r="D21" s="22" t="s">
        <v>24</v>
      </c>
      <c r="E21" s="22" t="s">
        <v>29</v>
      </c>
      <c r="F21" s="22" t="s">
        <v>37</v>
      </c>
      <c r="G21" s="23" t="s">
        <v>26</v>
      </c>
    </row>
    <row r="22" spans="1:14" x14ac:dyDescent="0.35">
      <c r="A22" s="27" t="s">
        <v>30</v>
      </c>
      <c r="B22" s="29">
        <v>11683020</v>
      </c>
      <c r="C22" s="29">
        <v>12113520</v>
      </c>
      <c r="D22" s="30">
        <v>9005452</v>
      </c>
      <c r="E22" s="30">
        <f>D22/11*12</f>
        <v>9824129.4545454551</v>
      </c>
      <c r="F22" s="30">
        <f>ROUND(E22*1.05,0)</f>
        <v>10315336</v>
      </c>
      <c r="G22" s="33">
        <f>ROUND(F22/12*6,0)</f>
        <v>5157668</v>
      </c>
    </row>
    <row r="23" spans="1:14" ht="29.5" thickBot="1" x14ac:dyDescent="0.4">
      <c r="A23" s="28" t="s">
        <v>25</v>
      </c>
      <c r="B23" s="31">
        <f t="shared" ref="B23:G23" si="0">ROUND(B22*0.75,0)</f>
        <v>8762265</v>
      </c>
      <c r="C23" s="31">
        <f t="shared" si="0"/>
        <v>9085140</v>
      </c>
      <c r="D23" s="32">
        <f t="shared" si="0"/>
        <v>6754089</v>
      </c>
      <c r="E23" s="32">
        <f t="shared" si="0"/>
        <v>7368097</v>
      </c>
      <c r="F23" s="32">
        <f t="shared" si="0"/>
        <v>7736502</v>
      </c>
      <c r="G23" s="34">
        <f t="shared" si="0"/>
        <v>3868251</v>
      </c>
    </row>
    <row r="24" spans="1:14" x14ac:dyDescent="0.35">
      <c r="A24" s="1" t="s">
        <v>27</v>
      </c>
    </row>
    <row r="25" spans="1:14" ht="33" customHeight="1" x14ac:dyDescent="0.35">
      <c r="A25" s="41" t="s">
        <v>28</v>
      </c>
      <c r="B25" s="41"/>
      <c r="C25" s="41"/>
      <c r="D25" s="41"/>
      <c r="E25" s="41"/>
      <c r="F25" s="41"/>
      <c r="G25" s="41"/>
    </row>
    <row r="26" spans="1:14" ht="45.5" customHeight="1" x14ac:dyDescent="0.35">
      <c r="A26" s="41" t="s">
        <v>38</v>
      </c>
      <c r="B26" s="41"/>
      <c r="C26" s="41"/>
      <c r="D26" s="41"/>
      <c r="E26" s="41"/>
      <c r="F26" s="41"/>
      <c r="G26" s="41"/>
    </row>
    <row r="28" spans="1:14" ht="33.5" customHeight="1" x14ac:dyDescent="0.35">
      <c r="A28" s="38" t="s">
        <v>31</v>
      </c>
      <c r="B28" s="38"/>
      <c r="C28" s="38"/>
      <c r="D28" s="38"/>
    </row>
    <row r="29" spans="1:14" ht="15" thickBot="1" x14ac:dyDescent="0.4"/>
    <row r="30" spans="1:14" ht="130.5" x14ac:dyDescent="0.35">
      <c r="A30" s="24"/>
      <c r="B30" s="22" t="s">
        <v>24</v>
      </c>
      <c r="C30" s="22" t="s">
        <v>32</v>
      </c>
      <c r="D30" s="23" t="s">
        <v>33</v>
      </c>
    </row>
    <row r="31" spans="1:14" ht="19" customHeight="1" x14ac:dyDescent="0.35">
      <c r="A31" s="27" t="s">
        <v>34</v>
      </c>
      <c r="B31" s="25">
        <v>484140</v>
      </c>
      <c r="C31" s="25">
        <f>ROUND(B31/11*12,0)</f>
        <v>528153</v>
      </c>
      <c r="D31" s="35">
        <f>ROUND(C31/12*6,0)</f>
        <v>264077</v>
      </c>
    </row>
    <row r="32" spans="1:14" ht="44" thickBot="1" x14ac:dyDescent="0.4">
      <c r="A32" s="28" t="s">
        <v>35</v>
      </c>
      <c r="B32" s="26">
        <f>ROUND(B31*0.75,0)</f>
        <v>363105</v>
      </c>
      <c r="C32" s="26">
        <f>ROUND(C31*0.75,0)</f>
        <v>396115</v>
      </c>
      <c r="D32" s="36">
        <f>ROUND(D31*0.75,0)</f>
        <v>198058</v>
      </c>
    </row>
    <row r="34" spans="1:3" ht="43.5" x14ac:dyDescent="0.35">
      <c r="A34" s="2"/>
      <c r="B34" s="3" t="s">
        <v>36</v>
      </c>
      <c r="C34" s="3" t="s">
        <v>20</v>
      </c>
    </row>
    <row r="35" spans="1:3" x14ac:dyDescent="0.35">
      <c r="A35" s="3" t="s">
        <v>19</v>
      </c>
      <c r="B35" s="11">
        <f>B23-G23+D32</f>
        <v>5092072</v>
      </c>
      <c r="C35" s="11">
        <f>C23-F23+C32</f>
        <v>1744753</v>
      </c>
    </row>
  </sheetData>
  <mergeCells count="7">
    <mergeCell ref="D1:G1"/>
    <mergeCell ref="A3:G3"/>
    <mergeCell ref="A5:I5"/>
    <mergeCell ref="A19:I19"/>
    <mergeCell ref="A28:D28"/>
    <mergeCell ref="A25:G25"/>
    <mergeCell ref="A26:G26"/>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KOPSAVILKUMS</vt:lpstr>
      <vt:lpstr>Neizpilde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Liene Ābola</cp:lastModifiedBy>
  <dcterms:created xsi:type="dcterms:W3CDTF">2026-05-15T06:17:28Z</dcterms:created>
  <dcterms:modified xsi:type="dcterms:W3CDTF">2026-05-19T07:10:15Z</dcterms:modified>
</cp:coreProperties>
</file>