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file-itd-01.lm.local\LMHomeFolders\Sandra.Strele\Sandra\2024\2_LIKUMA_grozījumi\1_SPSPL_grozs\3_variants\"/>
    </mc:Choice>
  </mc:AlternateContent>
  <xr:revisionPtr revIDLastSave="0" documentId="13_ncr:1_{61365D0D-6D29-432A-BF1F-D389AC23E100}" xr6:coauthVersionLast="47" xr6:coauthVersionMax="47" xr10:uidLastSave="{00000000-0000-0000-0000-000000000000}"/>
  <bookViews>
    <workbookView xWindow="-28920" yWindow="-120" windowWidth="29040" windowHeight="15720" xr2:uid="{00000000-000D-0000-FFFF-FFFF00000000}"/>
  </bookViews>
  <sheets>
    <sheet name="Pielikums_anotācijai_22_TA_1080"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2" i="3" l="1"/>
  <c r="K11" i="3"/>
  <c r="L11" i="3" s="1"/>
  <c r="K10" i="3"/>
  <c r="L10" i="3" s="1"/>
  <c r="E11" i="3"/>
  <c r="F11" i="3"/>
  <c r="H11" i="3" s="1"/>
  <c r="J11" i="3" s="1"/>
  <c r="E39" i="3"/>
  <c r="K39" i="3"/>
  <c r="G39" i="3"/>
  <c r="I40" i="3"/>
  <c r="J15" i="3"/>
  <c r="I16" i="3"/>
  <c r="L46" i="3"/>
  <c r="H46" i="3"/>
  <c r="I33" i="3"/>
  <c r="I26" i="3"/>
  <c r="M11" i="3" l="1"/>
  <c r="M46" i="3"/>
  <c r="O46" i="3"/>
  <c r="H39" i="3"/>
  <c r="J39" i="3" s="1"/>
  <c r="J40" i="3" s="1"/>
  <c r="L39" i="3"/>
  <c r="M39" i="3" s="1"/>
  <c r="M40" i="3" s="1"/>
  <c r="E46" i="3"/>
  <c r="G46" i="3" s="1"/>
  <c r="I46" i="3"/>
  <c r="K46" i="3" s="1"/>
  <c r="L32" i="3"/>
  <c r="H40" i="3" l="1"/>
  <c r="H23" i="3"/>
  <c r="J23" i="3" s="1"/>
  <c r="H14" i="3"/>
  <c r="J14" i="3" s="1"/>
  <c r="H10" i="3"/>
  <c r="J10" i="3" s="1"/>
  <c r="H12" i="3"/>
  <c r="J12" i="3" s="1"/>
  <c r="H13" i="3"/>
  <c r="J13" i="3" s="1"/>
  <c r="L14" i="3" l="1"/>
  <c r="M14" i="3" s="1"/>
  <c r="H24" i="3"/>
  <c r="J24" i="3" s="1"/>
  <c r="L22" i="3"/>
  <c r="L23" i="3"/>
  <c r="M23" i="3" s="1"/>
  <c r="L12" i="3"/>
  <c r="M12" i="3" s="1"/>
  <c r="L13" i="3"/>
  <c r="M13" i="3" s="1"/>
  <c r="M10" i="3"/>
  <c r="H9" i="3"/>
  <c r="L24" i="3" l="1"/>
  <c r="M24" i="3" s="1"/>
  <c r="J9" i="3"/>
  <c r="J16" i="3" s="1"/>
  <c r="H16" i="3"/>
  <c r="H32" i="3"/>
  <c r="M32" i="3"/>
  <c r="M33" i="3" s="1"/>
  <c r="L9" i="3"/>
  <c r="M9" i="3" s="1"/>
  <c r="M16" i="3" s="1"/>
  <c r="M22" i="3"/>
  <c r="H22" i="3"/>
  <c r="H25" i="3" l="1"/>
  <c r="J25" i="3" s="1"/>
  <c r="F47" i="3"/>
  <c r="J22" i="3"/>
  <c r="J32" i="3"/>
  <c r="J33" i="3" s="1"/>
  <c r="H33" i="3"/>
  <c r="E47" i="3"/>
  <c r="L25" i="3" l="1"/>
  <c r="M25" i="3" s="1"/>
  <c r="M26" i="3" s="1"/>
  <c r="P47" i="3" s="1"/>
  <c r="P48" i="3" s="1"/>
  <c r="G47" i="3"/>
  <c r="G48" i="3" s="1"/>
  <c r="E48" i="3"/>
  <c r="J26" i="3"/>
  <c r="O47" i="3" s="1"/>
  <c r="O48" i="3" s="1"/>
  <c r="H26" i="3"/>
  <c r="F48" i="3"/>
  <c r="H47" i="3"/>
  <c r="H48" i="3" s="1"/>
  <c r="N47" i="3" l="1"/>
  <c r="N48" i="3" s="1"/>
  <c r="J47" i="3"/>
  <c r="L47" i="3" s="1"/>
  <c r="L48" i="3" s="1"/>
  <c r="I47" i="3"/>
  <c r="M47" i="3"/>
  <c r="M48" i="3" s="1"/>
  <c r="J48" i="3" l="1"/>
  <c r="K47" i="3"/>
  <c r="K48" i="3" s="1"/>
  <c r="I48" i="3"/>
</calcChain>
</file>

<file path=xl/sharedStrings.xml><?xml version="1.0" encoding="utf-8"?>
<sst xmlns="http://schemas.openxmlformats.org/spreadsheetml/2006/main" count="170" uniqueCount="78">
  <si>
    <t>Ilgstošas sociālās aprūpes un sociālās rehabilitācijas institūciju sniegtie sociālie pakalpojumi</t>
  </si>
  <si>
    <t>Patversmju un naktspatversmju sniegtie sociālie pakalpojumi</t>
  </si>
  <si>
    <t>Krīzes centru sniegtie sociālie pakalpojumi</t>
  </si>
  <si>
    <t>Grupu mājas (dzīvokļa) nodrošinātie sociālie pakalpojumi (personām ar garīga rakstura traucējumiem)</t>
  </si>
  <si>
    <t>Atelpas brīdis</t>
  </si>
  <si>
    <t>Specializētās darbnīcas</t>
  </si>
  <si>
    <t>Ģimenes asistents</t>
  </si>
  <si>
    <t>Mērķa grupa KOPĀ</t>
  </si>
  <si>
    <t>stunda</t>
  </si>
  <si>
    <t>diena</t>
  </si>
  <si>
    <t>x</t>
  </si>
  <si>
    <t>2024. gads</t>
  </si>
  <si>
    <t>Cena, euro</t>
  </si>
  <si>
    <t>h</t>
  </si>
  <si>
    <t>Nr. p. k.</t>
  </si>
  <si>
    <t>plānotais pakalpojuma apjoms vidēji uz 1 personu gadā</t>
  </si>
  <si>
    <t>mēr vienība</t>
  </si>
  <si>
    <t>Personu skaits</t>
  </si>
  <si>
    <t>7=4x5x6</t>
  </si>
  <si>
    <t>Valsts budžets, euro</t>
  </si>
  <si>
    <t>pakalpojums/atbalsts</t>
  </si>
  <si>
    <t>9=7-8</t>
  </si>
  <si>
    <r>
      <t xml:space="preserve">Izdevumi gadā, euro
</t>
    </r>
    <r>
      <rPr>
        <sz val="7"/>
        <color rgb="FF000000"/>
        <rFont val="Times New Roman"/>
        <family val="1"/>
        <charset val="186"/>
      </rPr>
      <t xml:space="preserve"> (noapaļots ar 0 zīmēm aiz komata)</t>
    </r>
  </si>
  <si>
    <t xml:space="preserve">Pašvaldību izdevumi </t>
  </si>
  <si>
    <t>Pašvaldību budžets, euro</t>
  </si>
  <si>
    <t>11=10-6</t>
  </si>
  <si>
    <t>12=4x5x11</t>
  </si>
  <si>
    <t>Ietekme uz pašvaldību budžetu 2024. gadā un turpmāk ik gadu</t>
  </si>
  <si>
    <t>2025. gads</t>
  </si>
  <si>
    <t>2026. gads</t>
  </si>
  <si>
    <t>mēnesis</t>
  </si>
  <si>
    <t>2026. gads un turpmāk ik gadu KOPĀ</t>
  </si>
  <si>
    <t>2024. gads un turpmāk ik gadu KOPĀ</t>
  </si>
  <si>
    <t>Ietekme uz pašvaldību budžetu 2026. gadā un turpmāk ik gadu</t>
  </si>
  <si>
    <t>komentāri</t>
  </si>
  <si>
    <t>2028. gads</t>
  </si>
  <si>
    <t>Ietekme uz pašvaldību budžetu 2028. gadā un turpmāk ik gadu</t>
  </si>
  <si>
    <t>2028. gads un turpmāk ik gadu KOPĀ</t>
  </si>
  <si>
    <t>Dienas aprūpes centru sniegtie sociālie pakalpojumi</t>
  </si>
  <si>
    <t>Pielikums</t>
  </si>
  <si>
    <t>Tiesību akta projekta "Grozījumi Sociālo pakalpojumu un sociālās palīdzības likumā" sākotnējās ietekmes (ex-ante) novērtējuma ziņojumam (anotācijai)</t>
  </si>
  <si>
    <t>Anotācijai (ex-ante) 22-TA-1080</t>
  </si>
  <si>
    <t>Tiesību akta projekta ietekme uz valsts budžetu un pašvaldību budžetiem</t>
  </si>
  <si>
    <t>izmaiņas/ ietekme</t>
  </si>
  <si>
    <t xml:space="preserve">saskaņā ar budžetu </t>
  </si>
  <si>
    <t>2027. gads</t>
  </si>
  <si>
    <t>1. valsts pamatbudžets</t>
  </si>
  <si>
    <t>2. pašvaldību budžets</t>
  </si>
  <si>
    <t>KOPSAVILKUMS</t>
  </si>
  <si>
    <t>X</t>
  </si>
  <si>
    <t xml:space="preserve">Valsts atbalsts pašvaldībām par personām nodrošinātiem sociālajiem pakalpojumiem dzīvesvietā </t>
  </si>
  <si>
    <t>Pakalpojuma cena aprēķināta kā vidējais rādītājs starp pakalpojuma izmaksām Jelgavas valstspilsētas pašvaldībā un Rīgas valstspilsētas pašvaldībā. Atbilstoši Pārskatam par sociālajiem pakalpojumiem un sociālo palīdzību pašvaldībā 2022.gadā pakalpojums nodrošināts 5 997 personām. Neskatoties uz to, ka analizējot Pārskata par sociālajiem pakalpojumiem un sociālo palīdzību pašvaldībā 2019. gadā datus redzams, ka pakalpojuma apjomam ir tendence samazināties, 2024. gadā un turpmāk aprēķinos samazinājums netiek plānots.</t>
  </si>
  <si>
    <t>Pašvaldībām DI ESF projekta ietvaros kompensētā cena ir 160 euro/dienā. 
2022. gadā pakalpojums tiek nodrošināts 30 pašvaldībās 375 personām (vidēji 1 pašvaldībā 13 personas). 
Aprēķins ietekmei: 13 pašvaldības x 13 personas = 169 personas.</t>
  </si>
  <si>
    <t>Ģimeņu skaits</t>
  </si>
  <si>
    <t>3.BUDŽETS KOPĀ</t>
  </si>
  <si>
    <t>Atbilstoši MK 30.03.2022. rīkojumam Nr. 231 "Par Sociālo pakalpojumu pilnveidošanas un attīstības plānu 2022.–2024. gadam" plānots, ka 2028. gadā ir 390 ģimenes asistenti. Indikatīvi - 1 ģimenes asistents nodrošina pakalpojumu 4 ģimenēm (390 x 4 = 1560 ģimenes). 
LM ESF projekta “Profesionāla sociālā darba attīstība pašvaldībās" (turpmāk – Projekts 9.2.1.1.) ietvaros tika izstrādāta mācību programma ģimenes asistentiem (125h) un līdz 31.10.2023. kopumā tika apmācīti 90 ģimenes asistenti no 32 pašvaldībām, kuri var turpināt nodrošināt ģimenes asistenta profesionālu atbalstu un palīdzību pašvaldību sociālo dienestu klientiem (riska ģimenēm, personām ar garīga rakstura traucējumiem un jauniešiem pēc ārpusģimenes aprūpes). Pilotprojekta ietvaros iesaistīto ģimenes asistentu atalgojuma nodrošināšanai Projekta 9.2.1.1. ietvaros līdz 31.06.2022. tika nodrošināts līdzfinansējums pašvaldībām 60% (6.08 euro/stundā) apmērā no ģimenes asistenta atalgojuma. Savukārt, no 01.07.2022.  līdz 31.12.2022.. ģimenes asistenta atalgojums tika kompensēts, ņemot vērā vienas vienības likmi – EUR 8,67 stundā, bet no 01.01.2023. līdz 31.10.2023. ņemot vērā vienas vienības likmi - EUR 9,32 stundā. Līdz ar projekta noslēgšanos pakalpojums vairs netiek līdzfinansēts.</t>
  </si>
  <si>
    <t>Sociālais mentors</t>
  </si>
  <si>
    <t>Atbilstoši pārejas noteikumu 64. un  66. punktam no 2026. gada 1. janvāra sociālais mentors  – bērniem ar uzvedības vai atkarības problēmām vai to attīstības riskiem, ārpusģimenes aprūpē esošajiem bērniem, kuri ir sasnieguši 16 gadu vecumu, kā arī šā likuma 12. panta septītajā un astotajā daļā minētajām personām (sociālās rehabilitācijas programmas no 2029. gada 1. janvāra).
Sociālā mentora pakalpojuma bērniem un jauniešiem ar uzvedības un atkarības problēmām vai to attīstības riskiem ieviešanu. Sociālā mentora pakalpojums 2026. gadā tiek plānots no 1.jūlija: bērniem un jauniešiem ar uzvedības un atkarības problēmām vai to attīstības riskiem skaits – 2072 bērni (atbilstoši Valsts kontroles revīzijas datiem "problēmbērni" varētu būt 10360 bērni (2020.gadā), un tiek pieņemts, ka mentori varētu būt nepieciešami 20% bērnu). Stundu skaits vienam bērnam mēnesī – 32 stundas (8 stundas nedēļā). Aprēķinos pieņēmums, ka līdz 2026. gada 1. jūlijam pašvaldības jau nodrošina pakalpojumu 10% no mērķa grupas, t.i. 10% no 2 072 bērniem, t.i. 207 bērniem.</t>
  </si>
  <si>
    <t>2029. gads</t>
  </si>
  <si>
    <t>Sociālās rehabilitācijas pakalpojums  (sociālās rehabilitācijas programmas)</t>
  </si>
  <si>
    <t>personu skaits</t>
  </si>
  <si>
    <t xml:space="preserve">Atbilstoši pārejas noteikumu 64. un  66. punktam no 2026. gada 1. janvāra sociālais mentors  – bērniem ar uzvedības vai atkarības problēmām vai to attīstības riskiem, ārpusģimenes aprūpē esošajiem bērniem, kuri ir sasnieguši 16 gadu vecumu, kā arī šā likuma 12. panta septītajā un astotajā daļā minētajām personām (sociālās rehabilitācijas programmas no 2029. gada 1. janvāra).
Atbilstoši plānotajam, no 2026. gada vidēji gadā 2 072 bērni saņem sociālā mentora pakalpojumu. Indikatīvi, vidēji gadā 10%  tiek nodrošināti sociālās rehabilitācijas pakalpojumi (10% no 2072  = 207). Indikatīvi pusei (50%) no bērniem, kas saņem sociālā mentora pakalpojumus gadā būtu nepieciešami sociālās rehabilitācijas pakalpojumi (50% no 2072 =1036).
Pakalpojums galvenokārt ietver speciālistu konsultācijas (vidēji uz 1 pakalpojuma saņēmēju 20 konsultācijas mēnesī, aprēķins 20 x 50 euro). </t>
  </si>
  <si>
    <t>*Ietekme uz pašvaldību budžetu ir indikatīva. Ietekme veidojas pie nosacījuma, ja pašvaldības no 2024. gada un turpmāk ik gadu nodrošina pakalpojumu lielākam pakalpojumu saņēmēju lokam nekā 2022. gadā un to nodrošina LM plānotajā apmērā  (atbilstoši iepriekš tabulās 10.kolonā norādītajam apjomam). Vienlaikus ietekmi uz pašvaldību budžetu 2024. gadā un turpmāk ik gadu var ietekmēt pakalpojumu cenu izmaiņas, kā arī izmaiņas normatīvajos aktos par papildus valsts atbalstu pašvaldībām pakalpojumu nodrošināšanā.</t>
  </si>
  <si>
    <t>Sandra Strēle</t>
  </si>
  <si>
    <t>Tālr. 64331831</t>
  </si>
  <si>
    <t>Sandra.Strele@lm.gov.lv</t>
  </si>
  <si>
    <t>Pakalpojuma cena pielīdzināta MK 23.12.2014. noteikumu Nr.790 "Sociālās rehabilitācijas pakalpojumu sniegšanas kārtība no vardarbības cietušām un vardarbību veikušām pilngadīgām personām" 50.2. apakšpunktā minētajai pakalpojuma cenai dienā, apjoms uz vienu personu gadā - atbilstoši minēto MK noteikumu pamatkursam (30 dienas). 
Atbilstoši Pārskatam par sociālajiem pakalpojumiem un sociālo palīdzību pašvaldībā 2022.gadā pakalpojums nodrošināts 1 085 personām. Neskatoties uz to, ka analizējot Pārskata par sociālajiem pakalpojumiem un sociālo palīdzību pašvaldībā 2019. gadā datus redzams, ka pakalpojuma apjomam ir tendence samazināties, 2024. gadā un turpmāk aprēķinos samazinājums netiek plānots.</t>
  </si>
  <si>
    <r>
      <t xml:space="preserve">Atbilstoši MK 18.12.2018. not. Nr. 797 "Valsts atbalsta piešķiršanas kārtība pašvaldībām par sociālo pakalpojumu nodrošināšanu personas dzīvesvietā" valsts kompensē pašvaldībām izdevumus par personām nodrošinātiem sabiedrībā balstītajiem sociālajiem pakalpojumiem dzīvesvietā. 
Atbilstoši Labklājības ministrijas valsts pamatbudžeta apakšprogrammā 05.01.00 "Sociālās rehabilitācijas valsts programmas" pieejamajam finansējumam 2024. gadā un turpmāk ik gadu, minētajam mērķim plānots finansējums 38 819 </t>
    </r>
    <r>
      <rPr>
        <i/>
        <sz val="9"/>
        <color rgb="FF000000"/>
        <rFont val="Times New Roman"/>
        <family val="1"/>
        <charset val="186"/>
      </rPr>
      <t>euro.</t>
    </r>
  </si>
  <si>
    <t>diena (pilngadīgas personas)</t>
  </si>
  <si>
    <t>diena (bērni)</t>
  </si>
  <si>
    <r>
      <t xml:space="preserve">Pakalpojuma vidējā cena aprēķināta no LM līgumorganizāciju  SIA "Veselības centrs Ilūkste", SIA "Atsaucība", biedrības "Latvijas Sarkanais krusts" SAC "Stūrīši" un SPC Pīlādzis pakalpojuma cenas 2024. gadā. 
</t>
    </r>
    <r>
      <rPr>
        <u/>
        <sz val="9"/>
        <rFont val="Times New Roman"/>
        <family val="1"/>
        <charset val="186"/>
      </rPr>
      <t>Pakalpojums pingadīgām personām:</t>
    </r>
    <r>
      <rPr>
        <sz val="9"/>
        <rFont val="Times New Roman"/>
        <family val="1"/>
        <charset val="186"/>
      </rPr>
      <t xml:space="preserve">
Atbilstoši Pārskatam par sociālajiem pakalpojumiem un sociālo palīdzību pašvaldībā 2022.gadā pakalpojumu nodrošina 8999 pingadīgām personām. Analizējot datus no Pārskata par sociālajiem pakalpojumiem un sociālo palīdzību pašvaldībā 2019.gadā, secināts, ka nodrošinātais pakalpojuma apjoms 2022. gadā samazinājies par 1.3%. Kā viens no iemesliem pakalpojuma saņēmēju skaita samazinājumiem  - saskaņā ar MK 02.04.2019. not. Nr. 138 “Noteikumi par sociālo pakalpojumu saņemšanu” 32.2. apakšpunktu pakalpojumus ilgstošas sociālās aprūpes un sociālās rehabilitācijas institūcijā ir tiesības saņemt, ja ar pakalpojumiem dzīvesvietā nav iespējams nodrošināt nepieciešamo sociālās aprūpes apjomu un personai ir noteikts trešais vai ceturtais aprūpes līmenis. 
</t>
    </r>
    <r>
      <rPr>
        <u/>
        <sz val="9"/>
        <rFont val="Times New Roman"/>
        <family val="1"/>
        <charset val="186"/>
      </rPr>
      <t>Pakalpojums bērniem:</t>
    </r>
    <r>
      <rPr>
        <sz val="9"/>
        <rFont val="Times New Roman"/>
        <family val="1"/>
        <charset val="186"/>
      </rPr>
      <t xml:space="preserve">
Atbilstoši Pārskatam par sociālajiem pakalpojumiem un sociālo palīdzību pašvaldībā 2022.gadā pakalpojumu nodrošina 535 bērniem. Analizējot datus no Pārskata par sociālajiem pakalpojumiem un sociālo palīdzību pašvaldībā 2019.gadā, secināts, ka nodrošinātais pakalpojuma apjoms 2022. gadā samazinājies par 32.1%.
Pamatojoties uz pašvaldību sniegto informāciju par pieprasījuma pieaugumu pēc pakalpojuma 2023. gadā, t.sk. sabiedrības novecošanos un kopējo personu, kurām noteikta invaliditāte skaita palielināšanos valstī, no 2024. gada plānots pakalpojuma saņēmēju skaita palielinājums par 5% (9 534  + 5% = 11 011). </t>
    </r>
  </si>
  <si>
    <t>19.01.2024.</t>
  </si>
  <si>
    <t>Ietekme uz pašvaldību budžetu 2029. gadā un turpmāk ik gadu</t>
  </si>
  <si>
    <t>DI ESF projekta ietvaros kompensētā pakalpojuma cena 28.51 euro/dienā.
Atbilstoši Pārskatam par sociālajiem pakalpojumiem un sociālo palīdzību pašvaldībā 2019.gadā  - 82 vietas. DI ERAF projektu ietvaros kopā izveidotas tiks 526 vietas. Kopā 608 (82 + 526).
Pēc DI ERAF projektu pabeigšanas 16 pašvaldībās nebūs izveidota specializētās darbnīcas. Ietekme uz pašvaldību budžetu: 16 pašvaldības x vidēji 15 vietas = 240 vietas.</t>
  </si>
  <si>
    <t>DI ESF projekta ietvaros kompensētā pakalpojuma cena vidēji 38.24 euro/dienā (ar pašaprūpes prasmēm 34.00 euro, bez pašaprūpes prasmēm 42.48 euro).
Pakalpojuma saņēmēju/vietu skaits aprēķināts atbilstoši Pārskatam par sociālajiem pakalpojumiem un sociālo palīdzību pašvaldībā 2019.gadā, pakalpojums nodrošināts 1677 personām.  DI ERAF projektos kopā jāizveido 946 (pilngadīgas personas) un 292 (bērni) vietas. Kopā izveidotas un pašvaldības uzturētas 2 915 vietas (1 677 + 946 + 292) līdz 2026. gadam. 
Pēc DI ERAF projektu pabeigšanas 6 pašvaldībās nebūs izveidoti Dienas aprūpes centri. Aprēķins: 6 pašvaldības x vidēji 17 vietas = 102 vietas (jāizveido).
Atbilstoši Labklājības ministrijas valsts pamatbudžeta apakšprogrammā 05.01.00 "Sociālās rehabilitācijas valsts programmas" pieejamajam finansējumam 2024. gadā un turpmāk ik gadu Dienas aprūpes centru līdzfinansējumam no valsts budžeta plānoti 103 420 euro (MK 04.12.2007. noteikumi Nr.829 "Noteikumi par dienas centru, grupu māju (dzīvokļu) un pusceļa māju izveidošanas un uzturēšanas izdevumu līdzfinansēšanu").</t>
  </si>
  <si>
    <t>Pakalpojuma cena atbilstoši plānošanas reģionu īstenoto darbības programmas "Izaugsme un nodarbinātība" 9.2.2. specifiskā atbalsta mērķa "Palielināt kvalitatīvu institucionālai aprūpei alternatīvu sociālo pakalpojumu dzīvesvietā un ģimeniskai videi pietuvinātu pakalpojumu pieejamību personām ar invaliditāti un bērniem" 9.2.2.1. pasākuma "Deinstitucionalizācija" projektu (turpmāk - DI ESF projekts) ietvaros kompensētajai pakalpojuma cenai (ar pašaprūpes prasmēm 28.82 euro, bez pašaprūpes prasmēm 40.99 euro, vidēji 34.91 euro). 
Atbilstoši Pārskatam par sociālajiem pakalpojumiem un sociālo palīdzību pašvaldībā 2019.gadā pakalpojums tika nodrošināts 254 personām. DI ESF projekta ietvaros izveidotas 589 pakalpojuma sniegšanas vietas, kopā 2024. gadā 843 klientu vietas. 
Pēc DI ERAF projektu pabeigšanas 11 pašvaldībās nebūs izveidotas grupu mājas (dzīvokļiem). Aprēķins: 11 pašvaldības x vidēji 12 klientu vietas = 132 klientu vietas, kuras būtu jāizveido un jānodrošina pašvaldībai sava budžeta ietvaros.
Atbilstoši Labklājības ministrijas valsts pamatbudžeta apakšprogrammā 05.01.00 "Sociālās rehabilitācijas valsts programmas" pieejamajam finansējumam 2024. gadā un turpmāk ik gadu Grupu māju (dzīvokļu) līdzfinansējumam no valsts budžeta plānoti 282 783 euro (MK 04.12.2007. noteikumi Nr.829 "Noteikumi par dienas centru, grupu māju (dzīvokļu) un pusceļa māju izveidošanas un uzturēšanas izdevumu līdzfinansēšanu").</t>
  </si>
  <si>
    <r>
      <t>Pakalpojuma cena atbilstoši plānošanas reģionu īstenoto darbības programmas "Izaugsme un nodarbinātība" 9.2.2. specifiskā atbalsta mērķa "Palielināt kvalitatīvu institucionālai aprūpei alternatīvu sociālo pakalpojumu dzīvesvietā un ģimeniskai videi pietuvinātu pakalpojumu pieejamību personām ar invaliditāti un bērniem" 9.2.2.1. pasākuma "Deinstitucionalizācija" projektu (turpmāk - DI ESF projekts).
Atbilstoši Pārskatam par sociālajiem pakalpojumiem un sociālo palīdzību pašvaldībā 2022.gadā pakalpojumu saņem 17 775 personas vidēji 271 dienu gadā.
Ņemot vērā pakalpojuma saņēmēju skaita palielinājumu pret 2019. gadu (vidēji 1% gadā)*, aprēķinā pieņemts, ka ik gadu pašvaldībām jānodrošina pakalpojums par 1% personām vairāk kā iepriekšējā gadā. Šī pieauguma tendence aprēķinos pieņemta arī 2023. un 2024. gadā, attiecīgi, 2024. gadā personu skaits, kurām nepieciešams nodrošināt pakalpojumu ir par 2% lielāks nekā 2022. gadā (2022. gadā 17 775 personas, 2024. gadā 18 131 persona).
Atbilstoši Labklājības ministrijas valsts pamatbudžeta apakšprogrammā 05.01.00 "Sociālās rehabilitācijas valsts programmas" pieejamajam finansējumam 2024. gadā un turpmāk ik gadu, aprūpes mājās pakalpojuma (bērniem) līdzfinansējumam pašvaldībām plānoti 2024. gadā un turpmāk ik gadu 5 542 020 euro (MK 18.05.2021.noteikumu Nr. 316 "Noteikumi par asistenta, pavadoņa un aprūpes mājās pakalpojumu personām ar invaliditāti" 45.</t>
    </r>
    <r>
      <rPr>
        <vertAlign val="superscript"/>
        <sz val="9"/>
        <color rgb="FF000000"/>
        <rFont val="Times New Roman"/>
        <family val="1"/>
        <charset val="186"/>
      </rPr>
      <t xml:space="preserve">1 </t>
    </r>
    <r>
      <rPr>
        <sz val="9"/>
        <color rgb="FF000000"/>
        <rFont val="Times New Roman"/>
        <family val="1"/>
        <charset val="186"/>
      </rPr>
      <t xml:space="preserve">punkts).
</t>
    </r>
    <r>
      <rPr>
        <sz val="7"/>
        <color rgb="FF000000"/>
        <rFont val="Times New Roman"/>
        <family val="1"/>
        <charset val="186"/>
      </rPr>
      <t>*Dati no Pārskats par sociālajiem pakalpojumiem un sociālo palīdzību pašvaldībā 2019.gadā.</t>
    </r>
  </si>
  <si>
    <t>Aprūpes mājās pakalpojums – personām ar smagiem funkcionāliem traucējumiem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</si>
</sst>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rgb="FF000000"/>
      <name val="Calibri"/>
      <family val="2"/>
    </font>
    <font>
      <sz val="9"/>
      <color rgb="FF000000"/>
      <name val="Times New Roman"/>
      <family val="1"/>
      <charset val="186"/>
    </font>
    <font>
      <sz val="12"/>
      <color rgb="FF000000"/>
      <name val="Times New Roman"/>
      <family val="1"/>
      <charset val="186"/>
    </font>
    <font>
      <sz val="12"/>
      <name val="Times New Roman"/>
      <family val="1"/>
      <charset val="186"/>
    </font>
    <font>
      <sz val="9"/>
      <name val="Times New Roman"/>
      <family val="1"/>
      <charset val="186"/>
    </font>
    <font>
      <sz val="10"/>
      <color rgb="FF000000"/>
      <name val="Times New Roman"/>
      <family val="1"/>
      <charset val="186"/>
    </font>
    <font>
      <b/>
      <sz val="11"/>
      <color rgb="FF000000"/>
      <name val="Times New Roman"/>
      <family val="1"/>
      <charset val="186"/>
    </font>
    <font>
      <sz val="11"/>
      <color rgb="FF000000"/>
      <name val="Times New Roman"/>
      <family val="1"/>
      <charset val="186"/>
    </font>
    <font>
      <sz val="8"/>
      <color rgb="FF000000"/>
      <name val="Times New Roman"/>
      <family val="1"/>
      <charset val="186"/>
    </font>
    <font>
      <sz val="7"/>
      <color rgb="FF000000"/>
      <name val="Times New Roman"/>
      <family val="1"/>
      <charset val="186"/>
    </font>
    <font>
      <b/>
      <sz val="9"/>
      <color rgb="FF000000"/>
      <name val="Times New Roman"/>
      <family val="1"/>
      <charset val="186"/>
    </font>
    <font>
      <i/>
      <sz val="9"/>
      <color rgb="FF000000"/>
      <name val="Times New Roman"/>
      <family val="1"/>
      <charset val="186"/>
    </font>
    <font>
      <b/>
      <sz val="14"/>
      <color rgb="FF000000"/>
      <name val="Times New Roman"/>
      <family val="1"/>
      <charset val="186"/>
    </font>
    <font>
      <sz val="8"/>
      <name val="Calibri"/>
      <family val="2"/>
    </font>
    <font>
      <sz val="11"/>
      <name val="Times New Roman"/>
      <family val="1"/>
      <charset val="186"/>
    </font>
    <font>
      <b/>
      <sz val="11"/>
      <name val="Times New Roman"/>
      <family val="1"/>
      <charset val="186"/>
    </font>
    <font>
      <vertAlign val="superscript"/>
      <sz val="9"/>
      <color rgb="FF000000"/>
      <name val="Times New Roman"/>
      <family val="1"/>
      <charset val="186"/>
    </font>
    <font>
      <b/>
      <u/>
      <sz val="14"/>
      <color rgb="FF000000"/>
      <name val="Times New Roman"/>
      <family val="1"/>
      <charset val="186"/>
    </font>
    <font>
      <i/>
      <sz val="11"/>
      <color rgb="FF000000"/>
      <name val="Times New Roman"/>
      <family val="1"/>
      <charset val="186"/>
    </font>
    <font>
      <u/>
      <sz val="11"/>
      <color theme="10"/>
      <name val="Calibri"/>
      <family val="2"/>
    </font>
    <font>
      <u/>
      <sz val="10"/>
      <color theme="10"/>
      <name val="Calibri"/>
      <family val="2"/>
      <charset val="186"/>
    </font>
    <font>
      <sz val="11"/>
      <color rgb="FFFF0000"/>
      <name val="Times New Roman"/>
      <family val="1"/>
      <charset val="186"/>
    </font>
    <font>
      <u/>
      <sz val="9"/>
      <name val="Times New Roman"/>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s>
  <cellStyleXfs count="2">
    <xf numFmtId="0" fontId="0" fillId="0" borderId="0" applyBorder="0"/>
    <xf numFmtId="0" fontId="19" fillId="0" borderId="0" applyNumberFormat="0" applyFill="0" applyBorder="0" applyAlignment="0" applyProtection="0"/>
  </cellStyleXfs>
  <cellXfs count="116">
    <xf numFmtId="0" fontId="0" fillId="0" borderId="0" xfId="0" applyNumberFormat="1" applyFill="1" applyAlignment="1" applyProtection="1"/>
    <xf numFmtId="0" fontId="6" fillId="0" borderId="0" xfId="0" applyNumberFormat="1" applyFont="1" applyFill="1" applyAlignment="1" applyProtection="1">
      <alignment horizontal="center"/>
    </xf>
    <xf numFmtId="0" fontId="7" fillId="0" borderId="0" xfId="0" applyNumberFormat="1" applyFont="1" applyFill="1" applyAlignment="1" applyProtection="1"/>
    <xf numFmtId="0" fontId="7" fillId="0" borderId="0" xfId="0" applyNumberFormat="1" applyFont="1" applyFill="1" applyAlignment="1" applyProtection="1">
      <alignment horizontal="center"/>
    </xf>
    <xf numFmtId="0" fontId="7" fillId="0" borderId="0" xfId="0" applyNumberFormat="1" applyFont="1" applyFill="1" applyAlignment="1" applyProtection="1">
      <alignment horizontal="center" vertical="center"/>
    </xf>
    <xf numFmtId="0" fontId="8" fillId="0" borderId="1" xfId="0" applyNumberFormat="1" applyFont="1" applyFill="1" applyBorder="1" applyAlignment="1" applyProtection="1">
      <alignment horizontal="center" wrapText="1"/>
    </xf>
    <xf numFmtId="0" fontId="1" fillId="0" borderId="1"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vertical="center" wrapText="1"/>
    </xf>
    <xf numFmtId="3" fontId="1" fillId="0" borderId="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center" vertical="center" wrapText="1"/>
    </xf>
    <xf numFmtId="2" fontId="1" fillId="0" borderId="1" xfId="0" applyNumberFormat="1" applyFont="1" applyFill="1" applyBorder="1" applyAlignment="1" applyProtection="1">
      <alignment vertical="center"/>
    </xf>
    <xf numFmtId="0" fontId="9" fillId="0" borderId="1" xfId="0" applyNumberFormat="1" applyFont="1" applyFill="1" applyBorder="1" applyAlignment="1" applyProtection="1">
      <alignment horizontal="center" vertical="center"/>
    </xf>
    <xf numFmtId="0" fontId="9" fillId="0" borderId="1" xfId="0" applyNumberFormat="1" applyFont="1" applyFill="1" applyBorder="1" applyAlignment="1" applyProtection="1">
      <alignment horizontal="center" vertical="center" wrapText="1"/>
    </xf>
    <xf numFmtId="1" fontId="1" fillId="0" borderId="1" xfId="0" applyNumberFormat="1" applyFont="1" applyFill="1" applyBorder="1" applyAlignment="1" applyProtection="1">
      <alignment horizontal="center" vertical="center"/>
    </xf>
    <xf numFmtId="2" fontId="1" fillId="0" borderId="1" xfId="0" applyNumberFormat="1" applyFont="1" applyFill="1" applyBorder="1" applyAlignment="1" applyProtection="1">
      <alignment horizontal="center" vertical="center"/>
    </xf>
    <xf numFmtId="3" fontId="1" fillId="0" borderId="1" xfId="0" applyNumberFormat="1" applyFont="1" applyFill="1" applyBorder="1" applyAlignment="1" applyProtection="1">
      <alignment horizontal="center" vertical="center"/>
    </xf>
    <xf numFmtId="0" fontId="6" fillId="0" borderId="0" xfId="0" applyNumberFormat="1" applyFont="1" applyFill="1" applyAlignment="1" applyProtection="1"/>
    <xf numFmtId="0" fontId="10" fillId="0" borderId="1" xfId="0" applyNumberFormat="1" applyFont="1" applyFill="1" applyBorder="1" applyAlignment="1" applyProtection="1">
      <alignment horizontal="center" vertical="center"/>
    </xf>
    <xf numFmtId="3" fontId="10" fillId="0" borderId="1" xfId="0" applyNumberFormat="1" applyFont="1" applyFill="1" applyBorder="1" applyAlignment="1" applyProtection="1">
      <alignment horizontal="center" vertical="center"/>
    </xf>
    <xf numFmtId="3" fontId="1" fillId="0" borderId="1" xfId="0" applyNumberFormat="1" applyFont="1" applyFill="1" applyBorder="1" applyAlignment="1" applyProtection="1">
      <alignment vertical="center"/>
    </xf>
    <xf numFmtId="0" fontId="9" fillId="2" borderId="1" xfId="0" applyNumberFormat="1" applyFont="1" applyFill="1" applyBorder="1" applyAlignment="1" applyProtection="1">
      <alignment horizontal="center" vertical="center" wrapText="1"/>
    </xf>
    <xf numFmtId="3" fontId="1" fillId="2" borderId="1" xfId="0" applyNumberFormat="1" applyFont="1" applyFill="1" applyBorder="1" applyAlignment="1" applyProtection="1">
      <alignment vertical="center"/>
    </xf>
    <xf numFmtId="3" fontId="10" fillId="2" borderId="1" xfId="0" applyNumberFormat="1" applyFont="1" applyFill="1" applyBorder="1" applyAlignment="1" applyProtection="1">
      <alignment vertical="center"/>
    </xf>
    <xf numFmtId="0" fontId="9" fillId="2" borderId="1" xfId="0" applyNumberFormat="1" applyFont="1" applyFill="1" applyBorder="1" applyAlignment="1" applyProtection="1">
      <alignment horizontal="center" vertical="center"/>
    </xf>
    <xf numFmtId="0" fontId="8" fillId="2" borderId="1" xfId="0" applyNumberFormat="1" applyFont="1" applyFill="1" applyBorder="1" applyAlignment="1" applyProtection="1">
      <alignment horizontal="center" wrapText="1"/>
    </xf>
    <xf numFmtId="0" fontId="6" fillId="0" borderId="0" xfId="0" applyNumberFormat="1" applyFont="1" applyFill="1" applyAlignment="1" applyProtection="1">
      <alignment horizontal="left"/>
    </xf>
    <xf numFmtId="0" fontId="7" fillId="0" borderId="0" xfId="0" applyNumberFormat="1" applyFont="1" applyFill="1" applyAlignment="1" applyProtection="1">
      <alignment horizontal="left"/>
    </xf>
    <xf numFmtId="0" fontId="2" fillId="0" borderId="0" xfId="0" applyNumberFormat="1" applyFont="1" applyFill="1" applyAlignment="1" applyProtection="1">
      <alignment horizontal="center" wrapText="1"/>
    </xf>
    <xf numFmtId="0" fontId="7" fillId="0" borderId="0" xfId="0" applyNumberFormat="1" applyFont="1" applyFill="1" applyAlignment="1" applyProtection="1">
      <alignment horizontal="left" vertical="center"/>
    </xf>
    <xf numFmtId="0" fontId="7" fillId="0" borderId="0" xfId="0" applyNumberFormat="1" applyFont="1" applyFill="1" applyAlignment="1" applyProtection="1">
      <alignment vertical="center"/>
    </xf>
    <xf numFmtId="0" fontId="3" fillId="3" borderId="1" xfId="0" applyNumberFormat="1" applyFont="1" applyFill="1" applyBorder="1" applyAlignment="1" applyProtection="1">
      <alignment horizontal="center" wrapText="1"/>
    </xf>
    <xf numFmtId="3" fontId="14" fillId="3" borderId="1" xfId="0" applyNumberFormat="1" applyFont="1" applyFill="1" applyBorder="1" applyAlignment="1" applyProtection="1">
      <alignment vertical="center"/>
    </xf>
    <xf numFmtId="3" fontId="4" fillId="2" borderId="1" xfId="0" applyNumberFormat="1" applyFont="1" applyFill="1" applyBorder="1" applyAlignment="1" applyProtection="1">
      <alignment vertical="center"/>
    </xf>
    <xf numFmtId="0" fontId="7" fillId="0" borderId="0" xfId="0" applyNumberFormat="1" applyFont="1" applyFill="1" applyAlignment="1" applyProtection="1">
      <protection locked="0"/>
    </xf>
    <xf numFmtId="0" fontId="3" fillId="3" borderId="10" xfId="0" applyNumberFormat="1" applyFont="1" applyFill="1" applyBorder="1" applyAlignment="1" applyProtection="1">
      <alignment horizontal="center" wrapText="1"/>
    </xf>
    <xf numFmtId="3" fontId="14" fillId="3" borderId="10" xfId="0" applyNumberFormat="1" applyFont="1" applyFill="1" applyBorder="1" applyAlignment="1" applyProtection="1">
      <alignment vertical="center"/>
    </xf>
    <xf numFmtId="3" fontId="15" fillId="3" borderId="6" xfId="0" applyNumberFormat="1" applyFont="1" applyFill="1" applyBorder="1" applyAlignment="1" applyProtection="1"/>
    <xf numFmtId="3" fontId="15" fillId="3" borderId="7" xfId="0" applyNumberFormat="1" applyFont="1" applyFill="1" applyBorder="1" applyAlignment="1" applyProtection="1"/>
    <xf numFmtId="0" fontId="3" fillId="2" borderId="13" xfId="0" applyNumberFormat="1" applyFont="1" applyFill="1" applyBorder="1" applyAlignment="1" applyProtection="1">
      <alignment horizontal="center" wrapText="1"/>
    </xf>
    <xf numFmtId="0" fontId="3" fillId="2" borderId="1" xfId="0" applyNumberFormat="1" applyFont="1" applyFill="1" applyBorder="1" applyAlignment="1" applyProtection="1">
      <alignment horizontal="center" wrapText="1"/>
    </xf>
    <xf numFmtId="3" fontId="14" fillId="2" borderId="13" xfId="0" applyNumberFormat="1" applyFont="1" applyFill="1" applyBorder="1" applyAlignment="1" applyProtection="1">
      <alignment vertical="center"/>
    </xf>
    <xf numFmtId="3" fontId="14" fillId="2" borderId="1" xfId="0" applyNumberFormat="1" applyFont="1" applyFill="1" applyBorder="1" applyAlignment="1" applyProtection="1">
      <alignment vertical="center"/>
    </xf>
    <xf numFmtId="3" fontId="15" fillId="2" borderId="13" xfId="0" applyNumberFormat="1" applyFont="1" applyFill="1" applyBorder="1" applyAlignment="1" applyProtection="1"/>
    <xf numFmtId="3" fontId="15" fillId="2" borderId="1" xfId="0" applyNumberFormat="1" applyFont="1" applyFill="1" applyBorder="1" applyAlignment="1" applyProtection="1"/>
    <xf numFmtId="0" fontId="8" fillId="0" borderId="1" xfId="0" applyNumberFormat="1" applyFont="1" applyFill="1" applyBorder="1" applyAlignment="1" applyProtection="1">
      <alignment horizontal="center" wrapText="1"/>
    </xf>
    <xf numFmtId="1" fontId="4" fillId="0" borderId="1" xfId="0" applyNumberFormat="1" applyFont="1" applyFill="1" applyBorder="1" applyAlignment="1" applyProtection="1">
      <alignment horizontal="center" vertical="center"/>
    </xf>
    <xf numFmtId="2" fontId="4" fillId="0" borderId="1" xfId="0" applyNumberFormat="1" applyFont="1" applyFill="1" applyBorder="1" applyAlignment="1" applyProtection="1">
      <alignment vertical="center"/>
    </xf>
    <xf numFmtId="0" fontId="12" fillId="0" borderId="0" xfId="0" applyNumberFormat="1" applyFont="1" applyFill="1" applyAlignment="1" applyProtection="1">
      <alignment horizontal="left"/>
    </xf>
    <xf numFmtId="0" fontId="7" fillId="0" borderId="0" xfId="0" applyNumberFormat="1" applyFont="1" applyFill="1" applyAlignment="1" applyProtection="1">
      <alignment horizontal="center"/>
    </xf>
    <xf numFmtId="0" fontId="8" fillId="0" borderId="1" xfId="0" applyNumberFormat="1" applyFont="1" applyFill="1" applyBorder="1" applyAlignment="1" applyProtection="1">
      <alignment horizontal="center" wrapText="1"/>
    </xf>
    <xf numFmtId="0" fontId="7" fillId="0" borderId="0" xfId="0" applyNumberFormat="1" applyFont="1" applyFill="1" applyAlignment="1" applyProtection="1">
      <alignment horizontal="center"/>
    </xf>
    <xf numFmtId="3" fontId="4" fillId="0" borderId="1" xfId="0" applyNumberFormat="1" applyFont="1" applyFill="1" applyBorder="1" applyAlignment="1" applyProtection="1">
      <alignment vertical="center"/>
    </xf>
    <xf numFmtId="3" fontId="4" fillId="0" borderId="1" xfId="0" applyNumberFormat="1" applyFont="1" applyFill="1" applyBorder="1" applyAlignment="1" applyProtection="1">
      <alignment horizontal="center" vertical="center"/>
    </xf>
    <xf numFmtId="0" fontId="17" fillId="0" borderId="0" xfId="0" applyNumberFormat="1" applyFont="1" applyFill="1" applyAlignment="1" applyProtection="1">
      <alignment horizontal="left"/>
    </xf>
    <xf numFmtId="0" fontId="5" fillId="0" borderId="0" xfId="0" applyNumberFormat="1" applyFont="1" applyFill="1" applyAlignment="1" applyProtection="1">
      <alignment vertical="center"/>
    </xf>
    <xf numFmtId="0" fontId="20" fillId="0" borderId="0" xfId="1" applyNumberFormat="1" applyFont="1" applyFill="1" applyAlignment="1" applyProtection="1">
      <alignment vertical="center"/>
    </xf>
    <xf numFmtId="0" fontId="21" fillId="0" borderId="0" xfId="0" applyNumberFormat="1" applyFont="1" applyFill="1" applyAlignment="1" applyProtection="1"/>
    <xf numFmtId="0" fontId="21" fillId="0" borderId="0" xfId="0" applyNumberFormat="1" applyFont="1" applyFill="1" applyAlignment="1" applyProtection="1">
      <alignment horizontal="left"/>
    </xf>
    <xf numFmtId="0" fontId="4" fillId="0" borderId="1" xfId="0" applyNumberFormat="1" applyFont="1" applyFill="1" applyBorder="1" applyAlignment="1" applyProtection="1">
      <alignment horizontal="center" vertical="center" wrapText="1"/>
    </xf>
    <xf numFmtId="0" fontId="4" fillId="4" borderId="1" xfId="0" applyNumberFormat="1" applyFont="1" applyFill="1" applyBorder="1" applyAlignment="1" applyProtection="1">
      <alignment vertical="center"/>
    </xf>
    <xf numFmtId="0" fontId="1" fillId="4" borderId="1" xfId="0" applyNumberFormat="1" applyFont="1" applyFill="1" applyBorder="1" applyAlignment="1" applyProtection="1">
      <alignment vertical="center"/>
    </xf>
    <xf numFmtId="0" fontId="18" fillId="0" borderId="0" xfId="0" applyNumberFormat="1" applyFont="1" applyFill="1" applyAlignment="1" applyProtection="1">
      <alignment horizontal="left" vertical="top" wrapText="1"/>
    </xf>
    <xf numFmtId="0" fontId="10" fillId="2" borderId="11" xfId="0" applyNumberFormat="1" applyFont="1" applyFill="1" applyBorder="1" applyAlignment="1" applyProtection="1">
      <alignment horizontal="right" vertical="center" wrapText="1"/>
    </xf>
    <xf numFmtId="0" fontId="10" fillId="2" borderId="12" xfId="0" applyNumberFormat="1" applyFont="1" applyFill="1" applyBorder="1" applyAlignment="1" applyProtection="1">
      <alignment horizontal="right" vertical="center" wrapText="1"/>
    </xf>
    <xf numFmtId="0" fontId="10" fillId="2" borderId="13" xfId="0" applyNumberFormat="1" applyFont="1" applyFill="1" applyBorder="1" applyAlignment="1" applyProtection="1">
      <alignment horizontal="right" vertical="center" wrapText="1"/>
    </xf>
    <xf numFmtId="0" fontId="8" fillId="0" borderId="1" xfId="0" applyNumberFormat="1" applyFont="1" applyFill="1" applyBorder="1" applyAlignment="1" applyProtection="1">
      <alignment horizontal="center" wrapText="1"/>
    </xf>
    <xf numFmtId="0" fontId="8" fillId="0" borderId="1" xfId="0" quotePrefix="1" applyNumberFormat="1" applyFont="1" applyFill="1" applyBorder="1" applyAlignment="1" applyProtection="1">
      <alignment horizontal="center" wrapText="1"/>
    </xf>
    <xf numFmtId="0" fontId="8" fillId="0" borderId="2" xfId="0" applyNumberFormat="1" applyFont="1" applyFill="1" applyBorder="1" applyAlignment="1" applyProtection="1">
      <alignment horizontal="center" wrapText="1"/>
    </xf>
    <xf numFmtId="0" fontId="8" fillId="0" borderId="3" xfId="0" applyNumberFormat="1" applyFont="1" applyFill="1" applyBorder="1" applyAlignment="1" applyProtection="1">
      <alignment horizontal="center" wrapText="1"/>
    </xf>
    <xf numFmtId="0" fontId="8" fillId="0" borderId="11" xfId="0" applyNumberFormat="1" applyFont="1" applyFill="1" applyBorder="1" applyAlignment="1" applyProtection="1">
      <alignment horizontal="center" wrapText="1"/>
    </xf>
    <xf numFmtId="0" fontId="8" fillId="0" borderId="13" xfId="0" applyNumberFormat="1" applyFont="1" applyFill="1" applyBorder="1" applyAlignment="1" applyProtection="1">
      <alignment horizontal="center" wrapText="1"/>
    </xf>
    <xf numFmtId="0" fontId="8" fillId="2" borderId="2" xfId="0" applyNumberFormat="1" applyFont="1" applyFill="1" applyBorder="1" applyAlignment="1" applyProtection="1">
      <alignment horizontal="center" wrapText="1"/>
    </xf>
    <xf numFmtId="0" fontId="8" fillId="2" borderId="3" xfId="0" applyNumberFormat="1" applyFont="1" applyFill="1" applyBorder="1" applyAlignment="1" applyProtection="1">
      <alignment horizontal="center" wrapText="1"/>
    </xf>
    <xf numFmtId="0" fontId="7" fillId="0" borderId="0" xfId="0" applyNumberFormat="1" applyFont="1" applyFill="1" applyAlignment="1" applyProtection="1">
      <alignment horizontal="right"/>
    </xf>
    <xf numFmtId="0" fontId="12" fillId="0" borderId="0" xfId="0" applyNumberFormat="1" applyFont="1" applyFill="1" applyAlignment="1" applyProtection="1">
      <alignment horizontal="center" vertical="center"/>
    </xf>
    <xf numFmtId="3" fontId="1" fillId="0" borderId="11" xfId="0" applyNumberFormat="1" applyFont="1" applyFill="1" applyBorder="1" applyAlignment="1" applyProtection="1">
      <alignment horizontal="left" vertical="center" wrapText="1"/>
      <protection locked="0"/>
    </xf>
    <xf numFmtId="3" fontId="1" fillId="0" borderId="12" xfId="0" applyNumberFormat="1" applyFont="1" applyFill="1" applyBorder="1" applyAlignment="1" applyProtection="1">
      <alignment horizontal="left" vertical="center" wrapText="1"/>
      <protection locked="0"/>
    </xf>
    <xf numFmtId="3" fontId="1" fillId="0" borderId="13" xfId="0" applyNumberFormat="1" applyFont="1" applyFill="1" applyBorder="1" applyAlignment="1" applyProtection="1">
      <alignment horizontal="left" vertical="center" wrapText="1"/>
      <protection locked="0"/>
    </xf>
    <xf numFmtId="0" fontId="8" fillId="2" borderId="11" xfId="0" applyNumberFormat="1" applyFont="1" applyFill="1" applyBorder="1" applyAlignment="1" applyProtection="1">
      <alignment horizontal="center" wrapText="1"/>
    </xf>
    <xf numFmtId="0" fontId="8" fillId="2" borderId="13" xfId="0" applyNumberFormat="1" applyFont="1" applyFill="1" applyBorder="1" applyAlignment="1" applyProtection="1">
      <alignment horizontal="center" wrapText="1"/>
    </xf>
    <xf numFmtId="0" fontId="8" fillId="0" borderId="15" xfId="0" applyNumberFormat="1" applyFont="1" applyFill="1" applyBorder="1" applyAlignment="1" applyProtection="1">
      <alignment horizontal="center" wrapText="1"/>
      <protection locked="0"/>
    </xf>
    <xf numFmtId="0" fontId="8" fillId="0" borderId="8" xfId="0" applyNumberFormat="1" applyFont="1" applyFill="1" applyBorder="1" applyAlignment="1" applyProtection="1">
      <alignment horizontal="center" wrapText="1"/>
      <protection locked="0"/>
    </xf>
    <xf numFmtId="0" fontId="8" fillId="0" borderId="14" xfId="0" applyNumberFormat="1" applyFont="1" applyFill="1" applyBorder="1" applyAlignment="1" applyProtection="1">
      <alignment horizontal="center" wrapText="1"/>
      <protection locked="0"/>
    </xf>
    <xf numFmtId="0" fontId="8" fillId="0" borderId="16" xfId="0" applyNumberFormat="1" applyFont="1" applyFill="1" applyBorder="1" applyAlignment="1" applyProtection="1">
      <alignment horizontal="center" wrapText="1"/>
      <protection locked="0"/>
    </xf>
    <xf numFmtId="0" fontId="8" fillId="0" borderId="17" xfId="0" applyNumberFormat="1" applyFont="1" applyFill="1" applyBorder="1" applyAlignment="1" applyProtection="1">
      <alignment horizontal="center" wrapText="1"/>
      <protection locked="0"/>
    </xf>
    <xf numFmtId="0" fontId="8" fillId="0" borderId="18" xfId="0" applyNumberFormat="1" applyFont="1" applyFill="1" applyBorder="1" applyAlignment="1" applyProtection="1">
      <alignment horizontal="center" wrapText="1"/>
      <protection locked="0"/>
    </xf>
    <xf numFmtId="0" fontId="9" fillId="0" borderId="11" xfId="0" applyNumberFormat="1" applyFont="1" applyFill="1" applyBorder="1" applyAlignment="1" applyProtection="1">
      <alignment horizontal="center" vertical="center" wrapText="1"/>
      <protection locked="0"/>
    </xf>
    <xf numFmtId="0" fontId="9" fillId="0" borderId="12" xfId="0" applyNumberFormat="1" applyFont="1" applyFill="1" applyBorder="1" applyAlignment="1" applyProtection="1">
      <alignment horizontal="center" vertical="center" wrapText="1"/>
      <protection locked="0"/>
    </xf>
    <xf numFmtId="0" fontId="9" fillId="0" borderId="13" xfId="0" applyNumberFormat="1" applyFont="1" applyFill="1" applyBorder="1" applyAlignment="1" applyProtection="1">
      <alignment horizontal="center" vertical="center" wrapText="1"/>
      <protection locked="0"/>
    </xf>
    <xf numFmtId="3" fontId="10" fillId="0" borderId="11" xfId="0" applyNumberFormat="1" applyFont="1" applyFill="1" applyBorder="1" applyAlignment="1" applyProtection="1">
      <alignment horizontal="center" vertical="center"/>
      <protection locked="0"/>
    </xf>
    <xf numFmtId="3" fontId="10" fillId="0" borderId="12" xfId="0" applyNumberFormat="1" applyFont="1" applyFill="1" applyBorder="1" applyAlignment="1" applyProtection="1">
      <alignment horizontal="center" vertical="center"/>
      <protection locked="0"/>
    </xf>
    <xf numFmtId="3" fontId="10" fillId="0" borderId="13" xfId="0" applyNumberFormat="1" applyFont="1" applyFill="1" applyBorder="1" applyAlignment="1" applyProtection="1">
      <alignment horizontal="center" vertical="center"/>
      <protection locked="0"/>
    </xf>
    <xf numFmtId="0" fontId="15" fillId="3" borderId="9" xfId="0" applyNumberFormat="1" applyFont="1" applyFill="1" applyBorder="1" applyAlignment="1" applyProtection="1">
      <alignment horizontal="right" vertical="center"/>
    </xf>
    <xf numFmtId="0" fontId="15" fillId="3" borderId="1" xfId="0" applyNumberFormat="1" applyFont="1" applyFill="1" applyBorder="1" applyAlignment="1" applyProtection="1">
      <alignment horizontal="right" vertical="center"/>
    </xf>
    <xf numFmtId="0" fontId="15" fillId="3" borderId="5" xfId="0" applyNumberFormat="1" applyFont="1" applyFill="1" applyBorder="1" applyAlignment="1" applyProtection="1">
      <alignment horizontal="right"/>
    </xf>
    <xf numFmtId="0" fontId="15" fillId="3" borderId="6" xfId="0" applyNumberFormat="1" applyFont="1" applyFill="1" applyBorder="1" applyAlignment="1" applyProtection="1">
      <alignment horizontal="right"/>
    </xf>
    <xf numFmtId="0" fontId="14" fillId="3" borderId="19" xfId="0" applyNumberFormat="1" applyFont="1" applyFill="1" applyBorder="1" applyAlignment="1" applyProtection="1">
      <alignment horizontal="center"/>
    </xf>
    <xf numFmtId="0" fontId="14" fillId="3" borderId="20" xfId="0" applyNumberFormat="1" applyFont="1" applyFill="1" applyBorder="1" applyAlignment="1" applyProtection="1">
      <alignment horizontal="center"/>
    </xf>
    <xf numFmtId="0" fontId="14" fillId="3" borderId="22" xfId="0" applyNumberFormat="1" applyFont="1" applyFill="1" applyBorder="1" applyAlignment="1" applyProtection="1">
      <alignment horizontal="center"/>
    </xf>
    <xf numFmtId="0" fontId="14" fillId="3" borderId="18" xfId="0" applyNumberFormat="1" applyFont="1" applyFill="1" applyBorder="1" applyAlignment="1" applyProtection="1">
      <alignment horizontal="center"/>
    </xf>
    <xf numFmtId="0" fontId="15" fillId="2" borderId="13" xfId="0" applyNumberFormat="1" applyFont="1" applyFill="1" applyBorder="1" applyAlignment="1" applyProtection="1">
      <alignment horizontal="center"/>
    </xf>
    <xf numFmtId="0" fontId="15" fillId="2" borderId="1" xfId="0" applyNumberFormat="1" applyFont="1" applyFill="1" applyBorder="1" applyAlignment="1" applyProtection="1">
      <alignment horizontal="center"/>
    </xf>
    <xf numFmtId="0" fontId="15" fillId="3" borderId="4" xfId="0" applyNumberFormat="1" applyFont="1" applyFill="1" applyBorder="1" applyAlignment="1" applyProtection="1">
      <alignment horizontal="center"/>
    </xf>
    <xf numFmtId="0" fontId="15" fillId="3" borderId="9" xfId="0" applyNumberFormat="1" applyFont="1" applyFill="1" applyBorder="1" applyAlignment="1" applyProtection="1">
      <alignment horizontal="right" vertical="center" wrapText="1"/>
    </xf>
    <xf numFmtId="0" fontId="15" fillId="3" borderId="21" xfId="0" applyNumberFormat="1" applyFont="1" applyFill="1" applyBorder="1" applyAlignment="1" applyProtection="1">
      <alignment horizontal="center"/>
    </xf>
    <xf numFmtId="0" fontId="4" fillId="0" borderId="2"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xf numFmtId="0" fontId="4" fillId="0" borderId="2"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3" fontId="4" fillId="0" borderId="15" xfId="0" applyNumberFormat="1" applyFont="1" applyFill="1" applyBorder="1" applyAlignment="1" applyProtection="1">
      <alignment horizontal="left" vertical="center" wrapText="1"/>
      <protection locked="0"/>
    </xf>
    <xf numFmtId="3" fontId="4" fillId="0" borderId="8" xfId="0" applyNumberFormat="1" applyFont="1" applyFill="1" applyBorder="1" applyAlignment="1" applyProtection="1">
      <alignment horizontal="left" vertical="center" wrapText="1"/>
      <protection locked="0"/>
    </xf>
    <xf numFmtId="3" fontId="4" fillId="0" borderId="14" xfId="0" applyNumberFormat="1" applyFont="1" applyFill="1" applyBorder="1" applyAlignment="1" applyProtection="1">
      <alignment horizontal="left" vertical="center" wrapText="1"/>
      <protection locked="0"/>
    </xf>
    <xf numFmtId="3" fontId="4" fillId="0" borderId="16" xfId="0" applyNumberFormat="1" applyFont="1" applyFill="1" applyBorder="1" applyAlignment="1" applyProtection="1">
      <alignment horizontal="left" vertical="center" wrapText="1"/>
      <protection locked="0"/>
    </xf>
    <xf numFmtId="3" fontId="4" fillId="0" borderId="17" xfId="0" applyNumberFormat="1" applyFont="1" applyFill="1" applyBorder="1" applyAlignment="1" applyProtection="1">
      <alignment horizontal="left" vertical="center" wrapText="1"/>
      <protection locked="0"/>
    </xf>
    <xf numFmtId="3" fontId="4" fillId="0" borderId="18" xfId="0" applyNumberFormat="1" applyFont="1" applyFill="1" applyBorder="1" applyAlignment="1" applyProtection="1">
      <alignment horizontal="left" vertical="center" wrapText="1"/>
      <protection locked="0"/>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andra.Strele@l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25100-2341-44AC-A5A3-B3E247223CF0}">
  <dimension ref="A1:Q54"/>
  <sheetViews>
    <sheetView tabSelected="1" zoomScale="80" zoomScaleNormal="80" workbookViewId="0">
      <pane ySplit="8" topLeftCell="A9" activePane="bottomLeft" state="frozen"/>
      <selection pane="bottomLeft" activeCell="N25" sqref="N25:Q25"/>
    </sheetView>
  </sheetViews>
  <sheetFormatPr defaultColWidth="8.81640625" defaultRowHeight="14" x14ac:dyDescent="0.3"/>
  <cols>
    <col min="1" max="1" width="3.7265625" style="27" customWidth="1"/>
    <col min="2" max="2" width="4.81640625" style="3" customWidth="1"/>
    <col min="3" max="3" width="16.54296875" style="2" customWidth="1"/>
    <col min="4" max="4" width="8.453125" style="2" customWidth="1"/>
    <col min="5" max="8" width="13.7265625" style="2" customWidth="1"/>
    <col min="9" max="9" width="13.90625" style="2" customWidth="1"/>
    <col min="10" max="14" width="13.7265625" style="2" customWidth="1"/>
    <col min="15" max="16" width="12.81640625" style="2" customWidth="1"/>
    <col min="17" max="17" width="42.7265625" style="2" customWidth="1"/>
    <col min="18" max="16384" width="8.81640625" style="2"/>
  </cols>
  <sheetData>
    <row r="1" spans="1:17" x14ac:dyDescent="0.3">
      <c r="A1" s="74" t="s">
        <v>39</v>
      </c>
      <c r="B1" s="74"/>
      <c r="C1" s="74"/>
      <c r="D1" s="74"/>
      <c r="E1" s="74"/>
      <c r="F1" s="74"/>
      <c r="G1" s="74"/>
      <c r="H1" s="74"/>
      <c r="I1" s="74"/>
      <c r="J1" s="74"/>
      <c r="K1" s="74"/>
      <c r="L1" s="74"/>
      <c r="M1" s="74"/>
      <c r="N1" s="74"/>
      <c r="O1" s="74"/>
      <c r="P1" s="74"/>
      <c r="Q1" s="74"/>
    </row>
    <row r="2" spans="1:17" x14ac:dyDescent="0.3">
      <c r="A2" s="74" t="s">
        <v>41</v>
      </c>
      <c r="B2" s="74"/>
      <c r="C2" s="74"/>
      <c r="D2" s="74"/>
      <c r="E2" s="74"/>
      <c r="F2" s="74"/>
      <c r="G2" s="74"/>
      <c r="H2" s="74"/>
      <c r="I2" s="74"/>
      <c r="J2" s="74"/>
      <c r="K2" s="74"/>
      <c r="L2" s="74"/>
      <c r="M2" s="74"/>
      <c r="N2" s="74"/>
      <c r="O2" s="74"/>
      <c r="P2" s="74"/>
      <c r="Q2" s="74"/>
    </row>
    <row r="3" spans="1:17" x14ac:dyDescent="0.3">
      <c r="A3" s="74" t="s">
        <v>40</v>
      </c>
      <c r="B3" s="74"/>
      <c r="C3" s="74"/>
      <c r="D3" s="74"/>
      <c r="E3" s="74"/>
      <c r="F3" s="74"/>
      <c r="G3" s="74"/>
      <c r="H3" s="74"/>
      <c r="I3" s="74"/>
      <c r="J3" s="74"/>
      <c r="K3" s="74"/>
      <c r="L3" s="74"/>
      <c r="M3" s="74"/>
      <c r="N3" s="74"/>
      <c r="O3" s="74"/>
      <c r="P3" s="74"/>
      <c r="Q3" s="74"/>
    </row>
    <row r="4" spans="1:17" ht="31.15" customHeight="1" x14ac:dyDescent="0.3">
      <c r="A4" s="75" t="s">
        <v>42</v>
      </c>
      <c r="B4" s="75"/>
      <c r="C4" s="75"/>
      <c r="D4" s="75"/>
      <c r="E4" s="75"/>
      <c r="F4" s="75"/>
      <c r="G4" s="75"/>
      <c r="H4" s="75"/>
      <c r="I4" s="75"/>
      <c r="J4" s="75"/>
      <c r="K4" s="75"/>
      <c r="L4" s="75"/>
      <c r="M4" s="75"/>
      <c r="N4" s="75"/>
      <c r="O4" s="75"/>
      <c r="P4" s="75"/>
      <c r="Q4" s="75"/>
    </row>
    <row r="5" spans="1:17" ht="17.5" x14ac:dyDescent="0.35">
      <c r="A5" s="54" t="s">
        <v>11</v>
      </c>
      <c r="B5" s="1"/>
    </row>
    <row r="6" spans="1:17" ht="34.15" customHeight="1" x14ac:dyDescent="0.3">
      <c r="B6" s="66" t="s">
        <v>14</v>
      </c>
      <c r="C6" s="66" t="s">
        <v>20</v>
      </c>
      <c r="D6" s="67" t="s">
        <v>16</v>
      </c>
      <c r="E6" s="66" t="s">
        <v>12</v>
      </c>
      <c r="F6" s="68" t="s">
        <v>15</v>
      </c>
      <c r="G6" s="70" t="s">
        <v>23</v>
      </c>
      <c r="H6" s="71"/>
      <c r="I6" s="72" t="s">
        <v>19</v>
      </c>
      <c r="J6" s="72" t="s">
        <v>24</v>
      </c>
      <c r="K6" s="68" t="s">
        <v>7</v>
      </c>
      <c r="L6" s="79" t="s">
        <v>27</v>
      </c>
      <c r="M6" s="80"/>
      <c r="N6" s="81" t="s">
        <v>34</v>
      </c>
      <c r="O6" s="82"/>
      <c r="P6" s="82"/>
      <c r="Q6" s="83"/>
    </row>
    <row r="7" spans="1:17" ht="43.9" customHeight="1" x14ac:dyDescent="0.3">
      <c r="B7" s="66"/>
      <c r="C7" s="66"/>
      <c r="D7" s="66"/>
      <c r="E7" s="66"/>
      <c r="F7" s="69"/>
      <c r="G7" s="5" t="s">
        <v>17</v>
      </c>
      <c r="H7" s="5" t="s">
        <v>22</v>
      </c>
      <c r="I7" s="73"/>
      <c r="J7" s="73"/>
      <c r="K7" s="69"/>
      <c r="L7" s="5" t="s">
        <v>17</v>
      </c>
      <c r="M7" s="25" t="s">
        <v>22</v>
      </c>
      <c r="N7" s="84"/>
      <c r="O7" s="85"/>
      <c r="P7" s="85"/>
      <c r="Q7" s="86"/>
    </row>
    <row r="8" spans="1:17" ht="18.649999999999999" customHeight="1" x14ac:dyDescent="0.3">
      <c r="B8" s="12">
        <v>1</v>
      </c>
      <c r="C8" s="12">
        <v>2</v>
      </c>
      <c r="D8" s="13">
        <v>3</v>
      </c>
      <c r="E8" s="13">
        <v>4</v>
      </c>
      <c r="F8" s="12">
        <v>5</v>
      </c>
      <c r="G8" s="12">
        <v>6</v>
      </c>
      <c r="H8" s="12" t="s">
        <v>18</v>
      </c>
      <c r="I8" s="24">
        <v>8</v>
      </c>
      <c r="J8" s="21" t="s">
        <v>21</v>
      </c>
      <c r="K8" s="13">
        <v>10</v>
      </c>
      <c r="L8" s="12" t="s">
        <v>25</v>
      </c>
      <c r="M8" s="24" t="s">
        <v>26</v>
      </c>
      <c r="N8" s="87">
        <v>13</v>
      </c>
      <c r="O8" s="88"/>
      <c r="P8" s="88"/>
      <c r="Q8" s="89"/>
    </row>
    <row r="9" spans="1:17" ht="183.5" customHeight="1" x14ac:dyDescent="0.3">
      <c r="B9" s="6">
        <v>1</v>
      </c>
      <c r="C9" s="7" t="s">
        <v>77</v>
      </c>
      <c r="D9" s="8" t="s">
        <v>13</v>
      </c>
      <c r="E9" s="11">
        <v>10.93</v>
      </c>
      <c r="F9" s="15">
        <v>271.25975100276088</v>
      </c>
      <c r="G9" s="16">
        <v>17775</v>
      </c>
      <c r="H9" s="20">
        <f>ROUND(G9*F9*E9,0)</f>
        <v>52700548</v>
      </c>
      <c r="I9" s="33">
        <v>5542020</v>
      </c>
      <c r="J9" s="22">
        <f>H9-I9</f>
        <v>47158528</v>
      </c>
      <c r="K9" s="16">
        <v>18131</v>
      </c>
      <c r="L9" s="16">
        <f>K9-G9</f>
        <v>356</v>
      </c>
      <c r="M9" s="22">
        <f>ROUND(E9*F9*L9,0)</f>
        <v>1055493</v>
      </c>
      <c r="N9" s="76" t="s">
        <v>76</v>
      </c>
      <c r="O9" s="77"/>
      <c r="P9" s="77"/>
      <c r="Q9" s="78"/>
    </row>
    <row r="10" spans="1:17" ht="166" customHeight="1" x14ac:dyDescent="0.3">
      <c r="B10" s="108">
        <v>2</v>
      </c>
      <c r="C10" s="106" t="s">
        <v>0</v>
      </c>
      <c r="D10" s="59" t="s">
        <v>68</v>
      </c>
      <c r="E10" s="60">
        <v>33.28</v>
      </c>
      <c r="F10" s="46">
        <v>365</v>
      </c>
      <c r="G10" s="53">
        <v>8999</v>
      </c>
      <c r="H10" s="52">
        <f t="shared" ref="H10:H14" si="0">ROUND(G10*F10*E10,0)</f>
        <v>109312653</v>
      </c>
      <c r="I10" s="33">
        <v>0</v>
      </c>
      <c r="J10" s="33">
        <f t="shared" ref="J10:J14" si="1">H10-I10</f>
        <v>109312653</v>
      </c>
      <c r="K10" s="53">
        <f>ROUND(G10*1.05,0)</f>
        <v>9449</v>
      </c>
      <c r="L10" s="53">
        <f>K10-G10</f>
        <v>450</v>
      </c>
      <c r="M10" s="33">
        <f t="shared" ref="M10:M14" si="2">ROUND(E10*F10*L10,0)</f>
        <v>5466240</v>
      </c>
      <c r="N10" s="110" t="s">
        <v>70</v>
      </c>
      <c r="O10" s="111"/>
      <c r="P10" s="111"/>
      <c r="Q10" s="112"/>
    </row>
    <row r="11" spans="1:17" s="57" customFormat="1" ht="69" customHeight="1" x14ac:dyDescent="0.3">
      <c r="A11" s="58"/>
      <c r="B11" s="109"/>
      <c r="C11" s="107"/>
      <c r="D11" s="59" t="s">
        <v>69</v>
      </c>
      <c r="E11" s="60">
        <f>E10</f>
        <v>33.28</v>
      </c>
      <c r="F11" s="46">
        <f>F10</f>
        <v>365</v>
      </c>
      <c r="G11" s="53">
        <v>535</v>
      </c>
      <c r="H11" s="52">
        <f t="shared" si="0"/>
        <v>6498752</v>
      </c>
      <c r="I11" s="33">
        <v>0</v>
      </c>
      <c r="J11" s="33">
        <f t="shared" si="1"/>
        <v>6498752</v>
      </c>
      <c r="K11" s="53">
        <f>ROUND(G11*1.05,0)</f>
        <v>562</v>
      </c>
      <c r="L11" s="53">
        <f t="shared" ref="L11" si="3">K11-G11</f>
        <v>27</v>
      </c>
      <c r="M11" s="33">
        <f t="shared" ref="M11" si="4">ROUND(E11*F11*L11,0)</f>
        <v>327974</v>
      </c>
      <c r="N11" s="113"/>
      <c r="O11" s="114"/>
      <c r="P11" s="114"/>
      <c r="Q11" s="115"/>
    </row>
    <row r="12" spans="1:17" ht="75.650000000000006" customHeight="1" x14ac:dyDescent="0.3">
      <c r="B12" s="6">
        <v>3</v>
      </c>
      <c r="C12" s="7" t="s">
        <v>1</v>
      </c>
      <c r="D12" s="10" t="s">
        <v>9</v>
      </c>
      <c r="E12" s="9">
        <v>10.24</v>
      </c>
      <c r="F12" s="14">
        <v>120</v>
      </c>
      <c r="G12" s="16">
        <v>5997</v>
      </c>
      <c r="H12" s="20">
        <f t="shared" si="0"/>
        <v>7369114</v>
      </c>
      <c r="I12" s="22">
        <v>0</v>
      </c>
      <c r="J12" s="22">
        <f t="shared" si="1"/>
        <v>7369114</v>
      </c>
      <c r="K12" s="16">
        <v>5997</v>
      </c>
      <c r="L12" s="16">
        <f t="shared" ref="L12:L14" si="5">K12-G12</f>
        <v>0</v>
      </c>
      <c r="M12" s="22">
        <f t="shared" si="2"/>
        <v>0</v>
      </c>
      <c r="N12" s="76" t="s">
        <v>51</v>
      </c>
      <c r="O12" s="77"/>
      <c r="P12" s="77"/>
      <c r="Q12" s="78"/>
    </row>
    <row r="13" spans="1:17" ht="106.9" customHeight="1" x14ac:dyDescent="0.3">
      <c r="B13" s="6">
        <v>4</v>
      </c>
      <c r="C13" s="7" t="s">
        <v>2</v>
      </c>
      <c r="D13" s="10" t="s">
        <v>9</v>
      </c>
      <c r="E13" s="11">
        <v>52</v>
      </c>
      <c r="F13" s="14">
        <v>30</v>
      </c>
      <c r="G13" s="16">
        <v>1085</v>
      </c>
      <c r="H13" s="20">
        <f t="shared" si="0"/>
        <v>1692600</v>
      </c>
      <c r="I13" s="22">
        <v>0</v>
      </c>
      <c r="J13" s="22">
        <f t="shared" si="1"/>
        <v>1692600</v>
      </c>
      <c r="K13" s="16">
        <v>1085</v>
      </c>
      <c r="L13" s="16">
        <f t="shared" si="5"/>
        <v>0</v>
      </c>
      <c r="M13" s="22">
        <f t="shared" si="2"/>
        <v>0</v>
      </c>
      <c r="N13" s="76" t="s">
        <v>66</v>
      </c>
      <c r="O13" s="77"/>
      <c r="P13" s="77"/>
      <c r="Q13" s="78"/>
    </row>
    <row r="14" spans="1:17" ht="206" customHeight="1" x14ac:dyDescent="0.3">
      <c r="B14" s="6">
        <v>5</v>
      </c>
      <c r="C14" s="7" t="s">
        <v>3</v>
      </c>
      <c r="D14" s="10" t="s">
        <v>9</v>
      </c>
      <c r="E14" s="61">
        <v>34.909999999999997</v>
      </c>
      <c r="F14" s="14">
        <v>365</v>
      </c>
      <c r="G14" s="16">
        <v>843</v>
      </c>
      <c r="H14" s="20">
        <f t="shared" si="0"/>
        <v>10741632</v>
      </c>
      <c r="I14" s="33">
        <v>282783</v>
      </c>
      <c r="J14" s="22">
        <f t="shared" si="1"/>
        <v>10458849</v>
      </c>
      <c r="K14" s="16">
        <v>975</v>
      </c>
      <c r="L14" s="16">
        <f t="shared" si="5"/>
        <v>132</v>
      </c>
      <c r="M14" s="22">
        <f t="shared" si="2"/>
        <v>1681964</v>
      </c>
      <c r="N14" s="76" t="s">
        <v>75</v>
      </c>
      <c r="O14" s="77"/>
      <c r="P14" s="77"/>
      <c r="Q14" s="78"/>
    </row>
    <row r="15" spans="1:17" ht="97" customHeight="1" x14ac:dyDescent="0.3">
      <c r="B15" s="6">
        <v>6</v>
      </c>
      <c r="C15" s="7" t="s">
        <v>50</v>
      </c>
      <c r="D15" s="10" t="s">
        <v>49</v>
      </c>
      <c r="E15" s="6" t="s">
        <v>49</v>
      </c>
      <c r="F15" s="14" t="s">
        <v>49</v>
      </c>
      <c r="G15" s="16" t="s">
        <v>49</v>
      </c>
      <c r="H15" s="16" t="s">
        <v>49</v>
      </c>
      <c r="I15" s="33">
        <v>38819</v>
      </c>
      <c r="J15" s="22">
        <f>0-I15</f>
        <v>-38819</v>
      </c>
      <c r="K15" s="16" t="s">
        <v>49</v>
      </c>
      <c r="L15" s="16" t="s">
        <v>49</v>
      </c>
      <c r="M15" s="22">
        <v>0</v>
      </c>
      <c r="N15" s="76" t="s">
        <v>67</v>
      </c>
      <c r="O15" s="77"/>
      <c r="P15" s="77"/>
      <c r="Q15" s="78"/>
    </row>
    <row r="16" spans="1:17" s="17" customFormat="1" x14ac:dyDescent="0.3">
      <c r="A16" s="26"/>
      <c r="B16" s="18">
        <v>7</v>
      </c>
      <c r="C16" s="63" t="s">
        <v>32</v>
      </c>
      <c r="D16" s="64"/>
      <c r="E16" s="64"/>
      <c r="F16" s="64"/>
      <c r="G16" s="65"/>
      <c r="H16" s="23">
        <f>SUM(H9:H15)</f>
        <v>188315299</v>
      </c>
      <c r="I16" s="23">
        <f>SUM(I9:I15)</f>
        <v>5863622</v>
      </c>
      <c r="J16" s="23">
        <f>SUM(J9:J15)</f>
        <v>182451677</v>
      </c>
      <c r="K16" s="19" t="s">
        <v>10</v>
      </c>
      <c r="L16" s="18" t="s">
        <v>10</v>
      </c>
      <c r="M16" s="23">
        <f>SUM(M9:M15)</f>
        <v>8531671</v>
      </c>
      <c r="N16" s="90" t="s">
        <v>10</v>
      </c>
      <c r="O16" s="91"/>
      <c r="P16" s="91"/>
      <c r="Q16" s="92"/>
    </row>
    <row r="17" spans="1:17" x14ac:dyDescent="0.3">
      <c r="N17" s="34"/>
      <c r="O17" s="34"/>
      <c r="P17" s="34"/>
      <c r="Q17" s="34"/>
    </row>
    <row r="18" spans="1:17" ht="17.5" x14ac:dyDescent="0.35">
      <c r="A18" s="54" t="s">
        <v>29</v>
      </c>
      <c r="B18" s="1"/>
      <c r="N18" s="34"/>
      <c r="O18" s="34"/>
      <c r="P18" s="34"/>
      <c r="Q18" s="34"/>
    </row>
    <row r="19" spans="1:17" ht="37.15" customHeight="1" x14ac:dyDescent="0.3">
      <c r="B19" s="66" t="s">
        <v>14</v>
      </c>
      <c r="C19" s="66" t="s">
        <v>20</v>
      </c>
      <c r="D19" s="67" t="s">
        <v>16</v>
      </c>
      <c r="E19" s="66" t="s">
        <v>12</v>
      </c>
      <c r="F19" s="68" t="s">
        <v>15</v>
      </c>
      <c r="G19" s="70" t="s">
        <v>23</v>
      </c>
      <c r="H19" s="71"/>
      <c r="I19" s="72" t="s">
        <v>19</v>
      </c>
      <c r="J19" s="72" t="s">
        <v>24</v>
      </c>
      <c r="K19" s="68" t="s">
        <v>7</v>
      </c>
      <c r="L19" s="79" t="s">
        <v>33</v>
      </c>
      <c r="M19" s="80"/>
      <c r="N19" s="81" t="s">
        <v>34</v>
      </c>
      <c r="O19" s="82"/>
      <c r="P19" s="82"/>
      <c r="Q19" s="83"/>
    </row>
    <row r="20" spans="1:17" ht="43.9" customHeight="1" x14ac:dyDescent="0.3">
      <c r="B20" s="66"/>
      <c r="C20" s="66"/>
      <c r="D20" s="66"/>
      <c r="E20" s="66"/>
      <c r="F20" s="69"/>
      <c r="G20" s="5" t="s">
        <v>17</v>
      </c>
      <c r="H20" s="5" t="s">
        <v>22</v>
      </c>
      <c r="I20" s="73"/>
      <c r="J20" s="73"/>
      <c r="K20" s="69"/>
      <c r="L20" s="5" t="s">
        <v>17</v>
      </c>
      <c r="M20" s="25" t="s">
        <v>22</v>
      </c>
      <c r="N20" s="84"/>
      <c r="O20" s="85"/>
      <c r="P20" s="85"/>
      <c r="Q20" s="86"/>
    </row>
    <row r="21" spans="1:17" ht="18.649999999999999" customHeight="1" x14ac:dyDescent="0.3">
      <c r="B21" s="12">
        <v>1</v>
      </c>
      <c r="C21" s="12">
        <v>2</v>
      </c>
      <c r="D21" s="13">
        <v>3</v>
      </c>
      <c r="E21" s="13">
        <v>4</v>
      </c>
      <c r="F21" s="12">
        <v>5</v>
      </c>
      <c r="G21" s="12">
        <v>6</v>
      </c>
      <c r="H21" s="12" t="s">
        <v>18</v>
      </c>
      <c r="I21" s="24">
        <v>8</v>
      </c>
      <c r="J21" s="21" t="s">
        <v>21</v>
      </c>
      <c r="K21" s="13">
        <v>10</v>
      </c>
      <c r="L21" s="12" t="s">
        <v>25</v>
      </c>
      <c r="M21" s="24" t="s">
        <v>26</v>
      </c>
      <c r="N21" s="87">
        <v>13</v>
      </c>
      <c r="O21" s="88"/>
      <c r="P21" s="88"/>
      <c r="Q21" s="89"/>
    </row>
    <row r="22" spans="1:17" ht="155.5" customHeight="1" x14ac:dyDescent="0.3">
      <c r="B22" s="6">
        <v>1</v>
      </c>
      <c r="C22" s="7" t="s">
        <v>38</v>
      </c>
      <c r="D22" s="8" t="s">
        <v>9</v>
      </c>
      <c r="E22" s="11">
        <f>(34+42.48)/2</f>
        <v>38.239999999999995</v>
      </c>
      <c r="F22" s="14">
        <v>251</v>
      </c>
      <c r="G22" s="16">
        <v>2915</v>
      </c>
      <c r="H22" s="20">
        <f>ROUND(G22*F22*E22,0)</f>
        <v>27978870</v>
      </c>
      <c r="I22" s="33">
        <v>103420</v>
      </c>
      <c r="J22" s="22">
        <f>H22-I22</f>
        <v>27875450</v>
      </c>
      <c r="K22" s="16">
        <v>3017</v>
      </c>
      <c r="L22" s="16">
        <f>K22-G22</f>
        <v>102</v>
      </c>
      <c r="M22" s="22">
        <f>ROUND(E22*F22*L22,0)</f>
        <v>979020</v>
      </c>
      <c r="N22" s="76" t="s">
        <v>74</v>
      </c>
      <c r="O22" s="77"/>
      <c r="P22" s="77"/>
      <c r="Q22" s="78"/>
    </row>
    <row r="23" spans="1:17" ht="50.5" customHeight="1" x14ac:dyDescent="0.3">
      <c r="B23" s="6">
        <v>2</v>
      </c>
      <c r="C23" s="7" t="s">
        <v>4</v>
      </c>
      <c r="D23" s="8" t="s">
        <v>9</v>
      </c>
      <c r="E23" s="11">
        <v>160</v>
      </c>
      <c r="F23" s="14">
        <v>30</v>
      </c>
      <c r="G23" s="16">
        <v>375</v>
      </c>
      <c r="H23" s="20">
        <f t="shared" ref="H23:H24" si="6">ROUND(G23*F23*E23,0)</f>
        <v>1800000</v>
      </c>
      <c r="I23" s="22">
        <v>0</v>
      </c>
      <c r="J23" s="22">
        <f t="shared" ref="J23:J25" si="7">H23-I23</f>
        <v>1800000</v>
      </c>
      <c r="K23" s="16">
        <v>544</v>
      </c>
      <c r="L23" s="16">
        <f t="shared" ref="L23:L25" si="8">K23-G23</f>
        <v>169</v>
      </c>
      <c r="M23" s="22">
        <f t="shared" ref="M23:M25" si="9">ROUND(E23*F23*L23,0)</f>
        <v>811200</v>
      </c>
      <c r="N23" s="76" t="s">
        <v>52</v>
      </c>
      <c r="O23" s="77"/>
      <c r="P23" s="77"/>
      <c r="Q23" s="78"/>
    </row>
    <row r="24" spans="1:17" ht="70.150000000000006" customHeight="1" x14ac:dyDescent="0.3">
      <c r="B24" s="6">
        <v>3</v>
      </c>
      <c r="C24" s="7" t="s">
        <v>5</v>
      </c>
      <c r="D24" s="8" t="s">
        <v>9</v>
      </c>
      <c r="E24" s="47">
        <v>28.51</v>
      </c>
      <c r="F24" s="14">
        <v>251</v>
      </c>
      <c r="G24" s="16">
        <v>608</v>
      </c>
      <c r="H24" s="20">
        <f t="shared" si="6"/>
        <v>4350854</v>
      </c>
      <c r="I24" s="22">
        <v>0</v>
      </c>
      <c r="J24" s="22">
        <f t="shared" si="7"/>
        <v>4350854</v>
      </c>
      <c r="K24" s="16">
        <v>848</v>
      </c>
      <c r="L24" s="16">
        <f t="shared" si="8"/>
        <v>240</v>
      </c>
      <c r="M24" s="22">
        <f t="shared" si="9"/>
        <v>1717442</v>
      </c>
      <c r="N24" s="76" t="s">
        <v>73</v>
      </c>
      <c r="O24" s="77"/>
      <c r="P24" s="77"/>
      <c r="Q24" s="78"/>
    </row>
    <row r="25" spans="1:17" ht="130" customHeight="1" x14ac:dyDescent="0.3">
      <c r="B25" s="6">
        <v>4</v>
      </c>
      <c r="C25" s="7" t="s">
        <v>56</v>
      </c>
      <c r="D25" s="10" t="s">
        <v>30</v>
      </c>
      <c r="E25" s="47">
        <v>650</v>
      </c>
      <c r="F25" s="46">
        <v>12</v>
      </c>
      <c r="G25" s="16">
        <v>207</v>
      </c>
      <c r="H25" s="20">
        <f>ROUND(G25*F25*E25,0)</f>
        <v>1614600</v>
      </c>
      <c r="I25" s="22">
        <v>0</v>
      </c>
      <c r="J25" s="22">
        <f t="shared" si="7"/>
        <v>1614600</v>
      </c>
      <c r="K25" s="16">
        <v>2072</v>
      </c>
      <c r="L25" s="16">
        <f t="shared" si="8"/>
        <v>1865</v>
      </c>
      <c r="M25" s="22">
        <f t="shared" si="9"/>
        <v>14547000</v>
      </c>
      <c r="N25" s="76" t="s">
        <v>57</v>
      </c>
      <c r="O25" s="77"/>
      <c r="P25" s="77"/>
      <c r="Q25" s="78"/>
    </row>
    <row r="26" spans="1:17" s="17" customFormat="1" x14ac:dyDescent="0.3">
      <c r="A26" s="26"/>
      <c r="B26" s="18">
        <v>5</v>
      </c>
      <c r="C26" s="63" t="s">
        <v>31</v>
      </c>
      <c r="D26" s="64"/>
      <c r="E26" s="64"/>
      <c r="F26" s="64"/>
      <c r="G26" s="65"/>
      <c r="H26" s="23">
        <f>SUM(H22:H25)</f>
        <v>35744324</v>
      </c>
      <c r="I26" s="23">
        <f>SUM(I22:I25)</f>
        <v>103420</v>
      </c>
      <c r="J26" s="23">
        <f>SUM(J22:J25)</f>
        <v>35640904</v>
      </c>
      <c r="K26" s="19" t="s">
        <v>10</v>
      </c>
      <c r="L26" s="18" t="s">
        <v>10</v>
      </c>
      <c r="M26" s="23">
        <f>SUM(M22:M25)</f>
        <v>18054662</v>
      </c>
      <c r="N26" s="90" t="s">
        <v>10</v>
      </c>
      <c r="O26" s="91"/>
      <c r="P26" s="91"/>
      <c r="Q26" s="92"/>
    </row>
    <row r="27" spans="1:17" x14ac:dyDescent="0.3">
      <c r="N27" s="34"/>
      <c r="O27" s="34"/>
      <c r="P27" s="34"/>
      <c r="Q27" s="34"/>
    </row>
    <row r="28" spans="1:17" ht="17.5" x14ac:dyDescent="0.35">
      <c r="A28" s="54" t="s">
        <v>35</v>
      </c>
      <c r="B28" s="1"/>
      <c r="N28" s="34"/>
      <c r="O28" s="34"/>
      <c r="P28" s="34"/>
      <c r="Q28" s="34"/>
    </row>
    <row r="29" spans="1:17" ht="26.5" customHeight="1" x14ac:dyDescent="0.3">
      <c r="B29" s="66" t="s">
        <v>14</v>
      </c>
      <c r="C29" s="66" t="s">
        <v>20</v>
      </c>
      <c r="D29" s="67" t="s">
        <v>16</v>
      </c>
      <c r="E29" s="66" t="s">
        <v>12</v>
      </c>
      <c r="F29" s="68" t="s">
        <v>15</v>
      </c>
      <c r="G29" s="70" t="s">
        <v>23</v>
      </c>
      <c r="H29" s="71"/>
      <c r="I29" s="72" t="s">
        <v>19</v>
      </c>
      <c r="J29" s="72" t="s">
        <v>24</v>
      </c>
      <c r="K29" s="68" t="s">
        <v>7</v>
      </c>
      <c r="L29" s="79" t="s">
        <v>36</v>
      </c>
      <c r="M29" s="80"/>
      <c r="N29" s="81" t="s">
        <v>34</v>
      </c>
      <c r="O29" s="82"/>
      <c r="P29" s="82"/>
      <c r="Q29" s="83"/>
    </row>
    <row r="30" spans="1:17" ht="42.65" customHeight="1" x14ac:dyDescent="0.3">
      <c r="B30" s="66"/>
      <c r="C30" s="66"/>
      <c r="D30" s="66"/>
      <c r="E30" s="66"/>
      <c r="F30" s="69"/>
      <c r="G30" s="5" t="s">
        <v>53</v>
      </c>
      <c r="H30" s="5" t="s">
        <v>22</v>
      </c>
      <c r="I30" s="73"/>
      <c r="J30" s="73"/>
      <c r="K30" s="69"/>
      <c r="L30" s="45" t="s">
        <v>53</v>
      </c>
      <c r="M30" s="25" t="s">
        <v>22</v>
      </c>
      <c r="N30" s="84"/>
      <c r="O30" s="85"/>
      <c r="P30" s="85"/>
      <c r="Q30" s="86"/>
    </row>
    <row r="31" spans="1:17" ht="18.649999999999999" customHeight="1" x14ac:dyDescent="0.3">
      <c r="B31" s="12">
        <v>1</v>
      </c>
      <c r="C31" s="12">
        <v>2</v>
      </c>
      <c r="D31" s="13">
        <v>3</v>
      </c>
      <c r="E31" s="13">
        <v>4</v>
      </c>
      <c r="F31" s="12">
        <v>5</v>
      </c>
      <c r="G31" s="12">
        <v>6</v>
      </c>
      <c r="H31" s="12" t="s">
        <v>18</v>
      </c>
      <c r="I31" s="24">
        <v>8</v>
      </c>
      <c r="J31" s="21" t="s">
        <v>21</v>
      </c>
      <c r="K31" s="13">
        <v>10</v>
      </c>
      <c r="L31" s="12" t="s">
        <v>25</v>
      </c>
      <c r="M31" s="24" t="s">
        <v>26</v>
      </c>
      <c r="N31" s="87">
        <v>13</v>
      </c>
      <c r="O31" s="88"/>
      <c r="P31" s="88"/>
      <c r="Q31" s="89"/>
    </row>
    <row r="32" spans="1:17" ht="150.5" customHeight="1" x14ac:dyDescent="0.3">
      <c r="B32" s="6">
        <v>1</v>
      </c>
      <c r="C32" s="7" t="s">
        <v>6</v>
      </c>
      <c r="D32" s="8" t="s">
        <v>8</v>
      </c>
      <c r="E32" s="11">
        <v>9.32</v>
      </c>
      <c r="F32" s="14">
        <v>720</v>
      </c>
      <c r="G32" s="16">
        <v>150</v>
      </c>
      <c r="H32" s="20">
        <f>ROUND(G32*F32*E32,0)</f>
        <v>1006560</v>
      </c>
      <c r="I32" s="22">
        <v>0</v>
      </c>
      <c r="J32" s="22">
        <f>H32-I32</f>
        <v>1006560</v>
      </c>
      <c r="K32" s="16">
        <v>1560</v>
      </c>
      <c r="L32" s="16">
        <f>K32-G32</f>
        <v>1410</v>
      </c>
      <c r="M32" s="22">
        <f>ROUND(E32*F32*L32,0)</f>
        <v>9461664</v>
      </c>
      <c r="N32" s="76" t="s">
        <v>55</v>
      </c>
      <c r="O32" s="77"/>
      <c r="P32" s="77"/>
      <c r="Q32" s="78"/>
    </row>
    <row r="33" spans="1:17" s="17" customFormat="1" x14ac:dyDescent="0.3">
      <c r="A33" s="26"/>
      <c r="B33" s="18">
        <v>2</v>
      </c>
      <c r="C33" s="63" t="s">
        <v>37</v>
      </c>
      <c r="D33" s="64"/>
      <c r="E33" s="64"/>
      <c r="F33" s="64"/>
      <c r="G33" s="65"/>
      <c r="H33" s="23">
        <f>SUM(H32:H32)</f>
        <v>1006560</v>
      </c>
      <c r="I33" s="23">
        <f>SUM(I32:I32)</f>
        <v>0</v>
      </c>
      <c r="J33" s="23">
        <f>SUM(J32:J32)</f>
        <v>1006560</v>
      </c>
      <c r="K33" s="19" t="s">
        <v>10</v>
      </c>
      <c r="L33" s="18" t="s">
        <v>10</v>
      </c>
      <c r="M33" s="23">
        <f>SUM(M32:M32)</f>
        <v>9461664</v>
      </c>
      <c r="N33" s="90" t="s">
        <v>10</v>
      </c>
      <c r="O33" s="91"/>
      <c r="P33" s="91"/>
      <c r="Q33" s="92"/>
    </row>
    <row r="35" spans="1:17" ht="17.5" x14ac:dyDescent="0.35">
      <c r="A35" s="54" t="s">
        <v>58</v>
      </c>
      <c r="B35" s="1"/>
      <c r="N35" s="34"/>
      <c r="O35" s="34"/>
      <c r="P35" s="34"/>
      <c r="Q35" s="34"/>
    </row>
    <row r="36" spans="1:17" ht="31.9" customHeight="1" x14ac:dyDescent="0.3">
      <c r="B36" s="66" t="s">
        <v>14</v>
      </c>
      <c r="C36" s="66" t="s">
        <v>20</v>
      </c>
      <c r="D36" s="67" t="s">
        <v>16</v>
      </c>
      <c r="E36" s="66" t="s">
        <v>12</v>
      </c>
      <c r="F36" s="68" t="s">
        <v>15</v>
      </c>
      <c r="G36" s="70" t="s">
        <v>23</v>
      </c>
      <c r="H36" s="71"/>
      <c r="I36" s="72" t="s">
        <v>19</v>
      </c>
      <c r="J36" s="72" t="s">
        <v>24</v>
      </c>
      <c r="K36" s="68" t="s">
        <v>7</v>
      </c>
      <c r="L36" s="79" t="s">
        <v>72</v>
      </c>
      <c r="M36" s="80"/>
      <c r="N36" s="81" t="s">
        <v>34</v>
      </c>
      <c r="O36" s="82"/>
      <c r="P36" s="82"/>
      <c r="Q36" s="83"/>
    </row>
    <row r="37" spans="1:17" ht="29.5" x14ac:dyDescent="0.3">
      <c r="B37" s="66"/>
      <c r="C37" s="66"/>
      <c r="D37" s="66"/>
      <c r="E37" s="66"/>
      <c r="F37" s="69"/>
      <c r="G37" s="50" t="s">
        <v>60</v>
      </c>
      <c r="H37" s="50" t="s">
        <v>22</v>
      </c>
      <c r="I37" s="73"/>
      <c r="J37" s="73"/>
      <c r="K37" s="69"/>
      <c r="L37" s="50" t="s">
        <v>60</v>
      </c>
      <c r="M37" s="25" t="s">
        <v>22</v>
      </c>
      <c r="N37" s="84"/>
      <c r="O37" s="85"/>
      <c r="P37" s="85"/>
      <c r="Q37" s="86"/>
    </row>
    <row r="38" spans="1:17" x14ac:dyDescent="0.3">
      <c r="B38" s="12">
        <v>1</v>
      </c>
      <c r="C38" s="12">
        <v>2</v>
      </c>
      <c r="D38" s="13">
        <v>3</v>
      </c>
      <c r="E38" s="13">
        <v>4</v>
      </c>
      <c r="F38" s="12">
        <v>5</v>
      </c>
      <c r="G38" s="12">
        <v>6</v>
      </c>
      <c r="H38" s="12" t="s">
        <v>18</v>
      </c>
      <c r="I38" s="24">
        <v>8</v>
      </c>
      <c r="J38" s="21" t="s">
        <v>21</v>
      </c>
      <c r="K38" s="13">
        <v>10</v>
      </c>
      <c r="L38" s="12" t="s">
        <v>25</v>
      </c>
      <c r="M38" s="24" t="s">
        <v>26</v>
      </c>
      <c r="N38" s="87">
        <v>13</v>
      </c>
      <c r="O38" s="88"/>
      <c r="P38" s="88"/>
      <c r="Q38" s="89"/>
    </row>
    <row r="39" spans="1:17" ht="127.15" customHeight="1" x14ac:dyDescent="0.3">
      <c r="B39" s="6">
        <v>1</v>
      </c>
      <c r="C39" s="7" t="s">
        <v>59</v>
      </c>
      <c r="D39" s="8" t="s">
        <v>30</v>
      </c>
      <c r="E39" s="47">
        <f>20*50</f>
        <v>1000</v>
      </c>
      <c r="F39" s="46">
        <v>12</v>
      </c>
      <c r="G39" s="46">
        <f>ROUND(K25*0.1,0)</f>
        <v>207</v>
      </c>
      <c r="H39" s="52">
        <f>ROUND(G39*F39*E39,0)</f>
        <v>2484000</v>
      </c>
      <c r="I39" s="33">
        <v>0</v>
      </c>
      <c r="J39" s="33">
        <f>H39-I39</f>
        <v>2484000</v>
      </c>
      <c r="K39" s="53">
        <f>ROUND(K25*0.5,0)</f>
        <v>1036</v>
      </c>
      <c r="L39" s="53">
        <f>K39-G39</f>
        <v>829</v>
      </c>
      <c r="M39" s="33">
        <f>ROUND(E39*F39*L39,0)</f>
        <v>9948000</v>
      </c>
      <c r="N39" s="76" t="s">
        <v>61</v>
      </c>
      <c r="O39" s="77"/>
      <c r="P39" s="77"/>
      <c r="Q39" s="78"/>
    </row>
    <row r="40" spans="1:17" x14ac:dyDescent="0.3">
      <c r="A40" s="26"/>
      <c r="B40" s="18">
        <v>2</v>
      </c>
      <c r="C40" s="63" t="s">
        <v>37</v>
      </c>
      <c r="D40" s="64"/>
      <c r="E40" s="64"/>
      <c r="F40" s="64"/>
      <c r="G40" s="65"/>
      <c r="H40" s="23">
        <f>SUM(H39:H39)</f>
        <v>2484000</v>
      </c>
      <c r="I40" s="23">
        <f>SUM(I39:I39)</f>
        <v>0</v>
      </c>
      <c r="J40" s="23">
        <f>SUM(J39:J39)</f>
        <v>2484000</v>
      </c>
      <c r="K40" s="19" t="s">
        <v>10</v>
      </c>
      <c r="L40" s="18" t="s">
        <v>10</v>
      </c>
      <c r="M40" s="23">
        <f>SUM(M39:M39)</f>
        <v>9948000</v>
      </c>
      <c r="N40" s="90" t="s">
        <v>10</v>
      </c>
      <c r="O40" s="91"/>
      <c r="P40" s="91"/>
      <c r="Q40" s="92"/>
    </row>
    <row r="41" spans="1:17" x14ac:dyDescent="0.3">
      <c r="B41" s="49"/>
    </row>
    <row r="42" spans="1:17" x14ac:dyDescent="0.3">
      <c r="B42" s="49"/>
    </row>
    <row r="43" spans="1:17" ht="18" thickBot="1" x14ac:dyDescent="0.4">
      <c r="C43" s="48" t="s">
        <v>48</v>
      </c>
    </row>
    <row r="44" spans="1:17" x14ac:dyDescent="0.3">
      <c r="C44" s="97"/>
      <c r="D44" s="98"/>
      <c r="E44" s="103" t="s">
        <v>11</v>
      </c>
      <c r="F44" s="103"/>
      <c r="G44" s="103" t="s">
        <v>28</v>
      </c>
      <c r="H44" s="103"/>
      <c r="I44" s="103" t="s">
        <v>29</v>
      </c>
      <c r="J44" s="103"/>
      <c r="K44" s="103" t="s">
        <v>45</v>
      </c>
      <c r="L44" s="105"/>
      <c r="M44" s="101" t="s">
        <v>35</v>
      </c>
      <c r="N44" s="102"/>
      <c r="O44" s="101" t="s">
        <v>58</v>
      </c>
      <c r="P44" s="102"/>
      <c r="Q44" s="17"/>
    </row>
    <row r="45" spans="1:17" ht="31" x14ac:dyDescent="0.35">
      <c r="C45" s="99"/>
      <c r="D45" s="100"/>
      <c r="E45" s="31" t="s">
        <v>44</v>
      </c>
      <c r="F45" s="31" t="s">
        <v>43</v>
      </c>
      <c r="G45" s="31" t="s">
        <v>44</v>
      </c>
      <c r="H45" s="31" t="s">
        <v>43</v>
      </c>
      <c r="I45" s="31" t="s">
        <v>44</v>
      </c>
      <c r="J45" s="31" t="s">
        <v>43</v>
      </c>
      <c r="K45" s="31" t="s">
        <v>44</v>
      </c>
      <c r="L45" s="35" t="s">
        <v>43</v>
      </c>
      <c r="M45" s="39" t="s">
        <v>44</v>
      </c>
      <c r="N45" s="40" t="s">
        <v>43</v>
      </c>
      <c r="O45" s="39" t="s">
        <v>44</v>
      </c>
      <c r="P45" s="40" t="s">
        <v>43</v>
      </c>
      <c r="Q45" s="28"/>
    </row>
    <row r="46" spans="1:17" s="30" customFormat="1" ht="21.65" customHeight="1" x14ac:dyDescent="0.35">
      <c r="A46" s="29"/>
      <c r="B46" s="4"/>
      <c r="C46" s="104" t="s">
        <v>46</v>
      </c>
      <c r="D46" s="94"/>
      <c r="E46" s="32">
        <f>I16</f>
        <v>5863622</v>
      </c>
      <c r="F46" s="32">
        <v>0</v>
      </c>
      <c r="G46" s="32">
        <f>E46</f>
        <v>5863622</v>
      </c>
      <c r="H46" s="32">
        <f>F46</f>
        <v>0</v>
      </c>
      <c r="I46" s="32">
        <f>I16+I26</f>
        <v>5967042</v>
      </c>
      <c r="J46" s="32">
        <v>0</v>
      </c>
      <c r="K46" s="32">
        <f>I46</f>
        <v>5967042</v>
      </c>
      <c r="L46" s="36">
        <f>J46</f>
        <v>0</v>
      </c>
      <c r="M46" s="41">
        <f>I16+I26+I33</f>
        <v>5967042</v>
      </c>
      <c r="N46" s="42">
        <v>0</v>
      </c>
      <c r="O46" s="41">
        <f>I16+I26+I33+I40</f>
        <v>5967042</v>
      </c>
      <c r="P46" s="42">
        <v>0</v>
      </c>
    </row>
    <row r="47" spans="1:17" s="30" customFormat="1" ht="21.65" customHeight="1" x14ac:dyDescent="0.35">
      <c r="A47" s="29"/>
      <c r="B47" s="4"/>
      <c r="C47" s="93" t="s">
        <v>47</v>
      </c>
      <c r="D47" s="94"/>
      <c r="E47" s="32">
        <f>J16</f>
        <v>182451677</v>
      </c>
      <c r="F47" s="32">
        <f>M16</f>
        <v>8531671</v>
      </c>
      <c r="G47" s="32">
        <f>E47</f>
        <v>182451677</v>
      </c>
      <c r="H47" s="32">
        <f>F47</f>
        <v>8531671</v>
      </c>
      <c r="I47" s="32">
        <f>J16+J26</f>
        <v>218092581</v>
      </c>
      <c r="J47" s="32">
        <f>M16+M26</f>
        <v>26586333</v>
      </c>
      <c r="K47" s="32">
        <f>I47</f>
        <v>218092581</v>
      </c>
      <c r="L47" s="36">
        <f>J47</f>
        <v>26586333</v>
      </c>
      <c r="M47" s="41">
        <f>J16+J26+J33</f>
        <v>219099141</v>
      </c>
      <c r="N47" s="42">
        <f>M16+M26+M33</f>
        <v>36047997</v>
      </c>
      <c r="O47" s="41">
        <f>J16+J26+J33+J40</f>
        <v>221583141</v>
      </c>
      <c r="P47" s="42">
        <f>M16+M26+M33+M40</f>
        <v>45995997</v>
      </c>
    </row>
    <row r="48" spans="1:17" ht="21.65" customHeight="1" thickBot="1" x14ac:dyDescent="0.35">
      <c r="C48" s="95" t="s">
        <v>54</v>
      </c>
      <c r="D48" s="96"/>
      <c r="E48" s="37">
        <f>E46+E47</f>
        <v>188315299</v>
      </c>
      <c r="F48" s="37">
        <f t="shared" ref="F48:N48" si="10">F46+F47</f>
        <v>8531671</v>
      </c>
      <c r="G48" s="37">
        <f t="shared" si="10"/>
        <v>188315299</v>
      </c>
      <c r="H48" s="37">
        <f t="shared" si="10"/>
        <v>8531671</v>
      </c>
      <c r="I48" s="37">
        <f t="shared" si="10"/>
        <v>224059623</v>
      </c>
      <c r="J48" s="37">
        <f t="shared" si="10"/>
        <v>26586333</v>
      </c>
      <c r="K48" s="37">
        <f t="shared" si="10"/>
        <v>224059623</v>
      </c>
      <c r="L48" s="38">
        <f t="shared" si="10"/>
        <v>26586333</v>
      </c>
      <c r="M48" s="43">
        <f t="shared" si="10"/>
        <v>225066183</v>
      </c>
      <c r="N48" s="44">
        <f t="shared" si="10"/>
        <v>36047997</v>
      </c>
      <c r="O48" s="43">
        <f t="shared" ref="O48:P48" si="11">O46+O47</f>
        <v>227550183</v>
      </c>
      <c r="P48" s="44">
        <f t="shared" si="11"/>
        <v>45995997</v>
      </c>
    </row>
    <row r="49" spans="2:17" ht="45" customHeight="1" x14ac:dyDescent="0.3">
      <c r="C49" s="62" t="s">
        <v>62</v>
      </c>
      <c r="D49" s="62"/>
      <c r="E49" s="62"/>
      <c r="F49" s="62"/>
      <c r="G49" s="62"/>
      <c r="H49" s="62"/>
      <c r="I49" s="62"/>
      <c r="J49" s="62"/>
      <c r="K49" s="62"/>
      <c r="L49" s="62"/>
      <c r="M49" s="62"/>
      <c r="N49" s="62"/>
      <c r="O49" s="62"/>
      <c r="P49" s="62"/>
      <c r="Q49" s="62"/>
    </row>
    <row r="51" spans="2:17" x14ac:dyDescent="0.3">
      <c r="C51" s="55" t="s">
        <v>63</v>
      </c>
    </row>
    <row r="52" spans="2:17" x14ac:dyDescent="0.3">
      <c r="B52" s="51"/>
      <c r="C52" s="55" t="s">
        <v>71</v>
      </c>
    </row>
    <row r="53" spans="2:17" x14ac:dyDescent="0.3">
      <c r="C53" s="55" t="s">
        <v>64</v>
      </c>
    </row>
    <row r="54" spans="2:17" x14ac:dyDescent="0.3">
      <c r="C54" s="56" t="s">
        <v>65</v>
      </c>
    </row>
  </sheetData>
  <mergeCells count="85">
    <mergeCell ref="C10:C11"/>
    <mergeCell ref="B10:B11"/>
    <mergeCell ref="N10:Q11"/>
    <mergeCell ref="O44:P44"/>
    <mergeCell ref="K36:K37"/>
    <mergeCell ref="L36:M36"/>
    <mergeCell ref="N36:Q37"/>
    <mergeCell ref="N38:Q38"/>
    <mergeCell ref="N39:Q39"/>
    <mergeCell ref="B36:B37"/>
    <mergeCell ref="C36:C37"/>
    <mergeCell ref="D36:D37"/>
    <mergeCell ref="E36:E37"/>
    <mergeCell ref="F36:F37"/>
    <mergeCell ref="N32:Q32"/>
    <mergeCell ref="N15:Q15"/>
    <mergeCell ref="C47:D47"/>
    <mergeCell ref="C48:D48"/>
    <mergeCell ref="C44:D45"/>
    <mergeCell ref="N33:Q33"/>
    <mergeCell ref="M44:N44"/>
    <mergeCell ref="E44:F44"/>
    <mergeCell ref="G44:H44"/>
    <mergeCell ref="I44:J44"/>
    <mergeCell ref="C46:D46"/>
    <mergeCell ref="K44:L44"/>
    <mergeCell ref="C33:G33"/>
    <mergeCell ref="G36:H36"/>
    <mergeCell ref="I36:I37"/>
    <mergeCell ref="J36:J37"/>
    <mergeCell ref="C40:G40"/>
    <mergeCell ref="N40:Q40"/>
    <mergeCell ref="N31:Q31"/>
    <mergeCell ref="N24:Q24"/>
    <mergeCell ref="N16:Q16"/>
    <mergeCell ref="N19:Q20"/>
    <mergeCell ref="N21:Q21"/>
    <mergeCell ref="N22:Q22"/>
    <mergeCell ref="N23:Q23"/>
    <mergeCell ref="G6:H6"/>
    <mergeCell ref="F6:F7"/>
    <mergeCell ref="N6:Q7"/>
    <mergeCell ref="K29:K30"/>
    <mergeCell ref="L29:M29"/>
    <mergeCell ref="K19:K20"/>
    <mergeCell ref="L19:M19"/>
    <mergeCell ref="N8:Q8"/>
    <mergeCell ref="N9:Q9"/>
    <mergeCell ref="N12:Q12"/>
    <mergeCell ref="N14:Q14"/>
    <mergeCell ref="N25:Q25"/>
    <mergeCell ref="N26:Q26"/>
    <mergeCell ref="N29:Q30"/>
    <mergeCell ref="D29:D30"/>
    <mergeCell ref="E29:E30"/>
    <mergeCell ref="F29:F30"/>
    <mergeCell ref="A1:Q1"/>
    <mergeCell ref="A3:Q3"/>
    <mergeCell ref="A2:Q2"/>
    <mergeCell ref="A4:Q4"/>
    <mergeCell ref="N13:Q13"/>
    <mergeCell ref="I6:I7"/>
    <mergeCell ref="J6:J7"/>
    <mergeCell ref="K6:K7"/>
    <mergeCell ref="L6:M6"/>
    <mergeCell ref="C6:C7"/>
    <mergeCell ref="B6:B7"/>
    <mergeCell ref="E6:E7"/>
    <mergeCell ref="D6:D7"/>
    <mergeCell ref="C49:Q49"/>
    <mergeCell ref="C16:G16"/>
    <mergeCell ref="B19:B20"/>
    <mergeCell ref="C19:C20"/>
    <mergeCell ref="D19:D20"/>
    <mergeCell ref="E19:E20"/>
    <mergeCell ref="F19:F20"/>
    <mergeCell ref="G29:H29"/>
    <mergeCell ref="I29:I30"/>
    <mergeCell ref="J29:J30"/>
    <mergeCell ref="G19:H19"/>
    <mergeCell ref="I19:I20"/>
    <mergeCell ref="J19:J20"/>
    <mergeCell ref="C26:G26"/>
    <mergeCell ref="B29:B30"/>
    <mergeCell ref="C29:C30"/>
  </mergeCells>
  <phoneticPr fontId="13" type="noConversion"/>
  <hyperlinks>
    <hyperlink ref="C54" r:id="rId1" display="mailto:Sandra.Strele@lm.gov.lv" xr:uid="{FB517004-7A46-4C0C-9E53-72FE370C17FE}"/>
  </hyperlinks>
  <pageMargins left="0.70866141732283472" right="0.70866141732283472" top="1.1417322834645669" bottom="0.74803149606299213" header="0.31496062992125984" footer="0.31496062992125984"/>
  <pageSetup paperSize="9" scale="5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Pielikums_anotācijai_22_TA_1080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Rucka</dc:creator>
  <cp:lastModifiedBy>Sandra Strēle</cp:lastModifiedBy>
  <cp:lastPrinted>2024-01-09T07:32:27Z</cp:lastPrinted>
  <dcterms:created xsi:type="dcterms:W3CDTF">2023-10-11T06:29:50Z</dcterms:created>
  <dcterms:modified xsi:type="dcterms:W3CDTF">2024-01-19T14:09:36Z</dcterms:modified>
</cp:coreProperties>
</file>