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NMPD\09062022\20062022\"/>
    </mc:Choice>
  </mc:AlternateContent>
  <xr:revisionPtr revIDLastSave="0" documentId="8_{92820614-EB99-42A2-9C4A-C4CB496415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MPD" sheetId="1" r:id="rId1"/>
    <sheet name="2019" sheetId="2" r:id="rId2"/>
    <sheet name="Plānoto ieņ.salīdz" sheetId="4" r:id="rId3"/>
    <sheet name="NMPD_SALIDZINAJUMS" sheetId="3" r:id="rId4"/>
  </sheets>
  <definedNames>
    <definedName name="_xlnm._FilterDatabase" localSheetId="0" hidden="1">NMPD!$A$7:$O$7</definedName>
    <definedName name="_xlnm._FilterDatabase" localSheetId="3" hidden="1">NMPD_SALIDZINAJUMS!$A$7:$Q$7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0" i="3" l="1"/>
  <c r="J22" i="1" l="1"/>
  <c r="J40" i="1"/>
  <c r="J61" i="1"/>
  <c r="J64" i="1" s="1"/>
  <c r="O10" i="3"/>
  <c r="O11" i="3"/>
  <c r="O13" i="3"/>
  <c r="O14" i="3"/>
  <c r="O15" i="3"/>
  <c r="O16" i="3"/>
  <c r="O17" i="3"/>
  <c r="O18" i="3"/>
  <c r="O19" i="3"/>
  <c r="O20" i="3"/>
  <c r="O22" i="3"/>
  <c r="O23" i="3"/>
  <c r="O24" i="3"/>
  <c r="O25" i="3"/>
  <c r="O27" i="3"/>
  <c r="O28" i="3"/>
  <c r="O29" i="3"/>
  <c r="O30" i="3"/>
  <c r="O31" i="3"/>
  <c r="O32" i="3"/>
  <c r="O33" i="3"/>
  <c r="O34" i="3"/>
  <c r="O35" i="3"/>
  <c r="O36" i="3"/>
  <c r="O37" i="3"/>
  <c r="O39" i="3"/>
  <c r="O40" i="3"/>
  <c r="O41" i="3"/>
  <c r="O42" i="3"/>
  <c r="O43" i="3"/>
  <c r="O45" i="3"/>
  <c r="O46" i="3"/>
  <c r="O47" i="3"/>
  <c r="O48" i="3"/>
  <c r="O49" i="3"/>
  <c r="O52" i="3"/>
  <c r="O53" i="3"/>
  <c r="O55" i="3"/>
  <c r="O56" i="3"/>
  <c r="O59" i="3"/>
  <c r="O60" i="3"/>
  <c r="O62" i="3"/>
  <c r="O9" i="3"/>
  <c r="K10" i="3"/>
  <c r="K11" i="3"/>
  <c r="K13" i="3"/>
  <c r="K14" i="3"/>
  <c r="K15" i="3"/>
  <c r="K16" i="3"/>
  <c r="K17" i="3"/>
  <c r="K18" i="3"/>
  <c r="K19" i="3"/>
  <c r="K20" i="3"/>
  <c r="K22" i="3"/>
  <c r="K23" i="3"/>
  <c r="K24" i="3"/>
  <c r="K25" i="3"/>
  <c r="K27" i="3"/>
  <c r="K28" i="3"/>
  <c r="K29" i="3"/>
  <c r="K30" i="3"/>
  <c r="K31" i="3"/>
  <c r="K32" i="3"/>
  <c r="K33" i="3"/>
  <c r="K34" i="3"/>
  <c r="K35" i="3"/>
  <c r="K36" i="3"/>
  <c r="K37" i="3"/>
  <c r="K39" i="3"/>
  <c r="K40" i="3"/>
  <c r="K41" i="3"/>
  <c r="K42" i="3"/>
  <c r="K43" i="3"/>
  <c r="K45" i="3"/>
  <c r="K46" i="3"/>
  <c r="K47" i="3"/>
  <c r="K48" i="3"/>
  <c r="K49" i="3"/>
  <c r="K50" i="3"/>
  <c r="K51" i="3"/>
  <c r="K52" i="3"/>
  <c r="K54" i="3"/>
  <c r="K56" i="3"/>
  <c r="K57" i="3"/>
  <c r="K58" i="3"/>
  <c r="K59" i="3"/>
  <c r="K60" i="3"/>
  <c r="K61" i="3"/>
  <c r="K62" i="3"/>
  <c r="J10" i="3"/>
  <c r="J11" i="3"/>
  <c r="J13" i="3"/>
  <c r="J14" i="3"/>
  <c r="J15" i="3"/>
  <c r="J16" i="3"/>
  <c r="J17" i="3"/>
  <c r="J18" i="3"/>
  <c r="J19" i="3"/>
  <c r="J20" i="3"/>
  <c r="J22" i="3"/>
  <c r="J23" i="3"/>
  <c r="J24" i="3"/>
  <c r="J25" i="3"/>
  <c r="J27" i="3"/>
  <c r="J28" i="3"/>
  <c r="J29" i="3"/>
  <c r="J30" i="3"/>
  <c r="J31" i="3"/>
  <c r="J32" i="3"/>
  <c r="J33" i="3"/>
  <c r="J34" i="3"/>
  <c r="J35" i="3"/>
  <c r="J36" i="3"/>
  <c r="J37" i="3"/>
  <c r="J39" i="3"/>
  <c r="J40" i="3"/>
  <c r="J41" i="3"/>
  <c r="J42" i="3"/>
  <c r="J43" i="3"/>
  <c r="J45" i="3"/>
  <c r="J46" i="3"/>
  <c r="J47" i="3"/>
  <c r="J48" i="3"/>
  <c r="J49" i="3"/>
  <c r="J50" i="3"/>
  <c r="J51" i="3"/>
  <c r="J52" i="3"/>
  <c r="J54" i="3"/>
  <c r="K9" i="3"/>
  <c r="J9" i="3"/>
  <c r="J56" i="3"/>
  <c r="J57" i="3"/>
  <c r="J58" i="3"/>
  <c r="J59" i="3"/>
  <c r="J60" i="3"/>
  <c r="J61" i="3"/>
  <c r="J62" i="3"/>
  <c r="J52" i="2"/>
  <c r="J54" i="2"/>
  <c r="J53" i="2"/>
  <c r="J56" i="2"/>
  <c r="M57" i="2" s="1"/>
  <c r="L64" i="1"/>
  <c r="K64" i="1"/>
  <c r="I4" i="4" l="1"/>
  <c r="M63" i="3"/>
  <c r="O63" i="3" s="1"/>
  <c r="I63" i="3"/>
  <c r="K63" i="3" s="1"/>
  <c r="H63" i="3"/>
  <c r="J63" i="3" s="1"/>
  <c r="N62" i="3"/>
  <c r="P62" i="3" s="1"/>
  <c r="N60" i="3"/>
  <c r="P60" i="3" s="1"/>
  <c r="N59" i="3"/>
  <c r="P59" i="3" s="1"/>
  <c r="N56" i="3"/>
  <c r="P56" i="3" s="1"/>
  <c r="N55" i="3"/>
  <c r="P55" i="3" s="1"/>
  <c r="N53" i="3"/>
  <c r="P53" i="3" s="1"/>
  <c r="N52" i="3"/>
  <c r="P52" i="3" s="1"/>
  <c r="N49" i="3"/>
  <c r="P49" i="3" s="1"/>
  <c r="N48" i="3"/>
  <c r="P48" i="3" s="1"/>
  <c r="N47" i="3"/>
  <c r="P47" i="3" s="1"/>
  <c r="N46" i="3"/>
  <c r="P46" i="3" s="1"/>
  <c r="N45" i="3"/>
  <c r="P45" i="3" s="1"/>
  <c r="N43" i="3"/>
  <c r="P43" i="3" s="1"/>
  <c r="N42" i="3"/>
  <c r="P42" i="3" s="1"/>
  <c r="N41" i="3"/>
  <c r="P41" i="3" s="1"/>
  <c r="N40" i="3"/>
  <c r="P40" i="3" s="1"/>
  <c r="N39" i="3"/>
  <c r="P39" i="3" s="1"/>
  <c r="N37" i="3"/>
  <c r="P37" i="3" s="1"/>
  <c r="N36" i="3"/>
  <c r="P36" i="3" s="1"/>
  <c r="N35" i="3"/>
  <c r="P35" i="3" s="1"/>
  <c r="N34" i="3"/>
  <c r="P34" i="3" s="1"/>
  <c r="N33" i="3"/>
  <c r="P33" i="3" s="1"/>
  <c r="N32" i="3"/>
  <c r="P32" i="3" s="1"/>
  <c r="N31" i="3"/>
  <c r="P31" i="3" s="1"/>
  <c r="N30" i="3"/>
  <c r="P30" i="3" s="1"/>
  <c r="N29" i="3"/>
  <c r="P29" i="3" s="1"/>
  <c r="N28" i="3"/>
  <c r="P28" i="3" s="1"/>
  <c r="N27" i="3"/>
  <c r="P27" i="3" s="1"/>
  <c r="N25" i="3"/>
  <c r="P25" i="3" s="1"/>
  <c r="N24" i="3"/>
  <c r="P24" i="3" s="1"/>
  <c r="N23" i="3"/>
  <c r="P23" i="3" s="1"/>
  <c r="N22" i="3"/>
  <c r="P22" i="3" s="1"/>
  <c r="N20" i="3"/>
  <c r="P20" i="3" s="1"/>
  <c r="N19" i="3"/>
  <c r="P19" i="3" s="1"/>
  <c r="N18" i="3"/>
  <c r="P18" i="3" s="1"/>
  <c r="N17" i="3"/>
  <c r="P17" i="3" s="1"/>
  <c r="N16" i="3"/>
  <c r="P16" i="3" s="1"/>
  <c r="N15" i="3"/>
  <c r="P15" i="3" s="1"/>
  <c r="N14" i="3"/>
  <c r="P14" i="3" s="1"/>
  <c r="N13" i="3"/>
  <c r="P13" i="3" s="1"/>
  <c r="N11" i="3"/>
  <c r="P11" i="3" s="1"/>
  <c r="N10" i="3"/>
  <c r="P10" i="3" s="1"/>
  <c r="N9" i="3"/>
  <c r="P9" i="3" s="1"/>
  <c r="H56" i="2"/>
  <c r="F56" i="2"/>
  <c r="E56" i="2"/>
  <c r="D56" i="2"/>
  <c r="L55" i="2"/>
  <c r="J55" i="2"/>
  <c r="G55" i="2"/>
  <c r="K55" i="2" s="1"/>
  <c r="L54" i="2"/>
  <c r="G54" i="2"/>
  <c r="I54" i="2" s="1"/>
  <c r="L53" i="2"/>
  <c r="G53" i="2"/>
  <c r="K53" i="2" s="1"/>
  <c r="L52" i="2"/>
  <c r="G52" i="2"/>
  <c r="I52" i="2" s="1"/>
  <c r="L51" i="2"/>
  <c r="J51" i="2"/>
  <c r="G51" i="2"/>
  <c r="K51" i="2" s="1"/>
  <c r="L50" i="2"/>
  <c r="J50" i="2"/>
  <c r="G50" i="2"/>
  <c r="I50" i="2" s="1"/>
  <c r="L49" i="2"/>
  <c r="K49" i="2"/>
  <c r="J49" i="2"/>
  <c r="M49" i="2" s="1"/>
  <c r="I49" i="2"/>
  <c r="L48" i="2"/>
  <c r="K48" i="2"/>
  <c r="J48" i="2"/>
  <c r="I48" i="2"/>
  <c r="G48" i="2"/>
  <c r="L47" i="2"/>
  <c r="J47" i="2"/>
  <c r="G47" i="2"/>
  <c r="I47" i="2" s="1"/>
  <c r="L46" i="2"/>
  <c r="J46" i="2"/>
  <c r="G46" i="2"/>
  <c r="I46" i="2" s="1"/>
  <c r="L45" i="2"/>
  <c r="J45" i="2"/>
  <c r="G45" i="2"/>
  <c r="I45" i="2" s="1"/>
  <c r="L44" i="2"/>
  <c r="J44" i="2"/>
  <c r="G44" i="2"/>
  <c r="K44" i="2" s="1"/>
  <c r="L42" i="2"/>
  <c r="J42" i="2"/>
  <c r="G42" i="2"/>
  <c r="I42" i="2" s="1"/>
  <c r="L41" i="2"/>
  <c r="J41" i="2"/>
  <c r="G41" i="2"/>
  <c r="K41" i="2" s="1"/>
  <c r="L40" i="2"/>
  <c r="K40" i="2"/>
  <c r="J40" i="2"/>
  <c r="G40" i="2"/>
  <c r="I40" i="2" s="1"/>
  <c r="L39" i="2"/>
  <c r="J39" i="2"/>
  <c r="G39" i="2"/>
  <c r="I39" i="2" s="1"/>
  <c r="L38" i="2"/>
  <c r="J38" i="2"/>
  <c r="G38" i="2"/>
  <c r="I38" i="2" s="1"/>
  <c r="L36" i="2"/>
  <c r="J36" i="2"/>
  <c r="G36" i="2"/>
  <c r="K36" i="2" s="1"/>
  <c r="L35" i="2"/>
  <c r="J35" i="2"/>
  <c r="G35" i="2"/>
  <c r="K35" i="2" s="1"/>
  <c r="L34" i="2"/>
  <c r="K34" i="2"/>
  <c r="J34" i="2"/>
  <c r="G34" i="2"/>
  <c r="I34" i="2" s="1"/>
  <c r="L33" i="2"/>
  <c r="J33" i="2"/>
  <c r="G33" i="2"/>
  <c r="I33" i="2" s="1"/>
  <c r="L32" i="2"/>
  <c r="J32" i="2"/>
  <c r="G32" i="2"/>
  <c r="I32" i="2" s="1"/>
  <c r="L31" i="2"/>
  <c r="J31" i="2"/>
  <c r="G31" i="2"/>
  <c r="I31" i="2" s="1"/>
  <c r="L30" i="2"/>
  <c r="J30" i="2"/>
  <c r="G30" i="2"/>
  <c r="K30" i="2" s="1"/>
  <c r="L29" i="2"/>
  <c r="J29" i="2"/>
  <c r="G29" i="2"/>
  <c r="I29" i="2" s="1"/>
  <c r="L28" i="2"/>
  <c r="J28" i="2"/>
  <c r="G28" i="2"/>
  <c r="K28" i="2" s="1"/>
  <c r="M28" i="2" s="1"/>
  <c r="L27" i="2"/>
  <c r="J27" i="2"/>
  <c r="G27" i="2"/>
  <c r="I27" i="2" s="1"/>
  <c r="L26" i="2"/>
  <c r="K26" i="2"/>
  <c r="J26" i="2"/>
  <c r="I26" i="2"/>
  <c r="L24" i="2"/>
  <c r="J24" i="2"/>
  <c r="G24" i="2"/>
  <c r="I24" i="2" s="1"/>
  <c r="L23" i="2"/>
  <c r="J23" i="2"/>
  <c r="G23" i="2"/>
  <c r="K23" i="2" s="1"/>
  <c r="L22" i="2"/>
  <c r="J22" i="2"/>
  <c r="G22" i="2"/>
  <c r="I22" i="2" s="1"/>
  <c r="L21" i="2"/>
  <c r="J21" i="2"/>
  <c r="G21" i="2"/>
  <c r="K21" i="2" s="1"/>
  <c r="L19" i="2"/>
  <c r="J19" i="2"/>
  <c r="G19" i="2"/>
  <c r="I19" i="2" s="1"/>
  <c r="L18" i="2"/>
  <c r="J18" i="2"/>
  <c r="G18" i="2"/>
  <c r="K18" i="2" s="1"/>
  <c r="L17" i="2"/>
  <c r="J17" i="2"/>
  <c r="G17" i="2"/>
  <c r="I17" i="2" s="1"/>
  <c r="L16" i="2"/>
  <c r="J16" i="2"/>
  <c r="G16" i="2"/>
  <c r="K16" i="2" s="1"/>
  <c r="L15" i="2"/>
  <c r="J15" i="2"/>
  <c r="G15" i="2"/>
  <c r="I15" i="2" s="1"/>
  <c r="L14" i="2"/>
  <c r="J14" i="2"/>
  <c r="G14" i="2"/>
  <c r="K14" i="2" s="1"/>
  <c r="M14" i="2" s="1"/>
  <c r="L13" i="2"/>
  <c r="J13" i="2"/>
  <c r="G13" i="2"/>
  <c r="I13" i="2" s="1"/>
  <c r="L12" i="2"/>
  <c r="J12" i="2"/>
  <c r="G12" i="2"/>
  <c r="K12" i="2" s="1"/>
  <c r="L11" i="2"/>
  <c r="K11" i="2"/>
  <c r="J11" i="2"/>
  <c r="L10" i="2"/>
  <c r="J10" i="2"/>
  <c r="G10" i="2"/>
  <c r="I10" i="2" s="1"/>
  <c r="L9" i="2"/>
  <c r="J9" i="2"/>
  <c r="G9" i="2"/>
  <c r="K9" i="2" s="1"/>
  <c r="L8" i="2"/>
  <c r="J8" i="2"/>
  <c r="G8" i="2"/>
  <c r="I8" i="2" s="1"/>
  <c r="M57" i="1"/>
  <c r="M13" i="1"/>
  <c r="M60" i="1"/>
  <c r="M59" i="1"/>
  <c r="M58" i="1"/>
  <c r="M56" i="1"/>
  <c r="M55" i="1"/>
  <c r="M54" i="1"/>
  <c r="M53" i="1"/>
  <c r="M52" i="1"/>
  <c r="M51" i="1"/>
  <c r="M50" i="1"/>
  <c r="M49" i="1"/>
  <c r="M48" i="1"/>
  <c r="M47" i="1"/>
  <c r="M46" i="1"/>
  <c r="M45" i="1"/>
  <c r="M43" i="1"/>
  <c r="M42" i="1"/>
  <c r="M41" i="1"/>
  <c r="M40" i="1"/>
  <c r="M39" i="1"/>
  <c r="M37" i="1"/>
  <c r="M36" i="1"/>
  <c r="M35" i="1"/>
  <c r="M34" i="1"/>
  <c r="M33" i="1"/>
  <c r="M32" i="1"/>
  <c r="M31" i="1"/>
  <c r="M30" i="1"/>
  <c r="M29" i="1"/>
  <c r="M28" i="1"/>
  <c r="M27" i="1"/>
  <c r="M25" i="1"/>
  <c r="M24" i="1"/>
  <c r="M23" i="1"/>
  <c r="M22" i="1"/>
  <c r="M20" i="1"/>
  <c r="M19" i="1"/>
  <c r="M18" i="1"/>
  <c r="M17" i="1"/>
  <c r="M16" i="1"/>
  <c r="M15" i="1"/>
  <c r="M14" i="1"/>
  <c r="M11" i="1"/>
  <c r="M10" i="1"/>
  <c r="M9" i="1"/>
  <c r="K68" i="3" l="1"/>
  <c r="I16" i="2"/>
  <c r="I51" i="2"/>
  <c r="N63" i="3"/>
  <c r="P63" i="3" s="1"/>
  <c r="L68" i="3" s="1"/>
  <c r="K27" i="2"/>
  <c r="K32" i="2"/>
  <c r="M32" i="2" s="1"/>
  <c r="I44" i="2"/>
  <c r="I30" i="2"/>
  <c r="M48" i="2"/>
  <c r="M16" i="2"/>
  <c r="M41" i="2"/>
  <c r="M23" i="2"/>
  <c r="M9" i="2"/>
  <c r="K46" i="2"/>
  <c r="M46" i="2" s="1"/>
  <c r="I36" i="2"/>
  <c r="M36" i="2"/>
  <c r="I55" i="2"/>
  <c r="K10" i="2"/>
  <c r="M26" i="2"/>
  <c r="I28" i="2"/>
  <c r="I35" i="2"/>
  <c r="K39" i="2"/>
  <c r="M39" i="2" s="1"/>
  <c r="I41" i="2"/>
  <c r="K45" i="2"/>
  <c r="M45" i="2" s="1"/>
  <c r="M53" i="2"/>
  <c r="K22" i="2"/>
  <c r="M22" i="2" s="1"/>
  <c r="K31" i="2"/>
  <c r="M31" i="2" s="1"/>
  <c r="I21" i="2"/>
  <c r="M30" i="2"/>
  <c r="M44" i="2"/>
  <c r="I12" i="2"/>
  <c r="M10" i="2"/>
  <c r="L56" i="2"/>
  <c r="M60" i="2" s="1"/>
  <c r="K17" i="2"/>
  <c r="M17" i="2" s="1"/>
  <c r="M11" i="2"/>
  <c r="I9" i="2"/>
  <c r="K13" i="2"/>
  <c r="M13" i="2" s="1"/>
  <c r="M18" i="2"/>
  <c r="M35" i="2"/>
  <c r="M34" i="2"/>
  <c r="M27" i="2"/>
  <c r="M40" i="2"/>
  <c r="K52" i="2"/>
  <c r="M52" i="2" s="1"/>
  <c r="M56" i="2" s="1"/>
  <c r="M12" i="2"/>
  <c r="M55" i="2"/>
  <c r="M51" i="2"/>
  <c r="M21" i="2"/>
  <c r="K33" i="2"/>
  <c r="M33" i="2" s="1"/>
  <c r="K38" i="2"/>
  <c r="M38" i="2" s="1"/>
  <c r="K42" i="2"/>
  <c r="M42" i="2" s="1"/>
  <c r="K8" i="2"/>
  <c r="I14" i="2"/>
  <c r="K15" i="2"/>
  <c r="M15" i="2" s="1"/>
  <c r="I18" i="2"/>
  <c r="K19" i="2"/>
  <c r="M19" i="2" s="1"/>
  <c r="I23" i="2"/>
  <c r="K24" i="2"/>
  <c r="M24" i="2" s="1"/>
  <c r="K50" i="2"/>
  <c r="M50" i="2" s="1"/>
  <c r="I53" i="2"/>
  <c r="K54" i="2"/>
  <c r="M54" i="2" s="1"/>
  <c r="K29" i="2"/>
  <c r="M29" i="2" s="1"/>
  <c r="K47" i="2"/>
  <c r="M47" i="2" s="1"/>
  <c r="G56" i="2"/>
  <c r="M61" i="1"/>
  <c r="M64" i="1" s="1"/>
  <c r="H61" i="1"/>
  <c r="M58" i="2" l="1"/>
  <c r="I56" i="2"/>
  <c r="K56" i="2"/>
  <c r="M59" i="2" s="1"/>
  <c r="M8" i="2"/>
  <c r="I61" i="1"/>
  <c r="K61" i="1"/>
  <c r="L61" i="1"/>
  <c r="K4" i="4" l="1"/>
  <c r="G4" i="4" s="1"/>
  <c r="J4" i="4"/>
  <c r="F4" i="4" s="1"/>
  <c r="E4" i="4" l="1"/>
  <c r="H4" i="4" s="1"/>
  <c r="L4" i="4"/>
</calcChain>
</file>

<file path=xl/sharedStrings.xml><?xml version="1.0" encoding="utf-8"?>
<sst xmlns="http://schemas.openxmlformats.org/spreadsheetml/2006/main" count="529" uniqueCount="207">
  <si>
    <t>X</t>
  </si>
  <si>
    <t>Kopā:</t>
  </si>
  <si>
    <t>1.</t>
  </si>
  <si>
    <t>1.1.</t>
  </si>
  <si>
    <t>Izdevumi kopā:</t>
  </si>
  <si>
    <t>Kapitālie izdevumi EKK 5000</t>
  </si>
  <si>
    <t>Preces un pakalpojumi EKK 2000</t>
  </si>
  <si>
    <t>Ieņēmumi kopā</t>
  </si>
  <si>
    <t>Pakalpojumu skaits</t>
  </si>
  <si>
    <r>
      <t>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</si>
  <si>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p.k.</t>
  </si>
  <si>
    <t>Izdevumi pa ekonomiskās klasifikācijas kodiem</t>
  </si>
  <si>
    <r>
      <t>Cena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</si>
  <si>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PVN</t>
  </si>
  <si>
    <r>
      <t>Cena bez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</si>
  <si>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Mērvienība</t>
  </si>
  <si>
    <t>Pakalpojuma veids</t>
  </si>
  <si>
    <t>Nr.</t>
  </si>
  <si>
    <t xml:space="preserve"> Ieņēmumu un izdevumu prognoze </t>
  </si>
  <si>
    <t>Ministru kabineta noteikumu projekta</t>
  </si>
  <si>
    <t>1.2.</t>
  </si>
  <si>
    <t>1.3.</t>
  </si>
  <si>
    <t>2.1.</t>
  </si>
  <si>
    <t>2.2.</t>
  </si>
  <si>
    <t>2.3.</t>
  </si>
  <si>
    <t>2.4.</t>
  </si>
  <si>
    <t>2.5.</t>
  </si>
  <si>
    <t>3.</t>
  </si>
  <si>
    <t>3.1.</t>
  </si>
  <si>
    <t>3.2.</t>
  </si>
  <si>
    <t>3.3.</t>
  </si>
  <si>
    <t>3.4.</t>
  </si>
  <si>
    <t>4.1.</t>
  </si>
  <si>
    <t>4.2.</t>
  </si>
  <si>
    <t>4.3.</t>
  </si>
  <si>
    <t>4.4.</t>
  </si>
  <si>
    <t>4.5.</t>
  </si>
  <si>
    <t>6.1.</t>
  </si>
  <si>
    <t>6.2.</t>
  </si>
  <si>
    <t>6.3.</t>
  </si>
  <si>
    <t>6.4.</t>
  </si>
  <si>
    <t>Atlīdzība EKK 1000</t>
  </si>
  <si>
    <t>4.</t>
  </si>
  <si>
    <t>5.</t>
  </si>
  <si>
    <t>6.</t>
  </si>
  <si>
    <t>1 izsaukums</t>
  </si>
  <si>
    <t>2.</t>
  </si>
  <si>
    <t>1 stunda</t>
  </si>
  <si>
    <t>2.6.</t>
  </si>
  <si>
    <t>2.7.</t>
  </si>
  <si>
    <t>2.8.</t>
  </si>
  <si>
    <t>4.6.</t>
  </si>
  <si>
    <t>4.7.</t>
  </si>
  <si>
    <t>4.8.</t>
  </si>
  <si>
    <t>4.9.</t>
  </si>
  <si>
    <t>4.10.</t>
  </si>
  <si>
    <t>4.11.</t>
  </si>
  <si>
    <t>1 kilometrs</t>
  </si>
  <si>
    <t>5.1.</t>
  </si>
  <si>
    <t>5.2.</t>
  </si>
  <si>
    <t>5.3.</t>
  </si>
  <si>
    <t>5.4.</t>
  </si>
  <si>
    <t>5.5.</t>
  </si>
  <si>
    <t>1 epizode</t>
  </si>
  <si>
    <t>1 izziņa</t>
  </si>
  <si>
    <t>6.5.</t>
  </si>
  <si>
    <t>1 persona</t>
  </si>
  <si>
    <t>6.6.</t>
  </si>
  <si>
    <t>6.7.</t>
  </si>
  <si>
    <t>6.8.</t>
  </si>
  <si>
    <t>6.9.</t>
  </si>
  <si>
    <t>6.10.</t>
  </si>
  <si>
    <t>6.11.</t>
  </si>
  <si>
    <t>6.12.</t>
  </si>
  <si>
    <t>1 apliecība</t>
  </si>
  <si>
    <t xml:space="preserve"> „Neatliekamās medicīniskās 
</t>
  </si>
  <si>
    <t>palīdzības dienesta” anotācijai</t>
  </si>
  <si>
    <t>3. pielikums</t>
  </si>
  <si>
    <t>3.1. pielikums</t>
  </si>
  <si>
    <t>Nr. p.k.</t>
  </si>
  <si>
    <t xml:space="preserve">Cena </t>
  </si>
  <si>
    <t>Plānotais pakalpojumu skaits 2019.g.</t>
  </si>
  <si>
    <t>Cena pa EKK</t>
  </si>
  <si>
    <t>Plānotie ieņēmumi sadalījumā pa EKK 2019.g.</t>
  </si>
  <si>
    <t>Kopā</t>
  </si>
  <si>
    <t>2. Medicīniskā transportēšana (plānveida)</t>
  </si>
  <si>
    <t>3. Medicīniskās palīdzības nodrošināšana pasākumos</t>
  </si>
  <si>
    <t>4. Papildus piesaistāmie resursi</t>
  </si>
  <si>
    <t>5. Konsultācijas</t>
  </si>
  <si>
    <t>6. Apmācības un izziņu sagatavošana</t>
  </si>
  <si>
    <t>1 gabals</t>
  </si>
  <si>
    <t>EKK 1000</t>
  </si>
  <si>
    <t>EKK 1100</t>
  </si>
  <si>
    <t>EKK 2000</t>
  </si>
  <si>
    <t>EKK 5000</t>
  </si>
  <si>
    <t>3.2. pielikums</t>
  </si>
  <si>
    <t xml:space="preserve">"Neatliekamās medicīniskās </t>
  </si>
  <si>
    <t xml:space="preserve"> Ieņēmumu prognoze </t>
  </si>
  <si>
    <t>Ieņēmumu un pakalpojuma skaita prognoze</t>
  </si>
  <si>
    <r>
      <t>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</si>
  <si>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t>Apmācītājorganizācijas novērtēšana par atbilstību prasībām, lai nodarbotos ar apmācību pirmās palīdzības sniegšanā</t>
  </si>
  <si>
    <t>Pirmās palīdzības pasniedzēju kvalifikācijas paaugstināšanas seminārs (1 diena) attālināti</t>
  </si>
  <si>
    <t>Atkārtota apmācītājorganizācijas novērtēšana par atbilstību prasībām, lai nodarbotos ar apmācību pirmās palīdzības sniegšanā</t>
  </si>
  <si>
    <r>
      <t xml:space="preserve">Neatliekamās medicīniskās palīdzības brigādes izsaukums pie personas medicīniskās palīdzības sniegšanai, kas nav uzskatāma par neatliekamu </t>
    </r>
    <r>
      <rPr>
        <vertAlign val="superscript"/>
        <sz val="10"/>
        <rFont val="Times New Roman"/>
        <family val="1"/>
      </rPr>
      <t>1,2</t>
    </r>
  </si>
  <si>
    <r>
      <t xml:space="preserve">Neatliekamās medicīniskās palīdzības brigādes izsaukums pie personas, kura nesaņem no valsts budžeta apmaksātus veselības aprūpes pakalpojumus, neatliekamās medicīniskās palīdzības sniegšanai </t>
    </r>
    <r>
      <rPr>
        <vertAlign val="superscript"/>
        <sz val="10"/>
        <rFont val="Times New Roman"/>
        <family val="1"/>
      </rPr>
      <t>2,3,11</t>
    </r>
  </si>
  <si>
    <r>
      <t xml:space="preserve">Pacienta transportēšana uz nākamo tuvāko stacionāru, kurā var sniegt atbilstošu neatliekamo medicīnisko palīdzību, pēc pacienta pieprasījuma, ja pacientam nav medicīnisku kontrindikāciju </t>
    </r>
    <r>
      <rPr>
        <vertAlign val="superscript"/>
        <sz val="10"/>
        <rFont val="Times New Roman"/>
        <family val="1"/>
      </rPr>
      <t>2</t>
    </r>
  </si>
  <si>
    <r>
      <t xml:space="preserve">Neatliekamās palīdzības ārsta palīga brigādes (divi neatliekamās palīdzības ārsta palīgi,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</si>
  <si>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Neatliekamās palīdzības ārsta palīga brigādes (divi neatliekamās palīdzības ārsta palīgi,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</si>
  <si>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</si>
  <si>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</si>
  <si>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Specializētās brigādes (ārsts speciālists,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</si>
  <si>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Specializētās brigādes (ārsts speciālists,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</si>
  <si>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Reanimācijas brigādes (anesteziologs–reanimatologs, neatliekamās palīdzības ārsta palīgs, operatīvais medicīniskais transportlīdzeklis un tā vadītājs) izsaukums Latvijas robežās </t>
    </r>
    <r>
      <rPr>
        <vertAlign val="superscript"/>
        <sz val="10"/>
        <rFont val="Times New Roman"/>
        <family val="1"/>
      </rPr>
      <t>1,2,6</t>
    </r>
  </si>
  <si>
    <r>
      <t xml:space="preserve">Reanimācijas brigādes (anesteziologs–reanimatologs, neatliekamās palīdzības ārsta palīgs, operatīvais medicīniskais transportlīdzeklis un tā vadītājs) izsaukums ārpus Latvijas robežām </t>
    </r>
    <r>
      <rPr>
        <vertAlign val="superscript"/>
        <sz val="10"/>
        <rFont val="Times New Roman"/>
        <family val="1"/>
      </rPr>
      <t>1,2,5,6</t>
    </r>
  </si>
  <si>
    <r>
      <t xml:space="preserve">Neatliekamās medicīniskās palīdzības ārsta palīga brigādes (divi neatliekamās palīdzības ārsta palīgi,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</si>
  <si>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</si>
  <si>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Specializētā brigādes (ārsts speciālists,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</si>
  <si>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Reanimācijas brigādes (anesteziologs–reanimatologs,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1,2,6,9</t>
    </r>
  </si>
  <si>
    <r>
      <t xml:space="preserve">Anesteziologa– reanimatologa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</si>
  <si>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Ārsta speciālista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</si>
  <si>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Neatliekamās medicīnas (palīdzības) ārsta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</si>
  <si>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Neatliekamās palīdzības ārsta palīga nodrošināšana, neizmantojot operatīvo medicīnisko transportlīdzekli (izsaukums) </t>
    </r>
    <r>
      <rPr>
        <vertAlign val="superscript"/>
        <sz val="10"/>
        <rFont val="Times New Roman"/>
        <family val="1"/>
      </rPr>
      <t>2,5,6,9</t>
    </r>
  </si>
  <si>
    <r>
      <t xml:space="preserve">Operatīvā medicīniskā transportlīdzekļa izmantošana (ar tā vadītāju) (izsaukums) </t>
    </r>
    <r>
      <rPr>
        <vertAlign val="superscript"/>
        <sz val="10"/>
        <rFont val="Times New Roman"/>
        <family val="1"/>
      </rPr>
      <t>2,5,9,10</t>
    </r>
  </si>
  <si>
    <r>
      <t xml:space="preserve">Papildu anesteziologa–reanimatologa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</si>
  <si>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ārsta speciālista/neatliekamās medicīnas palīdzības ārsta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</si>
  <si>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neatliekamās palīdzības ārsta palīga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</si>
  <si>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Papildu operatīvā medicīniskā transportlīdzekļa vadītāja piesaistīšana (izsaukums) </t>
    </r>
    <r>
      <rPr>
        <vertAlign val="superscript"/>
        <sz val="10"/>
        <rFont val="Times New Roman"/>
        <family val="1"/>
      </rPr>
      <t>2,5,6</t>
    </r>
  </si>
  <si>
    <r>
      <t xml:space="preserve">Medicīniskās palīdzības sniegšanas vietas (medpunkta) izveidošana un medicīniskās palīdzības nodrošināšana </t>
    </r>
    <r>
      <rPr>
        <vertAlign val="superscript"/>
        <sz val="10"/>
        <rFont val="Times New Roman"/>
        <family val="1"/>
      </rPr>
      <t>2,6</t>
    </r>
  </si>
  <si>
    <r>
      <t xml:space="preserve">Operatīvā medicīniskā transportlīdzekļa degvielas izmaksas </t>
    </r>
    <r>
      <rPr>
        <vertAlign val="superscript"/>
        <sz val="10"/>
        <rFont val="Times New Roman"/>
        <family val="1"/>
      </rPr>
      <t>2,7</t>
    </r>
  </si>
  <si>
    <r>
      <t xml:space="preserve">Reanimācijas brigādes (anesteziologs–reanimatologs,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</si>
  <si>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 speciālista (ārsts speciālists,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</si>
  <si>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 speciālista izsaukums, neizmantojot operatīvo medicīnisko transportlīdzekli </t>
    </r>
    <r>
      <rPr>
        <vertAlign val="superscript"/>
        <sz val="10"/>
        <rFont val="Times New Roman"/>
        <family val="1"/>
      </rPr>
      <t>2,6,8</t>
    </r>
  </si>
  <si>
    <r>
      <t xml:space="preserve">Intensīvās terapijas/neatliekamās medicīnas palīdzības ārsta brigādes (neatliekamās medicīnas (palīdzības) ārsts, neatliekamās palīdzības ārsta palīgs, operatīvais medicīniskais transportlīdzeklis un tā vadītājs) izsaukums </t>
    </r>
    <r>
      <rPr>
        <vertAlign val="superscript"/>
        <sz val="10"/>
        <rFont val="Times New Roman"/>
        <family val="1"/>
      </rPr>
      <t>2,6,8</t>
    </r>
  </si>
  <si>
    <r>
      <t xml:space="preserve">Ārsta/NMP dienesta speciālista telefona konsultācija </t>
    </r>
    <r>
      <rPr>
        <vertAlign val="superscript"/>
        <sz val="10"/>
        <rFont val="Times New Roman"/>
        <family val="1"/>
      </rPr>
      <t>2</t>
    </r>
  </si>
  <si>
    <r>
      <t xml:space="preserve">Ārstniecības personu praktisko iemaņu pilnveide neatliekamās medicīniskās palīdzības sniegšanā un organizēšanā NMP brigādes sastāvā vai Operatīvās vadības centrā (viena persona/stundas) </t>
    </r>
    <r>
      <rPr>
        <vertAlign val="superscript"/>
        <sz val="10"/>
        <rFont val="Times New Roman"/>
        <family val="1"/>
      </rPr>
      <t>4</t>
    </r>
  </si>
  <si>
    <r>
      <t xml:space="preserve">Prakses nodrošināšana personai, kura apgūst izglītības programmu neatliekamās medicīniskās palīdzības sniegšanā un organizēšanā, sertificēta neatliekamās medicīnas (palīdzības) ārsta vadībā (kontaktstundas) </t>
    </r>
    <r>
      <rPr>
        <vertAlign val="superscript"/>
        <sz val="10"/>
        <rFont val="Times New Roman"/>
        <family val="1"/>
      </rPr>
      <t>4</t>
    </r>
  </si>
  <si>
    <r>
      <t xml:space="preserve">Prakses nodrošināšana personai, kura apgūst izglītības programmu neatliekamās medicīniskās palīdzības sniegšanā un organizēšanā, sertificēta neatliekamās palīdzības ārsta palīga vadībā (kontaktstundas) </t>
    </r>
    <r>
      <rPr>
        <vertAlign val="superscript"/>
        <sz val="10"/>
        <rFont val="Times New Roman"/>
        <family val="1"/>
      </rPr>
      <t>4</t>
    </r>
  </si>
  <si>
    <r>
      <t xml:space="preserve">Izziņas sagatavošana privātpersonām </t>
    </r>
    <r>
      <rPr>
        <vertAlign val="superscript"/>
        <sz val="10"/>
        <rFont val="Times New Roman"/>
        <family val="1"/>
      </rPr>
      <t>4</t>
    </r>
  </si>
  <si>
    <r>
      <t xml:space="preserve">Pirmās palīdzības pasniedzēju apmācības kurss </t>
    </r>
    <r>
      <rPr>
        <vertAlign val="superscript"/>
        <sz val="10"/>
        <rFont val="Times New Roman"/>
        <family val="1"/>
      </rPr>
      <t>4</t>
    </r>
  </si>
  <si>
    <r>
      <t xml:space="preserve">Pirmās palīdzības pasniedzēju kvalifikācijas paaugstināšanas seminārs (1 diena) </t>
    </r>
    <r>
      <rPr>
        <vertAlign val="superscript"/>
        <sz val="10"/>
        <rFont val="Times New Roman"/>
        <family val="1"/>
      </rPr>
      <t>4</t>
    </r>
  </si>
  <si>
    <r>
      <t>Pirmās palīdzības pasniedzēju kvalifikācijas paaugstināšanas seminārs (2 dienas)</t>
    </r>
    <r>
      <rPr>
        <vertAlign val="superscript"/>
        <sz val="10"/>
        <rFont val="Times New Roman"/>
        <family val="1"/>
      </rPr>
      <t xml:space="preserve"> 4</t>
    </r>
  </si>
  <si>
    <r>
      <t xml:space="preserve">Tiesību piešķiršana nodarboties ar apmācību pirmās palīdzības sniegšanā juridiskām personām </t>
    </r>
    <r>
      <rPr>
        <vertAlign val="superscript"/>
        <sz val="10"/>
        <rFont val="Times New Roman"/>
        <family val="1"/>
      </rPr>
      <t>4</t>
    </r>
  </si>
  <si>
    <r>
      <t xml:space="preserve">Atkārtota tiesību piešķiršana nodarboties ar apmācību pirmās palīdzības sniegšanā juridiskām personām </t>
    </r>
    <r>
      <rPr>
        <vertAlign val="superscript"/>
        <sz val="10"/>
        <rFont val="Times New Roman"/>
        <family val="1"/>
      </rPr>
      <t>4</t>
    </r>
  </si>
  <si>
    <r>
      <t xml:space="preserve">Tiesību piešķiršana nodarboties ar apmācību pirmās palīdzības sniegšanā fiziskām personām </t>
    </r>
    <r>
      <rPr>
        <vertAlign val="superscript"/>
        <sz val="10"/>
        <rFont val="Times New Roman"/>
        <family val="1"/>
      </rPr>
      <t>4</t>
    </r>
  </si>
  <si>
    <r>
      <t xml:space="preserve">Atkārtota tiesību piešķiršana nodarboties ar apmācību pirmās palīdzības sniegšanā fiziskām personām </t>
    </r>
    <r>
      <rPr>
        <vertAlign val="superscript"/>
        <sz val="10"/>
        <rFont val="Times New Roman"/>
        <family val="1"/>
      </rPr>
      <t>4</t>
    </r>
    <r>
      <rPr>
        <sz val="10"/>
        <rFont val="Times New Roman"/>
        <family val="1"/>
      </rPr>
      <t xml:space="preserve"> </t>
    </r>
  </si>
  <si>
    <r>
      <t xml:space="preserve">Apliecība par pirmās palīdzības apmācības kursu </t>
    </r>
    <r>
      <rPr>
        <vertAlign val="superscript"/>
        <sz val="10"/>
        <rFont val="Times New Roman"/>
        <family val="1"/>
      </rPr>
      <t>4</t>
    </r>
  </si>
  <si>
    <t>Plānotie ieņēmumi sadalījumā pa EKK 2022.g.</t>
  </si>
  <si>
    <t>Plānotie ieņēmumi sadalījumā pa EKK 2023.g.</t>
  </si>
  <si>
    <t>Pacienta transportēšana uz nākamo tuvāko stacionāru atbilstošas neatliekamās medicīniskās palīdzības sniegšanai pēc pacienta pieprasījuma, ja pacientam nav medicīnisku kontrindikāciju</t>
  </si>
  <si>
    <t>Medicīniskā transportēšana (plānveida) 1,2,5</t>
  </si>
  <si>
    <t>Neatliekamās medicīniskās palīdzības dienesta brigādes izsaukumi pie privātpersonas (pacienta) 1</t>
  </si>
  <si>
    <t>Medicīniskās palīdzības nodrošināšana pasākumos 1, 2, 5, 11,16</t>
  </si>
  <si>
    <t>Papildu piesaistāmie resursi 1</t>
  </si>
  <si>
    <t>Konsultācijas 1</t>
  </si>
  <si>
    <t>Reanimācijas brigādes 10 izsaukums 5,13</t>
  </si>
  <si>
    <t>Ārsta speciālista 14 izsaukums 5, 13,17</t>
  </si>
  <si>
    <t>Ārsta speciālista izsaukums, neizmantojot operatīvo medicīnisko transportlīdzekli 5, 13,17</t>
  </si>
  <si>
    <t>Intensīvās terapijas/neatliekamās medicīniskās palīdzības ārsta brigādes 8 izsaukums 5, 13</t>
  </si>
  <si>
    <t>Ārsta/Neatliekamās medicīniskās palīdzības dienesta speciālista telefona konsultācija 12</t>
  </si>
  <si>
    <t>Apmācības un izziņu sagatavošana 15</t>
  </si>
  <si>
    <t>Ārstniecības personu praktisko iemaņu pilnveide neatliekamās medicīniskās palīdzības sniegšanā un organizēšanā Neatliekamās medicīniskās palīdzības dienesta brigādes sastāvā vai Operatīvās vadības centrā (viena persona/stundas)</t>
  </si>
  <si>
    <t>Prakses nodrošināšana personai, kura apgūst izglītības programmu neatliekamās medicīniskās palīdzības sniegšanā un organizēšanā, sertificēta neatliekamās medicīniskās palīdzības ārsta vadībā (kontaktstundas)</t>
  </si>
  <si>
    <t>Prakses nodrošināšana personai, kura apgūst izglītības programmu neatliekamās medicīniskās palīdzības sniegšanā un organizēšanā, sertificēta neatliekamās medicīniskās palīdzības ārsta palīga vadībā (kontaktstundas)</t>
  </si>
  <si>
    <t>Izziņas (medicīniskās) sagatavošana privātpersonām</t>
  </si>
  <si>
    <t>Pirmās palīdzības pasniedzēju apmācības kurss</t>
  </si>
  <si>
    <t>Pirmās palīdzības pasniedzēju kvalifikācijas paaugstināšanas seminārs (1 diena, 4h) klātiene</t>
  </si>
  <si>
    <t>Pirmās palīdzības pasniedzēju kvalifikācijas paaugstināšanas seminārs (1 diena 4h) attālināti</t>
  </si>
  <si>
    <t>Pirmās palīdzības pasniedzēju kvalifikācijas paaugstināšanas seminārs (1 diena)</t>
  </si>
  <si>
    <t>Pirmās palīdzības pasniedzēju kvalifikācijas paaugstināšanas seminārs (2 dienas)</t>
  </si>
  <si>
    <t>Tiesību piešķiršana nodarboties ar apmācību pirmās palīdzības sniegšanā fiziskām personām</t>
  </si>
  <si>
    <t>Atkārtota tiesību piešķiršana nodarboties ar apmācību pirmās palīdzības sniegšanā fiziskām personām</t>
  </si>
  <si>
    <t>Instruktora palīga, instruktora tiesību piešķiršana</t>
  </si>
  <si>
    <t>Apliecība par pirmās palīdzības apmācības kursu</t>
  </si>
  <si>
    <r>
      <t xml:space="preserve">Neatliekamās medicīniskās palīdzības brigādes izsaukums pie personas medicīniskās palīdzības sniegšanai, kas nav uzskatāma par neatliekamu </t>
    </r>
    <r>
      <rPr>
        <vertAlign val="super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</t>
    </r>
  </si>
  <si>
    <r>
      <t xml:space="preserve">Neatliekamās medicīniskās palīdzības brigādes izsaukums pie personas, kura nesaņem no valsts budžeta apmaksātus veselības aprūpes pakalpojumus, neatliekamās medicīniskās palīdzības sniegšanai </t>
    </r>
    <r>
      <rPr>
        <vertAlign val="superscript"/>
        <sz val="10"/>
        <color theme="1"/>
        <rFont val="Times New Roman"/>
        <family val="1"/>
        <charset val="186"/>
      </rPr>
      <t>3,4</t>
    </r>
  </si>
  <si>
    <r>
      <t xml:space="preserve">Neatliekamās medicīniskās palīdzības ārsta palīga brigādes </t>
    </r>
    <r>
      <rPr>
        <vertAlign val="superscript"/>
        <sz val="10"/>
        <color theme="1"/>
        <rFont val="Times New Roman"/>
        <family val="1"/>
        <charset val="186"/>
      </rPr>
      <t>6</t>
    </r>
    <r>
      <rPr>
        <sz val="10"/>
        <color theme="1"/>
        <rFont val="Times New Roman"/>
        <family val="1"/>
        <charset val="186"/>
      </rPr>
      <t xml:space="preserve"> izsaukums Latvijas robežās</t>
    </r>
  </si>
  <si>
    <r>
      <t xml:space="preserve">Neatliekamās medicīniskās palīdzības ārsta palīga brigādes izsaukums </t>
    </r>
    <r>
      <rPr>
        <vertAlign val="superscript"/>
        <sz val="10"/>
        <color theme="1"/>
        <rFont val="Times New Roman"/>
        <family val="1"/>
        <charset val="186"/>
      </rPr>
      <t>6</t>
    </r>
    <r>
      <rPr>
        <sz val="10"/>
        <color theme="1"/>
        <rFont val="Times New Roman"/>
        <family val="1"/>
        <charset val="186"/>
      </rPr>
      <t xml:space="preserve"> ārpus Latvijas robežām </t>
    </r>
    <r>
      <rPr>
        <vertAlign val="superscript"/>
        <sz val="10"/>
        <color theme="1"/>
        <rFont val="Times New Roman"/>
        <family val="1"/>
        <charset val="186"/>
      </rPr>
      <t>7, 17</t>
    </r>
  </si>
  <si>
    <r>
      <t xml:space="preserve">Intensīvās terapijas/neatliekamās medicīniskās palīdzības ārsta brigādes </t>
    </r>
    <r>
      <rPr>
        <vertAlign val="superscript"/>
        <sz val="10"/>
        <color theme="1"/>
        <rFont val="Times New Roman"/>
        <family val="1"/>
        <charset val="186"/>
      </rPr>
      <t>8</t>
    </r>
    <r>
      <rPr>
        <sz val="10"/>
        <color theme="1"/>
        <rFont val="Times New Roman"/>
        <family val="1"/>
        <charset val="186"/>
      </rPr>
      <t xml:space="preserve"> izsaukums ārpus Latvijas robežām </t>
    </r>
    <r>
      <rPr>
        <vertAlign val="superscript"/>
        <sz val="10"/>
        <color theme="1"/>
        <rFont val="Times New Roman"/>
        <family val="1"/>
        <charset val="186"/>
      </rPr>
      <t>7,17</t>
    </r>
  </si>
  <si>
    <r>
      <t xml:space="preserve">Specializētās brigādes </t>
    </r>
    <r>
      <rPr>
        <vertAlign val="superscript"/>
        <sz val="10"/>
        <color theme="1"/>
        <rFont val="Times New Roman"/>
        <family val="1"/>
        <charset val="186"/>
      </rPr>
      <t>9</t>
    </r>
    <r>
      <rPr>
        <sz val="10"/>
        <color theme="1"/>
        <rFont val="Times New Roman"/>
        <family val="1"/>
        <charset val="186"/>
      </rPr>
      <t xml:space="preserve"> izsaukums Latvijas robežās</t>
    </r>
  </si>
  <si>
    <r>
      <t xml:space="preserve">Specializētās brigādes </t>
    </r>
    <r>
      <rPr>
        <vertAlign val="superscript"/>
        <sz val="10"/>
        <color theme="1"/>
        <rFont val="Times New Roman"/>
        <family val="1"/>
        <charset val="186"/>
      </rPr>
      <t>9</t>
    </r>
    <r>
      <rPr>
        <sz val="10"/>
        <color theme="1"/>
        <rFont val="Times New Roman"/>
        <family val="1"/>
        <charset val="186"/>
      </rPr>
      <t xml:space="preserve"> izsaukums ārpus Latvijas robežām </t>
    </r>
    <r>
      <rPr>
        <vertAlign val="superscript"/>
        <sz val="10"/>
        <color theme="1"/>
        <rFont val="Times New Roman"/>
        <family val="1"/>
        <charset val="186"/>
      </rPr>
      <t>7,17</t>
    </r>
  </si>
  <si>
    <r>
      <t xml:space="preserve">Reanimācijas brigādes </t>
    </r>
    <r>
      <rPr>
        <vertAlign val="superscript"/>
        <sz val="10"/>
        <color theme="1"/>
        <rFont val="Times New Roman"/>
        <family val="1"/>
        <charset val="186"/>
      </rPr>
      <t xml:space="preserve">10 </t>
    </r>
    <r>
      <rPr>
        <sz val="10"/>
        <color theme="1"/>
        <rFont val="Times New Roman"/>
        <family val="1"/>
        <charset val="186"/>
      </rPr>
      <t>izsaukums Latvijas robežās</t>
    </r>
  </si>
  <si>
    <r>
      <t xml:space="preserve">Reanimācijas brigādes </t>
    </r>
    <r>
      <rPr>
        <vertAlign val="superscript"/>
        <sz val="10"/>
        <color theme="1"/>
        <rFont val="Times New Roman"/>
        <family val="1"/>
        <charset val="186"/>
      </rPr>
      <t xml:space="preserve">10 </t>
    </r>
    <r>
      <rPr>
        <sz val="10"/>
        <color theme="1"/>
        <rFont val="Times New Roman"/>
        <family val="1"/>
        <charset val="186"/>
      </rPr>
      <t xml:space="preserve">izsaukums ārpus Latvijas robežām </t>
    </r>
    <r>
      <rPr>
        <vertAlign val="superscript"/>
        <sz val="10"/>
        <color theme="1"/>
        <rFont val="Times New Roman"/>
        <family val="1"/>
        <charset val="186"/>
      </rPr>
      <t>7,17</t>
    </r>
  </si>
  <si>
    <r>
      <t xml:space="preserve">Neatliekamās medicīniskās palīdzības ārsta palīga brigādes </t>
    </r>
    <r>
      <rPr>
        <vertAlign val="superscript"/>
        <sz val="10"/>
        <color theme="1"/>
        <rFont val="Times New Roman"/>
        <family val="1"/>
        <charset val="186"/>
      </rPr>
      <t>6</t>
    </r>
    <r>
      <rPr>
        <sz val="10"/>
        <color theme="1"/>
        <rFont val="Times New Roman"/>
        <family val="1"/>
        <charset val="186"/>
      </rPr>
      <t xml:space="preserve"> izsaukums</t>
    </r>
  </si>
  <si>
    <r>
      <t xml:space="preserve">Intensīvās terapijas/neatliekamās medicīniskās palīdzības ārsta brigādes </t>
    </r>
    <r>
      <rPr>
        <vertAlign val="superscript"/>
        <sz val="10"/>
        <color theme="1"/>
        <rFont val="Times New Roman"/>
        <family val="1"/>
        <charset val="186"/>
      </rPr>
      <t>8</t>
    </r>
    <r>
      <rPr>
        <sz val="10"/>
        <color theme="1"/>
        <rFont val="Times New Roman"/>
        <family val="1"/>
        <charset val="186"/>
      </rPr>
      <t xml:space="preserve"> izsaukums</t>
    </r>
  </si>
  <si>
    <r>
      <t xml:space="preserve">Specializētās brigādes </t>
    </r>
    <r>
      <rPr>
        <vertAlign val="superscript"/>
        <sz val="10"/>
        <color theme="1"/>
        <rFont val="Times New Roman"/>
        <family val="1"/>
        <charset val="186"/>
      </rPr>
      <t>9</t>
    </r>
    <r>
      <rPr>
        <sz val="10"/>
        <color theme="1"/>
        <rFont val="Times New Roman"/>
        <family val="1"/>
        <charset val="186"/>
      </rPr>
      <t xml:space="preserve"> izsaukums</t>
    </r>
  </si>
  <si>
    <r>
      <t xml:space="preserve">Reanimācijas brigādes </t>
    </r>
    <r>
      <rPr>
        <vertAlign val="superscript"/>
        <sz val="10"/>
        <color theme="1"/>
        <rFont val="Times New Roman"/>
        <family val="1"/>
        <charset val="186"/>
      </rPr>
      <t xml:space="preserve">10 </t>
    </r>
    <r>
      <rPr>
        <sz val="10"/>
        <color theme="1"/>
        <rFont val="Times New Roman"/>
        <family val="1"/>
        <charset val="186"/>
      </rPr>
      <t>izsaukums</t>
    </r>
  </si>
  <si>
    <r>
      <t xml:space="preserve">Anesteziologa–reanimatologa nodrošināšana, neizmantojot operatīvo medicīnisko transportlīdzekli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</si>
  <si>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Ārsta speciālista nodrošināšana, neizmantojot operatīvo medicīnisko transportlīdzekli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</si>
  <si>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Neatliekamās medicīniskās palīdzības ārsta nodrošināšana, neizmantojot operatīvo medicīnisko transportlīdzekli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</si>
  <si>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Neatliekamās medicīniskās palīdzības ārsta palīga nodrošināšana, neizmantojot operatīvo medicīnisko transportlīdzekli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</si>
  <si>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Operatīvā medicīniskā transportlīdzekļa izmantošana (ar tā vadītāju) (izsaukums) </t>
    </r>
    <r>
      <rPr>
        <vertAlign val="superscript"/>
        <sz val="10"/>
        <color theme="1"/>
        <rFont val="Times New Roman"/>
        <family val="1"/>
        <charset val="186"/>
      </rPr>
      <t>5,7</t>
    </r>
  </si>
  <si>
    <r>
      <t xml:space="preserve">Papildu anesteziologa–reanimatologa piesaistīšana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</si>
  <si>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Papildu ārsta speciālista/neatliekamās medicīniskās palīdzības ārsta piesaistīšana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</si>
  <si>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Papildu neatliekamās medicīniskās palīdzības ārsta palīga piesaistīšana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</si>
  <si>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Papildu operatīvā medicīniskā transportlīdzekļa vadītāja piesaistīšana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</si>
  <si>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Medicīniskās palīdzības sniegšanas vietas (medpunkta) izveidošana un medicīniskās palīdzības nodrošināšana </t>
    </r>
    <r>
      <rPr>
        <vertAlign val="superscript"/>
        <sz val="10"/>
        <color theme="1"/>
        <rFont val="Times New Roman"/>
        <family val="1"/>
        <charset val="186"/>
      </rPr>
      <t>5</t>
    </r>
  </si>
  <si>
    <r>
      <t xml:space="preserve">Operatīvā medicīniskā transportlīdzekļa degvielas izmaksas </t>
    </r>
    <r>
      <rPr>
        <vertAlign val="superscript"/>
        <sz val="10"/>
        <color theme="1"/>
        <rFont val="Times New Roman"/>
        <family val="1"/>
        <charset val="186"/>
      </rPr>
      <t>12</t>
    </r>
  </si>
  <si>
    <r>
      <t xml:space="preserve">Intensīvās terapijas/neatliekamās medicīniskās palīdzības ārsta brigādes </t>
    </r>
    <r>
      <rPr>
        <vertAlign val="superscript"/>
        <sz val="10"/>
        <color theme="1"/>
        <rFont val="Times New Roman"/>
        <family val="1"/>
        <charset val="186"/>
      </rPr>
      <t>8</t>
    </r>
    <r>
      <rPr>
        <sz val="10"/>
        <color theme="1"/>
        <rFont val="Times New Roman"/>
        <family val="1"/>
        <charset val="186"/>
      </rPr>
      <t xml:space="preserve"> izsaukums Latvijas robežās</t>
    </r>
  </si>
  <si>
    <t>6.13.</t>
  </si>
  <si>
    <t>6.14.</t>
  </si>
  <si>
    <t>6.15.</t>
  </si>
  <si>
    <t>6.16.</t>
  </si>
  <si>
    <t>Jaunā cenrāža projekts (gadam)</t>
  </si>
  <si>
    <t>Jaunā cenrāža projekts (pusgadam)</t>
  </si>
  <si>
    <t>Spēkā esošais cenrādis (gadam)</t>
  </si>
  <si>
    <t>Spēkā esošais cenrādis (pusgadam)</t>
  </si>
  <si>
    <t>2022. gadam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</si>
</sst>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"/>
  </numFmts>
  <fonts count="2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u/>
      <sz val="10"/>
      <color rgb="FFFF0000"/>
      <name val="Times New Roman"/>
      <family val="1"/>
      <charset val="186"/>
    </font>
    <font>
      <b/>
      <u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vertAlign val="superscript"/>
      <sz val="10"/>
      <name val="Times New Roman"/>
      <family val="1"/>
    </font>
    <font>
      <b/>
      <sz val="11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2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49" fontId="5" fillId="0" borderId="1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49" fontId="5" fillId="4" borderId="2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12" fillId="0" borderId="1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3" fontId="5" fillId="0" borderId="3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11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9" fillId="0" borderId="1" xfId="0" applyNumberFormat="1" applyFont="1" applyFill="1" applyBorder="1" applyAlignment="1">
      <alignment horizontal="right" vertical="center"/>
    </xf>
    <xf numFmtId="4" fontId="14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2" fontId="4" fillId="0" borderId="1" xfId="0" applyNumberFormat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 wrapText="1"/>
    </xf>
    <xf numFmtId="164" fontId="0" fillId="0" borderId="0" xfId="0" applyNumberFormat="1" applyFill="1"/>
    <xf numFmtId="4" fontId="5" fillId="0" borderId="7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/>
    <xf numFmtId="3" fontId="1" fillId="0" borderId="0" xfId="0" applyNumberFormat="1" applyFont="1"/>
    <xf numFmtId="165" fontId="1" fillId="0" borderId="0" xfId="0" applyNumberFormat="1" applyFont="1"/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7" fillId="2" borderId="4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2" fontId="4" fillId="0" borderId="1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2" fontId="5" fillId="0" borderId="1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 wrapText="1"/>
    </xf>
    <xf numFmtId="4" fontId="11" fillId="0" borderId="16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 wrapText="1"/>
    </xf>
    <xf numFmtId="4" fontId="6" fillId="0" borderId="16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3" fontId="6" fillId="0" borderId="3" xfId="0" applyNumberFormat="1" applyFont="1" applyBorder="1" applyAlignment="1">
      <alignment horizontal="right" vertical="center" wrapText="1"/>
    </xf>
    <xf numFmtId="4" fontId="15" fillId="0" borderId="0" xfId="0" applyNumberFormat="1" applyFont="1"/>
    <xf numFmtId="0" fontId="15" fillId="0" borderId="0" xfId="0" applyFont="1"/>
    <xf numFmtId="0" fontId="5" fillId="0" borderId="18" xfId="0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 wrapText="1"/>
    </xf>
    <xf numFmtId="4" fontId="11" fillId="0" borderId="18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/>
    </xf>
    <xf numFmtId="3" fontId="5" fillId="0" borderId="20" xfId="0" applyNumberFormat="1" applyFont="1" applyBorder="1" applyAlignment="1">
      <alignment horizontal="right" vertical="center" wrapText="1"/>
    </xf>
    <xf numFmtId="4" fontId="11" fillId="0" borderId="6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top" wrapText="1"/>
    </xf>
    <xf numFmtId="4" fontId="5" fillId="0" borderId="7" xfId="0" applyNumberFormat="1" applyFont="1" applyBorder="1" applyAlignment="1">
      <alignment horizontal="right" vertical="center" wrapText="1"/>
    </xf>
    <xf numFmtId="0" fontId="17" fillId="0" borderId="8" xfId="0" applyFont="1" applyBorder="1"/>
    <xf numFmtId="0" fontId="16" fillId="5" borderId="8" xfId="0" applyFont="1" applyFill="1" applyBorder="1"/>
    <xf numFmtId="0" fontId="18" fillId="3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vertical="center" wrapText="1"/>
    </xf>
    <xf numFmtId="2" fontId="17" fillId="0" borderId="8" xfId="0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/>
    </xf>
    <xf numFmtId="2" fontId="17" fillId="0" borderId="8" xfId="0" applyNumberFormat="1" applyFont="1" applyBorder="1" applyAlignment="1">
      <alignment vertical="center"/>
    </xf>
    <xf numFmtId="2" fontId="16" fillId="5" borderId="8" xfId="0" applyNumberFormat="1" applyFont="1" applyFill="1" applyBorder="1" applyAlignment="1">
      <alignment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/>
    </xf>
    <xf numFmtId="2" fontId="18" fillId="0" borderId="8" xfId="0" applyNumberFormat="1" applyFont="1" applyBorder="1" applyAlignment="1">
      <alignment vertical="center"/>
    </xf>
    <xf numFmtId="0" fontId="17" fillId="0" borderId="8" xfId="0" applyFont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vertical="center" wrapText="1"/>
    </xf>
    <xf numFmtId="165" fontId="17" fillId="0" borderId="8" xfId="0" applyNumberFormat="1" applyFont="1" applyBorder="1" applyAlignment="1">
      <alignment vertical="center"/>
    </xf>
    <xf numFmtId="0" fontId="18" fillId="2" borderId="8" xfId="0" applyFont="1" applyFill="1" applyBorder="1" applyAlignment="1">
      <alignment horizontal="left" vertical="center" wrapText="1"/>
    </xf>
    <xf numFmtId="0" fontId="18" fillId="2" borderId="8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4" fontId="17" fillId="0" borderId="0" xfId="0" applyNumberFormat="1" applyFont="1"/>
    <xf numFmtId="0" fontId="16" fillId="0" borderId="0" xfId="0" applyFont="1"/>
    <xf numFmtId="3" fontId="16" fillId="0" borderId="0" xfId="0" applyNumberFormat="1" applyFont="1"/>
    <xf numFmtId="0" fontId="18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horizontal="center" vertical="center" wrapText="1"/>
    </xf>
    <xf numFmtId="1" fontId="17" fillId="0" borderId="10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8" xfId="0" applyFont="1" applyBorder="1"/>
    <xf numFmtId="3" fontId="9" fillId="0" borderId="8" xfId="0" applyNumberFormat="1" applyFont="1" applyBorder="1"/>
    <xf numFmtId="49" fontId="5" fillId="0" borderId="6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right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2" fillId="0" borderId="0" xfId="0" applyFont="1"/>
    <xf numFmtId="0" fontId="5" fillId="0" borderId="2" xfId="0" applyFont="1" applyBorder="1" applyAlignment="1">
      <alignment vertical="top"/>
    </xf>
    <xf numFmtId="4" fontId="16" fillId="5" borderId="0" xfId="0" applyNumberFormat="1" applyFont="1" applyFill="1"/>
    <xf numFmtId="4" fontId="4" fillId="2" borderId="5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wrapText="1"/>
    </xf>
    <xf numFmtId="3" fontId="23" fillId="0" borderId="0" xfId="0" applyNumberFormat="1" applyFont="1"/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right" vertical="top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16" fillId="0" borderId="8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20" fillId="8" borderId="0" xfId="0" applyFont="1" applyFill="1" applyAlignment="1">
      <alignment horizontal="center"/>
    </xf>
    <xf numFmtId="0" fontId="4" fillId="7" borderId="2" xfId="0" applyFont="1" applyFill="1" applyBorder="1" applyAlignment="1">
      <alignment horizontal="center" wrapText="1"/>
    </xf>
    <xf numFmtId="0" fontId="4" fillId="7" borderId="15" xfId="0" applyFont="1" applyFill="1" applyBorder="1" applyAlignment="1">
      <alignment horizontal="center" wrapText="1"/>
    </xf>
    <xf numFmtId="2" fontId="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6"/>
  <sheetViews>
    <sheetView tabSelected="1" topLeftCell="B1" zoomScale="70" zoomScaleNormal="70" workbookViewId="0">
      <pane ySplit="7" topLeftCell="A8" activePane="bottomLeft" state="frozen"/>
      <selection activeCell="B1" sqref="B1"/>
      <selection pane="bottomLeft" activeCell="J23" sqref="J23"/>
    </sheetView>
  </sheetViews>
  <sheetFormatPr defaultRowHeight="15" x14ac:dyDescent="0.25"/>
  <cols>
    <col min="1" max="1" width="0" hidden="1" customWidth="1"/>
    <col min="2" max="2" width="7.7109375" style="137" customWidth="1"/>
    <col min="3" max="3" width="40.7109375" style="137" customWidth="1"/>
    <col min="4" max="4" width="15.85546875" customWidth="1"/>
    <col min="5" max="5" width="11.28515625" customWidth="1"/>
    <col min="6" max="6" width="9.140625" customWidth="1"/>
    <col min="7" max="7" width="9.42578125" customWidth="1"/>
    <col min="8" max="8" width="12" customWidth="1"/>
    <col min="9" max="9" width="11.42578125" customWidth="1"/>
    <col min="10" max="10" width="10.85546875" customWidth="1"/>
    <col min="11" max="11" width="12.28515625" customWidth="1"/>
    <col min="12" max="12" width="11.85546875" customWidth="1"/>
    <col min="13" max="13" width="12.42578125" customWidth="1"/>
    <col min="14" max="14" width="10.5703125" bestFit="1" customWidth="1"/>
    <col min="15" max="15" width="11.85546875" customWidth="1"/>
    <col min="16" max="16" width="11" customWidth="1"/>
    <col min="18" max="18" width="13.7109375" customWidth="1"/>
  </cols>
  <sheetData>
    <row r="1" spans="1:18" ht="15.75" x14ac:dyDescent="0.25">
      <c r="L1" s="15"/>
      <c r="M1" s="14" t="s">
        <v>77</v>
      </c>
    </row>
    <row r="2" spans="1:18" ht="15.75" x14ac:dyDescent="0.25">
      <c r="J2" s="15"/>
      <c r="M2" s="14" t="s">
        <v>19</v>
      </c>
    </row>
    <row r="3" spans="1:18" ht="15.75" x14ac:dyDescent="0.25">
      <c r="J3" s="15"/>
      <c r="K3" s="145" t="s">
        <v>75</v>
      </c>
      <c r="L3" s="146"/>
      <c r="M3" s="146"/>
    </row>
    <row r="4" spans="1:18" ht="15.75" x14ac:dyDescent="0.25">
      <c r="J4" s="15"/>
      <c r="M4" s="14" t="s">
        <v>76</v>
      </c>
    </row>
    <row r="5" spans="1:18" ht="15.75" x14ac:dyDescent="0.25">
      <c r="A5" s="149" t="s">
        <v>18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</row>
    <row r="6" spans="1:18" x14ac:dyDescent="0.25">
      <c r="A6" s="10" t="s">
        <v>17</v>
      </c>
      <c r="B6" s="9" t="s">
        <v>17</v>
      </c>
      <c r="C6" s="147" t="s">
        <v>16</v>
      </c>
      <c r="D6" s="148" t="s">
        <v>15</v>
      </c>
      <c r="E6" s="148" t="s">
        <v>14</v>
      </c>
      <c r="F6" s="13" t="s">
        <v>13</v>
      </c>
      <c r="G6" s="148" t="s">
        <v>12</v>
      </c>
      <c r="H6" s="8"/>
      <c r="I6" s="8"/>
      <c r="J6" s="151" t="s">
        <v>11</v>
      </c>
      <c r="K6" s="151"/>
      <c r="L6" s="151"/>
      <c r="M6" s="151"/>
    </row>
    <row r="7" spans="1:18" ht="38.25" x14ac:dyDescent="0.25">
      <c r="A7" s="10" t="s">
        <v>10</v>
      </c>
      <c r="B7" s="9" t="s">
        <v>10</v>
      </c>
      <c r="C7" s="147"/>
      <c r="D7" s="148"/>
      <c r="E7" s="148"/>
      <c r="F7" s="13" t="s">
        <v>9</v>
      </c>
      <c r="G7" s="148"/>
      <c r="H7" s="12" t="s">
        <v>8</v>
      </c>
      <c r="I7" s="12" t="s">
        <v>7</v>
      </c>
      <c r="J7" s="12" t="s">
        <v>41</v>
      </c>
      <c r="K7" s="12" t="s">
        <v>6</v>
      </c>
      <c r="L7" s="11" t="s">
        <v>5</v>
      </c>
      <c r="M7" s="4" t="s">
        <v>4</v>
      </c>
    </row>
    <row r="8" spans="1:18" ht="38.25" x14ac:dyDescent="0.25">
      <c r="A8" s="10"/>
      <c r="B8" s="21" t="s">
        <v>2</v>
      </c>
      <c r="C8" s="22" t="s">
        <v>150</v>
      </c>
      <c r="D8" s="129"/>
      <c r="E8" s="19"/>
      <c r="F8" s="19"/>
      <c r="G8" s="19"/>
      <c r="H8" s="16"/>
      <c r="I8" s="16"/>
      <c r="J8" s="16"/>
      <c r="K8" s="16"/>
      <c r="L8" s="16"/>
      <c r="M8" s="17"/>
      <c r="N8" s="27"/>
      <c r="O8" s="27"/>
      <c r="P8" s="27"/>
      <c r="Q8" s="27"/>
      <c r="R8" s="27"/>
    </row>
    <row r="9" spans="1:18" ht="41.25" x14ac:dyDescent="0.25">
      <c r="A9" s="10"/>
      <c r="B9" s="23" t="s">
        <v>3</v>
      </c>
      <c r="C9" s="135" t="s">
        <v>173</v>
      </c>
      <c r="D9" s="30" t="s">
        <v>45</v>
      </c>
      <c r="E9" s="36">
        <v>74.349999999999994</v>
      </c>
      <c r="F9" s="37">
        <v>0</v>
      </c>
      <c r="G9" s="36">
        <v>74.349999999999994</v>
      </c>
      <c r="H9" s="38">
        <v>890</v>
      </c>
      <c r="I9" s="39">
        <v>66171.5</v>
      </c>
      <c r="J9" s="39">
        <v>39657.449999999997</v>
      </c>
      <c r="K9" s="40">
        <v>24663.43</v>
      </c>
      <c r="L9" s="40">
        <v>1850.62</v>
      </c>
      <c r="M9" s="41">
        <f>SUM(J9:L9)</f>
        <v>66171.5</v>
      </c>
      <c r="N9" s="48"/>
      <c r="O9" s="29"/>
      <c r="P9" s="29"/>
      <c r="Q9" s="29"/>
      <c r="R9" s="29"/>
    </row>
    <row r="10" spans="1:18" ht="66.75" x14ac:dyDescent="0.25">
      <c r="A10" s="10"/>
      <c r="B10" s="23" t="s">
        <v>20</v>
      </c>
      <c r="C10" s="135" t="s">
        <v>174</v>
      </c>
      <c r="D10" s="30" t="s">
        <v>45</v>
      </c>
      <c r="E10" s="37">
        <v>172.19</v>
      </c>
      <c r="F10" s="37">
        <v>0</v>
      </c>
      <c r="G10" s="36">
        <v>172.19</v>
      </c>
      <c r="H10" s="38">
        <v>800</v>
      </c>
      <c r="I10" s="39">
        <v>137752</v>
      </c>
      <c r="J10" s="42">
        <v>71606.600000000006</v>
      </c>
      <c r="K10" s="43">
        <v>64481.93</v>
      </c>
      <c r="L10" s="43">
        <v>1663.47</v>
      </c>
      <c r="M10" s="41">
        <f t="shared" ref="M10:M60" si="0">SUM(J10:L10)</f>
        <v>137752</v>
      </c>
      <c r="N10" s="48"/>
      <c r="O10" s="29"/>
      <c r="P10" s="29"/>
      <c r="Q10" s="29"/>
      <c r="R10" s="29"/>
    </row>
    <row r="11" spans="1:18" ht="51" x14ac:dyDescent="0.25">
      <c r="A11" s="10"/>
      <c r="B11" s="23" t="s">
        <v>21</v>
      </c>
      <c r="C11" s="135" t="s">
        <v>148</v>
      </c>
      <c r="D11" s="30" t="s">
        <v>45</v>
      </c>
      <c r="E11" s="36">
        <v>67.209999999999994</v>
      </c>
      <c r="F11" s="37">
        <v>0</v>
      </c>
      <c r="G11" s="36">
        <v>67.209999999999994</v>
      </c>
      <c r="H11" s="38">
        <v>220</v>
      </c>
      <c r="I11" s="39">
        <v>14786.199999999999</v>
      </c>
      <c r="J11" s="42">
        <v>8801.7999999999993</v>
      </c>
      <c r="K11" s="43">
        <v>5526.95</v>
      </c>
      <c r="L11" s="43">
        <v>457.45</v>
      </c>
      <c r="M11" s="41">
        <f t="shared" si="0"/>
        <v>14786.2</v>
      </c>
      <c r="N11" s="48"/>
      <c r="O11" s="29"/>
      <c r="P11" s="29"/>
      <c r="Q11" s="29"/>
      <c r="R11" s="29"/>
    </row>
    <row r="12" spans="1:18" x14ac:dyDescent="0.25">
      <c r="A12" s="10"/>
      <c r="B12" s="33" t="s">
        <v>46</v>
      </c>
      <c r="C12" s="33" t="s">
        <v>149</v>
      </c>
      <c r="D12" s="30"/>
      <c r="E12" s="37"/>
      <c r="F12" s="37"/>
      <c r="G12" s="36"/>
      <c r="H12" s="38"/>
      <c r="I12" s="39"/>
      <c r="J12" s="42"/>
      <c r="K12" s="43"/>
      <c r="L12" s="43"/>
      <c r="M12" s="43"/>
      <c r="N12" s="48"/>
      <c r="O12" s="29"/>
      <c r="P12" s="29"/>
      <c r="Q12" s="29"/>
      <c r="R12" s="29"/>
    </row>
    <row r="13" spans="1:18" ht="38.450000000000003" customHeight="1" x14ac:dyDescent="0.25">
      <c r="A13" s="10"/>
      <c r="B13" s="23" t="s">
        <v>22</v>
      </c>
      <c r="C13" s="135" t="s">
        <v>175</v>
      </c>
      <c r="D13" s="30" t="s">
        <v>47</v>
      </c>
      <c r="E13" s="37">
        <v>65.98</v>
      </c>
      <c r="F13" s="37">
        <v>0</v>
      </c>
      <c r="G13" s="37">
        <v>65.98</v>
      </c>
      <c r="H13" s="38">
        <v>1500</v>
      </c>
      <c r="I13" s="39">
        <v>98970</v>
      </c>
      <c r="J13" s="42">
        <v>65228.75</v>
      </c>
      <c r="K13" s="43">
        <v>30621.25</v>
      </c>
      <c r="L13" s="43">
        <v>3120</v>
      </c>
      <c r="M13" s="41">
        <f>SUM(J13:L13)</f>
        <v>98970</v>
      </c>
      <c r="N13" s="48"/>
      <c r="O13" s="29"/>
      <c r="P13" s="29"/>
      <c r="Q13" s="29"/>
      <c r="R13" s="29"/>
    </row>
    <row r="14" spans="1:18" ht="28.5" x14ac:dyDescent="0.25">
      <c r="A14" s="10"/>
      <c r="B14" s="23" t="s">
        <v>23</v>
      </c>
      <c r="C14" s="135" t="s">
        <v>176</v>
      </c>
      <c r="D14" s="30" t="s">
        <v>47</v>
      </c>
      <c r="E14" s="37">
        <v>101.91</v>
      </c>
      <c r="F14" s="37">
        <v>0</v>
      </c>
      <c r="G14" s="36">
        <v>101.91</v>
      </c>
      <c r="H14" s="38">
        <v>24</v>
      </c>
      <c r="I14" s="39">
        <v>2445.84</v>
      </c>
      <c r="J14" s="42">
        <v>1750.41</v>
      </c>
      <c r="K14" s="43">
        <v>645.51</v>
      </c>
      <c r="L14" s="43">
        <v>49.92</v>
      </c>
      <c r="M14" s="41">
        <f t="shared" si="0"/>
        <v>2445.84</v>
      </c>
      <c r="N14" s="48"/>
      <c r="O14" s="29"/>
      <c r="P14" s="29"/>
      <c r="Q14" s="29"/>
      <c r="R14" s="29"/>
    </row>
    <row r="15" spans="1:18" ht="41.25" x14ac:dyDescent="0.25">
      <c r="A15" s="10"/>
      <c r="B15" s="31" t="s">
        <v>24</v>
      </c>
      <c r="C15" s="135" t="s">
        <v>197</v>
      </c>
      <c r="D15" s="30" t="s">
        <v>47</v>
      </c>
      <c r="E15" s="37">
        <v>81.239999999999995</v>
      </c>
      <c r="F15" s="37">
        <v>0</v>
      </c>
      <c r="G15" s="37">
        <v>81.239999999999995</v>
      </c>
      <c r="H15" s="38">
        <v>80</v>
      </c>
      <c r="I15" s="39">
        <v>6499.2</v>
      </c>
      <c r="J15" s="42">
        <v>4116.59</v>
      </c>
      <c r="K15" s="43">
        <v>2216.2199999999998</v>
      </c>
      <c r="L15" s="43">
        <v>166.39</v>
      </c>
      <c r="M15" s="41">
        <f t="shared" si="0"/>
        <v>6499.2</v>
      </c>
      <c r="N15" s="48"/>
      <c r="O15" s="29"/>
      <c r="P15" s="29"/>
      <c r="Q15" s="29"/>
      <c r="R15" s="29"/>
    </row>
    <row r="16" spans="1:18" ht="44.25" x14ac:dyDescent="0.25">
      <c r="A16" s="10"/>
      <c r="B16" s="31" t="s">
        <v>25</v>
      </c>
      <c r="C16" s="135" t="s">
        <v>177</v>
      </c>
      <c r="D16" s="30" t="s">
        <v>47</v>
      </c>
      <c r="E16" s="37">
        <v>125.4</v>
      </c>
      <c r="F16" s="37">
        <v>0</v>
      </c>
      <c r="G16" s="36">
        <v>125.4</v>
      </c>
      <c r="H16" s="38">
        <v>10</v>
      </c>
      <c r="I16" s="39">
        <v>1254</v>
      </c>
      <c r="J16" s="42">
        <v>895.14</v>
      </c>
      <c r="K16" s="43">
        <v>338.06</v>
      </c>
      <c r="L16" s="43">
        <v>20.8</v>
      </c>
      <c r="M16" s="41">
        <f t="shared" si="0"/>
        <v>1254</v>
      </c>
      <c r="N16" s="48"/>
      <c r="O16" s="29"/>
      <c r="P16" s="29"/>
      <c r="Q16" s="29"/>
      <c r="R16" s="29"/>
    </row>
    <row r="17" spans="1:18" ht="28.5" x14ac:dyDescent="0.25">
      <c r="A17" s="10"/>
      <c r="B17" s="31" t="s">
        <v>26</v>
      </c>
      <c r="C17" s="135" t="s">
        <v>178</v>
      </c>
      <c r="D17" s="30" t="s">
        <v>47</v>
      </c>
      <c r="E17" s="37">
        <v>85.47</v>
      </c>
      <c r="F17" s="37">
        <v>0</v>
      </c>
      <c r="G17" s="37">
        <v>85.47</v>
      </c>
      <c r="H17" s="38">
        <v>2</v>
      </c>
      <c r="I17" s="39">
        <v>170.94</v>
      </c>
      <c r="J17" s="42">
        <v>106.76</v>
      </c>
      <c r="K17" s="43">
        <v>60.02</v>
      </c>
      <c r="L17" s="43">
        <v>4.16</v>
      </c>
      <c r="M17" s="41">
        <f t="shared" si="0"/>
        <v>170.94</v>
      </c>
      <c r="N17" s="48"/>
      <c r="O17" s="29"/>
      <c r="P17" s="29"/>
      <c r="Q17" s="29"/>
      <c r="R17" s="29"/>
    </row>
    <row r="18" spans="1:18" ht="31.5" x14ac:dyDescent="0.25">
      <c r="A18" s="10"/>
      <c r="B18" s="32" t="s">
        <v>48</v>
      </c>
      <c r="C18" s="135" t="s">
        <v>179</v>
      </c>
      <c r="D18" s="30" t="s">
        <v>47</v>
      </c>
      <c r="E18" s="39">
        <v>127.7</v>
      </c>
      <c r="F18" s="39">
        <v>0</v>
      </c>
      <c r="G18" s="37">
        <v>127.7</v>
      </c>
      <c r="H18" s="38">
        <v>10</v>
      </c>
      <c r="I18" s="39">
        <v>1277</v>
      </c>
      <c r="J18" s="39">
        <v>895.1</v>
      </c>
      <c r="K18" s="40">
        <v>361.11</v>
      </c>
      <c r="L18" s="40">
        <v>20.79</v>
      </c>
      <c r="M18" s="41">
        <f t="shared" si="0"/>
        <v>1277</v>
      </c>
      <c r="N18" s="48"/>
      <c r="O18" s="29"/>
      <c r="P18" s="29"/>
      <c r="Q18" s="29"/>
      <c r="R18" s="29"/>
    </row>
    <row r="19" spans="1:18" ht="28.5" x14ac:dyDescent="0.25">
      <c r="A19" s="10"/>
      <c r="B19" s="23" t="s">
        <v>49</v>
      </c>
      <c r="C19" s="135" t="s">
        <v>180</v>
      </c>
      <c r="D19" s="30" t="s">
        <v>47</v>
      </c>
      <c r="E19" s="39">
        <v>88.99</v>
      </c>
      <c r="F19" s="39">
        <v>0</v>
      </c>
      <c r="G19" s="37">
        <v>88.99</v>
      </c>
      <c r="H19" s="38">
        <v>97</v>
      </c>
      <c r="I19" s="39">
        <v>8632.0299999999988</v>
      </c>
      <c r="J19" s="39">
        <v>5296.02</v>
      </c>
      <c r="K19" s="40">
        <v>3134.32</v>
      </c>
      <c r="L19" s="40">
        <v>201.69</v>
      </c>
      <c r="M19" s="41">
        <f t="shared" si="0"/>
        <v>8632.0300000000007</v>
      </c>
      <c r="N19" s="48"/>
      <c r="O19" s="29"/>
      <c r="P19" s="29"/>
      <c r="Q19" s="29"/>
      <c r="R19" s="29"/>
    </row>
    <row r="20" spans="1:18" ht="31.5" x14ac:dyDescent="0.25">
      <c r="A20" s="10"/>
      <c r="B20" s="23" t="s">
        <v>50</v>
      </c>
      <c r="C20" s="135" t="s">
        <v>181</v>
      </c>
      <c r="D20" s="28" t="s">
        <v>47</v>
      </c>
      <c r="E20" s="37">
        <v>132.06</v>
      </c>
      <c r="F20" s="44">
        <v>0</v>
      </c>
      <c r="G20" s="37">
        <v>132.06</v>
      </c>
      <c r="H20" s="38">
        <v>80</v>
      </c>
      <c r="I20" s="39">
        <v>10564.8</v>
      </c>
      <c r="J20" s="42">
        <v>7325.07</v>
      </c>
      <c r="K20" s="43">
        <v>3073.32</v>
      </c>
      <c r="L20" s="43">
        <v>166.41</v>
      </c>
      <c r="M20" s="41">
        <f t="shared" si="0"/>
        <v>10564.8</v>
      </c>
      <c r="N20" s="48"/>
      <c r="O20" s="29"/>
      <c r="P20" s="29"/>
      <c r="Q20" s="29"/>
      <c r="R20" s="29"/>
    </row>
    <row r="21" spans="1:18" ht="25.5" x14ac:dyDescent="0.25">
      <c r="A21" s="10"/>
      <c r="B21" s="33" t="s">
        <v>27</v>
      </c>
      <c r="C21" s="33" t="s">
        <v>151</v>
      </c>
      <c r="D21" s="28"/>
      <c r="E21" s="37"/>
      <c r="F21" s="36"/>
      <c r="G21" s="37"/>
      <c r="H21" s="38"/>
      <c r="I21" s="39"/>
      <c r="J21" s="42"/>
      <c r="K21" s="43"/>
      <c r="L21" s="43"/>
      <c r="M21" s="41"/>
      <c r="N21" s="48"/>
      <c r="O21" s="29"/>
      <c r="P21" s="29"/>
      <c r="Q21" s="29"/>
      <c r="R21" s="29"/>
    </row>
    <row r="22" spans="1:18" ht="28.5" x14ac:dyDescent="0.25">
      <c r="A22" s="10"/>
      <c r="B22" s="23" t="s">
        <v>28</v>
      </c>
      <c r="C22" s="135" t="s">
        <v>182</v>
      </c>
      <c r="D22" s="30" t="s">
        <v>47</v>
      </c>
      <c r="E22" s="37">
        <v>87.12</v>
      </c>
      <c r="F22" s="37">
        <v>0</v>
      </c>
      <c r="G22" s="37">
        <v>87.12</v>
      </c>
      <c r="H22" s="38">
        <v>1050</v>
      </c>
      <c r="I22" s="39">
        <v>91476</v>
      </c>
      <c r="J22" s="40">
        <f>67385.380238-0.2</f>
        <v>67385.180238000001</v>
      </c>
      <c r="K22" s="40">
        <v>21833.119999999999</v>
      </c>
      <c r="L22" s="40">
        <v>2257.5</v>
      </c>
      <c r="M22" s="41">
        <f t="shared" si="0"/>
        <v>91475.800237999996</v>
      </c>
      <c r="N22" s="48"/>
      <c r="O22" s="29"/>
      <c r="P22" s="29"/>
      <c r="Q22" s="29"/>
      <c r="R22" s="29"/>
    </row>
    <row r="23" spans="1:18" ht="28.5" x14ac:dyDescent="0.25">
      <c r="A23" s="10"/>
      <c r="B23" s="23" t="s">
        <v>29</v>
      </c>
      <c r="C23" s="135" t="s">
        <v>183</v>
      </c>
      <c r="D23" s="28" t="s">
        <v>47</v>
      </c>
      <c r="E23" s="37">
        <v>95.99</v>
      </c>
      <c r="F23" s="36">
        <v>0</v>
      </c>
      <c r="G23" s="37">
        <v>95.99</v>
      </c>
      <c r="H23" s="38">
        <v>30</v>
      </c>
      <c r="I23" s="39">
        <v>2879.7</v>
      </c>
      <c r="J23" s="39">
        <v>1986.2</v>
      </c>
      <c r="K23" s="40">
        <v>831.12</v>
      </c>
      <c r="L23" s="40">
        <v>62.38</v>
      </c>
      <c r="M23" s="41">
        <f t="shared" si="0"/>
        <v>2879.7000000000003</v>
      </c>
      <c r="N23" s="48"/>
      <c r="O23" s="29"/>
      <c r="P23" s="29"/>
      <c r="Q23" s="29"/>
      <c r="R23" s="29"/>
    </row>
    <row r="24" spans="1:18" ht="15.75" x14ac:dyDescent="0.25">
      <c r="A24" s="10"/>
      <c r="B24" s="23" t="s">
        <v>30</v>
      </c>
      <c r="C24" s="135" t="s">
        <v>184</v>
      </c>
      <c r="D24" s="28" t="s">
        <v>47</v>
      </c>
      <c r="E24" s="37">
        <v>106.49</v>
      </c>
      <c r="F24" s="37">
        <v>0</v>
      </c>
      <c r="G24" s="37">
        <v>106.49</v>
      </c>
      <c r="H24" s="38">
        <v>5</v>
      </c>
      <c r="I24" s="39">
        <v>532.44999999999993</v>
      </c>
      <c r="J24" s="39">
        <v>359.09</v>
      </c>
      <c r="K24" s="40">
        <v>162.97</v>
      </c>
      <c r="L24" s="40">
        <v>10.39</v>
      </c>
      <c r="M24" s="41">
        <f t="shared" si="0"/>
        <v>532.44999999999993</v>
      </c>
      <c r="N24" s="48"/>
      <c r="O24" s="29"/>
      <c r="P24" s="29"/>
      <c r="Q24" s="29"/>
      <c r="R24" s="29"/>
    </row>
    <row r="25" spans="1:18" ht="15.75" x14ac:dyDescent="0.25">
      <c r="A25" s="10"/>
      <c r="B25" s="23" t="s">
        <v>31</v>
      </c>
      <c r="C25" s="135" t="s">
        <v>185</v>
      </c>
      <c r="D25" s="28" t="s">
        <v>47</v>
      </c>
      <c r="E25" s="37">
        <v>114.39</v>
      </c>
      <c r="F25" s="36">
        <v>0</v>
      </c>
      <c r="G25" s="37">
        <v>114.39</v>
      </c>
      <c r="H25" s="38">
        <v>80</v>
      </c>
      <c r="I25" s="39">
        <v>9151.2000000000007</v>
      </c>
      <c r="J25" s="39">
        <v>6065.67</v>
      </c>
      <c r="K25" s="40">
        <v>2919.18</v>
      </c>
      <c r="L25" s="40">
        <v>166.35</v>
      </c>
      <c r="M25" s="41">
        <f t="shared" si="0"/>
        <v>9151.2000000000007</v>
      </c>
      <c r="N25" s="48"/>
      <c r="O25" s="29"/>
      <c r="P25" s="29"/>
      <c r="Q25" s="29"/>
      <c r="R25" s="29"/>
    </row>
    <row r="26" spans="1:18" x14ac:dyDescent="0.25">
      <c r="A26" s="10"/>
      <c r="B26" s="33" t="s">
        <v>42</v>
      </c>
      <c r="C26" s="33" t="s">
        <v>152</v>
      </c>
      <c r="D26" s="35"/>
      <c r="E26" s="45"/>
      <c r="F26" s="45"/>
      <c r="G26" s="46"/>
      <c r="H26" s="47"/>
      <c r="I26" s="41"/>
      <c r="J26" s="39"/>
      <c r="K26" s="40"/>
      <c r="L26" s="40"/>
      <c r="M26" s="41"/>
      <c r="N26" s="48"/>
      <c r="O26" s="29"/>
      <c r="P26" s="29"/>
      <c r="Q26" s="29"/>
      <c r="R26" s="29"/>
    </row>
    <row r="27" spans="1:18" ht="41.25" x14ac:dyDescent="0.25">
      <c r="A27" s="10"/>
      <c r="B27" s="23" t="s">
        <v>32</v>
      </c>
      <c r="C27" s="135" t="s">
        <v>186</v>
      </c>
      <c r="D27" s="28" t="s">
        <v>47</v>
      </c>
      <c r="E27" s="37">
        <v>64.09</v>
      </c>
      <c r="F27" s="44">
        <v>0</v>
      </c>
      <c r="G27" s="36">
        <v>64.09</v>
      </c>
      <c r="H27" s="38">
        <v>4</v>
      </c>
      <c r="I27" s="39">
        <v>256.36</v>
      </c>
      <c r="J27" s="39">
        <v>159.31</v>
      </c>
      <c r="K27" s="40">
        <v>94.84</v>
      </c>
      <c r="L27" s="40">
        <v>2.21</v>
      </c>
      <c r="M27" s="41">
        <f t="shared" si="0"/>
        <v>256.36</v>
      </c>
      <c r="N27" s="48"/>
      <c r="O27" s="29"/>
      <c r="P27" s="29"/>
      <c r="Q27" s="29"/>
      <c r="R27" s="29"/>
    </row>
    <row r="28" spans="1:18" ht="41.25" x14ac:dyDescent="0.25">
      <c r="A28" s="10"/>
      <c r="B28" s="23" t="s">
        <v>33</v>
      </c>
      <c r="C28" s="135" t="s">
        <v>187</v>
      </c>
      <c r="D28" s="28" t="s">
        <v>47</v>
      </c>
      <c r="E28" s="37">
        <v>59.99</v>
      </c>
      <c r="F28" s="37">
        <v>0</v>
      </c>
      <c r="G28" s="37">
        <v>59.99</v>
      </c>
      <c r="H28" s="38">
        <v>40</v>
      </c>
      <c r="I28" s="39">
        <v>2399.6</v>
      </c>
      <c r="J28" s="39">
        <v>1520.88</v>
      </c>
      <c r="K28" s="40">
        <v>856.75</v>
      </c>
      <c r="L28" s="40">
        <v>21.97</v>
      </c>
      <c r="M28" s="41">
        <f t="shared" si="0"/>
        <v>2399.6</v>
      </c>
      <c r="N28" s="48"/>
      <c r="O28" s="29"/>
      <c r="P28" s="29"/>
      <c r="Q28" s="29"/>
      <c r="R28" s="29"/>
    </row>
    <row r="29" spans="1:18" ht="41.25" x14ac:dyDescent="0.25">
      <c r="A29" s="10"/>
      <c r="B29" s="31" t="s">
        <v>34</v>
      </c>
      <c r="C29" s="135" t="s">
        <v>188</v>
      </c>
      <c r="D29" s="30" t="s">
        <v>47</v>
      </c>
      <c r="E29" s="37">
        <v>54.87</v>
      </c>
      <c r="F29" s="37">
        <v>0</v>
      </c>
      <c r="G29" s="37">
        <v>54.87</v>
      </c>
      <c r="H29" s="38">
        <v>4</v>
      </c>
      <c r="I29" s="39">
        <v>219.48</v>
      </c>
      <c r="J29" s="39">
        <v>140.84</v>
      </c>
      <c r="K29" s="39">
        <v>76.44</v>
      </c>
      <c r="L29" s="40">
        <v>2.2000000000000002</v>
      </c>
      <c r="M29" s="41">
        <f t="shared" si="0"/>
        <v>219.48</v>
      </c>
      <c r="N29" s="48"/>
      <c r="O29" s="29"/>
      <c r="P29" s="29"/>
      <c r="Q29" s="29"/>
      <c r="R29" s="29"/>
    </row>
    <row r="30" spans="1:18" ht="41.25" x14ac:dyDescent="0.25">
      <c r="A30" s="10"/>
      <c r="B30" s="31" t="s">
        <v>35</v>
      </c>
      <c r="C30" s="135" t="s">
        <v>189</v>
      </c>
      <c r="D30" s="30" t="s">
        <v>47</v>
      </c>
      <c r="E30" s="37">
        <v>39.369999999999997</v>
      </c>
      <c r="F30" s="37">
        <v>0</v>
      </c>
      <c r="G30" s="37">
        <v>39.369999999999997</v>
      </c>
      <c r="H30" s="38">
        <v>500</v>
      </c>
      <c r="I30" s="39">
        <v>19685</v>
      </c>
      <c r="J30" s="39">
        <v>13315.98</v>
      </c>
      <c r="K30" s="39">
        <v>6094.36</v>
      </c>
      <c r="L30" s="40">
        <v>274.66000000000003</v>
      </c>
      <c r="M30" s="41">
        <f t="shared" si="0"/>
        <v>19685</v>
      </c>
      <c r="N30" s="48"/>
      <c r="O30" s="29"/>
      <c r="P30" s="29"/>
      <c r="Q30" s="29"/>
      <c r="R30" s="29"/>
    </row>
    <row r="31" spans="1:18" ht="28.5" x14ac:dyDescent="0.25">
      <c r="A31" s="10"/>
      <c r="B31" s="31" t="s">
        <v>36</v>
      </c>
      <c r="C31" s="135" t="s">
        <v>190</v>
      </c>
      <c r="D31" s="30" t="s">
        <v>47</v>
      </c>
      <c r="E31" s="37">
        <v>37.5</v>
      </c>
      <c r="F31" s="37">
        <v>0</v>
      </c>
      <c r="G31" s="37">
        <v>37.5</v>
      </c>
      <c r="H31" s="38">
        <v>500</v>
      </c>
      <c r="I31" s="39">
        <v>18750</v>
      </c>
      <c r="J31" s="39">
        <v>8741.49</v>
      </c>
      <c r="K31" s="39">
        <v>8968.85</v>
      </c>
      <c r="L31" s="40">
        <v>1039.6600000000001</v>
      </c>
      <c r="M31" s="41">
        <f t="shared" si="0"/>
        <v>18750</v>
      </c>
      <c r="N31" s="48"/>
      <c r="O31" s="29"/>
      <c r="P31" s="29"/>
      <c r="Q31" s="29"/>
      <c r="R31" s="29"/>
    </row>
    <row r="32" spans="1:18" ht="28.5" x14ac:dyDescent="0.25">
      <c r="A32" s="10"/>
      <c r="B32" s="23" t="s">
        <v>51</v>
      </c>
      <c r="C32" s="135" t="s">
        <v>191</v>
      </c>
      <c r="D32" s="30" t="s">
        <v>47</v>
      </c>
      <c r="E32" s="39">
        <v>38.29</v>
      </c>
      <c r="F32" s="39">
        <v>0</v>
      </c>
      <c r="G32" s="37">
        <v>38.29</v>
      </c>
      <c r="H32" s="38">
        <v>10</v>
      </c>
      <c r="I32" s="39">
        <v>382.9</v>
      </c>
      <c r="J32" s="39">
        <v>362.12</v>
      </c>
      <c r="K32" s="39">
        <v>10.9</v>
      </c>
      <c r="L32" s="39">
        <v>9.8800000000000008</v>
      </c>
      <c r="M32" s="41">
        <f t="shared" si="0"/>
        <v>382.9</v>
      </c>
      <c r="N32" s="48"/>
      <c r="O32" s="29"/>
      <c r="P32" s="29"/>
      <c r="Q32" s="29"/>
      <c r="R32" s="29"/>
    </row>
    <row r="33" spans="1:18" ht="28.5" x14ac:dyDescent="0.25">
      <c r="A33" s="10"/>
      <c r="B33" s="23" t="s">
        <v>52</v>
      </c>
      <c r="C33" s="135" t="s">
        <v>192</v>
      </c>
      <c r="D33" s="30" t="s">
        <v>47</v>
      </c>
      <c r="E33" s="39">
        <v>36.21</v>
      </c>
      <c r="F33" s="39">
        <v>0</v>
      </c>
      <c r="G33" s="37">
        <v>36.21</v>
      </c>
      <c r="H33" s="38">
        <v>10</v>
      </c>
      <c r="I33" s="39">
        <v>362.1</v>
      </c>
      <c r="J33" s="39">
        <v>345.7</v>
      </c>
      <c r="K33" s="39">
        <v>10.9</v>
      </c>
      <c r="L33" s="39">
        <v>5.5</v>
      </c>
      <c r="M33" s="41">
        <f t="shared" si="0"/>
        <v>362.09999999999997</v>
      </c>
      <c r="N33" s="48"/>
      <c r="O33" s="29"/>
      <c r="P33" s="29"/>
      <c r="Q33" s="29"/>
      <c r="R33" s="29"/>
    </row>
    <row r="34" spans="1:18" ht="28.5" x14ac:dyDescent="0.25">
      <c r="A34" s="26"/>
      <c r="B34" s="23" t="s">
        <v>53</v>
      </c>
      <c r="C34" s="135" t="s">
        <v>193</v>
      </c>
      <c r="D34" s="28" t="s">
        <v>47</v>
      </c>
      <c r="E34" s="37">
        <v>22.95</v>
      </c>
      <c r="F34" s="37">
        <v>0</v>
      </c>
      <c r="G34" s="37">
        <v>22.95</v>
      </c>
      <c r="H34" s="38">
        <v>80</v>
      </c>
      <c r="I34" s="39">
        <v>1836</v>
      </c>
      <c r="J34" s="39">
        <v>1704.55</v>
      </c>
      <c r="K34" s="39">
        <v>87.5</v>
      </c>
      <c r="L34" s="39">
        <v>43.95</v>
      </c>
      <c r="M34" s="41">
        <f t="shared" si="0"/>
        <v>1836</v>
      </c>
      <c r="N34" s="48"/>
      <c r="O34" s="29"/>
      <c r="P34" s="29"/>
      <c r="Q34" s="29"/>
      <c r="R34" s="29"/>
    </row>
    <row r="35" spans="1:18" ht="28.5" x14ac:dyDescent="0.25">
      <c r="A35" s="26"/>
      <c r="B35" s="23" t="s">
        <v>54</v>
      </c>
      <c r="C35" s="135" t="s">
        <v>194</v>
      </c>
      <c r="D35" s="28" t="s">
        <v>47</v>
      </c>
      <c r="E35" s="36">
        <v>16.88</v>
      </c>
      <c r="F35" s="36">
        <v>0</v>
      </c>
      <c r="G35" s="36">
        <v>16.88</v>
      </c>
      <c r="H35" s="38">
        <v>70</v>
      </c>
      <c r="I35" s="39">
        <v>1181.5999999999999</v>
      </c>
      <c r="J35" s="39">
        <v>1101.3</v>
      </c>
      <c r="K35" s="39">
        <v>76.84</v>
      </c>
      <c r="L35" s="39">
        <v>3.46</v>
      </c>
      <c r="M35" s="41">
        <f t="shared" si="0"/>
        <v>1181.5999999999999</v>
      </c>
      <c r="N35" s="48"/>
      <c r="O35" s="29"/>
      <c r="P35" s="29"/>
      <c r="Q35" s="29"/>
      <c r="R35" s="29"/>
    </row>
    <row r="36" spans="1:18" ht="41.25" x14ac:dyDescent="0.25">
      <c r="A36" s="26"/>
      <c r="B36" s="23" t="s">
        <v>55</v>
      </c>
      <c r="C36" s="135" t="s">
        <v>195</v>
      </c>
      <c r="D36" s="28" t="s">
        <v>47</v>
      </c>
      <c r="E36" s="37">
        <v>174.87</v>
      </c>
      <c r="F36" s="37">
        <v>0</v>
      </c>
      <c r="G36" s="37">
        <v>174.87</v>
      </c>
      <c r="H36" s="38">
        <v>7</v>
      </c>
      <c r="I36" s="39">
        <v>1224.0900000000001</v>
      </c>
      <c r="J36" s="39">
        <v>828.08</v>
      </c>
      <c r="K36" s="39">
        <v>381.45</v>
      </c>
      <c r="L36" s="39">
        <v>14.56</v>
      </c>
      <c r="M36" s="41">
        <f t="shared" si="0"/>
        <v>1224.0899999999999</v>
      </c>
      <c r="N36" s="48"/>
      <c r="O36" s="29"/>
      <c r="P36" s="29"/>
      <c r="Q36" s="29"/>
      <c r="R36" s="29"/>
    </row>
    <row r="37" spans="1:18" ht="28.5" x14ac:dyDescent="0.25">
      <c r="A37" s="26"/>
      <c r="B37" s="23" t="s">
        <v>56</v>
      </c>
      <c r="C37" s="135" t="s">
        <v>196</v>
      </c>
      <c r="D37" s="28" t="s">
        <v>57</v>
      </c>
      <c r="E37" s="36">
        <v>0.26</v>
      </c>
      <c r="F37" s="37">
        <v>0</v>
      </c>
      <c r="G37" s="36">
        <v>0.26</v>
      </c>
      <c r="H37" s="38">
        <v>10000</v>
      </c>
      <c r="I37" s="39">
        <v>2600</v>
      </c>
      <c r="J37" s="39">
        <v>0</v>
      </c>
      <c r="K37" s="39">
        <v>2600</v>
      </c>
      <c r="L37" s="39">
        <v>0</v>
      </c>
      <c r="M37" s="41">
        <f t="shared" si="0"/>
        <v>2600</v>
      </c>
      <c r="N37" s="48"/>
      <c r="O37" s="29"/>
      <c r="P37" s="29"/>
      <c r="Q37" s="29"/>
      <c r="R37" s="29"/>
    </row>
    <row r="38" spans="1:18" x14ac:dyDescent="0.25">
      <c r="A38" s="10"/>
      <c r="B38" s="33" t="s">
        <v>43</v>
      </c>
      <c r="C38" s="136" t="s">
        <v>153</v>
      </c>
      <c r="D38" s="34"/>
      <c r="E38" s="45"/>
      <c r="F38" s="45"/>
      <c r="G38" s="45"/>
      <c r="H38" s="47"/>
      <c r="I38" s="41"/>
      <c r="J38" s="41"/>
      <c r="K38" s="39"/>
      <c r="L38" s="39"/>
      <c r="M38" s="41"/>
      <c r="N38" s="48"/>
      <c r="O38" s="29"/>
      <c r="P38" s="29"/>
      <c r="Q38" s="29"/>
      <c r="R38" s="29"/>
    </row>
    <row r="39" spans="1:18" x14ac:dyDescent="0.25">
      <c r="A39" s="10"/>
      <c r="B39" s="23" t="s">
        <v>58</v>
      </c>
      <c r="C39" s="135" t="s">
        <v>154</v>
      </c>
      <c r="D39" s="28" t="s">
        <v>47</v>
      </c>
      <c r="E39" s="37">
        <v>124.74</v>
      </c>
      <c r="F39" s="37">
        <v>0</v>
      </c>
      <c r="G39" s="37">
        <v>124.74</v>
      </c>
      <c r="H39" s="38">
        <v>4</v>
      </c>
      <c r="I39" s="39">
        <v>498.96</v>
      </c>
      <c r="J39" s="39">
        <v>336.97</v>
      </c>
      <c r="K39" s="39">
        <v>153.66999999999999</v>
      </c>
      <c r="L39" s="39">
        <v>8.32</v>
      </c>
      <c r="M39" s="41">
        <f t="shared" si="0"/>
        <v>498.96</v>
      </c>
      <c r="N39" s="48"/>
      <c r="O39" s="29"/>
      <c r="P39" s="29"/>
      <c r="Q39" s="29"/>
      <c r="R39" s="29"/>
    </row>
    <row r="40" spans="1:18" x14ac:dyDescent="0.25">
      <c r="A40" s="10"/>
      <c r="B40" s="23" t="s">
        <v>59</v>
      </c>
      <c r="C40" s="135" t="s">
        <v>155</v>
      </c>
      <c r="D40" s="28" t="s">
        <v>47</v>
      </c>
      <c r="E40" s="37">
        <v>89.95</v>
      </c>
      <c r="F40" s="37">
        <v>0</v>
      </c>
      <c r="G40" s="37">
        <v>89.95</v>
      </c>
      <c r="H40" s="38">
        <v>790</v>
      </c>
      <c r="I40" s="39">
        <v>71060.5</v>
      </c>
      <c r="J40" s="39">
        <f>45702.37-0.39</f>
        <v>45701.98</v>
      </c>
      <c r="K40" s="39">
        <v>23714.93</v>
      </c>
      <c r="L40" s="39">
        <v>1643.2</v>
      </c>
      <c r="M40" s="41">
        <f t="shared" si="0"/>
        <v>71060.11</v>
      </c>
      <c r="N40" s="48"/>
      <c r="O40" s="29"/>
      <c r="P40" s="29"/>
      <c r="Q40" s="29"/>
      <c r="R40" s="29"/>
    </row>
    <row r="41" spans="1:18" ht="25.5" x14ac:dyDescent="0.25">
      <c r="A41" s="10"/>
      <c r="B41" s="23" t="s">
        <v>60</v>
      </c>
      <c r="C41" s="135" t="s">
        <v>156</v>
      </c>
      <c r="D41" s="28" t="s">
        <v>47</v>
      </c>
      <c r="E41" s="37">
        <v>63.02</v>
      </c>
      <c r="F41" s="37">
        <v>0</v>
      </c>
      <c r="G41" s="37">
        <v>63.02</v>
      </c>
      <c r="H41" s="38">
        <v>840</v>
      </c>
      <c r="I41" s="39">
        <v>52936.800000000003</v>
      </c>
      <c r="J41" s="39">
        <v>33396.9</v>
      </c>
      <c r="K41" s="39">
        <v>17985.900000000001</v>
      </c>
      <c r="L41" s="39">
        <v>1554</v>
      </c>
      <c r="M41" s="41">
        <f t="shared" si="0"/>
        <v>52936.800000000003</v>
      </c>
      <c r="N41" s="48"/>
      <c r="O41" s="29"/>
      <c r="P41" s="29"/>
      <c r="Q41" s="29"/>
      <c r="R41" s="29"/>
    </row>
    <row r="42" spans="1:18" ht="25.5" x14ac:dyDescent="0.25">
      <c r="A42" s="10"/>
      <c r="B42" s="23" t="s">
        <v>61</v>
      </c>
      <c r="C42" s="135" t="s">
        <v>157</v>
      </c>
      <c r="D42" s="28" t="s">
        <v>47</v>
      </c>
      <c r="E42" s="37">
        <v>87.34</v>
      </c>
      <c r="F42" s="37">
        <v>0</v>
      </c>
      <c r="G42" s="37">
        <v>87.34</v>
      </c>
      <c r="H42" s="38">
        <v>8</v>
      </c>
      <c r="I42" s="39">
        <v>698.72</v>
      </c>
      <c r="J42" s="39">
        <v>411.69</v>
      </c>
      <c r="K42" s="39">
        <v>270.39</v>
      </c>
      <c r="L42" s="39">
        <v>16.64</v>
      </c>
      <c r="M42" s="41">
        <f t="shared" si="0"/>
        <v>698.71999999999991</v>
      </c>
      <c r="N42" s="48"/>
      <c r="O42" s="29"/>
      <c r="P42" s="29"/>
      <c r="Q42" s="29"/>
      <c r="R42" s="29"/>
    </row>
    <row r="43" spans="1:18" ht="25.5" x14ac:dyDescent="0.25">
      <c r="A43" s="10"/>
      <c r="B43" s="23" t="s">
        <v>62</v>
      </c>
      <c r="C43" s="135" t="s">
        <v>158</v>
      </c>
      <c r="D43" s="28" t="s">
        <v>63</v>
      </c>
      <c r="E43" s="37">
        <v>38.89</v>
      </c>
      <c r="F43" s="37">
        <v>0</v>
      </c>
      <c r="G43" s="37">
        <v>38.89</v>
      </c>
      <c r="H43" s="38">
        <v>12</v>
      </c>
      <c r="I43" s="39">
        <v>466.68</v>
      </c>
      <c r="J43" s="39">
        <v>414.82</v>
      </c>
      <c r="K43" s="39">
        <v>51.86</v>
      </c>
      <c r="L43" s="39">
        <v>0</v>
      </c>
      <c r="M43" s="41">
        <f t="shared" si="0"/>
        <v>466.68</v>
      </c>
      <c r="N43" s="48"/>
      <c r="O43" s="29"/>
      <c r="P43" s="29"/>
      <c r="Q43" s="29"/>
      <c r="R43" s="29"/>
    </row>
    <row r="44" spans="1:18" x14ac:dyDescent="0.25">
      <c r="A44" s="10"/>
      <c r="B44" s="33" t="s">
        <v>44</v>
      </c>
      <c r="C44" s="136" t="s">
        <v>159</v>
      </c>
      <c r="D44" s="34"/>
      <c r="E44" s="45"/>
      <c r="F44" s="45"/>
      <c r="G44" s="45"/>
      <c r="H44" s="47"/>
      <c r="I44" s="41"/>
      <c r="J44" s="41"/>
      <c r="K44" s="41"/>
      <c r="L44" s="41"/>
      <c r="M44" s="41"/>
      <c r="N44" s="48"/>
      <c r="O44" s="29"/>
      <c r="P44" s="29"/>
      <c r="Q44" s="29"/>
      <c r="R44" s="29"/>
    </row>
    <row r="45" spans="1:18" ht="63.75" x14ac:dyDescent="0.25">
      <c r="A45" s="10"/>
      <c r="B45" s="62" t="s">
        <v>37</v>
      </c>
      <c r="C45" s="135" t="s">
        <v>160</v>
      </c>
      <c r="D45" s="28" t="s">
        <v>47</v>
      </c>
      <c r="E45" s="37">
        <v>1.8</v>
      </c>
      <c r="F45" s="37">
        <v>0</v>
      </c>
      <c r="G45" s="37">
        <v>1.8</v>
      </c>
      <c r="H45" s="38">
        <v>64</v>
      </c>
      <c r="I45" s="39">
        <v>115.2</v>
      </c>
      <c r="J45" s="39">
        <v>106.78</v>
      </c>
      <c r="K45" s="39">
        <v>8.42</v>
      </c>
      <c r="L45" s="39">
        <v>0</v>
      </c>
      <c r="M45" s="41">
        <f t="shared" si="0"/>
        <v>115.2</v>
      </c>
      <c r="N45" s="48"/>
      <c r="O45" s="29"/>
      <c r="P45" s="29"/>
      <c r="Q45" s="29"/>
      <c r="R45" s="29"/>
    </row>
    <row r="46" spans="1:18" ht="63.75" x14ac:dyDescent="0.25">
      <c r="A46" s="10"/>
      <c r="B46" s="62" t="s">
        <v>38</v>
      </c>
      <c r="C46" s="135" t="s">
        <v>161</v>
      </c>
      <c r="D46" s="28" t="s">
        <v>47</v>
      </c>
      <c r="E46" s="36">
        <v>2.7</v>
      </c>
      <c r="F46" s="37">
        <v>0</v>
      </c>
      <c r="G46" s="36">
        <v>2.7</v>
      </c>
      <c r="H46" s="38">
        <v>700</v>
      </c>
      <c r="I46" s="39">
        <v>1890.0000000000002</v>
      </c>
      <c r="J46" s="39">
        <v>1799.47</v>
      </c>
      <c r="K46" s="39">
        <v>90.53</v>
      </c>
      <c r="L46" s="39">
        <v>0</v>
      </c>
      <c r="M46" s="41">
        <f t="shared" si="0"/>
        <v>1890</v>
      </c>
      <c r="N46" s="48"/>
      <c r="O46" s="29"/>
      <c r="P46" s="29"/>
      <c r="Q46" s="29"/>
      <c r="R46" s="29"/>
    </row>
    <row r="47" spans="1:18" ht="63.75" x14ac:dyDescent="0.25">
      <c r="A47" s="10"/>
      <c r="B47" s="62" t="s">
        <v>39</v>
      </c>
      <c r="C47" s="135" t="s">
        <v>162</v>
      </c>
      <c r="D47" s="28" t="s">
        <v>47</v>
      </c>
      <c r="E47" s="37">
        <v>2.0099999999999998</v>
      </c>
      <c r="F47" s="37">
        <v>0</v>
      </c>
      <c r="G47" s="36">
        <v>2.0099999999999998</v>
      </c>
      <c r="H47" s="38">
        <v>6300</v>
      </c>
      <c r="I47" s="39">
        <v>12662.999999999998</v>
      </c>
      <c r="J47" s="39">
        <v>11834.98</v>
      </c>
      <c r="K47" s="39">
        <v>828.02</v>
      </c>
      <c r="L47" s="39">
        <v>0</v>
      </c>
      <c r="M47" s="41">
        <f t="shared" si="0"/>
        <v>12663</v>
      </c>
      <c r="N47" s="48"/>
      <c r="O47" s="29"/>
      <c r="P47" s="29"/>
      <c r="Q47" s="29"/>
      <c r="R47" s="29"/>
    </row>
    <row r="48" spans="1:18" ht="25.5" x14ac:dyDescent="0.25">
      <c r="A48" s="10"/>
      <c r="B48" s="62" t="s">
        <v>40</v>
      </c>
      <c r="C48" s="135" t="s">
        <v>163</v>
      </c>
      <c r="D48" s="28" t="s">
        <v>64</v>
      </c>
      <c r="E48" s="37">
        <v>7.7</v>
      </c>
      <c r="F48" s="37">
        <v>0</v>
      </c>
      <c r="G48" s="36">
        <v>7.7</v>
      </c>
      <c r="H48" s="38">
        <v>10</v>
      </c>
      <c r="I48" s="39">
        <v>77</v>
      </c>
      <c r="J48" s="39">
        <v>63.96</v>
      </c>
      <c r="K48" s="39">
        <v>13.04</v>
      </c>
      <c r="L48" s="39">
        <v>0</v>
      </c>
      <c r="M48" s="41">
        <f t="shared" si="0"/>
        <v>77</v>
      </c>
      <c r="N48" s="48"/>
      <c r="O48" s="29"/>
      <c r="P48" s="29"/>
      <c r="Q48" s="29"/>
      <c r="R48" s="29"/>
    </row>
    <row r="49" spans="1:18" x14ac:dyDescent="0.25">
      <c r="A49" s="10"/>
      <c r="B49" s="62" t="s">
        <v>65</v>
      </c>
      <c r="C49" s="135" t="s">
        <v>164</v>
      </c>
      <c r="D49" s="28" t="s">
        <v>66</v>
      </c>
      <c r="E49" s="36">
        <v>499.58</v>
      </c>
      <c r="F49" s="37">
        <v>0</v>
      </c>
      <c r="G49" s="36">
        <v>499.58</v>
      </c>
      <c r="H49" s="38">
        <v>4</v>
      </c>
      <c r="I49" s="39">
        <v>1998.32</v>
      </c>
      <c r="J49" s="39">
        <v>1128.97</v>
      </c>
      <c r="K49" s="39">
        <v>585.47</v>
      </c>
      <c r="L49" s="39">
        <v>283.88</v>
      </c>
      <c r="M49" s="41">
        <f t="shared" si="0"/>
        <v>1998.3200000000002</v>
      </c>
      <c r="N49" s="48"/>
      <c r="O49" s="29"/>
      <c r="P49" s="29"/>
      <c r="Q49" s="29"/>
      <c r="R49" s="29"/>
    </row>
    <row r="50" spans="1:18" ht="25.5" x14ac:dyDescent="0.25">
      <c r="A50" s="10"/>
      <c r="B50" s="62" t="s">
        <v>67</v>
      </c>
      <c r="C50" s="135" t="s">
        <v>165</v>
      </c>
      <c r="D50" s="28" t="s">
        <v>66</v>
      </c>
      <c r="E50" s="36">
        <v>28.14</v>
      </c>
      <c r="F50" s="37">
        <v>0</v>
      </c>
      <c r="G50" s="36">
        <v>28.14</v>
      </c>
      <c r="H50" s="38">
        <v>100</v>
      </c>
      <c r="I50" s="39">
        <v>2814</v>
      </c>
      <c r="J50" s="39">
        <v>1186.46</v>
      </c>
      <c r="K50" s="39">
        <v>1107.54</v>
      </c>
      <c r="L50" s="39">
        <v>520</v>
      </c>
      <c r="M50" s="41">
        <f t="shared" si="0"/>
        <v>2814</v>
      </c>
      <c r="N50" s="48"/>
      <c r="O50" s="29"/>
      <c r="P50" s="29"/>
      <c r="Q50" s="29"/>
      <c r="R50" s="29"/>
    </row>
    <row r="51" spans="1:18" ht="25.5" x14ac:dyDescent="0.25">
      <c r="A51" s="10"/>
      <c r="B51" s="62" t="s">
        <v>68</v>
      </c>
      <c r="C51" s="135" t="s">
        <v>166</v>
      </c>
      <c r="D51" s="30" t="s">
        <v>66</v>
      </c>
      <c r="E51" s="37">
        <v>15.06</v>
      </c>
      <c r="F51" s="37">
        <v>0</v>
      </c>
      <c r="G51" s="37">
        <v>15.06</v>
      </c>
      <c r="H51" s="38">
        <v>100</v>
      </c>
      <c r="I51" s="39">
        <v>1506</v>
      </c>
      <c r="J51" s="39">
        <v>1186.46</v>
      </c>
      <c r="K51" s="39">
        <v>159.77000000000001</v>
      </c>
      <c r="L51" s="39">
        <v>159.77000000000001</v>
      </c>
      <c r="M51" s="41">
        <f t="shared" si="0"/>
        <v>1506</v>
      </c>
      <c r="N51" s="48"/>
      <c r="O51" s="29"/>
      <c r="P51" s="29"/>
      <c r="Q51" s="29"/>
      <c r="R51" s="29"/>
    </row>
    <row r="52" spans="1:18" ht="25.5" x14ac:dyDescent="0.25">
      <c r="A52" s="10"/>
      <c r="B52" s="62" t="s">
        <v>69</v>
      </c>
      <c r="C52" s="135" t="s">
        <v>167</v>
      </c>
      <c r="D52" s="30" t="s">
        <v>66</v>
      </c>
      <c r="E52" s="37">
        <v>43.71</v>
      </c>
      <c r="F52" s="37">
        <v>0</v>
      </c>
      <c r="G52" s="37">
        <v>43.71</v>
      </c>
      <c r="H52" s="38">
        <v>80</v>
      </c>
      <c r="I52" s="39">
        <v>3496.8</v>
      </c>
      <c r="J52" s="39">
        <v>1898.34</v>
      </c>
      <c r="K52" s="39">
        <v>1122.94</v>
      </c>
      <c r="L52" s="39">
        <v>475.52</v>
      </c>
      <c r="M52" s="41">
        <f t="shared" si="0"/>
        <v>3496.7999999999997</v>
      </c>
      <c r="N52" s="48"/>
      <c r="O52" s="29"/>
      <c r="P52" s="29"/>
      <c r="Q52" s="29"/>
      <c r="R52" s="29"/>
    </row>
    <row r="53" spans="1:18" ht="25.5" x14ac:dyDescent="0.25">
      <c r="A53" s="10"/>
      <c r="B53" s="62" t="s">
        <v>70</v>
      </c>
      <c r="C53" s="135" t="s">
        <v>101</v>
      </c>
      <c r="D53" s="28" t="s">
        <v>66</v>
      </c>
      <c r="E53" s="37">
        <v>28.53</v>
      </c>
      <c r="F53" s="37">
        <v>0</v>
      </c>
      <c r="G53" s="37">
        <v>28.53</v>
      </c>
      <c r="H53" s="38">
        <v>100</v>
      </c>
      <c r="I53" s="39">
        <v>2853</v>
      </c>
      <c r="J53" s="39">
        <v>2372.9299999999998</v>
      </c>
      <c r="K53" s="39">
        <v>320.07</v>
      </c>
      <c r="L53" s="40">
        <v>160</v>
      </c>
      <c r="M53" s="41">
        <f t="shared" si="0"/>
        <v>2853</v>
      </c>
      <c r="N53" s="48"/>
      <c r="O53" s="29"/>
      <c r="P53" s="29"/>
      <c r="Q53" s="29"/>
      <c r="R53" s="29"/>
    </row>
    <row r="54" spans="1:18" ht="25.5" x14ac:dyDescent="0.25">
      <c r="A54" s="10"/>
      <c r="B54" s="62" t="s">
        <v>71</v>
      </c>
      <c r="C54" s="135" t="s">
        <v>168</v>
      </c>
      <c r="D54" s="28" t="s">
        <v>66</v>
      </c>
      <c r="E54" s="37">
        <v>125.01</v>
      </c>
      <c r="F54" s="37">
        <v>0</v>
      </c>
      <c r="G54" s="36">
        <v>125.01</v>
      </c>
      <c r="H54" s="38">
        <v>12</v>
      </c>
      <c r="I54" s="39">
        <v>1500.1200000000001</v>
      </c>
      <c r="J54" s="39">
        <v>919.66</v>
      </c>
      <c r="K54" s="39">
        <v>462.02</v>
      </c>
      <c r="L54" s="40">
        <v>118.44</v>
      </c>
      <c r="M54" s="41">
        <f t="shared" si="0"/>
        <v>1500.12</v>
      </c>
      <c r="N54" s="48"/>
      <c r="O54" s="29"/>
      <c r="P54" s="29"/>
      <c r="Q54" s="29"/>
      <c r="R54" s="29"/>
    </row>
    <row r="55" spans="1:18" ht="38.25" x14ac:dyDescent="0.25">
      <c r="A55" s="10"/>
      <c r="B55" s="62" t="s">
        <v>72</v>
      </c>
      <c r="C55" s="135" t="s">
        <v>100</v>
      </c>
      <c r="D55" s="28" t="s">
        <v>66</v>
      </c>
      <c r="E55" s="37">
        <v>772.14</v>
      </c>
      <c r="F55" s="37">
        <v>0</v>
      </c>
      <c r="G55" s="37">
        <v>772.14</v>
      </c>
      <c r="H55" s="38">
        <v>1</v>
      </c>
      <c r="I55" s="39">
        <v>772.14</v>
      </c>
      <c r="J55" s="39">
        <v>741.54</v>
      </c>
      <c r="K55" s="39">
        <v>30</v>
      </c>
      <c r="L55" s="39">
        <v>0.6</v>
      </c>
      <c r="M55" s="41">
        <f t="shared" si="0"/>
        <v>772.14</v>
      </c>
      <c r="N55" s="48"/>
      <c r="O55" s="29"/>
      <c r="P55" s="29"/>
      <c r="Q55" s="29"/>
      <c r="R55" s="29"/>
    </row>
    <row r="56" spans="1:18" ht="38.25" x14ac:dyDescent="0.25">
      <c r="A56" s="10"/>
      <c r="B56" s="62" t="s">
        <v>73</v>
      </c>
      <c r="C56" s="135" t="s">
        <v>102</v>
      </c>
      <c r="D56" s="28" t="s">
        <v>66</v>
      </c>
      <c r="E56" s="37">
        <v>514.76</v>
      </c>
      <c r="F56" s="37">
        <v>0</v>
      </c>
      <c r="G56" s="37">
        <v>514.76</v>
      </c>
      <c r="H56" s="38">
        <v>1</v>
      </c>
      <c r="I56" s="39">
        <v>514.76</v>
      </c>
      <c r="J56" s="39">
        <v>494.36</v>
      </c>
      <c r="K56" s="39">
        <v>20</v>
      </c>
      <c r="L56" s="39">
        <v>0.4</v>
      </c>
      <c r="M56" s="41">
        <f t="shared" si="0"/>
        <v>514.76</v>
      </c>
      <c r="N56" s="48"/>
      <c r="O56" s="29"/>
      <c r="P56" s="29"/>
      <c r="Q56" s="29"/>
      <c r="R56" s="29"/>
    </row>
    <row r="57" spans="1:18" ht="25.5" x14ac:dyDescent="0.25">
      <c r="A57" s="10"/>
      <c r="B57" s="62" t="s">
        <v>198</v>
      </c>
      <c r="C57" s="135" t="s">
        <v>169</v>
      </c>
      <c r="D57" s="28" t="s">
        <v>66</v>
      </c>
      <c r="E57" s="37">
        <v>302.27</v>
      </c>
      <c r="F57" s="37">
        <v>0</v>
      </c>
      <c r="G57" s="37">
        <v>302.27</v>
      </c>
      <c r="H57" s="38">
        <v>11</v>
      </c>
      <c r="I57" s="39">
        <v>3324.97</v>
      </c>
      <c r="J57" s="39">
        <v>2827.74</v>
      </c>
      <c r="K57" s="39">
        <v>354.23</v>
      </c>
      <c r="L57" s="39">
        <v>143</v>
      </c>
      <c r="M57" s="41">
        <f>SUM(J57:L57)</f>
        <v>3324.97</v>
      </c>
      <c r="N57" s="48"/>
      <c r="O57" s="29"/>
      <c r="P57" s="29"/>
      <c r="Q57" s="29"/>
      <c r="R57" s="29"/>
    </row>
    <row r="58" spans="1:18" ht="38.25" x14ac:dyDescent="0.25">
      <c r="A58" s="10"/>
      <c r="B58" s="62" t="s">
        <v>199</v>
      </c>
      <c r="C58" s="135" t="s">
        <v>170</v>
      </c>
      <c r="D58" s="30" t="s">
        <v>66</v>
      </c>
      <c r="E58" s="37">
        <v>121.42</v>
      </c>
      <c r="F58" s="37">
        <v>0</v>
      </c>
      <c r="G58" s="37">
        <v>121.42</v>
      </c>
      <c r="H58" s="38">
        <v>5</v>
      </c>
      <c r="I58" s="39">
        <v>607.1</v>
      </c>
      <c r="J58" s="39">
        <v>570.41</v>
      </c>
      <c r="K58" s="39">
        <v>32.69</v>
      </c>
      <c r="L58" s="39">
        <v>4</v>
      </c>
      <c r="M58" s="41">
        <f t="shared" si="0"/>
        <v>607.09999999999991</v>
      </c>
      <c r="N58" s="48"/>
      <c r="O58" s="29"/>
      <c r="P58" s="29"/>
      <c r="Q58" s="29"/>
      <c r="R58" s="29"/>
    </row>
    <row r="59" spans="1:18" x14ac:dyDescent="0.25">
      <c r="A59" s="10"/>
      <c r="B59" s="62" t="s">
        <v>200</v>
      </c>
      <c r="C59" s="135" t="s">
        <v>171</v>
      </c>
      <c r="D59" s="28" t="s">
        <v>66</v>
      </c>
      <c r="E59" s="37">
        <v>214.05</v>
      </c>
      <c r="F59" s="37">
        <v>0</v>
      </c>
      <c r="G59" s="37">
        <v>214.05</v>
      </c>
      <c r="H59" s="38">
        <v>2</v>
      </c>
      <c r="I59" s="39">
        <v>428.1</v>
      </c>
      <c r="J59" s="39">
        <v>395.5</v>
      </c>
      <c r="K59" s="39">
        <v>31</v>
      </c>
      <c r="L59" s="39">
        <v>1.6</v>
      </c>
      <c r="M59" s="41">
        <f t="shared" si="0"/>
        <v>428.1</v>
      </c>
      <c r="N59" s="48"/>
      <c r="O59" s="29"/>
      <c r="P59" s="29"/>
      <c r="Q59" s="29"/>
      <c r="R59" s="29"/>
    </row>
    <row r="60" spans="1:18" x14ac:dyDescent="0.25">
      <c r="A60" s="10"/>
      <c r="B60" s="62" t="s">
        <v>201</v>
      </c>
      <c r="C60" s="135" t="s">
        <v>172</v>
      </c>
      <c r="D60" s="28" t="s">
        <v>74</v>
      </c>
      <c r="E60" s="37">
        <v>1.1499999999999999</v>
      </c>
      <c r="F60" s="37">
        <v>0</v>
      </c>
      <c r="G60" s="37">
        <v>1.1499999999999999</v>
      </c>
      <c r="H60" s="38">
        <v>40000</v>
      </c>
      <c r="I60" s="39">
        <v>46000</v>
      </c>
      <c r="J60" s="39">
        <v>0</v>
      </c>
      <c r="K60" s="39">
        <v>46000</v>
      </c>
      <c r="L60" s="39">
        <v>0</v>
      </c>
      <c r="M60" s="41">
        <f t="shared" si="0"/>
        <v>46000</v>
      </c>
      <c r="N60" s="48"/>
      <c r="O60" s="29"/>
      <c r="P60" s="29"/>
      <c r="Q60" s="29"/>
      <c r="R60" s="29"/>
    </row>
    <row r="61" spans="1:18" x14ac:dyDescent="0.25">
      <c r="A61" s="7"/>
      <c r="B61" s="133"/>
      <c r="C61" s="134" t="s">
        <v>1</v>
      </c>
      <c r="D61" s="20" t="s">
        <v>0</v>
      </c>
      <c r="E61" s="20" t="s">
        <v>0</v>
      </c>
      <c r="F61" s="20" t="s">
        <v>0</v>
      </c>
      <c r="G61" s="20" t="s">
        <v>0</v>
      </c>
      <c r="H61" s="24">
        <f t="shared" ref="H61:M61" si="1">SUM(H8:H60)</f>
        <v>65247</v>
      </c>
      <c r="I61" s="50">
        <f t="shared" si="1"/>
        <v>707682.16</v>
      </c>
      <c r="J61" s="144">
        <f>SUM(J8:J60)</f>
        <v>417486.00023800001</v>
      </c>
      <c r="K61" s="50">
        <f t="shared" si="1"/>
        <v>273469.82999999996</v>
      </c>
      <c r="L61" s="50">
        <f t="shared" si="1"/>
        <v>16725.739999999994</v>
      </c>
      <c r="M61" s="50">
        <f t="shared" si="1"/>
        <v>707681.57023800001</v>
      </c>
      <c r="N61" s="27"/>
      <c r="O61" s="27"/>
      <c r="P61" s="27"/>
      <c r="Q61" s="27"/>
      <c r="R61" s="27"/>
    </row>
    <row r="62" spans="1:18" x14ac:dyDescent="0.25">
      <c r="J62" s="49"/>
      <c r="K62" s="49"/>
      <c r="L62" s="49"/>
    </row>
    <row r="63" spans="1:18" x14ac:dyDescent="0.25">
      <c r="I63" s="25"/>
      <c r="J63" s="25"/>
      <c r="K63" s="25"/>
      <c r="L63" s="25"/>
      <c r="M63" s="25"/>
    </row>
    <row r="64" spans="1:18" x14ac:dyDescent="0.25">
      <c r="I64" s="3"/>
      <c r="J64" s="50">
        <f>J61/2</f>
        <v>208743.000119</v>
      </c>
      <c r="K64" s="50">
        <f>K61/2</f>
        <v>136734.91499999998</v>
      </c>
      <c r="L64" s="50">
        <f>L61/2</f>
        <v>8362.8699999999972</v>
      </c>
      <c r="M64" s="50">
        <f>M61/2</f>
        <v>353840.78511900001</v>
      </c>
    </row>
    <row r="66" spans="9:15" x14ac:dyDescent="0.25">
      <c r="I66" s="1"/>
      <c r="J66" s="1"/>
      <c r="K66" s="1"/>
      <c r="L66" s="1"/>
    </row>
    <row r="67" spans="9:15" x14ac:dyDescent="0.25">
      <c r="I67" s="1"/>
      <c r="K67" s="1"/>
      <c r="N67" s="1"/>
      <c r="O67" s="1"/>
    </row>
    <row r="68" spans="9:15" x14ac:dyDescent="0.25">
      <c r="J68" s="1"/>
      <c r="K68" s="1"/>
      <c r="L68" s="1"/>
      <c r="M68" s="1"/>
    </row>
    <row r="72" spans="9:15" x14ac:dyDescent="0.25">
      <c r="J72" s="1"/>
    </row>
    <row r="74" spans="9:15" x14ac:dyDescent="0.25">
      <c r="J74" s="1"/>
      <c r="K74" s="1"/>
      <c r="L74" s="1"/>
      <c r="M74" s="1"/>
    </row>
    <row r="76" spans="9:15" x14ac:dyDescent="0.25">
      <c r="M76" s="1"/>
    </row>
  </sheetData>
  <mergeCells count="7">
    <mergeCell ref="K3:M3"/>
    <mergeCell ref="C6:C7"/>
    <mergeCell ref="D6:D7"/>
    <mergeCell ref="E6:E7"/>
    <mergeCell ref="G6:G7"/>
    <mergeCell ref="A5:M5"/>
    <mergeCell ref="J6:M6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horizontalDpi="4294967292" verticalDpi="4294967292" r:id="rId1"/>
  <headerFooter>
    <oddFooter>&amp;L&amp;F&amp;C&amp;P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4E8C9-6434-4799-935C-BF74B1DADCDE}">
  <dimension ref="A1:P74"/>
  <sheetViews>
    <sheetView zoomScale="75" zoomScaleNormal="75" workbookViewId="0">
      <pane ySplit="7" topLeftCell="A46" activePane="bottomLeft" state="frozen"/>
      <selection pane="bottomLeft" activeCell="M52" sqref="M52"/>
    </sheetView>
  </sheetViews>
  <sheetFormatPr defaultRowHeight="15" x14ac:dyDescent="0.25"/>
  <cols>
    <col min="1" max="1" width="7.85546875" customWidth="1"/>
    <col min="2" max="2" width="74" customWidth="1"/>
    <col min="3" max="3" width="11.85546875" style="53" customWidth="1"/>
    <col min="4" max="4" width="11.28515625" style="53" customWidth="1"/>
    <col min="5" max="5" width="14.28515625" style="53" customWidth="1"/>
    <col min="6" max="9" width="9.140625" customWidth="1"/>
    <col min="10" max="10" width="12.85546875" customWidth="1"/>
    <col min="11" max="11" width="14.140625" customWidth="1"/>
    <col min="12" max="12" width="10.28515625" customWidth="1"/>
    <col min="13" max="13" width="14.85546875" style="54" customWidth="1"/>
    <col min="14" max="14" width="14.42578125" customWidth="1"/>
  </cols>
  <sheetData>
    <row r="1" spans="1:16" ht="15.75" x14ac:dyDescent="0.25">
      <c r="O1" s="14" t="s">
        <v>78</v>
      </c>
    </row>
    <row r="2" spans="1:16" ht="15.75" x14ac:dyDescent="0.25">
      <c r="M2"/>
      <c r="O2" s="14" t="s">
        <v>19</v>
      </c>
    </row>
    <row r="3" spans="1:16" ht="15.75" x14ac:dyDescent="0.25">
      <c r="M3" s="145" t="s">
        <v>75</v>
      </c>
      <c r="N3" s="146"/>
      <c r="O3" s="146"/>
    </row>
    <row r="4" spans="1:16" ht="15.75" x14ac:dyDescent="0.25">
      <c r="M4"/>
      <c r="O4" s="14" t="s">
        <v>76</v>
      </c>
    </row>
    <row r="6" spans="1:16" s="53" customFormat="1" ht="31.5" customHeight="1" x14ac:dyDescent="0.25">
      <c r="A6" s="152" t="s">
        <v>79</v>
      </c>
      <c r="B6" s="152" t="s">
        <v>16</v>
      </c>
      <c r="C6" s="152" t="s">
        <v>15</v>
      </c>
      <c r="D6" s="152" t="s">
        <v>80</v>
      </c>
      <c r="E6" s="153" t="s">
        <v>81</v>
      </c>
      <c r="F6" s="155" t="s">
        <v>82</v>
      </c>
      <c r="G6" s="155"/>
      <c r="H6" s="155"/>
      <c r="I6" s="155"/>
      <c r="J6" s="156" t="s">
        <v>83</v>
      </c>
      <c r="K6" s="157"/>
      <c r="L6" s="157"/>
      <c r="M6" s="158"/>
      <c r="N6" s="159"/>
      <c r="O6" s="160"/>
      <c r="P6" s="160"/>
    </row>
    <row r="7" spans="1:16" s="53" customFormat="1" ht="19.5" customHeight="1" x14ac:dyDescent="0.25">
      <c r="A7" s="152"/>
      <c r="B7" s="152"/>
      <c r="C7" s="152"/>
      <c r="D7" s="152"/>
      <c r="E7" s="154"/>
      <c r="F7" s="100">
        <v>1000</v>
      </c>
      <c r="G7" s="100">
        <v>2000</v>
      </c>
      <c r="H7" s="100">
        <v>5000</v>
      </c>
      <c r="I7" s="100" t="s">
        <v>84</v>
      </c>
      <c r="J7" s="100">
        <v>1000</v>
      </c>
      <c r="K7" s="100">
        <v>2000</v>
      </c>
      <c r="L7" s="100">
        <v>5000</v>
      </c>
      <c r="M7" s="101" t="s">
        <v>84</v>
      </c>
    </row>
    <row r="8" spans="1:16" ht="41.25" customHeight="1" x14ac:dyDescent="0.25">
      <c r="A8" s="102" t="s">
        <v>3</v>
      </c>
      <c r="B8" s="103" t="s">
        <v>103</v>
      </c>
      <c r="C8" s="102" t="s">
        <v>45</v>
      </c>
      <c r="D8" s="104">
        <v>62.2</v>
      </c>
      <c r="E8" s="105">
        <v>204</v>
      </c>
      <c r="F8" s="106">
        <v>33.71</v>
      </c>
      <c r="G8" s="106">
        <f>D8-F8-H8</f>
        <v>24.89</v>
      </c>
      <c r="H8" s="107">
        <v>3.6</v>
      </c>
      <c r="I8" s="106">
        <f>F8+G8+H8</f>
        <v>62.2</v>
      </c>
      <c r="J8" s="107">
        <f>F8*E8</f>
        <v>6876.84</v>
      </c>
      <c r="K8" s="107">
        <f>G8*E8</f>
        <v>5077.5600000000004</v>
      </c>
      <c r="L8" s="107">
        <f>H8*E8</f>
        <v>734.4</v>
      </c>
      <c r="M8" s="108">
        <f>J8+K8+L8</f>
        <v>12688.800000000001</v>
      </c>
    </row>
    <row r="9" spans="1:16" ht="51" customHeight="1" x14ac:dyDescent="0.25">
      <c r="A9" s="102" t="s">
        <v>20</v>
      </c>
      <c r="B9" s="103" t="s">
        <v>104</v>
      </c>
      <c r="C9" s="102" t="s">
        <v>45</v>
      </c>
      <c r="D9" s="109">
        <v>144.51</v>
      </c>
      <c r="E9" s="110">
        <v>1010</v>
      </c>
      <c r="F9" s="111">
        <v>66.760000000000005</v>
      </c>
      <c r="G9" s="111">
        <f>D9-F9-H9</f>
        <v>74.149999999999991</v>
      </c>
      <c r="H9" s="112">
        <v>3.6</v>
      </c>
      <c r="I9" s="112">
        <f>F9+G9+H9</f>
        <v>144.51</v>
      </c>
      <c r="J9" s="107">
        <f t="shared" ref="J9:J19" si="0">F9*E9</f>
        <v>67427.600000000006</v>
      </c>
      <c r="K9" s="107">
        <f>G9*E9</f>
        <v>74891.499999999985</v>
      </c>
      <c r="L9" s="107">
        <f>H9*E9</f>
        <v>3636</v>
      </c>
      <c r="M9" s="108">
        <f t="shared" ref="M9:M19" si="1">J9+K9+L9</f>
        <v>145955.09999999998</v>
      </c>
    </row>
    <row r="10" spans="1:16" ht="51" customHeight="1" x14ac:dyDescent="0.25">
      <c r="A10" s="102" t="s">
        <v>21</v>
      </c>
      <c r="B10" s="103" t="s">
        <v>105</v>
      </c>
      <c r="C10" s="102" t="s">
        <v>45</v>
      </c>
      <c r="D10" s="113">
        <v>56.38</v>
      </c>
      <c r="E10" s="105">
        <v>460</v>
      </c>
      <c r="F10" s="107">
        <v>30.6</v>
      </c>
      <c r="G10" s="106">
        <f>D10-F10-H10</f>
        <v>22.18</v>
      </c>
      <c r="H10" s="107">
        <v>3.6</v>
      </c>
      <c r="I10" s="106">
        <f t="shared" ref="I10:I55" si="2">F10+G10+H10</f>
        <v>56.38</v>
      </c>
      <c r="J10" s="107">
        <f t="shared" si="0"/>
        <v>14076</v>
      </c>
      <c r="K10" s="107">
        <f t="shared" ref="K10:K19" si="3">G10*E10</f>
        <v>10202.799999999999</v>
      </c>
      <c r="L10" s="107">
        <f t="shared" ref="L10:L19" si="4">H10*E10</f>
        <v>1656</v>
      </c>
      <c r="M10" s="108">
        <f t="shared" si="1"/>
        <v>25934.799999999999</v>
      </c>
    </row>
    <row r="11" spans="1:16" x14ac:dyDescent="0.25">
      <c r="A11" s="161" t="s">
        <v>85</v>
      </c>
      <c r="B11" s="161"/>
      <c r="C11" s="161"/>
      <c r="D11" s="161"/>
      <c r="E11" s="162"/>
      <c r="F11" s="106"/>
      <c r="G11" s="106"/>
      <c r="H11" s="107"/>
      <c r="I11" s="106"/>
      <c r="J11" s="107">
        <f t="shared" si="0"/>
        <v>0</v>
      </c>
      <c r="K11" s="107">
        <f t="shared" si="3"/>
        <v>0</v>
      </c>
      <c r="L11" s="107">
        <f t="shared" si="4"/>
        <v>0</v>
      </c>
      <c r="M11" s="108">
        <f t="shared" si="1"/>
        <v>0</v>
      </c>
    </row>
    <row r="12" spans="1:16" ht="48" customHeight="1" x14ac:dyDescent="0.25">
      <c r="A12" s="114" t="s">
        <v>22</v>
      </c>
      <c r="B12" s="115" t="s">
        <v>106</v>
      </c>
      <c r="C12" s="114" t="s">
        <v>47</v>
      </c>
      <c r="D12" s="104">
        <v>53.6</v>
      </c>
      <c r="E12" s="105">
        <v>1121</v>
      </c>
      <c r="F12" s="106">
        <v>33.26</v>
      </c>
      <c r="G12" s="106">
        <f>D12-F12-H12</f>
        <v>17.980000000000004</v>
      </c>
      <c r="H12" s="107">
        <v>2.36</v>
      </c>
      <c r="I12" s="106">
        <f t="shared" si="2"/>
        <v>53.6</v>
      </c>
      <c r="J12" s="107">
        <f t="shared" si="0"/>
        <v>37284.46</v>
      </c>
      <c r="K12" s="107">
        <f t="shared" si="3"/>
        <v>20155.580000000005</v>
      </c>
      <c r="L12" s="107">
        <f t="shared" si="4"/>
        <v>2645.56</v>
      </c>
      <c r="M12" s="108">
        <f t="shared" si="1"/>
        <v>60085.600000000006</v>
      </c>
    </row>
    <row r="13" spans="1:16" ht="48" customHeight="1" x14ac:dyDescent="0.25">
      <c r="A13" s="114" t="s">
        <v>23</v>
      </c>
      <c r="B13" s="115" t="s">
        <v>107</v>
      </c>
      <c r="C13" s="114" t="s">
        <v>47</v>
      </c>
      <c r="D13" s="113">
        <v>81.349999999999994</v>
      </c>
      <c r="E13" s="105">
        <v>7</v>
      </c>
      <c r="F13" s="106">
        <v>55.45</v>
      </c>
      <c r="G13" s="106">
        <f>D13-F13-H13</f>
        <v>23.539999999999992</v>
      </c>
      <c r="H13" s="107">
        <v>2.36</v>
      </c>
      <c r="I13" s="106">
        <f t="shared" si="2"/>
        <v>81.349999999999994</v>
      </c>
      <c r="J13" s="107">
        <f t="shared" si="0"/>
        <v>388.15000000000003</v>
      </c>
      <c r="K13" s="107">
        <f t="shared" si="3"/>
        <v>164.77999999999994</v>
      </c>
      <c r="L13" s="107">
        <f t="shared" si="4"/>
        <v>16.52</v>
      </c>
      <c r="M13" s="108">
        <f t="shared" si="1"/>
        <v>569.44999999999993</v>
      </c>
    </row>
    <row r="14" spans="1:16" ht="63.75" customHeight="1" x14ac:dyDescent="0.25">
      <c r="A14" s="114" t="s">
        <v>24</v>
      </c>
      <c r="B14" s="115" t="s">
        <v>108</v>
      </c>
      <c r="C14" s="114" t="s">
        <v>47</v>
      </c>
      <c r="D14" s="104">
        <v>66.900000000000006</v>
      </c>
      <c r="E14" s="105">
        <v>109</v>
      </c>
      <c r="F14" s="106">
        <v>38.42</v>
      </c>
      <c r="G14" s="106">
        <f>D14-F14-H14</f>
        <v>24.880000000000003</v>
      </c>
      <c r="H14" s="107">
        <v>3.6</v>
      </c>
      <c r="I14" s="106">
        <f t="shared" si="2"/>
        <v>66.900000000000006</v>
      </c>
      <c r="J14" s="107">
        <f t="shared" si="0"/>
        <v>4187.78</v>
      </c>
      <c r="K14" s="107">
        <f t="shared" si="3"/>
        <v>2711.92</v>
      </c>
      <c r="L14" s="107">
        <f t="shared" si="4"/>
        <v>392.40000000000003</v>
      </c>
      <c r="M14" s="108">
        <f t="shared" si="1"/>
        <v>7292.0999999999995</v>
      </c>
    </row>
    <row r="15" spans="1:16" ht="63.75" customHeight="1" x14ac:dyDescent="0.25">
      <c r="A15" s="114" t="s">
        <v>25</v>
      </c>
      <c r="B15" s="115" t="s">
        <v>109</v>
      </c>
      <c r="C15" s="114" t="s">
        <v>47</v>
      </c>
      <c r="D15" s="113">
        <v>100.81</v>
      </c>
      <c r="E15" s="105">
        <v>7</v>
      </c>
      <c r="F15" s="106">
        <v>66.760000000000005</v>
      </c>
      <c r="G15" s="106">
        <f>D15-F15-H15</f>
        <v>30.449999999999996</v>
      </c>
      <c r="H15" s="107">
        <v>3.6</v>
      </c>
      <c r="I15" s="106">
        <f t="shared" si="2"/>
        <v>100.81</v>
      </c>
      <c r="J15" s="107">
        <f t="shared" si="0"/>
        <v>467.32000000000005</v>
      </c>
      <c r="K15" s="107">
        <f t="shared" si="3"/>
        <v>213.14999999999998</v>
      </c>
      <c r="L15" s="107">
        <f t="shared" si="4"/>
        <v>25.2</v>
      </c>
      <c r="M15" s="108">
        <f t="shared" si="1"/>
        <v>705.67000000000007</v>
      </c>
    </row>
    <row r="16" spans="1:16" ht="48" customHeight="1" x14ac:dyDescent="0.25">
      <c r="A16" s="114" t="s">
        <v>26</v>
      </c>
      <c r="B16" s="115" t="s">
        <v>110</v>
      </c>
      <c r="C16" s="114" t="s">
        <v>47</v>
      </c>
      <c r="D16" s="113">
        <v>70.819999999999993</v>
      </c>
      <c r="E16" s="105">
        <v>4</v>
      </c>
      <c r="F16" s="106">
        <v>40.03</v>
      </c>
      <c r="G16" s="106">
        <f t="shared" ref="G16:G24" si="5">D16-F16-H16</f>
        <v>27.189999999999991</v>
      </c>
      <c r="H16" s="107">
        <v>3.6</v>
      </c>
      <c r="I16" s="106">
        <f t="shared" si="2"/>
        <v>70.819999999999993</v>
      </c>
      <c r="J16" s="107">
        <f t="shared" si="0"/>
        <v>160.12</v>
      </c>
      <c r="K16" s="107">
        <f t="shared" si="3"/>
        <v>108.75999999999996</v>
      </c>
      <c r="L16" s="107">
        <f t="shared" si="4"/>
        <v>14.4</v>
      </c>
      <c r="M16" s="108">
        <f t="shared" si="1"/>
        <v>283.27999999999997</v>
      </c>
    </row>
    <row r="17" spans="1:13" ht="48" customHeight="1" x14ac:dyDescent="0.25">
      <c r="A17" s="114" t="s">
        <v>48</v>
      </c>
      <c r="B17" s="115" t="s">
        <v>111</v>
      </c>
      <c r="C17" s="114" t="s">
        <v>47</v>
      </c>
      <c r="D17" s="104">
        <v>103.12</v>
      </c>
      <c r="E17" s="105">
        <v>7</v>
      </c>
      <c r="F17" s="106">
        <v>66.760000000000005</v>
      </c>
      <c r="G17" s="106">
        <f t="shared" si="5"/>
        <v>32.76</v>
      </c>
      <c r="H17" s="107">
        <v>3.6</v>
      </c>
      <c r="I17" s="106">
        <f t="shared" si="2"/>
        <v>103.12</v>
      </c>
      <c r="J17" s="107">
        <f t="shared" si="0"/>
        <v>467.32000000000005</v>
      </c>
      <c r="K17" s="107">
        <f t="shared" si="3"/>
        <v>229.32</v>
      </c>
      <c r="L17" s="107">
        <f t="shared" si="4"/>
        <v>25.2</v>
      </c>
      <c r="M17" s="108">
        <f t="shared" si="1"/>
        <v>721.84000000000015</v>
      </c>
    </row>
    <row r="18" spans="1:13" ht="48" customHeight="1" x14ac:dyDescent="0.25">
      <c r="A18" s="114" t="s">
        <v>49</v>
      </c>
      <c r="B18" s="115" t="s">
        <v>112</v>
      </c>
      <c r="C18" s="114" t="s">
        <v>47</v>
      </c>
      <c r="D18" s="113">
        <v>74.03</v>
      </c>
      <c r="E18" s="105">
        <v>97</v>
      </c>
      <c r="F18" s="106">
        <v>40.93</v>
      </c>
      <c r="G18" s="106">
        <f t="shared" si="5"/>
        <v>29.5</v>
      </c>
      <c r="H18" s="107">
        <v>3.6</v>
      </c>
      <c r="I18" s="106">
        <f t="shared" si="2"/>
        <v>74.03</v>
      </c>
      <c r="J18" s="107">
        <f t="shared" si="0"/>
        <v>3970.21</v>
      </c>
      <c r="K18" s="107">
        <f t="shared" si="3"/>
        <v>2861.5</v>
      </c>
      <c r="L18" s="107">
        <f t="shared" si="4"/>
        <v>349.2</v>
      </c>
      <c r="M18" s="108">
        <f t="shared" si="1"/>
        <v>7180.91</v>
      </c>
    </row>
    <row r="19" spans="1:13" ht="48" customHeight="1" x14ac:dyDescent="0.25">
      <c r="A19" s="114" t="s">
        <v>50</v>
      </c>
      <c r="B19" s="115" t="s">
        <v>113</v>
      </c>
      <c r="C19" s="114" t="s">
        <v>47</v>
      </c>
      <c r="D19" s="113">
        <v>106.92</v>
      </c>
      <c r="E19" s="105">
        <v>7</v>
      </c>
      <c r="F19" s="106">
        <v>68.27</v>
      </c>
      <c r="G19" s="106">
        <f t="shared" si="5"/>
        <v>35.050000000000004</v>
      </c>
      <c r="H19" s="107">
        <v>3.6</v>
      </c>
      <c r="I19" s="106">
        <f t="shared" si="2"/>
        <v>106.91999999999999</v>
      </c>
      <c r="J19" s="107">
        <f t="shared" si="0"/>
        <v>477.89</v>
      </c>
      <c r="K19" s="107">
        <f t="shared" si="3"/>
        <v>245.35000000000002</v>
      </c>
      <c r="L19" s="107">
        <f t="shared" si="4"/>
        <v>25.2</v>
      </c>
      <c r="M19" s="108">
        <f t="shared" si="1"/>
        <v>748.44</v>
      </c>
    </row>
    <row r="20" spans="1:13" x14ac:dyDescent="0.25">
      <c r="A20" s="161" t="s">
        <v>86</v>
      </c>
      <c r="B20" s="161"/>
      <c r="C20" s="161"/>
      <c r="D20" s="161"/>
      <c r="E20" s="162"/>
      <c r="F20" s="106"/>
      <c r="G20" s="106"/>
      <c r="H20" s="107"/>
      <c r="I20" s="106"/>
      <c r="J20" s="116"/>
      <c r="K20" s="116"/>
      <c r="L20" s="116"/>
      <c r="M20" s="108"/>
    </row>
    <row r="21" spans="1:13" ht="28.5" x14ac:dyDescent="0.25">
      <c r="A21" s="124" t="s">
        <v>28</v>
      </c>
      <c r="B21" s="125" t="s">
        <v>114</v>
      </c>
      <c r="C21" s="124" t="s">
        <v>47</v>
      </c>
      <c r="D21" s="126">
        <v>73.42</v>
      </c>
      <c r="E21" s="127">
        <v>2666</v>
      </c>
      <c r="F21" s="106">
        <v>51.02</v>
      </c>
      <c r="G21" s="106">
        <f t="shared" si="5"/>
        <v>20.04</v>
      </c>
      <c r="H21" s="107">
        <v>2.36</v>
      </c>
      <c r="I21" s="106">
        <f t="shared" si="2"/>
        <v>73.42</v>
      </c>
      <c r="J21" s="116">
        <f>F21*E21</f>
        <v>136019.32</v>
      </c>
      <c r="K21" s="107">
        <f>G21*E21</f>
        <v>53426.64</v>
      </c>
      <c r="L21" s="107">
        <f t="shared" ref="L21:L24" si="6">H21*E21</f>
        <v>6291.7599999999993</v>
      </c>
      <c r="M21" s="108">
        <f>J21+K21+L21</f>
        <v>195737.72000000003</v>
      </c>
    </row>
    <row r="22" spans="1:13" ht="41.25" x14ac:dyDescent="0.25">
      <c r="A22" s="124" t="s">
        <v>29</v>
      </c>
      <c r="B22" s="125" t="s">
        <v>115</v>
      </c>
      <c r="C22" s="124" t="s">
        <v>47</v>
      </c>
      <c r="D22" s="126">
        <v>81.08</v>
      </c>
      <c r="E22" s="127">
        <v>60</v>
      </c>
      <c r="F22" s="106">
        <v>50.53</v>
      </c>
      <c r="G22" s="106">
        <f t="shared" si="5"/>
        <v>26.949999999999996</v>
      </c>
      <c r="H22" s="107">
        <v>3.6</v>
      </c>
      <c r="I22" s="106">
        <f t="shared" si="2"/>
        <v>81.079999999999984</v>
      </c>
      <c r="J22" s="116">
        <f t="shared" ref="J22:J24" si="7">F22*E22</f>
        <v>3031.8</v>
      </c>
      <c r="K22" s="107">
        <f t="shared" ref="K22:K24" si="8">G22*E22</f>
        <v>1616.9999999999998</v>
      </c>
      <c r="L22" s="107">
        <f t="shared" si="6"/>
        <v>216</v>
      </c>
      <c r="M22" s="108">
        <f t="shared" ref="M22:M24" si="9">J22+K22+L22</f>
        <v>4864.8</v>
      </c>
    </row>
    <row r="23" spans="1:13" ht="28.5" x14ac:dyDescent="0.25">
      <c r="A23" s="124" t="s">
        <v>30</v>
      </c>
      <c r="B23" s="125" t="s">
        <v>116</v>
      </c>
      <c r="C23" s="124" t="s">
        <v>47</v>
      </c>
      <c r="D23" s="126">
        <v>85.52</v>
      </c>
      <c r="E23" s="128">
        <v>5</v>
      </c>
      <c r="F23" s="106">
        <v>52.66</v>
      </c>
      <c r="G23" s="107">
        <f t="shared" si="5"/>
        <v>29.259999999999998</v>
      </c>
      <c r="H23" s="107">
        <v>3.6</v>
      </c>
      <c r="I23" s="106">
        <f t="shared" si="2"/>
        <v>85.519999999999982</v>
      </c>
      <c r="J23" s="107">
        <f t="shared" si="7"/>
        <v>263.29999999999995</v>
      </c>
      <c r="K23" s="107">
        <f t="shared" si="8"/>
        <v>146.29999999999998</v>
      </c>
      <c r="L23" s="107">
        <f t="shared" si="6"/>
        <v>18</v>
      </c>
      <c r="M23" s="108">
        <f t="shared" si="9"/>
        <v>427.59999999999991</v>
      </c>
    </row>
    <row r="24" spans="1:13" ht="28.5" x14ac:dyDescent="0.25">
      <c r="A24" s="124" t="s">
        <v>31</v>
      </c>
      <c r="B24" s="125" t="s">
        <v>117</v>
      </c>
      <c r="C24" s="124" t="s">
        <v>47</v>
      </c>
      <c r="D24" s="126">
        <v>101.97</v>
      </c>
      <c r="E24" s="127">
        <v>121</v>
      </c>
      <c r="F24" s="107">
        <v>66.8</v>
      </c>
      <c r="G24" s="106">
        <f t="shared" si="5"/>
        <v>31.57</v>
      </c>
      <c r="H24" s="107">
        <v>3.6</v>
      </c>
      <c r="I24" s="106">
        <f t="shared" si="2"/>
        <v>101.97</v>
      </c>
      <c r="J24" s="107">
        <f t="shared" si="7"/>
        <v>8082.7999999999993</v>
      </c>
      <c r="K24" s="107">
        <f t="shared" si="8"/>
        <v>3819.9700000000003</v>
      </c>
      <c r="L24" s="107">
        <f t="shared" si="6"/>
        <v>435.6</v>
      </c>
      <c r="M24" s="108">
        <f t="shared" si="9"/>
        <v>12338.37</v>
      </c>
    </row>
    <row r="25" spans="1:13" x14ac:dyDescent="0.25">
      <c r="A25" s="163" t="s">
        <v>87</v>
      </c>
      <c r="B25" s="163"/>
      <c r="C25" s="163"/>
      <c r="D25" s="163"/>
      <c r="E25" s="164"/>
      <c r="F25" s="106"/>
      <c r="G25" s="106"/>
      <c r="H25" s="107"/>
      <c r="I25" s="106"/>
      <c r="J25" s="107"/>
      <c r="K25" s="107"/>
      <c r="L25" s="107"/>
      <c r="M25" s="108"/>
    </row>
    <row r="26" spans="1:13" ht="32.25" customHeight="1" x14ac:dyDescent="0.25">
      <c r="A26" s="124" t="s">
        <v>32</v>
      </c>
      <c r="B26" s="125" t="s">
        <v>118</v>
      </c>
      <c r="C26" s="124" t="s">
        <v>47</v>
      </c>
      <c r="D26" s="126">
        <v>51.13</v>
      </c>
      <c r="E26" s="128">
        <v>4</v>
      </c>
      <c r="F26" s="106">
        <v>29.52</v>
      </c>
      <c r="G26" s="107">
        <v>21.05</v>
      </c>
      <c r="H26" s="107">
        <v>0.56000000000000005</v>
      </c>
      <c r="I26" s="106">
        <f t="shared" si="2"/>
        <v>51.13</v>
      </c>
      <c r="J26" s="107">
        <f t="shared" ref="J26:J36" si="10">F26*E26</f>
        <v>118.08</v>
      </c>
      <c r="K26" s="107">
        <f t="shared" ref="K26:K36" si="11">G26*E26</f>
        <v>84.2</v>
      </c>
      <c r="L26" s="107">
        <f t="shared" ref="L26:L36" si="12">H26*E26</f>
        <v>2.2400000000000002</v>
      </c>
      <c r="M26" s="108">
        <f t="shared" ref="M26:M36" si="13">J26+K26+L26</f>
        <v>204.52</v>
      </c>
    </row>
    <row r="27" spans="1:13" ht="32.25" customHeight="1" x14ac:dyDescent="0.25">
      <c r="A27" s="114" t="s">
        <v>33</v>
      </c>
      <c r="B27" s="115" t="s">
        <v>119</v>
      </c>
      <c r="C27" s="114" t="s">
        <v>47</v>
      </c>
      <c r="D27" s="104">
        <v>47.5</v>
      </c>
      <c r="E27" s="105">
        <v>40</v>
      </c>
      <c r="F27" s="107">
        <v>28.2</v>
      </c>
      <c r="G27" s="106">
        <f t="shared" ref="G27:G36" si="14">D27-F27-H27</f>
        <v>18.75</v>
      </c>
      <c r="H27" s="107">
        <v>0.55000000000000004</v>
      </c>
      <c r="I27" s="106">
        <f t="shared" si="2"/>
        <v>47.5</v>
      </c>
      <c r="J27" s="107">
        <f t="shared" si="10"/>
        <v>1128</v>
      </c>
      <c r="K27" s="107">
        <f t="shared" si="11"/>
        <v>750</v>
      </c>
      <c r="L27" s="107">
        <f t="shared" si="12"/>
        <v>22</v>
      </c>
      <c r="M27" s="108">
        <f t="shared" si="13"/>
        <v>1900</v>
      </c>
    </row>
    <row r="28" spans="1:13" ht="32.25" customHeight="1" x14ac:dyDescent="0.25">
      <c r="A28" s="114" t="s">
        <v>34</v>
      </c>
      <c r="B28" s="115" t="s">
        <v>120</v>
      </c>
      <c r="C28" s="114" t="s">
        <v>47</v>
      </c>
      <c r="D28" s="113">
        <v>42.83</v>
      </c>
      <c r="E28" s="105">
        <v>4</v>
      </c>
      <c r="F28" s="106">
        <v>25.84</v>
      </c>
      <c r="G28" s="106">
        <f t="shared" si="14"/>
        <v>16.439999999999998</v>
      </c>
      <c r="H28" s="107">
        <v>0.55000000000000004</v>
      </c>
      <c r="I28" s="106">
        <f t="shared" si="2"/>
        <v>42.83</v>
      </c>
      <c r="J28" s="107">
        <f t="shared" si="10"/>
        <v>103.36</v>
      </c>
      <c r="K28" s="107">
        <f t="shared" si="11"/>
        <v>65.759999999999991</v>
      </c>
      <c r="L28" s="107">
        <f t="shared" si="12"/>
        <v>2.2000000000000002</v>
      </c>
      <c r="M28" s="108">
        <f t="shared" si="13"/>
        <v>171.32</v>
      </c>
    </row>
    <row r="29" spans="1:13" ht="40.5" customHeight="1" x14ac:dyDescent="0.25">
      <c r="A29" s="114" t="s">
        <v>35</v>
      </c>
      <c r="B29" s="115" t="s">
        <v>121</v>
      </c>
      <c r="C29" s="114" t="s">
        <v>47</v>
      </c>
      <c r="D29" s="113">
        <v>30.82</v>
      </c>
      <c r="E29" s="105">
        <v>198</v>
      </c>
      <c r="F29" s="106">
        <v>20.74</v>
      </c>
      <c r="G29" s="106">
        <f t="shared" si="14"/>
        <v>9.5300000000000011</v>
      </c>
      <c r="H29" s="107">
        <v>0.55000000000000004</v>
      </c>
      <c r="I29" s="106">
        <f t="shared" si="2"/>
        <v>30.82</v>
      </c>
      <c r="J29" s="107">
        <f t="shared" si="10"/>
        <v>4106.5199999999995</v>
      </c>
      <c r="K29" s="107">
        <f t="shared" si="11"/>
        <v>1886.9400000000003</v>
      </c>
      <c r="L29" s="107">
        <f t="shared" si="12"/>
        <v>108.9</v>
      </c>
      <c r="M29" s="108">
        <f t="shared" si="13"/>
        <v>6102.36</v>
      </c>
    </row>
    <row r="30" spans="1:13" ht="26.25" customHeight="1" x14ac:dyDescent="0.25">
      <c r="A30" s="114" t="s">
        <v>36</v>
      </c>
      <c r="B30" s="115" t="s">
        <v>122</v>
      </c>
      <c r="C30" s="114" t="s">
        <v>47</v>
      </c>
      <c r="D30" s="113">
        <v>31.75</v>
      </c>
      <c r="E30" s="105">
        <v>294</v>
      </c>
      <c r="F30" s="107">
        <v>12.3</v>
      </c>
      <c r="G30" s="106">
        <f t="shared" si="14"/>
        <v>17.649999999999999</v>
      </c>
      <c r="H30" s="107">
        <v>1.8</v>
      </c>
      <c r="I30" s="106">
        <f t="shared" si="2"/>
        <v>31.75</v>
      </c>
      <c r="J30" s="107">
        <f t="shared" si="10"/>
        <v>3616.2000000000003</v>
      </c>
      <c r="K30" s="107">
        <f t="shared" si="11"/>
        <v>5189.0999999999995</v>
      </c>
      <c r="L30" s="107">
        <f t="shared" si="12"/>
        <v>529.20000000000005</v>
      </c>
      <c r="M30" s="108">
        <f t="shared" si="13"/>
        <v>9334.5</v>
      </c>
    </row>
    <row r="31" spans="1:13" ht="21.75" customHeight="1" x14ac:dyDescent="0.25">
      <c r="A31" s="114" t="s">
        <v>51</v>
      </c>
      <c r="B31" s="115" t="s">
        <v>123</v>
      </c>
      <c r="C31" s="114" t="s">
        <v>47</v>
      </c>
      <c r="D31" s="113">
        <v>28.13</v>
      </c>
      <c r="E31" s="105">
        <v>10</v>
      </c>
      <c r="F31" s="106">
        <v>26.84</v>
      </c>
      <c r="G31" s="106">
        <f t="shared" si="14"/>
        <v>0.7399999999999991</v>
      </c>
      <c r="H31" s="107">
        <v>0.55000000000000004</v>
      </c>
      <c r="I31" s="106">
        <f t="shared" si="2"/>
        <v>28.13</v>
      </c>
      <c r="J31" s="107">
        <f t="shared" si="10"/>
        <v>268.39999999999998</v>
      </c>
      <c r="K31" s="107">
        <f t="shared" si="11"/>
        <v>7.3999999999999915</v>
      </c>
      <c r="L31" s="107">
        <f t="shared" si="12"/>
        <v>5.5</v>
      </c>
      <c r="M31" s="108">
        <f t="shared" si="13"/>
        <v>281.29999999999995</v>
      </c>
    </row>
    <row r="32" spans="1:13" ht="32.25" customHeight="1" x14ac:dyDescent="0.25">
      <c r="A32" s="114" t="s">
        <v>52</v>
      </c>
      <c r="B32" s="115" t="s">
        <v>124</v>
      </c>
      <c r="C32" s="114" t="s">
        <v>47</v>
      </c>
      <c r="D32" s="113">
        <v>26.92</v>
      </c>
      <c r="E32" s="105">
        <v>10</v>
      </c>
      <c r="F32" s="106">
        <v>25.64</v>
      </c>
      <c r="G32" s="106">
        <f t="shared" si="14"/>
        <v>0.73000000000000109</v>
      </c>
      <c r="H32" s="107">
        <v>0.55000000000000004</v>
      </c>
      <c r="I32" s="106">
        <f t="shared" si="2"/>
        <v>26.92</v>
      </c>
      <c r="J32" s="107">
        <f t="shared" si="10"/>
        <v>256.39999999999998</v>
      </c>
      <c r="K32" s="107">
        <f t="shared" si="11"/>
        <v>7.3000000000000114</v>
      </c>
      <c r="L32" s="107">
        <f t="shared" si="12"/>
        <v>5.5</v>
      </c>
      <c r="M32" s="108">
        <f t="shared" si="13"/>
        <v>269.2</v>
      </c>
    </row>
    <row r="33" spans="1:13" ht="21.75" customHeight="1" x14ac:dyDescent="0.25">
      <c r="A33" s="114" t="s">
        <v>53</v>
      </c>
      <c r="B33" s="115" t="s">
        <v>125</v>
      </c>
      <c r="C33" s="114" t="s">
        <v>47</v>
      </c>
      <c r="D33" s="113">
        <v>17.87</v>
      </c>
      <c r="E33" s="105">
        <v>80</v>
      </c>
      <c r="F33" s="106">
        <v>16.59</v>
      </c>
      <c r="G33" s="106">
        <f t="shared" si="14"/>
        <v>0.73000000000000109</v>
      </c>
      <c r="H33" s="107">
        <v>0.55000000000000004</v>
      </c>
      <c r="I33" s="106">
        <f t="shared" si="2"/>
        <v>17.87</v>
      </c>
      <c r="J33" s="107">
        <f t="shared" si="10"/>
        <v>1327.2</v>
      </c>
      <c r="K33" s="107">
        <f t="shared" si="11"/>
        <v>58.400000000000091</v>
      </c>
      <c r="L33" s="107">
        <f t="shared" si="12"/>
        <v>44</v>
      </c>
      <c r="M33" s="108">
        <f t="shared" si="13"/>
        <v>1429.6000000000001</v>
      </c>
    </row>
    <row r="34" spans="1:13" ht="32.25" customHeight="1" x14ac:dyDescent="0.25">
      <c r="A34" s="114" t="s">
        <v>54</v>
      </c>
      <c r="B34" s="115" t="s">
        <v>126</v>
      </c>
      <c r="C34" s="114" t="s">
        <v>47</v>
      </c>
      <c r="D34" s="113">
        <v>11.95</v>
      </c>
      <c r="E34" s="105">
        <v>140</v>
      </c>
      <c r="F34" s="106">
        <v>11.18</v>
      </c>
      <c r="G34" s="106">
        <f t="shared" si="14"/>
        <v>0.71999999999999953</v>
      </c>
      <c r="H34" s="107">
        <v>0.05</v>
      </c>
      <c r="I34" s="106">
        <f t="shared" si="2"/>
        <v>11.95</v>
      </c>
      <c r="J34" s="107">
        <f t="shared" si="10"/>
        <v>1565.2</v>
      </c>
      <c r="K34" s="107">
        <f t="shared" si="11"/>
        <v>100.79999999999994</v>
      </c>
      <c r="L34" s="107">
        <f t="shared" si="12"/>
        <v>7</v>
      </c>
      <c r="M34" s="108">
        <f t="shared" si="13"/>
        <v>1673</v>
      </c>
    </row>
    <row r="35" spans="1:13" ht="32.25" customHeight="1" x14ac:dyDescent="0.25">
      <c r="A35" s="114" t="s">
        <v>55</v>
      </c>
      <c r="B35" s="115" t="s">
        <v>127</v>
      </c>
      <c r="C35" s="114" t="s">
        <v>47</v>
      </c>
      <c r="D35" s="113">
        <v>150.18</v>
      </c>
      <c r="E35" s="110">
        <v>13</v>
      </c>
      <c r="F35" s="107">
        <v>89</v>
      </c>
      <c r="G35" s="106">
        <f t="shared" si="14"/>
        <v>51.13000000000001</v>
      </c>
      <c r="H35" s="107">
        <v>10.050000000000001</v>
      </c>
      <c r="I35" s="106">
        <f t="shared" si="2"/>
        <v>150.18</v>
      </c>
      <c r="J35" s="107">
        <f t="shared" si="10"/>
        <v>1157</v>
      </c>
      <c r="K35" s="107">
        <f t="shared" si="11"/>
        <v>664.69000000000017</v>
      </c>
      <c r="L35" s="107">
        <f t="shared" si="12"/>
        <v>130.65</v>
      </c>
      <c r="M35" s="108">
        <f t="shared" si="13"/>
        <v>1952.3400000000001</v>
      </c>
    </row>
    <row r="36" spans="1:13" ht="21.75" customHeight="1" x14ac:dyDescent="0.25">
      <c r="A36" s="114" t="s">
        <v>56</v>
      </c>
      <c r="B36" s="115" t="s">
        <v>128</v>
      </c>
      <c r="C36" s="114" t="s">
        <v>57</v>
      </c>
      <c r="D36" s="113">
        <v>0.26</v>
      </c>
      <c r="E36" s="105">
        <v>10624</v>
      </c>
      <c r="F36" s="106">
        <v>0</v>
      </c>
      <c r="G36" s="106">
        <f t="shared" si="14"/>
        <v>0.26</v>
      </c>
      <c r="H36" s="107">
        <v>0</v>
      </c>
      <c r="I36" s="106">
        <f>F36+G36+H36</f>
        <v>0.26</v>
      </c>
      <c r="J36" s="107">
        <f t="shared" si="10"/>
        <v>0</v>
      </c>
      <c r="K36" s="107">
        <f t="shared" si="11"/>
        <v>2762.2400000000002</v>
      </c>
      <c r="L36" s="107">
        <f t="shared" si="12"/>
        <v>0</v>
      </c>
      <c r="M36" s="108">
        <f t="shared" si="13"/>
        <v>2762.2400000000002</v>
      </c>
    </row>
    <row r="37" spans="1:13" x14ac:dyDescent="0.25">
      <c r="A37" s="162" t="s">
        <v>88</v>
      </c>
      <c r="B37" s="165"/>
      <c r="C37" s="165"/>
      <c r="D37" s="165"/>
      <c r="E37" s="165"/>
      <c r="F37" s="106"/>
      <c r="G37" s="106"/>
      <c r="H37" s="107"/>
      <c r="I37" s="106"/>
      <c r="J37" s="116"/>
      <c r="K37" s="107"/>
      <c r="L37" s="107"/>
      <c r="M37" s="108"/>
    </row>
    <row r="38" spans="1:13" ht="48.75" customHeight="1" x14ac:dyDescent="0.25">
      <c r="A38" s="114" t="s">
        <v>58</v>
      </c>
      <c r="B38" s="117" t="s">
        <v>129</v>
      </c>
      <c r="C38" s="114" t="s">
        <v>47</v>
      </c>
      <c r="D38" s="113">
        <v>101.47</v>
      </c>
      <c r="E38" s="105">
        <v>4</v>
      </c>
      <c r="F38" s="107">
        <v>62.8</v>
      </c>
      <c r="G38" s="106">
        <f>D38-F38-H38</f>
        <v>35.07</v>
      </c>
      <c r="H38" s="107">
        <v>3.6</v>
      </c>
      <c r="I38" s="106">
        <f t="shared" si="2"/>
        <v>101.47</v>
      </c>
      <c r="J38" s="116">
        <f t="shared" ref="J38:J42" si="15">F38*E38</f>
        <v>251.2</v>
      </c>
      <c r="K38" s="107">
        <f t="shared" ref="K38:K42" si="16">G38*E38</f>
        <v>140.28</v>
      </c>
      <c r="L38" s="107">
        <f t="shared" ref="L38:L42" si="17">H38*E38</f>
        <v>14.4</v>
      </c>
      <c r="M38" s="108">
        <f t="shared" ref="M38:M42" si="18">J38+K38+L38</f>
        <v>405.88</v>
      </c>
    </row>
    <row r="39" spans="1:13" ht="36.75" customHeight="1" x14ac:dyDescent="0.25">
      <c r="A39" s="114" t="s">
        <v>59</v>
      </c>
      <c r="B39" s="117" t="s">
        <v>130</v>
      </c>
      <c r="C39" s="114" t="s">
        <v>47</v>
      </c>
      <c r="D39" s="104">
        <v>78.7</v>
      </c>
      <c r="E39" s="105">
        <v>206</v>
      </c>
      <c r="F39" s="106">
        <v>42.34</v>
      </c>
      <c r="G39" s="106">
        <f t="shared" ref="G39:G54" si="19">D39-F39-H39</f>
        <v>32.76</v>
      </c>
      <c r="H39" s="107">
        <v>3.6</v>
      </c>
      <c r="I39" s="106">
        <f t="shared" si="2"/>
        <v>78.699999999999989</v>
      </c>
      <c r="J39" s="116">
        <f t="shared" si="15"/>
        <v>8722.0400000000009</v>
      </c>
      <c r="K39" s="107">
        <f t="shared" si="16"/>
        <v>6748.5599999999995</v>
      </c>
      <c r="L39" s="107">
        <f t="shared" si="17"/>
        <v>741.6</v>
      </c>
      <c r="M39" s="108">
        <f t="shared" si="18"/>
        <v>16212.2</v>
      </c>
    </row>
    <row r="40" spans="1:13" ht="36.75" customHeight="1" x14ac:dyDescent="0.25">
      <c r="A40" s="114" t="s">
        <v>60</v>
      </c>
      <c r="B40" s="117" t="s">
        <v>131</v>
      </c>
      <c r="C40" s="114" t="s">
        <v>47</v>
      </c>
      <c r="D40" s="113">
        <v>50.08</v>
      </c>
      <c r="E40" s="105">
        <v>270</v>
      </c>
      <c r="F40" s="106">
        <v>29.48</v>
      </c>
      <c r="G40" s="106">
        <f t="shared" si="19"/>
        <v>18.749999999999996</v>
      </c>
      <c r="H40" s="107">
        <v>1.85</v>
      </c>
      <c r="I40" s="106">
        <f t="shared" si="2"/>
        <v>50.08</v>
      </c>
      <c r="J40" s="116">
        <f t="shared" si="15"/>
        <v>7959.6</v>
      </c>
      <c r="K40" s="107">
        <f t="shared" si="16"/>
        <v>5062.4999999999991</v>
      </c>
      <c r="L40" s="107">
        <f t="shared" si="17"/>
        <v>499.5</v>
      </c>
      <c r="M40" s="108">
        <f t="shared" si="18"/>
        <v>13521.599999999999</v>
      </c>
    </row>
    <row r="41" spans="1:13" ht="51.75" customHeight="1" x14ac:dyDescent="0.25">
      <c r="A41" s="114" t="s">
        <v>61</v>
      </c>
      <c r="B41" s="117" t="s">
        <v>132</v>
      </c>
      <c r="C41" s="114" t="s">
        <v>47</v>
      </c>
      <c r="D41" s="113">
        <v>72.47</v>
      </c>
      <c r="E41" s="105">
        <v>8</v>
      </c>
      <c r="F41" s="106">
        <v>38.42</v>
      </c>
      <c r="G41" s="106">
        <f t="shared" si="19"/>
        <v>30.449999999999996</v>
      </c>
      <c r="H41" s="107">
        <v>3.6</v>
      </c>
      <c r="I41" s="106">
        <f t="shared" si="2"/>
        <v>72.47</v>
      </c>
      <c r="J41" s="116">
        <f t="shared" si="15"/>
        <v>307.36</v>
      </c>
      <c r="K41" s="107">
        <f t="shared" si="16"/>
        <v>243.59999999999997</v>
      </c>
      <c r="L41" s="107">
        <f t="shared" si="17"/>
        <v>28.8</v>
      </c>
      <c r="M41" s="108">
        <f t="shared" si="18"/>
        <v>579.76</v>
      </c>
    </row>
    <row r="42" spans="1:13" ht="25.5" customHeight="1" x14ac:dyDescent="0.25">
      <c r="A42" s="114" t="s">
        <v>62</v>
      </c>
      <c r="B42" s="117" t="s">
        <v>133</v>
      </c>
      <c r="C42" s="114" t="s">
        <v>63</v>
      </c>
      <c r="D42" s="113">
        <v>29.96</v>
      </c>
      <c r="E42" s="105">
        <v>12</v>
      </c>
      <c r="F42" s="106">
        <v>25.64</v>
      </c>
      <c r="G42" s="106">
        <f t="shared" si="19"/>
        <v>4.32</v>
      </c>
      <c r="H42" s="107">
        <v>0</v>
      </c>
      <c r="I42" s="106">
        <f t="shared" si="2"/>
        <v>29.96</v>
      </c>
      <c r="J42" s="116">
        <f t="shared" si="15"/>
        <v>307.68</v>
      </c>
      <c r="K42" s="107">
        <f t="shared" si="16"/>
        <v>51.84</v>
      </c>
      <c r="L42" s="107">
        <f t="shared" si="17"/>
        <v>0</v>
      </c>
      <c r="M42" s="108">
        <f t="shared" si="18"/>
        <v>359.52</v>
      </c>
    </row>
    <row r="43" spans="1:13" x14ac:dyDescent="0.25">
      <c r="A43" s="162" t="s">
        <v>89</v>
      </c>
      <c r="B43" s="165"/>
      <c r="C43" s="165"/>
      <c r="D43" s="165"/>
      <c r="E43" s="165"/>
      <c r="F43" s="106"/>
      <c r="G43" s="106"/>
      <c r="H43" s="107"/>
      <c r="I43" s="106"/>
      <c r="J43" s="116"/>
      <c r="K43" s="107"/>
      <c r="L43" s="107"/>
      <c r="M43" s="108"/>
    </row>
    <row r="44" spans="1:13" ht="41.25" x14ac:dyDescent="0.25">
      <c r="A44" s="118" t="s">
        <v>37</v>
      </c>
      <c r="B44" s="117" t="s">
        <v>134</v>
      </c>
      <c r="C44" s="114" t="s">
        <v>47</v>
      </c>
      <c r="D44" s="104">
        <v>1.8</v>
      </c>
      <c r="E44" s="105">
        <v>64</v>
      </c>
      <c r="F44" s="106">
        <v>1.68</v>
      </c>
      <c r="G44" s="106">
        <f t="shared" si="19"/>
        <v>0.12000000000000011</v>
      </c>
      <c r="H44" s="107">
        <v>0</v>
      </c>
      <c r="I44" s="106">
        <f t="shared" si="2"/>
        <v>1.8</v>
      </c>
      <c r="J44" s="116">
        <f t="shared" ref="J44:J55" si="20">F44*E44</f>
        <v>107.52</v>
      </c>
      <c r="K44" s="107">
        <f t="shared" ref="K44:K55" si="21">G44*E44</f>
        <v>7.6800000000000068</v>
      </c>
      <c r="L44" s="107">
        <f t="shared" ref="L44:L55" si="22">H44*E44</f>
        <v>0</v>
      </c>
      <c r="M44" s="108">
        <f t="shared" ref="M44:M55" si="23">J44+K44+L44</f>
        <v>115.2</v>
      </c>
    </row>
    <row r="45" spans="1:13" ht="41.25" x14ac:dyDescent="0.25">
      <c r="A45" s="118" t="s">
        <v>38</v>
      </c>
      <c r="B45" s="117" t="s">
        <v>135</v>
      </c>
      <c r="C45" s="114" t="s">
        <v>47</v>
      </c>
      <c r="D45" s="113">
        <v>1.17</v>
      </c>
      <c r="E45" s="105">
        <v>835</v>
      </c>
      <c r="F45" s="106">
        <v>1.05</v>
      </c>
      <c r="G45" s="106">
        <f t="shared" si="19"/>
        <v>0.11999999999999988</v>
      </c>
      <c r="H45" s="107">
        <v>0</v>
      </c>
      <c r="I45" s="106">
        <f t="shared" si="2"/>
        <v>1.17</v>
      </c>
      <c r="J45" s="116">
        <f t="shared" si="20"/>
        <v>876.75</v>
      </c>
      <c r="K45" s="107">
        <f t="shared" si="21"/>
        <v>100.1999999999999</v>
      </c>
      <c r="L45" s="107">
        <f t="shared" si="22"/>
        <v>0</v>
      </c>
      <c r="M45" s="108">
        <f t="shared" si="23"/>
        <v>976.94999999999993</v>
      </c>
    </row>
    <row r="46" spans="1:13" ht="41.25" x14ac:dyDescent="0.25">
      <c r="A46" s="118" t="s">
        <v>39</v>
      </c>
      <c r="B46" s="117" t="s">
        <v>136</v>
      </c>
      <c r="C46" s="114" t="s">
        <v>47</v>
      </c>
      <c r="D46" s="113">
        <v>1.03</v>
      </c>
      <c r="E46" s="105">
        <v>6747</v>
      </c>
      <c r="F46" s="106">
        <v>0.91</v>
      </c>
      <c r="G46" s="106">
        <f t="shared" si="19"/>
        <v>0.12</v>
      </c>
      <c r="H46" s="107">
        <v>0</v>
      </c>
      <c r="I46" s="106">
        <f t="shared" si="2"/>
        <v>1.03</v>
      </c>
      <c r="J46" s="116">
        <f t="shared" si="20"/>
        <v>6139.77</v>
      </c>
      <c r="K46" s="107">
        <f t="shared" si="21"/>
        <v>809.64</v>
      </c>
      <c r="L46" s="107">
        <f t="shared" si="22"/>
        <v>0</v>
      </c>
      <c r="M46" s="108">
        <f t="shared" si="23"/>
        <v>6949.4100000000008</v>
      </c>
    </row>
    <row r="47" spans="1:13" ht="15.75" x14ac:dyDescent="0.25">
      <c r="A47" s="118" t="s">
        <v>40</v>
      </c>
      <c r="B47" s="117" t="s">
        <v>137</v>
      </c>
      <c r="C47" s="114" t="s">
        <v>64</v>
      </c>
      <c r="D47" s="113">
        <v>6.69</v>
      </c>
      <c r="E47" s="105">
        <v>10</v>
      </c>
      <c r="F47" s="106">
        <v>4.34</v>
      </c>
      <c r="G47" s="106">
        <f t="shared" si="19"/>
        <v>2.3500000000000005</v>
      </c>
      <c r="H47" s="107">
        <v>0</v>
      </c>
      <c r="I47" s="106">
        <f t="shared" si="2"/>
        <v>6.69</v>
      </c>
      <c r="J47" s="116">
        <f t="shared" si="20"/>
        <v>43.4</v>
      </c>
      <c r="K47" s="107">
        <f t="shared" si="21"/>
        <v>23.500000000000007</v>
      </c>
      <c r="L47" s="107">
        <f t="shared" si="22"/>
        <v>0</v>
      </c>
      <c r="M47" s="108">
        <f t="shared" si="23"/>
        <v>66.900000000000006</v>
      </c>
    </row>
    <row r="48" spans="1:13" ht="26.25" customHeight="1" x14ac:dyDescent="0.25">
      <c r="A48" s="118" t="s">
        <v>65</v>
      </c>
      <c r="B48" s="117" t="s">
        <v>138</v>
      </c>
      <c r="C48" s="114" t="s">
        <v>66</v>
      </c>
      <c r="D48" s="113">
        <v>440.93</v>
      </c>
      <c r="E48" s="105">
        <v>12</v>
      </c>
      <c r="F48" s="106">
        <v>283.38</v>
      </c>
      <c r="G48" s="106">
        <f t="shared" si="19"/>
        <v>127.10000000000001</v>
      </c>
      <c r="H48" s="107">
        <v>30.45</v>
      </c>
      <c r="I48" s="106">
        <f t="shared" si="2"/>
        <v>440.93</v>
      </c>
      <c r="J48" s="116">
        <f t="shared" si="20"/>
        <v>3400.56</v>
      </c>
      <c r="K48" s="107">
        <f t="shared" si="21"/>
        <v>1525.2</v>
      </c>
      <c r="L48" s="107">
        <f t="shared" si="22"/>
        <v>365.4</v>
      </c>
      <c r="M48" s="108">
        <f t="shared" si="23"/>
        <v>5291.16</v>
      </c>
    </row>
    <row r="49" spans="1:13" ht="26.25" customHeight="1" x14ac:dyDescent="0.25">
      <c r="A49" s="118" t="s">
        <v>67</v>
      </c>
      <c r="B49" s="117" t="s">
        <v>139</v>
      </c>
      <c r="C49" s="114" t="s">
        <v>66</v>
      </c>
      <c r="D49" s="113">
        <v>43.41</v>
      </c>
      <c r="E49" s="105">
        <v>120</v>
      </c>
      <c r="F49" s="107">
        <v>23.83</v>
      </c>
      <c r="G49" s="106">
        <v>15.48</v>
      </c>
      <c r="H49" s="107">
        <v>4.0999999999999996</v>
      </c>
      <c r="I49" s="106">
        <f t="shared" si="2"/>
        <v>43.410000000000004</v>
      </c>
      <c r="J49" s="116">
        <f t="shared" si="20"/>
        <v>2859.6</v>
      </c>
      <c r="K49" s="107">
        <f t="shared" si="21"/>
        <v>1857.6000000000001</v>
      </c>
      <c r="L49" s="107">
        <f t="shared" si="22"/>
        <v>491.99999999999994</v>
      </c>
      <c r="M49" s="108">
        <f t="shared" si="23"/>
        <v>5209.2</v>
      </c>
    </row>
    <row r="50" spans="1:13" ht="27.75" customHeight="1" x14ac:dyDescent="0.25">
      <c r="A50" s="118" t="s">
        <v>68</v>
      </c>
      <c r="B50" s="117" t="s">
        <v>140</v>
      </c>
      <c r="C50" s="114" t="s">
        <v>66</v>
      </c>
      <c r="D50" s="113">
        <v>122.54</v>
      </c>
      <c r="E50" s="105">
        <v>12</v>
      </c>
      <c r="F50" s="106">
        <v>76.95</v>
      </c>
      <c r="G50" s="106">
        <f t="shared" si="19"/>
        <v>38.510000000000005</v>
      </c>
      <c r="H50" s="107">
        <v>7.08</v>
      </c>
      <c r="I50" s="106">
        <f t="shared" si="2"/>
        <v>122.54</v>
      </c>
      <c r="J50" s="116">
        <f t="shared" si="20"/>
        <v>923.40000000000009</v>
      </c>
      <c r="K50" s="107">
        <f t="shared" si="21"/>
        <v>462.12000000000006</v>
      </c>
      <c r="L50" s="107">
        <f t="shared" si="22"/>
        <v>84.960000000000008</v>
      </c>
      <c r="M50" s="108">
        <f t="shared" si="23"/>
        <v>1470.4800000000002</v>
      </c>
    </row>
    <row r="51" spans="1:13" ht="28.5" x14ac:dyDescent="0.25">
      <c r="A51" s="118" t="s">
        <v>69</v>
      </c>
      <c r="B51" s="117" t="s">
        <v>141</v>
      </c>
      <c r="C51" s="114" t="s">
        <v>66</v>
      </c>
      <c r="D51" s="113">
        <v>1033.1199999999999</v>
      </c>
      <c r="E51" s="105">
        <v>1</v>
      </c>
      <c r="F51" s="106">
        <v>992.72</v>
      </c>
      <c r="G51" s="106">
        <f t="shared" si="19"/>
        <v>39.999999999999865</v>
      </c>
      <c r="H51" s="107">
        <v>0.4</v>
      </c>
      <c r="I51" s="106">
        <f t="shared" si="2"/>
        <v>1033.1199999999999</v>
      </c>
      <c r="J51" s="116">
        <f t="shared" si="20"/>
        <v>992.72</v>
      </c>
      <c r="K51" s="107">
        <f t="shared" si="21"/>
        <v>39.999999999999865</v>
      </c>
      <c r="L51" s="107">
        <f t="shared" si="22"/>
        <v>0.4</v>
      </c>
      <c r="M51" s="108">
        <f t="shared" si="23"/>
        <v>1033.1199999999999</v>
      </c>
    </row>
    <row r="52" spans="1:13" ht="28.5" x14ac:dyDescent="0.25">
      <c r="A52" s="118" t="s">
        <v>70</v>
      </c>
      <c r="B52" s="117" t="s">
        <v>142</v>
      </c>
      <c r="C52" s="114" t="s">
        <v>66</v>
      </c>
      <c r="D52" s="113">
        <v>516.55999999999995</v>
      </c>
      <c r="E52" s="105">
        <v>1</v>
      </c>
      <c r="F52" s="106">
        <v>496.36</v>
      </c>
      <c r="G52" s="106">
        <f t="shared" si="19"/>
        <v>19.999999999999932</v>
      </c>
      <c r="H52" s="107">
        <v>0.2</v>
      </c>
      <c r="I52" s="106">
        <f t="shared" si="2"/>
        <v>516.55999999999995</v>
      </c>
      <c r="J52" s="116">
        <f>F52*E52-0.22</f>
        <v>496.14</v>
      </c>
      <c r="K52" s="107">
        <f t="shared" si="21"/>
        <v>19.999999999999932</v>
      </c>
      <c r="L52" s="107">
        <f t="shared" si="22"/>
        <v>0.2</v>
      </c>
      <c r="M52" s="108">
        <f t="shared" si="23"/>
        <v>516.33999999999992</v>
      </c>
    </row>
    <row r="53" spans="1:13" ht="15.75" x14ac:dyDescent="0.25">
      <c r="A53" s="118" t="s">
        <v>71</v>
      </c>
      <c r="B53" s="117" t="s">
        <v>143</v>
      </c>
      <c r="C53" s="114" t="s">
        <v>66</v>
      </c>
      <c r="D53" s="113">
        <v>195.24</v>
      </c>
      <c r="E53" s="105">
        <v>11</v>
      </c>
      <c r="F53" s="106">
        <v>160.36000000000001</v>
      </c>
      <c r="G53" s="106">
        <f t="shared" si="19"/>
        <v>25.929999999999996</v>
      </c>
      <c r="H53" s="107">
        <v>8.9499999999999993</v>
      </c>
      <c r="I53" s="106">
        <f t="shared" si="2"/>
        <v>195.24</v>
      </c>
      <c r="J53" s="116">
        <f>F53*E53</f>
        <v>1763.96</v>
      </c>
      <c r="K53" s="107">
        <f t="shared" si="21"/>
        <v>285.22999999999996</v>
      </c>
      <c r="L53" s="107">
        <f t="shared" si="22"/>
        <v>98.449999999999989</v>
      </c>
      <c r="M53" s="108">
        <f t="shared" si="23"/>
        <v>2147.64</v>
      </c>
    </row>
    <row r="54" spans="1:13" ht="28.5" x14ac:dyDescent="0.25">
      <c r="A54" s="118" t="s">
        <v>72</v>
      </c>
      <c r="B54" s="117" t="s">
        <v>144</v>
      </c>
      <c r="C54" s="114" t="s">
        <v>66</v>
      </c>
      <c r="D54" s="113">
        <v>110.98</v>
      </c>
      <c r="E54" s="105">
        <v>11</v>
      </c>
      <c r="F54" s="107">
        <v>84</v>
      </c>
      <c r="G54" s="106">
        <f t="shared" si="19"/>
        <v>18.430000000000003</v>
      </c>
      <c r="H54" s="107">
        <v>8.5500000000000007</v>
      </c>
      <c r="I54" s="106">
        <f t="shared" si="2"/>
        <v>110.98</v>
      </c>
      <c r="J54" s="116">
        <f>F54*E54</f>
        <v>924</v>
      </c>
      <c r="K54" s="107">
        <f t="shared" si="21"/>
        <v>202.73000000000005</v>
      </c>
      <c r="L54" s="107">
        <f t="shared" si="22"/>
        <v>94.050000000000011</v>
      </c>
      <c r="M54" s="108">
        <f t="shared" si="23"/>
        <v>1220.78</v>
      </c>
    </row>
    <row r="55" spans="1:13" ht="15.75" x14ac:dyDescent="0.25">
      <c r="A55" s="118" t="s">
        <v>73</v>
      </c>
      <c r="B55" s="117" t="s">
        <v>145</v>
      </c>
      <c r="C55" s="114" t="s">
        <v>90</v>
      </c>
      <c r="D55" s="113">
        <v>1.1499999999999999</v>
      </c>
      <c r="E55" s="105">
        <v>40000</v>
      </c>
      <c r="F55" s="106">
        <v>0</v>
      </c>
      <c r="G55" s="106">
        <f>D55-F55-H55</f>
        <v>1.1499999999999999</v>
      </c>
      <c r="H55" s="107">
        <v>0</v>
      </c>
      <c r="I55" s="106">
        <f t="shared" si="2"/>
        <v>1.1499999999999999</v>
      </c>
      <c r="J55" s="116">
        <f t="shared" si="20"/>
        <v>0</v>
      </c>
      <c r="K55" s="107">
        <f t="shared" si="21"/>
        <v>46000</v>
      </c>
      <c r="L55" s="107">
        <f t="shared" si="22"/>
        <v>0</v>
      </c>
      <c r="M55" s="108">
        <f t="shared" si="23"/>
        <v>46000</v>
      </c>
    </row>
    <row r="56" spans="1:13" x14ac:dyDescent="0.25">
      <c r="A56" s="119"/>
      <c r="B56" s="119"/>
      <c r="C56" s="120"/>
      <c r="D56" s="121">
        <f t="shared" ref="D56:I56" si="24">SUM(D8:D55)</f>
        <v>4509.2699999999986</v>
      </c>
      <c r="E56" s="121">
        <f t="shared" si="24"/>
        <v>65626</v>
      </c>
      <c r="F56" s="121">
        <f t="shared" si="24"/>
        <v>3372.07</v>
      </c>
      <c r="G56" s="121">
        <f t="shared" si="24"/>
        <v>998.77999999999986</v>
      </c>
      <c r="H56" s="121">
        <f t="shared" si="24"/>
        <v>138.41999999999999</v>
      </c>
      <c r="I56" s="121">
        <f t="shared" si="24"/>
        <v>4509.2699999999986</v>
      </c>
      <c r="J56" s="121">
        <f>SUM(J8:J55)</f>
        <v>332902.97000000009</v>
      </c>
      <c r="K56" s="121">
        <f t="shared" ref="K56:L56" si="25">SUM(K8:K55)</f>
        <v>251029.64</v>
      </c>
      <c r="L56" s="121">
        <f t="shared" si="25"/>
        <v>19758.390000000007</v>
      </c>
      <c r="M56" s="139">
        <f>SUM(M8:M55)</f>
        <v>603691</v>
      </c>
    </row>
    <row r="57" spans="1:13" x14ac:dyDescent="0.25">
      <c r="A57" s="119"/>
      <c r="B57" s="119"/>
      <c r="C57" s="120"/>
      <c r="D57" s="120"/>
      <c r="E57" s="120"/>
      <c r="F57" s="119"/>
      <c r="G57" s="119"/>
      <c r="H57" s="119"/>
      <c r="I57" s="119"/>
      <c r="J57" s="119"/>
      <c r="K57" s="119"/>
      <c r="L57" s="122" t="s">
        <v>91</v>
      </c>
      <c r="M57" s="123">
        <f>J56</f>
        <v>332902.97000000009</v>
      </c>
    </row>
    <row r="58" spans="1:13" x14ac:dyDescent="0.25">
      <c r="A58" s="119"/>
      <c r="B58" s="119"/>
      <c r="C58" s="120"/>
      <c r="D58" s="120"/>
      <c r="E58" s="120"/>
      <c r="F58" s="119"/>
      <c r="G58" s="119"/>
      <c r="H58" s="119"/>
      <c r="I58" s="119"/>
      <c r="J58" s="119"/>
      <c r="K58" s="119"/>
      <c r="L58" s="122" t="s">
        <v>92</v>
      </c>
      <c r="M58" s="123">
        <f>M57/1.2409</f>
        <v>268275.42106535588</v>
      </c>
    </row>
    <row r="59" spans="1:13" x14ac:dyDescent="0.25">
      <c r="A59" s="119"/>
      <c r="B59" s="119"/>
      <c r="C59" s="120"/>
      <c r="D59" s="120"/>
      <c r="E59" s="120"/>
      <c r="F59" s="119"/>
      <c r="G59" s="119"/>
      <c r="H59" s="119"/>
      <c r="I59" s="119"/>
      <c r="J59" s="119"/>
      <c r="K59" s="119"/>
      <c r="L59" s="122" t="s">
        <v>93</v>
      </c>
      <c r="M59" s="123">
        <f>K56</f>
        <v>251029.64</v>
      </c>
    </row>
    <row r="60" spans="1:13" x14ac:dyDescent="0.25">
      <c r="A60" s="119"/>
      <c r="B60" s="119"/>
      <c r="C60" s="120"/>
      <c r="D60" s="120"/>
      <c r="E60" s="120"/>
      <c r="F60" s="119"/>
      <c r="G60" s="119"/>
      <c r="H60" s="119"/>
      <c r="I60" s="119"/>
      <c r="J60" s="119"/>
      <c r="K60" s="119"/>
      <c r="L60" s="122" t="s">
        <v>94</v>
      </c>
      <c r="M60" s="123">
        <f>L56</f>
        <v>19758.390000000007</v>
      </c>
    </row>
    <row r="61" spans="1:13" x14ac:dyDescent="0.25">
      <c r="M61" s="56"/>
    </row>
    <row r="62" spans="1:13" x14ac:dyDescent="0.25">
      <c r="M62" s="55"/>
    </row>
    <row r="63" spans="1:13" x14ac:dyDescent="0.25">
      <c r="M63" s="55"/>
    </row>
    <row r="64" spans="1:13" x14ac:dyDescent="0.25">
      <c r="M64" s="55"/>
    </row>
    <row r="65" spans="13:13" x14ac:dyDescent="0.25">
      <c r="M65" s="55"/>
    </row>
    <row r="66" spans="13:13" x14ac:dyDescent="0.25">
      <c r="M66" s="55"/>
    </row>
    <row r="67" spans="13:13" x14ac:dyDescent="0.25">
      <c r="M67" s="55"/>
    </row>
    <row r="68" spans="13:13" x14ac:dyDescent="0.25">
      <c r="M68" s="55"/>
    </row>
    <row r="69" spans="13:13" x14ac:dyDescent="0.25">
      <c r="M69" s="55"/>
    </row>
    <row r="70" spans="13:13" x14ac:dyDescent="0.25">
      <c r="M70" s="55"/>
    </row>
    <row r="71" spans="13:13" x14ac:dyDescent="0.25">
      <c r="M71" s="55"/>
    </row>
    <row r="72" spans="13:13" x14ac:dyDescent="0.25">
      <c r="M72" s="55"/>
    </row>
    <row r="73" spans="13:13" x14ac:dyDescent="0.25">
      <c r="M73" s="55"/>
    </row>
    <row r="74" spans="13:13" x14ac:dyDescent="0.25">
      <c r="M74" s="55"/>
    </row>
  </sheetData>
  <mergeCells count="14">
    <mergeCell ref="A11:E11"/>
    <mergeCell ref="A20:E20"/>
    <mergeCell ref="A25:E25"/>
    <mergeCell ref="A37:E37"/>
    <mergeCell ref="A43:E43"/>
    <mergeCell ref="M3:O3"/>
    <mergeCell ref="A6:A7"/>
    <mergeCell ref="B6:B7"/>
    <mergeCell ref="C6:C7"/>
    <mergeCell ref="D6:D7"/>
    <mergeCell ref="E6:E7"/>
    <mergeCell ref="F6:I6"/>
    <mergeCell ref="J6:M6"/>
    <mergeCell ref="N6:P6"/>
  </mergeCells>
  <pageMargins left="0.70866141732283472" right="0.70866141732283472" top="0.74803149606299213" bottom="0.74803149606299213" header="0.31496062992125984" footer="0.31496062992125984"/>
  <pageSetup paperSize="9" scale="40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6756-9F30-43BC-A0CF-5191C98556E1}">
  <dimension ref="A2:L4"/>
  <sheetViews>
    <sheetView workbookViewId="0">
      <selection activeCell="E38" sqref="E38"/>
    </sheetView>
  </sheetViews>
  <sheetFormatPr defaultColWidth="8.85546875" defaultRowHeight="15" x14ac:dyDescent="0.25"/>
  <cols>
    <col min="1" max="1" width="14.85546875" style="130" customWidth="1"/>
    <col min="2" max="2" width="10.5703125" style="130" bestFit="1" customWidth="1"/>
    <col min="3" max="3" width="9.5703125" style="130" bestFit="1" customWidth="1"/>
    <col min="4" max="4" width="10.5703125" style="130" bestFit="1" customWidth="1"/>
    <col min="5" max="5" width="13.140625" style="130" customWidth="1"/>
    <col min="6" max="6" width="11.85546875" style="130" customWidth="1"/>
    <col min="7" max="7" width="10.28515625" style="130" customWidth="1"/>
    <col min="8" max="8" width="10.7109375" style="130" customWidth="1"/>
    <col min="9" max="9" width="13.140625" style="130" customWidth="1"/>
    <col min="10" max="10" width="11.85546875" style="130" customWidth="1"/>
    <col min="11" max="11" width="10.28515625" style="130" customWidth="1"/>
    <col min="12" max="12" width="10.7109375" style="130" customWidth="1"/>
    <col min="13" max="16384" width="8.85546875" style="130"/>
  </cols>
  <sheetData>
    <row r="2" spans="1:12" x14ac:dyDescent="0.25">
      <c r="A2" s="166" t="s">
        <v>83</v>
      </c>
      <c r="B2" s="166"/>
      <c r="C2" s="166"/>
      <c r="D2" s="166"/>
      <c r="E2" s="166" t="s">
        <v>146</v>
      </c>
      <c r="F2" s="166"/>
      <c r="G2" s="166"/>
      <c r="H2" s="166"/>
      <c r="I2" s="166" t="s">
        <v>147</v>
      </c>
      <c r="J2" s="166"/>
      <c r="K2" s="166"/>
      <c r="L2" s="166"/>
    </row>
    <row r="3" spans="1:12" x14ac:dyDescent="0.25">
      <c r="A3" s="131">
        <v>1000</v>
      </c>
      <c r="B3" s="131">
        <v>2000</v>
      </c>
      <c r="C3" s="131">
        <v>5000</v>
      </c>
      <c r="D3" s="131" t="s">
        <v>84</v>
      </c>
      <c r="E3" s="131">
        <v>1000</v>
      </c>
      <c r="F3" s="131">
        <v>2000</v>
      </c>
      <c r="G3" s="131">
        <v>5000</v>
      </c>
      <c r="H3" s="131" t="s">
        <v>84</v>
      </c>
      <c r="I3" s="131">
        <v>1000</v>
      </c>
      <c r="J3" s="131">
        <v>2000</v>
      </c>
      <c r="K3" s="131">
        <v>5000</v>
      </c>
      <c r="L3" s="131" t="s">
        <v>84</v>
      </c>
    </row>
    <row r="4" spans="1:12" x14ac:dyDescent="0.25">
      <c r="A4" s="132">
        <v>332903.19</v>
      </c>
      <c r="B4" s="132">
        <v>251029.64</v>
      </c>
      <c r="C4" s="132">
        <v>19758.39</v>
      </c>
      <c r="D4" s="132">
        <v>603691.22</v>
      </c>
      <c r="E4" s="132">
        <f>(I4/2)-(A4/2)+A4</f>
        <v>375194.59511900001</v>
      </c>
      <c r="F4" s="132">
        <f>(J4/2)-(B4/2)+B4</f>
        <v>262249.73499999999</v>
      </c>
      <c r="G4" s="132">
        <f>(K4/2)-(C4/2)+C4</f>
        <v>18242.064999999995</v>
      </c>
      <c r="H4" s="132">
        <f>SUM(E4:G4)</f>
        <v>655686.39511899999</v>
      </c>
      <c r="I4" s="132">
        <f>NMPD!J61</f>
        <v>417486.00023800001</v>
      </c>
      <c r="J4" s="132">
        <f>NMPD!K61</f>
        <v>273469.82999999996</v>
      </c>
      <c r="K4" s="132">
        <f>NMPD!L61</f>
        <v>16725.739999999994</v>
      </c>
      <c r="L4" s="132">
        <f>SUM(I4:K4)</f>
        <v>707681.57023800001</v>
      </c>
    </row>
  </sheetData>
  <mergeCells count="3">
    <mergeCell ref="A2:D2"/>
    <mergeCell ref="E2:H2"/>
    <mergeCell ref="I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66B26-0352-417F-B0E9-12E730E683D8}">
  <sheetPr>
    <pageSetUpPr fitToPage="1"/>
  </sheetPr>
  <dimension ref="A1:T79"/>
  <sheetViews>
    <sheetView topLeftCell="B1" zoomScale="70" zoomScaleNormal="70" workbookViewId="0">
      <pane ySplit="7" topLeftCell="A50" activePane="bottomLeft" state="frozen"/>
      <selection activeCell="B1" sqref="B1"/>
      <selection pane="bottomLeft" activeCell="O67" sqref="O67"/>
    </sheetView>
  </sheetViews>
  <sheetFormatPr defaultRowHeight="15" x14ac:dyDescent="0.25"/>
  <cols>
    <col min="1" max="1" width="0" hidden="1" customWidth="1"/>
    <col min="2" max="2" width="7.7109375" customWidth="1"/>
    <col min="3" max="3" width="40.7109375" customWidth="1"/>
    <col min="4" max="4" width="15.85546875" customWidth="1"/>
    <col min="5" max="5" width="11.28515625" customWidth="1"/>
    <col min="6" max="6" width="9.140625" customWidth="1"/>
    <col min="7" max="7" width="9.42578125" customWidth="1"/>
    <col min="8" max="8" width="12" customWidth="1"/>
    <col min="9" max="9" width="11.42578125" customWidth="1"/>
    <col min="10" max="10" width="12.85546875" customWidth="1"/>
    <col min="11" max="11" width="19.140625" customWidth="1"/>
    <col min="12" max="12" width="10.85546875" customWidth="1"/>
    <col min="13" max="13" width="12.28515625" customWidth="1"/>
    <col min="14" max="14" width="11.85546875" customWidth="1"/>
    <col min="15" max="15" width="12.42578125" customWidth="1"/>
    <col min="16" max="16" width="10.5703125" bestFit="1" customWidth="1"/>
    <col min="17" max="17" width="11.85546875" customWidth="1"/>
    <col min="18" max="18" width="11" customWidth="1"/>
    <col min="20" max="20" width="13.7109375" customWidth="1"/>
  </cols>
  <sheetData>
    <row r="1" spans="1:20" ht="15.75" x14ac:dyDescent="0.25">
      <c r="N1" s="14" t="s">
        <v>95</v>
      </c>
      <c r="O1" s="14"/>
    </row>
    <row r="2" spans="1:20" ht="15.75" x14ac:dyDescent="0.25">
      <c r="L2" s="15"/>
      <c r="M2" s="15"/>
      <c r="N2" s="14" t="s">
        <v>19</v>
      </c>
      <c r="O2" s="14"/>
    </row>
    <row r="3" spans="1:20" ht="15.6" customHeight="1" x14ac:dyDescent="0.25">
      <c r="H3" s="57"/>
      <c r="I3" s="57"/>
      <c r="J3" s="57"/>
      <c r="K3" s="57"/>
      <c r="L3" s="170" t="s">
        <v>96</v>
      </c>
      <c r="M3" s="170"/>
      <c r="N3" s="170"/>
      <c r="O3" s="58"/>
    </row>
    <row r="4" spans="1:20" ht="15.75" x14ac:dyDescent="0.25">
      <c r="L4" s="15"/>
      <c r="N4" s="14" t="s">
        <v>76</v>
      </c>
    </row>
    <row r="5" spans="1:20" ht="15.75" x14ac:dyDescent="0.25">
      <c r="A5" s="59" t="s">
        <v>97</v>
      </c>
      <c r="B5" s="149" t="s">
        <v>98</v>
      </c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60"/>
    </row>
    <row r="6" spans="1:20" ht="33.75" customHeight="1" x14ac:dyDescent="0.25">
      <c r="A6" s="10" t="s">
        <v>17</v>
      </c>
      <c r="B6" s="9" t="s">
        <v>17</v>
      </c>
      <c r="C6" s="147" t="s">
        <v>16</v>
      </c>
      <c r="D6" s="148" t="s">
        <v>15</v>
      </c>
      <c r="E6" s="171" t="s">
        <v>202</v>
      </c>
      <c r="F6" s="172"/>
      <c r="G6" s="172"/>
      <c r="H6" s="172"/>
      <c r="I6" s="173"/>
      <c r="J6" s="171" t="s">
        <v>203</v>
      </c>
      <c r="K6" s="173"/>
      <c r="L6" s="174" t="s">
        <v>204</v>
      </c>
      <c r="M6" s="175"/>
      <c r="N6" s="176"/>
      <c r="O6" s="167" t="s">
        <v>205</v>
      </c>
      <c r="P6" s="168"/>
      <c r="Q6" s="141"/>
    </row>
    <row r="7" spans="1:20" ht="38.25" x14ac:dyDescent="0.25">
      <c r="A7" s="10" t="s">
        <v>10</v>
      </c>
      <c r="B7" s="9" t="s">
        <v>10</v>
      </c>
      <c r="C7" s="147"/>
      <c r="D7" s="148"/>
      <c r="E7" s="51" t="s">
        <v>14</v>
      </c>
      <c r="F7" s="52" t="s">
        <v>99</v>
      </c>
      <c r="G7" s="51" t="s">
        <v>12</v>
      </c>
      <c r="H7" s="12" t="s">
        <v>8</v>
      </c>
      <c r="I7" s="12" t="s">
        <v>7</v>
      </c>
      <c r="J7" s="12" t="s">
        <v>8</v>
      </c>
      <c r="K7" s="12" t="s">
        <v>7</v>
      </c>
      <c r="L7" s="51" t="s">
        <v>12</v>
      </c>
      <c r="M7" s="12" t="s">
        <v>8</v>
      </c>
      <c r="N7" s="12" t="s">
        <v>7</v>
      </c>
      <c r="O7" s="12" t="s">
        <v>8</v>
      </c>
      <c r="P7" s="12" t="s">
        <v>7</v>
      </c>
    </row>
    <row r="8" spans="1:20" ht="38.25" x14ac:dyDescent="0.25">
      <c r="A8" s="10"/>
      <c r="B8" s="21" t="s">
        <v>2</v>
      </c>
      <c r="C8" s="22" t="s">
        <v>150</v>
      </c>
      <c r="D8" s="18"/>
      <c r="E8" s="19"/>
      <c r="F8" s="19"/>
      <c r="G8" s="19"/>
      <c r="H8" s="16"/>
      <c r="I8" s="16"/>
      <c r="J8" s="140"/>
      <c r="K8" s="140"/>
      <c r="L8" s="19"/>
      <c r="M8" s="16"/>
      <c r="N8" s="16"/>
    </row>
    <row r="9" spans="1:20" ht="41.25" x14ac:dyDescent="0.25">
      <c r="A9" s="10"/>
      <c r="B9" s="23" t="s">
        <v>3</v>
      </c>
      <c r="C9" s="135" t="s">
        <v>173</v>
      </c>
      <c r="D9" s="62" t="s">
        <v>45</v>
      </c>
      <c r="E9" s="63">
        <v>74.349999999999994</v>
      </c>
      <c r="F9" s="64">
        <v>0</v>
      </c>
      <c r="G9" s="63">
        <v>74.349999999999994</v>
      </c>
      <c r="H9" s="65">
        <v>890</v>
      </c>
      <c r="I9" s="66">
        <v>66171.5</v>
      </c>
      <c r="J9" s="66">
        <f>H9/2</f>
        <v>445</v>
      </c>
      <c r="K9" s="66">
        <f>I9/2</f>
        <v>33085.75</v>
      </c>
      <c r="L9" s="63">
        <v>62.2</v>
      </c>
      <c r="M9" s="65">
        <v>204</v>
      </c>
      <c r="N9" s="67">
        <f>L9*M9</f>
        <v>12688.800000000001</v>
      </c>
      <c r="O9" s="65">
        <f>M9/2</f>
        <v>102</v>
      </c>
      <c r="P9" s="67">
        <f>N9/2</f>
        <v>6344.4000000000005</v>
      </c>
      <c r="Q9" s="25"/>
      <c r="R9" s="25"/>
      <c r="S9" s="25"/>
      <c r="T9" s="25"/>
    </row>
    <row r="10" spans="1:20" ht="66.75" x14ac:dyDescent="0.25">
      <c r="A10" s="10"/>
      <c r="B10" s="23" t="s">
        <v>20</v>
      </c>
      <c r="C10" s="135" t="s">
        <v>174</v>
      </c>
      <c r="D10" s="62" t="s">
        <v>45</v>
      </c>
      <c r="E10" s="64">
        <v>172.19</v>
      </c>
      <c r="F10" s="64">
        <v>0</v>
      </c>
      <c r="G10" s="63">
        <v>172.19</v>
      </c>
      <c r="H10" s="65">
        <v>800</v>
      </c>
      <c r="I10" s="66">
        <v>137752</v>
      </c>
      <c r="J10" s="66">
        <f t="shared" ref="J10:J54" si="0">H10/2</f>
        <v>400</v>
      </c>
      <c r="K10" s="66">
        <f t="shared" ref="K10:K63" si="1">I10/2</f>
        <v>68876</v>
      </c>
      <c r="L10" s="63">
        <v>144.51</v>
      </c>
      <c r="M10" s="65">
        <v>1010</v>
      </c>
      <c r="N10" s="67">
        <f t="shared" ref="N10:N11" si="2">L10*M10</f>
        <v>145955.09999999998</v>
      </c>
      <c r="O10" s="65">
        <f t="shared" ref="O10:O63" si="3">M10/2</f>
        <v>505</v>
      </c>
      <c r="P10" s="67">
        <f t="shared" ref="P10:P63" si="4">N10/2</f>
        <v>72977.549999999988</v>
      </c>
      <c r="Q10" s="25"/>
      <c r="R10" s="25"/>
      <c r="S10" s="25"/>
      <c r="T10" s="25"/>
    </row>
    <row r="11" spans="1:20" ht="51" x14ac:dyDescent="0.25">
      <c r="A11" s="10"/>
      <c r="B11" s="23" t="s">
        <v>21</v>
      </c>
      <c r="C11" s="135" t="s">
        <v>148</v>
      </c>
      <c r="D11" s="62" t="s">
        <v>45</v>
      </c>
      <c r="E11" s="63">
        <v>67.209999999999994</v>
      </c>
      <c r="F11" s="64">
        <v>0</v>
      </c>
      <c r="G11" s="63">
        <v>67.209999999999994</v>
      </c>
      <c r="H11" s="65">
        <v>220</v>
      </c>
      <c r="I11" s="66">
        <v>14786.199999999999</v>
      </c>
      <c r="J11" s="66">
        <f t="shared" si="0"/>
        <v>110</v>
      </c>
      <c r="K11" s="66">
        <f t="shared" si="1"/>
        <v>7393.0999999999995</v>
      </c>
      <c r="L11" s="63">
        <v>56.38</v>
      </c>
      <c r="M11" s="65">
        <v>460</v>
      </c>
      <c r="N11" s="67">
        <f t="shared" si="2"/>
        <v>25934.800000000003</v>
      </c>
      <c r="O11" s="65">
        <f t="shared" si="3"/>
        <v>230</v>
      </c>
      <c r="P11" s="67">
        <f t="shared" si="4"/>
        <v>12967.400000000001</v>
      </c>
      <c r="Q11" s="25"/>
      <c r="R11" s="25"/>
      <c r="S11" s="25"/>
      <c r="T11" s="25"/>
    </row>
    <row r="12" spans="1:20" x14ac:dyDescent="0.25">
      <c r="A12" s="10"/>
      <c r="B12" s="33" t="s">
        <v>46</v>
      </c>
      <c r="C12" s="33" t="s">
        <v>149</v>
      </c>
      <c r="D12" s="62"/>
      <c r="E12" s="64"/>
      <c r="F12" s="64"/>
      <c r="G12" s="63"/>
      <c r="H12" s="65"/>
      <c r="I12" s="66"/>
      <c r="J12" s="66"/>
      <c r="K12" s="66"/>
      <c r="L12" s="63"/>
      <c r="M12" s="65"/>
      <c r="N12" s="68"/>
      <c r="O12" s="65"/>
      <c r="P12" s="67"/>
      <c r="Q12" s="25"/>
      <c r="R12" s="25"/>
      <c r="S12" s="25"/>
      <c r="T12" s="25"/>
    </row>
    <row r="13" spans="1:20" ht="28.5" x14ac:dyDescent="0.25">
      <c r="A13" s="10"/>
      <c r="B13" s="23" t="s">
        <v>22</v>
      </c>
      <c r="C13" s="135" t="s">
        <v>175</v>
      </c>
      <c r="D13" s="62" t="s">
        <v>47</v>
      </c>
      <c r="E13" s="64">
        <v>65.98</v>
      </c>
      <c r="F13" s="64">
        <v>0</v>
      </c>
      <c r="G13" s="64">
        <v>65.98</v>
      </c>
      <c r="H13" s="65">
        <v>1500</v>
      </c>
      <c r="I13" s="66">
        <v>98970</v>
      </c>
      <c r="J13" s="66">
        <f t="shared" si="0"/>
        <v>750</v>
      </c>
      <c r="K13" s="66">
        <f t="shared" si="1"/>
        <v>49485</v>
      </c>
      <c r="L13" s="69">
        <v>53.6</v>
      </c>
      <c r="M13" s="65">
        <v>1121</v>
      </c>
      <c r="N13" s="68">
        <f>L13*M13</f>
        <v>60085.599999999999</v>
      </c>
      <c r="O13" s="65">
        <f t="shared" si="3"/>
        <v>560.5</v>
      </c>
      <c r="P13" s="67">
        <f t="shared" si="4"/>
        <v>30042.799999999999</v>
      </c>
      <c r="Q13" s="25"/>
      <c r="R13" s="25"/>
      <c r="S13" s="25"/>
      <c r="T13" s="25"/>
    </row>
    <row r="14" spans="1:20" ht="28.5" x14ac:dyDescent="0.25">
      <c r="A14" s="10"/>
      <c r="B14" s="23" t="s">
        <v>23</v>
      </c>
      <c r="C14" s="135" t="s">
        <v>176</v>
      </c>
      <c r="D14" s="62" t="s">
        <v>47</v>
      </c>
      <c r="E14" s="64">
        <v>101.91</v>
      </c>
      <c r="F14" s="64">
        <v>0</v>
      </c>
      <c r="G14" s="63">
        <v>101.91</v>
      </c>
      <c r="H14" s="65">
        <v>24</v>
      </c>
      <c r="I14" s="66">
        <v>2445.84</v>
      </c>
      <c r="J14" s="66">
        <f t="shared" si="0"/>
        <v>12</v>
      </c>
      <c r="K14" s="66">
        <f t="shared" si="1"/>
        <v>1222.92</v>
      </c>
      <c r="L14" s="69">
        <v>81.349999999999994</v>
      </c>
      <c r="M14" s="65">
        <v>7</v>
      </c>
      <c r="N14" s="68">
        <f t="shared" ref="N14:N62" si="5">L14*M14</f>
        <v>569.44999999999993</v>
      </c>
      <c r="O14" s="65">
        <f t="shared" si="3"/>
        <v>3.5</v>
      </c>
      <c r="P14" s="67">
        <f t="shared" si="4"/>
        <v>284.72499999999997</v>
      </c>
      <c r="Q14" s="25"/>
      <c r="R14" s="25"/>
      <c r="S14" s="25"/>
      <c r="T14" s="25"/>
    </row>
    <row r="15" spans="1:20" ht="41.25" x14ac:dyDescent="0.25">
      <c r="A15" s="10"/>
      <c r="B15" s="31" t="s">
        <v>24</v>
      </c>
      <c r="C15" s="135" t="s">
        <v>197</v>
      </c>
      <c r="D15" s="62" t="s">
        <v>47</v>
      </c>
      <c r="E15" s="64">
        <v>81.239999999999995</v>
      </c>
      <c r="F15" s="64">
        <v>0</v>
      </c>
      <c r="G15" s="64">
        <v>81.239999999999995</v>
      </c>
      <c r="H15" s="65">
        <v>80</v>
      </c>
      <c r="I15" s="66">
        <v>6499.2</v>
      </c>
      <c r="J15" s="66">
        <f t="shared" si="0"/>
        <v>40</v>
      </c>
      <c r="K15" s="66">
        <f t="shared" si="1"/>
        <v>3249.6</v>
      </c>
      <c r="L15" s="69">
        <v>66.900000000000006</v>
      </c>
      <c r="M15" s="65">
        <v>109</v>
      </c>
      <c r="N15" s="68">
        <f t="shared" si="5"/>
        <v>7292.1</v>
      </c>
      <c r="O15" s="65">
        <f t="shared" si="3"/>
        <v>54.5</v>
      </c>
      <c r="P15" s="67">
        <f t="shared" si="4"/>
        <v>3646.05</v>
      </c>
      <c r="Q15" s="25"/>
      <c r="R15" s="25"/>
      <c r="S15" s="25"/>
      <c r="T15" s="25"/>
    </row>
    <row r="16" spans="1:20" ht="44.25" x14ac:dyDescent="0.25">
      <c r="A16" s="10"/>
      <c r="B16" s="31" t="s">
        <v>25</v>
      </c>
      <c r="C16" s="135" t="s">
        <v>177</v>
      </c>
      <c r="D16" s="62" t="s">
        <v>47</v>
      </c>
      <c r="E16" s="64">
        <v>125.4</v>
      </c>
      <c r="F16" s="64">
        <v>0</v>
      </c>
      <c r="G16" s="63">
        <v>125.4</v>
      </c>
      <c r="H16" s="65">
        <v>10</v>
      </c>
      <c r="I16" s="66">
        <v>1254</v>
      </c>
      <c r="J16" s="66">
        <f t="shared" si="0"/>
        <v>5</v>
      </c>
      <c r="K16" s="66">
        <f t="shared" si="1"/>
        <v>627</v>
      </c>
      <c r="L16" s="69">
        <v>100.81</v>
      </c>
      <c r="M16" s="65">
        <v>7</v>
      </c>
      <c r="N16" s="68">
        <f t="shared" si="5"/>
        <v>705.67000000000007</v>
      </c>
      <c r="O16" s="65">
        <f t="shared" si="3"/>
        <v>3.5</v>
      </c>
      <c r="P16" s="67">
        <f t="shared" si="4"/>
        <v>352.83500000000004</v>
      </c>
      <c r="Q16" s="25"/>
      <c r="R16" s="25"/>
      <c r="S16" s="25"/>
      <c r="T16" s="25"/>
    </row>
    <row r="17" spans="1:20" ht="28.5" x14ac:dyDescent="0.25">
      <c r="A17" s="10"/>
      <c r="B17" s="31" t="s">
        <v>26</v>
      </c>
      <c r="C17" s="135" t="s">
        <v>178</v>
      </c>
      <c r="D17" s="62" t="s">
        <v>47</v>
      </c>
      <c r="E17" s="64">
        <v>85.47</v>
      </c>
      <c r="F17" s="64">
        <v>0</v>
      </c>
      <c r="G17" s="64">
        <v>85.47</v>
      </c>
      <c r="H17" s="65">
        <v>2</v>
      </c>
      <c r="I17" s="66">
        <v>170.94</v>
      </c>
      <c r="J17" s="66">
        <f t="shared" si="0"/>
        <v>1</v>
      </c>
      <c r="K17" s="66">
        <f t="shared" si="1"/>
        <v>85.47</v>
      </c>
      <c r="L17" s="69">
        <v>70.819999999999993</v>
      </c>
      <c r="M17" s="65">
        <v>4</v>
      </c>
      <c r="N17" s="68">
        <f t="shared" si="5"/>
        <v>283.27999999999997</v>
      </c>
      <c r="O17" s="65">
        <f t="shared" si="3"/>
        <v>2</v>
      </c>
      <c r="P17" s="67">
        <f t="shared" si="4"/>
        <v>141.63999999999999</v>
      </c>
      <c r="Q17" s="25"/>
      <c r="R17" s="25"/>
      <c r="S17" s="25"/>
      <c r="T17" s="25"/>
    </row>
    <row r="18" spans="1:20" ht="31.5" x14ac:dyDescent="0.25">
      <c r="A18" s="10"/>
      <c r="B18" s="32" t="s">
        <v>48</v>
      </c>
      <c r="C18" s="135" t="s">
        <v>179</v>
      </c>
      <c r="D18" s="62" t="s">
        <v>47</v>
      </c>
      <c r="E18" s="66">
        <v>127.7</v>
      </c>
      <c r="F18" s="66">
        <v>0</v>
      </c>
      <c r="G18" s="64">
        <v>127.7</v>
      </c>
      <c r="H18" s="65">
        <v>10</v>
      </c>
      <c r="I18" s="66">
        <v>1277</v>
      </c>
      <c r="J18" s="66">
        <f t="shared" si="0"/>
        <v>5</v>
      </c>
      <c r="K18" s="66">
        <f t="shared" si="1"/>
        <v>638.5</v>
      </c>
      <c r="L18" s="69">
        <v>103.12</v>
      </c>
      <c r="M18" s="65">
        <v>7</v>
      </c>
      <c r="N18" s="68">
        <f t="shared" si="5"/>
        <v>721.84</v>
      </c>
      <c r="O18" s="65">
        <f t="shared" si="3"/>
        <v>3.5</v>
      </c>
      <c r="P18" s="67">
        <f t="shared" si="4"/>
        <v>360.92</v>
      </c>
      <c r="Q18" s="25"/>
      <c r="R18" s="25"/>
      <c r="S18" s="25"/>
      <c r="T18" s="25"/>
    </row>
    <row r="19" spans="1:20" ht="28.5" x14ac:dyDescent="0.25">
      <c r="A19" s="10"/>
      <c r="B19" s="23" t="s">
        <v>49</v>
      </c>
      <c r="C19" s="135" t="s">
        <v>180</v>
      </c>
      <c r="D19" s="62" t="s">
        <v>47</v>
      </c>
      <c r="E19" s="66">
        <v>88.99</v>
      </c>
      <c r="F19" s="66">
        <v>0</v>
      </c>
      <c r="G19" s="64">
        <v>88.99</v>
      </c>
      <c r="H19" s="65">
        <v>97</v>
      </c>
      <c r="I19" s="66">
        <v>8632.0299999999988</v>
      </c>
      <c r="J19" s="66">
        <f t="shared" si="0"/>
        <v>48.5</v>
      </c>
      <c r="K19" s="66">
        <f t="shared" si="1"/>
        <v>4316.0149999999994</v>
      </c>
      <c r="L19" s="69">
        <v>74.03</v>
      </c>
      <c r="M19" s="65">
        <v>97</v>
      </c>
      <c r="N19" s="68">
        <f t="shared" si="5"/>
        <v>7180.91</v>
      </c>
      <c r="O19" s="65">
        <f t="shared" si="3"/>
        <v>48.5</v>
      </c>
      <c r="P19" s="67">
        <f t="shared" si="4"/>
        <v>3590.4549999999999</v>
      </c>
      <c r="Q19" s="25"/>
      <c r="R19" s="25"/>
      <c r="S19" s="25"/>
      <c r="T19" s="25"/>
    </row>
    <row r="20" spans="1:20" ht="31.5" x14ac:dyDescent="0.25">
      <c r="A20" s="10"/>
      <c r="B20" s="23" t="s">
        <v>50</v>
      </c>
      <c r="C20" s="135" t="s">
        <v>181</v>
      </c>
      <c r="D20" s="71" t="s">
        <v>47</v>
      </c>
      <c r="E20" s="64">
        <v>132.06</v>
      </c>
      <c r="F20" s="72">
        <v>0</v>
      </c>
      <c r="G20" s="64">
        <v>132.06</v>
      </c>
      <c r="H20" s="65">
        <v>80</v>
      </c>
      <c r="I20" s="66">
        <f>10564.8-0.2</f>
        <v>10564.599999999999</v>
      </c>
      <c r="J20" s="66">
        <f t="shared" si="0"/>
        <v>40</v>
      </c>
      <c r="K20" s="66">
        <f t="shared" si="1"/>
        <v>5282.2999999999993</v>
      </c>
      <c r="L20" s="69">
        <v>106.92</v>
      </c>
      <c r="M20" s="65">
        <v>7</v>
      </c>
      <c r="N20" s="68">
        <f t="shared" si="5"/>
        <v>748.44</v>
      </c>
      <c r="O20" s="65">
        <f t="shared" si="3"/>
        <v>3.5</v>
      </c>
      <c r="P20" s="67">
        <f t="shared" si="4"/>
        <v>374.22</v>
      </c>
      <c r="Q20" s="25"/>
      <c r="R20" s="25"/>
      <c r="S20" s="25"/>
      <c r="T20" s="25"/>
    </row>
    <row r="21" spans="1:20" ht="25.5" x14ac:dyDescent="0.25">
      <c r="A21" s="10"/>
      <c r="B21" s="33" t="s">
        <v>27</v>
      </c>
      <c r="C21" s="33" t="s">
        <v>151</v>
      </c>
      <c r="D21" s="71"/>
      <c r="E21" s="64"/>
      <c r="F21" s="63"/>
      <c r="G21" s="64"/>
      <c r="H21" s="65"/>
      <c r="I21" s="66"/>
      <c r="J21" s="66"/>
      <c r="K21" s="66"/>
      <c r="L21" s="64"/>
      <c r="M21" s="65"/>
      <c r="N21" s="68"/>
      <c r="O21" s="65"/>
      <c r="P21" s="67"/>
      <c r="Q21" s="25"/>
      <c r="R21" s="25"/>
      <c r="S21" s="25"/>
      <c r="T21" s="25"/>
    </row>
    <row r="22" spans="1:20" ht="28.5" x14ac:dyDescent="0.25">
      <c r="A22" s="10"/>
      <c r="B22" s="23" t="s">
        <v>28</v>
      </c>
      <c r="C22" s="135" t="s">
        <v>182</v>
      </c>
      <c r="D22" s="62" t="s">
        <v>47</v>
      </c>
      <c r="E22" s="64">
        <v>87.12</v>
      </c>
      <c r="F22" s="64">
        <v>0</v>
      </c>
      <c r="G22" s="64">
        <v>87.12</v>
      </c>
      <c r="H22" s="65">
        <v>1050</v>
      </c>
      <c r="I22" s="66">
        <v>91476</v>
      </c>
      <c r="J22" s="66">
        <f t="shared" si="0"/>
        <v>525</v>
      </c>
      <c r="K22" s="66">
        <f t="shared" si="1"/>
        <v>45738</v>
      </c>
      <c r="L22" s="69">
        <v>73.42</v>
      </c>
      <c r="M22" s="65">
        <v>2666</v>
      </c>
      <c r="N22" s="67">
        <f t="shared" si="5"/>
        <v>195737.72</v>
      </c>
      <c r="O22" s="65">
        <f t="shared" si="3"/>
        <v>1333</v>
      </c>
      <c r="P22" s="67">
        <f t="shared" si="4"/>
        <v>97868.86</v>
      </c>
      <c r="Q22" s="25"/>
      <c r="R22" s="25"/>
      <c r="S22" s="25"/>
      <c r="T22" s="25"/>
    </row>
    <row r="23" spans="1:20" ht="28.5" x14ac:dyDescent="0.25">
      <c r="A23" s="10"/>
      <c r="B23" s="23" t="s">
        <v>29</v>
      </c>
      <c r="C23" s="135" t="s">
        <v>183</v>
      </c>
      <c r="D23" s="71" t="s">
        <v>47</v>
      </c>
      <c r="E23" s="64">
        <v>95.99</v>
      </c>
      <c r="F23" s="63">
        <v>0</v>
      </c>
      <c r="G23" s="64">
        <v>95.99</v>
      </c>
      <c r="H23" s="65">
        <v>30</v>
      </c>
      <c r="I23" s="66">
        <v>2879.7</v>
      </c>
      <c r="J23" s="66">
        <f t="shared" si="0"/>
        <v>15</v>
      </c>
      <c r="K23" s="66">
        <f t="shared" si="1"/>
        <v>1439.85</v>
      </c>
      <c r="L23" s="69">
        <v>81.08</v>
      </c>
      <c r="M23" s="65">
        <v>60</v>
      </c>
      <c r="N23" s="67">
        <f t="shared" si="5"/>
        <v>4864.8</v>
      </c>
      <c r="O23" s="65">
        <f t="shared" si="3"/>
        <v>30</v>
      </c>
      <c r="P23" s="67">
        <f t="shared" si="4"/>
        <v>2432.4</v>
      </c>
      <c r="Q23" s="25"/>
      <c r="R23" s="25"/>
      <c r="S23" s="25"/>
      <c r="T23" s="25"/>
    </row>
    <row r="24" spans="1:20" ht="15.75" x14ac:dyDescent="0.25">
      <c r="A24" s="10"/>
      <c r="B24" s="23" t="s">
        <v>30</v>
      </c>
      <c r="C24" s="135" t="s">
        <v>184</v>
      </c>
      <c r="D24" s="71" t="s">
        <v>47</v>
      </c>
      <c r="E24" s="64">
        <v>106.49</v>
      </c>
      <c r="F24" s="64">
        <v>0</v>
      </c>
      <c r="G24" s="64">
        <v>106.49</v>
      </c>
      <c r="H24" s="65">
        <v>5</v>
      </c>
      <c r="I24" s="66">
        <v>532.44999999999993</v>
      </c>
      <c r="J24" s="66">
        <f t="shared" si="0"/>
        <v>2.5</v>
      </c>
      <c r="K24" s="66">
        <f t="shared" si="1"/>
        <v>266.22499999999997</v>
      </c>
      <c r="L24" s="69">
        <v>85.52</v>
      </c>
      <c r="M24" s="65">
        <v>5</v>
      </c>
      <c r="N24" s="67">
        <f t="shared" si="5"/>
        <v>427.59999999999997</v>
      </c>
      <c r="O24" s="65">
        <f t="shared" si="3"/>
        <v>2.5</v>
      </c>
      <c r="P24" s="67">
        <f t="shared" si="4"/>
        <v>213.79999999999998</v>
      </c>
      <c r="Q24" s="25"/>
      <c r="R24" s="25"/>
      <c r="S24" s="25"/>
      <c r="T24" s="25"/>
    </row>
    <row r="25" spans="1:20" ht="15.75" x14ac:dyDescent="0.25">
      <c r="A25" s="10"/>
      <c r="B25" s="23" t="s">
        <v>31</v>
      </c>
      <c r="C25" s="135" t="s">
        <v>185</v>
      </c>
      <c r="D25" s="71" t="s">
        <v>47</v>
      </c>
      <c r="E25" s="64">
        <v>114.39</v>
      </c>
      <c r="F25" s="63">
        <v>0</v>
      </c>
      <c r="G25" s="64">
        <v>114.39</v>
      </c>
      <c r="H25" s="65">
        <v>80</v>
      </c>
      <c r="I25" s="66">
        <v>9151.2000000000007</v>
      </c>
      <c r="J25" s="66">
        <f t="shared" si="0"/>
        <v>40</v>
      </c>
      <c r="K25" s="66">
        <f t="shared" si="1"/>
        <v>4575.6000000000004</v>
      </c>
      <c r="L25" s="69">
        <v>101.97</v>
      </c>
      <c r="M25" s="65">
        <v>121</v>
      </c>
      <c r="N25" s="67">
        <f t="shared" si="5"/>
        <v>12338.369999999999</v>
      </c>
      <c r="O25" s="65">
        <f t="shared" si="3"/>
        <v>60.5</v>
      </c>
      <c r="P25" s="67">
        <f t="shared" si="4"/>
        <v>6169.1849999999995</v>
      </c>
      <c r="Q25" s="25"/>
      <c r="R25" s="25"/>
      <c r="S25" s="25"/>
      <c r="T25" s="25"/>
    </row>
    <row r="26" spans="1:20" x14ac:dyDescent="0.25">
      <c r="A26" s="10"/>
      <c r="B26" s="33" t="s">
        <v>42</v>
      </c>
      <c r="C26" s="33" t="s">
        <v>152</v>
      </c>
      <c r="D26" s="73"/>
      <c r="E26" s="74"/>
      <c r="F26" s="74"/>
      <c r="G26" s="75"/>
      <c r="H26" s="76"/>
      <c r="I26" s="77"/>
      <c r="J26" s="66"/>
      <c r="K26" s="66"/>
      <c r="L26" s="75"/>
      <c r="M26" s="76"/>
      <c r="N26" s="67"/>
      <c r="O26" s="65"/>
      <c r="P26" s="67"/>
      <c r="Q26" s="25"/>
      <c r="R26" s="25"/>
      <c r="S26" s="25"/>
      <c r="T26" s="25"/>
    </row>
    <row r="27" spans="1:20" ht="41.25" x14ac:dyDescent="0.25">
      <c r="A27" s="10"/>
      <c r="B27" s="23" t="s">
        <v>32</v>
      </c>
      <c r="C27" s="135" t="s">
        <v>186</v>
      </c>
      <c r="D27" s="71" t="s">
        <v>47</v>
      </c>
      <c r="E27" s="64">
        <v>64.09</v>
      </c>
      <c r="F27" s="72">
        <v>0</v>
      </c>
      <c r="G27" s="63">
        <v>64.09</v>
      </c>
      <c r="H27" s="65">
        <v>4</v>
      </c>
      <c r="I27" s="66">
        <v>256.36</v>
      </c>
      <c r="J27" s="66">
        <f t="shared" si="0"/>
        <v>2</v>
      </c>
      <c r="K27" s="66">
        <f t="shared" si="1"/>
        <v>128.18</v>
      </c>
      <c r="L27" s="69">
        <v>51.13</v>
      </c>
      <c r="M27" s="65">
        <v>4</v>
      </c>
      <c r="N27" s="67">
        <f t="shared" si="5"/>
        <v>204.52</v>
      </c>
      <c r="O27" s="65">
        <f t="shared" si="3"/>
        <v>2</v>
      </c>
      <c r="P27" s="67">
        <f t="shared" si="4"/>
        <v>102.26</v>
      </c>
      <c r="Q27" s="25"/>
      <c r="R27" s="25"/>
      <c r="S27" s="25"/>
      <c r="T27" s="25"/>
    </row>
    <row r="28" spans="1:20" ht="41.25" x14ac:dyDescent="0.25">
      <c r="A28" s="10"/>
      <c r="B28" s="23" t="s">
        <v>33</v>
      </c>
      <c r="C28" s="135" t="s">
        <v>187</v>
      </c>
      <c r="D28" s="71" t="s">
        <v>47</v>
      </c>
      <c r="E28" s="64">
        <v>59.99</v>
      </c>
      <c r="F28" s="64">
        <v>0</v>
      </c>
      <c r="G28" s="64">
        <v>59.99</v>
      </c>
      <c r="H28" s="65">
        <v>40</v>
      </c>
      <c r="I28" s="66">
        <v>2399.6</v>
      </c>
      <c r="J28" s="66">
        <f t="shared" si="0"/>
        <v>20</v>
      </c>
      <c r="K28" s="66">
        <f t="shared" si="1"/>
        <v>1199.8</v>
      </c>
      <c r="L28" s="69">
        <v>47.5</v>
      </c>
      <c r="M28" s="65">
        <v>40</v>
      </c>
      <c r="N28" s="67">
        <f t="shared" si="5"/>
        <v>1900</v>
      </c>
      <c r="O28" s="65">
        <f t="shared" si="3"/>
        <v>20</v>
      </c>
      <c r="P28" s="67">
        <f t="shared" si="4"/>
        <v>950</v>
      </c>
      <c r="Q28" s="25"/>
      <c r="R28" s="25"/>
      <c r="S28" s="25"/>
      <c r="T28" s="25"/>
    </row>
    <row r="29" spans="1:20" ht="41.25" x14ac:dyDescent="0.25">
      <c r="A29" s="10"/>
      <c r="B29" s="31" t="s">
        <v>34</v>
      </c>
      <c r="C29" s="135" t="s">
        <v>188</v>
      </c>
      <c r="D29" s="62" t="s">
        <v>47</v>
      </c>
      <c r="E29" s="64">
        <v>54.87</v>
      </c>
      <c r="F29" s="64">
        <v>0</v>
      </c>
      <c r="G29" s="64">
        <v>54.87</v>
      </c>
      <c r="H29" s="65">
        <v>4</v>
      </c>
      <c r="I29" s="66">
        <v>219.48</v>
      </c>
      <c r="J29" s="66">
        <f t="shared" si="0"/>
        <v>2</v>
      </c>
      <c r="K29" s="66">
        <f t="shared" si="1"/>
        <v>109.74</v>
      </c>
      <c r="L29" s="69">
        <v>42.83</v>
      </c>
      <c r="M29" s="65">
        <v>4</v>
      </c>
      <c r="N29" s="67">
        <f t="shared" si="5"/>
        <v>171.32</v>
      </c>
      <c r="O29" s="65">
        <f t="shared" si="3"/>
        <v>2</v>
      </c>
      <c r="P29" s="67">
        <f t="shared" si="4"/>
        <v>85.66</v>
      </c>
      <c r="Q29" s="25"/>
      <c r="R29" s="25"/>
      <c r="S29" s="25"/>
      <c r="T29" s="25"/>
    </row>
    <row r="30" spans="1:20" ht="41.25" x14ac:dyDescent="0.25">
      <c r="A30" s="10"/>
      <c r="B30" s="31" t="s">
        <v>35</v>
      </c>
      <c r="C30" s="135" t="s">
        <v>189</v>
      </c>
      <c r="D30" s="62" t="s">
        <v>47</v>
      </c>
      <c r="E30" s="64">
        <v>39.369999999999997</v>
      </c>
      <c r="F30" s="64">
        <v>0</v>
      </c>
      <c r="G30" s="64">
        <v>39.369999999999997</v>
      </c>
      <c r="H30" s="65">
        <v>500</v>
      </c>
      <c r="I30" s="66">
        <v>19685</v>
      </c>
      <c r="J30" s="66">
        <f t="shared" si="0"/>
        <v>250</v>
      </c>
      <c r="K30" s="66">
        <f t="shared" si="1"/>
        <v>9842.5</v>
      </c>
      <c r="L30" s="69">
        <v>30.82</v>
      </c>
      <c r="M30" s="65">
        <v>198</v>
      </c>
      <c r="N30" s="67">
        <f t="shared" si="5"/>
        <v>6102.36</v>
      </c>
      <c r="O30" s="65">
        <f t="shared" si="3"/>
        <v>99</v>
      </c>
      <c r="P30" s="67">
        <f t="shared" si="4"/>
        <v>3051.18</v>
      </c>
      <c r="Q30" s="25"/>
      <c r="R30" s="25"/>
      <c r="S30" s="25"/>
      <c r="T30" s="25"/>
    </row>
    <row r="31" spans="1:20" ht="28.5" x14ac:dyDescent="0.25">
      <c r="A31" s="10"/>
      <c r="B31" s="31" t="s">
        <v>36</v>
      </c>
      <c r="C31" s="135" t="s">
        <v>190</v>
      </c>
      <c r="D31" s="62" t="s">
        <v>47</v>
      </c>
      <c r="E31" s="64">
        <v>37.5</v>
      </c>
      <c r="F31" s="64">
        <v>0</v>
      </c>
      <c r="G31" s="64">
        <v>37.5</v>
      </c>
      <c r="H31" s="65">
        <v>500</v>
      </c>
      <c r="I31" s="66">
        <v>18750</v>
      </c>
      <c r="J31" s="66">
        <f t="shared" si="0"/>
        <v>250</v>
      </c>
      <c r="K31" s="66">
        <f t="shared" si="1"/>
        <v>9375</v>
      </c>
      <c r="L31" s="69">
        <v>31.75</v>
      </c>
      <c r="M31" s="65">
        <v>294</v>
      </c>
      <c r="N31" s="67">
        <f t="shared" si="5"/>
        <v>9334.5</v>
      </c>
      <c r="O31" s="65">
        <f t="shared" si="3"/>
        <v>147</v>
      </c>
      <c r="P31" s="67">
        <f t="shared" si="4"/>
        <v>4667.25</v>
      </c>
      <c r="Q31" s="25"/>
      <c r="R31" s="25"/>
      <c r="S31" s="25"/>
      <c r="T31" s="25"/>
    </row>
    <row r="32" spans="1:20" ht="28.5" x14ac:dyDescent="0.25">
      <c r="A32" s="10"/>
      <c r="B32" s="23" t="s">
        <v>51</v>
      </c>
      <c r="C32" s="135" t="s">
        <v>191</v>
      </c>
      <c r="D32" s="62" t="s">
        <v>47</v>
      </c>
      <c r="E32" s="66">
        <v>38.29</v>
      </c>
      <c r="F32" s="66">
        <v>0</v>
      </c>
      <c r="G32" s="64">
        <v>38.29</v>
      </c>
      <c r="H32" s="65">
        <v>10</v>
      </c>
      <c r="I32" s="66">
        <v>382.9</v>
      </c>
      <c r="J32" s="66">
        <f t="shared" si="0"/>
        <v>5</v>
      </c>
      <c r="K32" s="66">
        <f t="shared" si="1"/>
        <v>191.45</v>
      </c>
      <c r="L32" s="69">
        <v>28.13</v>
      </c>
      <c r="M32" s="65">
        <v>10</v>
      </c>
      <c r="N32" s="67">
        <f t="shared" si="5"/>
        <v>281.3</v>
      </c>
      <c r="O32" s="65">
        <f t="shared" si="3"/>
        <v>5</v>
      </c>
      <c r="P32" s="67">
        <f t="shared" si="4"/>
        <v>140.65</v>
      </c>
      <c r="Q32" s="25"/>
      <c r="R32" s="25"/>
      <c r="S32" s="25"/>
      <c r="T32" s="25"/>
    </row>
    <row r="33" spans="1:20" ht="28.5" x14ac:dyDescent="0.25">
      <c r="A33" s="10"/>
      <c r="B33" s="23" t="s">
        <v>52</v>
      </c>
      <c r="C33" s="135" t="s">
        <v>192</v>
      </c>
      <c r="D33" s="62" t="s">
        <v>47</v>
      </c>
      <c r="E33" s="66">
        <v>36.21</v>
      </c>
      <c r="F33" s="66">
        <v>0</v>
      </c>
      <c r="G33" s="64">
        <v>36.21</v>
      </c>
      <c r="H33" s="65">
        <v>10</v>
      </c>
      <c r="I33" s="66">
        <v>362.1</v>
      </c>
      <c r="J33" s="66">
        <f t="shared" si="0"/>
        <v>5</v>
      </c>
      <c r="K33" s="66">
        <f t="shared" si="1"/>
        <v>181.05</v>
      </c>
      <c r="L33" s="69">
        <v>26.92</v>
      </c>
      <c r="M33" s="65">
        <v>10</v>
      </c>
      <c r="N33" s="67">
        <f t="shared" si="5"/>
        <v>269.20000000000005</v>
      </c>
      <c r="O33" s="65">
        <f t="shared" si="3"/>
        <v>5</v>
      </c>
      <c r="P33" s="67">
        <f t="shared" si="4"/>
        <v>134.60000000000002</v>
      </c>
      <c r="Q33" s="25"/>
      <c r="R33" s="25"/>
      <c r="S33" s="25"/>
      <c r="T33" s="25"/>
    </row>
    <row r="34" spans="1:20" ht="28.5" x14ac:dyDescent="0.25">
      <c r="A34" s="26"/>
      <c r="B34" s="23" t="s">
        <v>53</v>
      </c>
      <c r="C34" s="135" t="s">
        <v>193</v>
      </c>
      <c r="D34" s="71" t="s">
        <v>47</v>
      </c>
      <c r="E34" s="64">
        <v>22.95</v>
      </c>
      <c r="F34" s="64">
        <v>0</v>
      </c>
      <c r="G34" s="64">
        <v>22.95</v>
      </c>
      <c r="H34" s="65">
        <v>80</v>
      </c>
      <c r="I34" s="66">
        <v>1836</v>
      </c>
      <c r="J34" s="66">
        <f t="shared" si="0"/>
        <v>40</v>
      </c>
      <c r="K34" s="66">
        <f t="shared" si="1"/>
        <v>918</v>
      </c>
      <c r="L34" s="69">
        <v>17.87</v>
      </c>
      <c r="M34" s="65">
        <v>80</v>
      </c>
      <c r="N34" s="67">
        <f t="shared" si="5"/>
        <v>1429.6000000000001</v>
      </c>
      <c r="O34" s="65">
        <f t="shared" si="3"/>
        <v>40</v>
      </c>
      <c r="P34" s="67">
        <f t="shared" si="4"/>
        <v>714.80000000000007</v>
      </c>
      <c r="Q34" s="25"/>
      <c r="R34" s="25"/>
      <c r="S34" s="25"/>
      <c r="T34" s="25"/>
    </row>
    <row r="35" spans="1:20" ht="28.5" x14ac:dyDescent="0.25">
      <c r="A35" s="26"/>
      <c r="B35" s="23" t="s">
        <v>54</v>
      </c>
      <c r="C35" s="135" t="s">
        <v>194</v>
      </c>
      <c r="D35" s="71" t="s">
        <v>47</v>
      </c>
      <c r="E35" s="63">
        <v>16.88</v>
      </c>
      <c r="F35" s="63">
        <v>0</v>
      </c>
      <c r="G35" s="63">
        <v>16.88</v>
      </c>
      <c r="H35" s="65">
        <v>70</v>
      </c>
      <c r="I35" s="66">
        <v>1181.5999999999999</v>
      </c>
      <c r="J35" s="66">
        <f t="shared" si="0"/>
        <v>35</v>
      </c>
      <c r="K35" s="66">
        <f t="shared" si="1"/>
        <v>590.79999999999995</v>
      </c>
      <c r="L35" s="69">
        <v>11.95</v>
      </c>
      <c r="M35" s="65">
        <v>140</v>
      </c>
      <c r="N35" s="67">
        <f t="shared" si="5"/>
        <v>1673</v>
      </c>
      <c r="O35" s="65">
        <f t="shared" si="3"/>
        <v>70</v>
      </c>
      <c r="P35" s="67">
        <f t="shared" si="4"/>
        <v>836.5</v>
      </c>
      <c r="Q35" s="25"/>
      <c r="R35" s="25"/>
      <c r="S35" s="25"/>
      <c r="T35" s="25"/>
    </row>
    <row r="36" spans="1:20" ht="41.25" x14ac:dyDescent="0.25">
      <c r="A36" s="26"/>
      <c r="B36" s="23" t="s">
        <v>55</v>
      </c>
      <c r="C36" s="135" t="s">
        <v>195</v>
      </c>
      <c r="D36" s="71" t="s">
        <v>47</v>
      </c>
      <c r="E36" s="64">
        <v>174.87</v>
      </c>
      <c r="F36" s="64">
        <v>0</v>
      </c>
      <c r="G36" s="64">
        <v>174.87</v>
      </c>
      <c r="H36" s="65">
        <v>7</v>
      </c>
      <c r="I36" s="66">
        <v>1224.0900000000001</v>
      </c>
      <c r="J36" s="66">
        <f t="shared" si="0"/>
        <v>3.5</v>
      </c>
      <c r="K36" s="66">
        <f t="shared" si="1"/>
        <v>612.04500000000007</v>
      </c>
      <c r="L36" s="69">
        <v>150.18</v>
      </c>
      <c r="M36" s="65">
        <v>13</v>
      </c>
      <c r="N36" s="67">
        <f t="shared" si="5"/>
        <v>1952.3400000000001</v>
      </c>
      <c r="O36" s="65">
        <f t="shared" si="3"/>
        <v>6.5</v>
      </c>
      <c r="P36" s="67">
        <f t="shared" si="4"/>
        <v>976.17000000000007</v>
      </c>
      <c r="Q36" s="25"/>
      <c r="R36" s="25"/>
      <c r="S36" s="25"/>
      <c r="T36" s="25"/>
    </row>
    <row r="37" spans="1:20" ht="28.5" x14ac:dyDescent="0.25">
      <c r="A37" s="26"/>
      <c r="B37" s="23" t="s">
        <v>56</v>
      </c>
      <c r="C37" s="135" t="s">
        <v>196</v>
      </c>
      <c r="D37" s="71" t="s">
        <v>57</v>
      </c>
      <c r="E37" s="63">
        <v>0.26</v>
      </c>
      <c r="F37" s="64">
        <v>0</v>
      </c>
      <c r="G37" s="63">
        <v>0.26</v>
      </c>
      <c r="H37" s="65">
        <v>10000</v>
      </c>
      <c r="I37" s="66">
        <v>2600</v>
      </c>
      <c r="J37" s="66">
        <f t="shared" si="0"/>
        <v>5000</v>
      </c>
      <c r="K37" s="66">
        <f t="shared" si="1"/>
        <v>1300</v>
      </c>
      <c r="L37" s="69">
        <v>0.26</v>
      </c>
      <c r="M37" s="65">
        <v>10624</v>
      </c>
      <c r="N37" s="67">
        <f t="shared" si="5"/>
        <v>2762.2400000000002</v>
      </c>
      <c r="O37" s="65">
        <f t="shared" si="3"/>
        <v>5312</v>
      </c>
      <c r="P37" s="67">
        <f t="shared" si="4"/>
        <v>1381.1200000000001</v>
      </c>
      <c r="Q37" s="25"/>
      <c r="R37" s="25"/>
      <c r="S37" s="25"/>
      <c r="T37" s="25"/>
    </row>
    <row r="38" spans="1:20" x14ac:dyDescent="0.25">
      <c r="A38" s="10"/>
      <c r="B38" s="33" t="s">
        <v>43</v>
      </c>
      <c r="C38" s="136" t="s">
        <v>153</v>
      </c>
      <c r="D38" s="4"/>
      <c r="E38" s="74"/>
      <c r="F38" s="74"/>
      <c r="G38" s="74"/>
      <c r="H38" s="76"/>
      <c r="I38" s="77"/>
      <c r="J38" s="66"/>
      <c r="K38" s="66"/>
      <c r="L38" s="74"/>
      <c r="M38" s="76"/>
      <c r="N38" s="67"/>
      <c r="O38" s="65"/>
      <c r="P38" s="67"/>
      <c r="Q38" s="25"/>
      <c r="R38" s="25"/>
      <c r="S38" s="25"/>
      <c r="T38" s="25"/>
    </row>
    <row r="39" spans="1:20" x14ac:dyDescent="0.25">
      <c r="A39" s="10"/>
      <c r="B39" s="23" t="s">
        <v>58</v>
      </c>
      <c r="C39" s="135" t="s">
        <v>154</v>
      </c>
      <c r="D39" s="71" t="s">
        <v>47</v>
      </c>
      <c r="E39" s="64">
        <v>124.74</v>
      </c>
      <c r="F39" s="64">
        <v>0</v>
      </c>
      <c r="G39" s="64">
        <v>124.74</v>
      </c>
      <c r="H39" s="65">
        <v>4</v>
      </c>
      <c r="I39" s="66">
        <v>498.96</v>
      </c>
      <c r="J39" s="66">
        <f t="shared" si="0"/>
        <v>2</v>
      </c>
      <c r="K39" s="66">
        <f t="shared" si="1"/>
        <v>249.48</v>
      </c>
      <c r="L39" s="69">
        <v>101.47</v>
      </c>
      <c r="M39" s="65">
        <v>4</v>
      </c>
      <c r="N39" s="67">
        <f t="shared" si="5"/>
        <v>405.88</v>
      </c>
      <c r="O39" s="65">
        <f t="shared" si="3"/>
        <v>2</v>
      </c>
      <c r="P39" s="67">
        <f t="shared" si="4"/>
        <v>202.94</v>
      </c>
      <c r="Q39" s="25"/>
      <c r="R39" s="25"/>
      <c r="S39" s="25"/>
      <c r="T39" s="25"/>
    </row>
    <row r="40" spans="1:20" x14ac:dyDescent="0.25">
      <c r="A40" s="10"/>
      <c r="B40" s="23" t="s">
        <v>59</v>
      </c>
      <c r="C40" s="135" t="s">
        <v>155</v>
      </c>
      <c r="D40" s="71" t="s">
        <v>47</v>
      </c>
      <c r="E40" s="64">
        <v>89.95</v>
      </c>
      <c r="F40" s="64">
        <v>0</v>
      </c>
      <c r="G40" s="64">
        <v>89.95</v>
      </c>
      <c r="H40" s="65">
        <v>790</v>
      </c>
      <c r="I40" s="66">
        <v>71060.5</v>
      </c>
      <c r="J40" s="66">
        <f t="shared" si="0"/>
        <v>395</v>
      </c>
      <c r="K40" s="66">
        <f t="shared" si="1"/>
        <v>35530.25</v>
      </c>
      <c r="L40" s="69">
        <v>78.7</v>
      </c>
      <c r="M40" s="65">
        <v>206</v>
      </c>
      <c r="N40" s="67">
        <f t="shared" si="5"/>
        <v>16212.2</v>
      </c>
      <c r="O40" s="65">
        <f t="shared" si="3"/>
        <v>103</v>
      </c>
      <c r="P40" s="67">
        <f t="shared" si="4"/>
        <v>8106.1</v>
      </c>
      <c r="Q40" s="25"/>
      <c r="R40" s="25"/>
      <c r="S40" s="25"/>
      <c r="T40" s="25"/>
    </row>
    <row r="41" spans="1:20" ht="25.5" x14ac:dyDescent="0.25">
      <c r="A41" s="10"/>
      <c r="B41" s="23" t="s">
        <v>60</v>
      </c>
      <c r="C41" s="135" t="s">
        <v>156</v>
      </c>
      <c r="D41" s="71" t="s">
        <v>47</v>
      </c>
      <c r="E41" s="64">
        <v>63.02</v>
      </c>
      <c r="F41" s="64">
        <v>0</v>
      </c>
      <c r="G41" s="64">
        <v>63.02</v>
      </c>
      <c r="H41" s="65">
        <v>840</v>
      </c>
      <c r="I41" s="66">
        <v>52936.800000000003</v>
      </c>
      <c r="J41" s="66">
        <f t="shared" si="0"/>
        <v>420</v>
      </c>
      <c r="K41" s="66">
        <f t="shared" si="1"/>
        <v>26468.400000000001</v>
      </c>
      <c r="L41" s="69">
        <v>50.08</v>
      </c>
      <c r="M41" s="65">
        <v>270</v>
      </c>
      <c r="N41" s="67">
        <f t="shared" si="5"/>
        <v>13521.6</v>
      </c>
      <c r="O41" s="65">
        <f t="shared" si="3"/>
        <v>135</v>
      </c>
      <c r="P41" s="67">
        <f t="shared" si="4"/>
        <v>6760.8</v>
      </c>
      <c r="Q41" s="25"/>
      <c r="R41" s="25"/>
      <c r="S41" s="25"/>
      <c r="T41" s="25"/>
    </row>
    <row r="42" spans="1:20" ht="25.5" x14ac:dyDescent="0.25">
      <c r="A42" s="10"/>
      <c r="B42" s="23" t="s">
        <v>61</v>
      </c>
      <c r="C42" s="135" t="s">
        <v>157</v>
      </c>
      <c r="D42" s="71" t="s">
        <v>47</v>
      </c>
      <c r="E42" s="64">
        <v>87.34</v>
      </c>
      <c r="F42" s="64">
        <v>0</v>
      </c>
      <c r="G42" s="64">
        <v>87.34</v>
      </c>
      <c r="H42" s="65">
        <v>8</v>
      </c>
      <c r="I42" s="66">
        <v>698.72</v>
      </c>
      <c r="J42" s="66">
        <f t="shared" si="0"/>
        <v>4</v>
      </c>
      <c r="K42" s="66">
        <f t="shared" si="1"/>
        <v>349.36</v>
      </c>
      <c r="L42" s="69">
        <v>72.47</v>
      </c>
      <c r="M42" s="65">
        <v>8</v>
      </c>
      <c r="N42" s="67">
        <f t="shared" si="5"/>
        <v>579.76</v>
      </c>
      <c r="O42" s="65">
        <f t="shared" si="3"/>
        <v>4</v>
      </c>
      <c r="P42" s="67">
        <f t="shared" si="4"/>
        <v>289.88</v>
      </c>
      <c r="Q42" s="25"/>
      <c r="R42" s="25"/>
      <c r="S42" s="25"/>
      <c r="T42" s="25"/>
    </row>
    <row r="43" spans="1:20" ht="25.5" x14ac:dyDescent="0.25">
      <c r="A43" s="10"/>
      <c r="B43" s="23" t="s">
        <v>62</v>
      </c>
      <c r="C43" s="135" t="s">
        <v>158</v>
      </c>
      <c r="D43" s="71" t="s">
        <v>63</v>
      </c>
      <c r="E43" s="64">
        <v>38.89</v>
      </c>
      <c r="F43" s="64">
        <v>0</v>
      </c>
      <c r="G43" s="64">
        <v>38.89</v>
      </c>
      <c r="H43" s="65">
        <v>12</v>
      </c>
      <c r="I43" s="66">
        <v>466.68</v>
      </c>
      <c r="J43" s="66">
        <f t="shared" si="0"/>
        <v>6</v>
      </c>
      <c r="K43" s="66">
        <f t="shared" si="1"/>
        <v>233.34</v>
      </c>
      <c r="L43" s="69">
        <v>29.96</v>
      </c>
      <c r="M43" s="65">
        <v>12</v>
      </c>
      <c r="N43" s="67">
        <f t="shared" si="5"/>
        <v>359.52</v>
      </c>
      <c r="O43" s="65">
        <f t="shared" si="3"/>
        <v>6</v>
      </c>
      <c r="P43" s="67">
        <f t="shared" si="4"/>
        <v>179.76</v>
      </c>
      <c r="Q43" s="25"/>
      <c r="R43" s="25"/>
      <c r="S43" s="25"/>
      <c r="T43" s="25"/>
    </row>
    <row r="44" spans="1:20" x14ac:dyDescent="0.25">
      <c r="A44" s="10"/>
      <c r="B44" s="33" t="s">
        <v>44</v>
      </c>
      <c r="C44" s="136" t="s">
        <v>159</v>
      </c>
      <c r="D44" s="4"/>
      <c r="E44" s="74"/>
      <c r="F44" s="74"/>
      <c r="G44" s="74"/>
      <c r="H44" s="76"/>
      <c r="I44" s="77"/>
      <c r="J44" s="66"/>
      <c r="K44" s="66"/>
      <c r="L44" s="74"/>
      <c r="M44" s="76"/>
      <c r="N44" s="67"/>
      <c r="O44" s="65"/>
      <c r="P44" s="67"/>
      <c r="Q44" s="25"/>
      <c r="R44" s="25"/>
      <c r="S44" s="25"/>
      <c r="T44" s="25"/>
    </row>
    <row r="45" spans="1:20" ht="63.75" x14ac:dyDescent="0.25">
      <c r="A45" s="10"/>
      <c r="B45" s="62" t="s">
        <v>37</v>
      </c>
      <c r="C45" s="61" t="s">
        <v>160</v>
      </c>
      <c r="D45" s="71" t="s">
        <v>47</v>
      </c>
      <c r="E45" s="64">
        <v>1.8</v>
      </c>
      <c r="F45" s="64">
        <v>0</v>
      </c>
      <c r="G45" s="64">
        <v>1.8</v>
      </c>
      <c r="H45" s="65">
        <v>64</v>
      </c>
      <c r="I45" s="66">
        <v>115.2</v>
      </c>
      <c r="J45" s="66">
        <f t="shared" si="0"/>
        <v>32</v>
      </c>
      <c r="K45" s="66">
        <f t="shared" si="1"/>
        <v>57.6</v>
      </c>
      <c r="L45" s="64">
        <v>1.8</v>
      </c>
      <c r="M45" s="65">
        <v>64</v>
      </c>
      <c r="N45" s="67">
        <f t="shared" si="5"/>
        <v>115.2</v>
      </c>
      <c r="O45" s="65">
        <f t="shared" si="3"/>
        <v>32</v>
      </c>
      <c r="P45" s="67">
        <f t="shared" si="4"/>
        <v>57.6</v>
      </c>
      <c r="Q45" s="25"/>
      <c r="R45" s="25"/>
      <c r="S45" s="25"/>
      <c r="T45" s="25"/>
    </row>
    <row r="46" spans="1:20" ht="63.75" x14ac:dyDescent="0.25">
      <c r="A46" s="10"/>
      <c r="B46" s="62" t="s">
        <v>38</v>
      </c>
      <c r="C46" s="61" t="s">
        <v>161</v>
      </c>
      <c r="D46" s="71" t="s">
        <v>47</v>
      </c>
      <c r="E46" s="63">
        <v>2.7</v>
      </c>
      <c r="F46" s="64">
        <v>0</v>
      </c>
      <c r="G46" s="63">
        <v>2.7</v>
      </c>
      <c r="H46" s="65">
        <v>700</v>
      </c>
      <c r="I46" s="66">
        <v>1890.0000000000002</v>
      </c>
      <c r="J46" s="66">
        <f t="shared" si="0"/>
        <v>350</v>
      </c>
      <c r="K46" s="66">
        <f t="shared" si="1"/>
        <v>945.00000000000011</v>
      </c>
      <c r="L46" s="63">
        <v>1.17</v>
      </c>
      <c r="M46" s="65">
        <v>835</v>
      </c>
      <c r="N46" s="67">
        <f t="shared" si="5"/>
        <v>976.94999999999993</v>
      </c>
      <c r="O46" s="65">
        <f t="shared" si="3"/>
        <v>417.5</v>
      </c>
      <c r="P46" s="67">
        <f t="shared" si="4"/>
        <v>488.47499999999997</v>
      </c>
      <c r="Q46" s="25"/>
      <c r="R46" s="25"/>
      <c r="S46" s="25"/>
      <c r="T46" s="25"/>
    </row>
    <row r="47" spans="1:20" ht="63.75" x14ac:dyDescent="0.25">
      <c r="A47" s="10"/>
      <c r="B47" s="62" t="s">
        <v>39</v>
      </c>
      <c r="C47" s="61" t="s">
        <v>162</v>
      </c>
      <c r="D47" s="71" t="s">
        <v>47</v>
      </c>
      <c r="E47" s="64">
        <v>2.0099999999999998</v>
      </c>
      <c r="F47" s="64">
        <v>0</v>
      </c>
      <c r="G47" s="63">
        <v>2.0099999999999998</v>
      </c>
      <c r="H47" s="65">
        <v>6300</v>
      </c>
      <c r="I47" s="66">
        <v>12662.999999999998</v>
      </c>
      <c r="J47" s="66">
        <f t="shared" si="0"/>
        <v>3150</v>
      </c>
      <c r="K47" s="66">
        <f t="shared" si="1"/>
        <v>6331.4999999999991</v>
      </c>
      <c r="L47" s="63">
        <v>1.03</v>
      </c>
      <c r="M47" s="65">
        <v>6747</v>
      </c>
      <c r="N47" s="67">
        <f t="shared" si="5"/>
        <v>6949.41</v>
      </c>
      <c r="O47" s="65">
        <f t="shared" si="3"/>
        <v>3373.5</v>
      </c>
      <c r="P47" s="67">
        <f t="shared" si="4"/>
        <v>3474.7049999999999</v>
      </c>
      <c r="Q47" s="25"/>
      <c r="R47" s="25"/>
      <c r="S47" s="25"/>
      <c r="T47" s="25"/>
    </row>
    <row r="48" spans="1:20" ht="15.6" customHeight="1" x14ac:dyDescent="0.25">
      <c r="A48" s="10"/>
      <c r="B48" s="62" t="s">
        <v>40</v>
      </c>
      <c r="C48" s="138" t="s">
        <v>163</v>
      </c>
      <c r="D48" s="71" t="s">
        <v>64</v>
      </c>
      <c r="E48" s="64">
        <v>7.7</v>
      </c>
      <c r="F48" s="64">
        <v>0</v>
      </c>
      <c r="G48" s="63">
        <v>7.7</v>
      </c>
      <c r="H48" s="65">
        <v>10</v>
      </c>
      <c r="I48" s="66">
        <v>77</v>
      </c>
      <c r="J48" s="66">
        <f t="shared" si="0"/>
        <v>5</v>
      </c>
      <c r="K48" s="66">
        <f t="shared" si="1"/>
        <v>38.5</v>
      </c>
      <c r="L48" s="63">
        <v>6.69</v>
      </c>
      <c r="M48" s="65">
        <v>10</v>
      </c>
      <c r="N48" s="67">
        <f t="shared" si="5"/>
        <v>66.900000000000006</v>
      </c>
      <c r="O48" s="65">
        <f t="shared" si="3"/>
        <v>5</v>
      </c>
      <c r="P48" s="67">
        <f t="shared" si="4"/>
        <v>33.450000000000003</v>
      </c>
      <c r="Q48" s="25"/>
      <c r="R48" s="25"/>
      <c r="S48" s="25"/>
      <c r="T48" s="25"/>
    </row>
    <row r="49" spans="1:20" x14ac:dyDescent="0.25">
      <c r="A49" s="10"/>
      <c r="B49" s="62" t="s">
        <v>65</v>
      </c>
      <c r="C49" s="61" t="s">
        <v>164</v>
      </c>
      <c r="D49" s="71" t="s">
        <v>66</v>
      </c>
      <c r="E49" s="63">
        <v>499.58</v>
      </c>
      <c r="F49" s="64">
        <v>0</v>
      </c>
      <c r="G49" s="63">
        <v>499.58</v>
      </c>
      <c r="H49" s="65">
        <v>4</v>
      </c>
      <c r="I49" s="66">
        <v>1998.32</v>
      </c>
      <c r="J49" s="66">
        <f t="shared" si="0"/>
        <v>2</v>
      </c>
      <c r="K49" s="66">
        <f t="shared" si="1"/>
        <v>999.16</v>
      </c>
      <c r="L49" s="63">
        <v>440.93</v>
      </c>
      <c r="M49" s="65">
        <v>12</v>
      </c>
      <c r="N49" s="67">
        <f t="shared" si="5"/>
        <v>5291.16</v>
      </c>
      <c r="O49" s="65">
        <f t="shared" si="3"/>
        <v>6</v>
      </c>
      <c r="P49" s="67">
        <f t="shared" si="4"/>
        <v>2645.58</v>
      </c>
      <c r="Q49" s="25"/>
      <c r="R49" s="25"/>
      <c r="S49" s="25"/>
      <c r="T49" s="25"/>
    </row>
    <row r="50" spans="1:20" ht="25.5" x14ac:dyDescent="0.25">
      <c r="A50" s="10"/>
      <c r="B50" s="62" t="s">
        <v>67</v>
      </c>
      <c r="C50" s="70" t="s">
        <v>165</v>
      </c>
      <c r="D50" s="71" t="s">
        <v>66</v>
      </c>
      <c r="E50" s="63">
        <v>28.14</v>
      </c>
      <c r="F50" s="64">
        <v>0</v>
      </c>
      <c r="G50" s="63">
        <v>28.14</v>
      </c>
      <c r="H50" s="65">
        <v>100</v>
      </c>
      <c r="I50" s="66">
        <v>2814</v>
      </c>
      <c r="J50" s="66">
        <f t="shared" si="0"/>
        <v>50</v>
      </c>
      <c r="K50" s="66">
        <f t="shared" si="1"/>
        <v>1407</v>
      </c>
      <c r="L50" s="78"/>
      <c r="M50" s="79"/>
      <c r="N50" s="80"/>
      <c r="O50" s="80"/>
      <c r="P50" s="80"/>
      <c r="Q50" s="25"/>
      <c r="R50" s="25"/>
      <c r="S50" s="25"/>
      <c r="T50" s="25"/>
    </row>
    <row r="51" spans="1:20" ht="25.5" x14ac:dyDescent="0.25">
      <c r="A51" s="10"/>
      <c r="B51" s="62" t="s">
        <v>68</v>
      </c>
      <c r="C51" s="70" t="s">
        <v>166</v>
      </c>
      <c r="D51" s="62" t="s">
        <v>66</v>
      </c>
      <c r="E51" s="64">
        <v>15.06</v>
      </c>
      <c r="F51" s="64">
        <v>0</v>
      </c>
      <c r="G51" s="64">
        <v>15.06</v>
      </c>
      <c r="H51" s="65">
        <v>100</v>
      </c>
      <c r="I51" s="66">
        <v>1506</v>
      </c>
      <c r="J51" s="66">
        <f t="shared" si="0"/>
        <v>50</v>
      </c>
      <c r="K51" s="66">
        <f t="shared" si="1"/>
        <v>753</v>
      </c>
      <c r="L51" s="81"/>
      <c r="M51" s="79"/>
      <c r="N51" s="80"/>
      <c r="O51" s="80"/>
      <c r="P51" s="80"/>
      <c r="Q51" s="25"/>
      <c r="R51" s="25"/>
      <c r="S51" s="25"/>
      <c r="T51" s="25"/>
    </row>
    <row r="52" spans="1:20" ht="25.5" x14ac:dyDescent="0.25">
      <c r="A52" s="10"/>
      <c r="B52" s="62" t="s">
        <v>69</v>
      </c>
      <c r="C52" s="61" t="s">
        <v>167</v>
      </c>
      <c r="D52" s="62" t="s">
        <v>66</v>
      </c>
      <c r="E52" s="64">
        <v>43.71</v>
      </c>
      <c r="F52" s="64">
        <v>0</v>
      </c>
      <c r="G52" s="64">
        <v>43.71</v>
      </c>
      <c r="H52" s="65">
        <v>80</v>
      </c>
      <c r="I52" s="66">
        <v>3496.8</v>
      </c>
      <c r="J52" s="66">
        <f t="shared" si="0"/>
        <v>40</v>
      </c>
      <c r="K52" s="66">
        <f t="shared" si="1"/>
        <v>1748.4</v>
      </c>
      <c r="L52" s="64">
        <v>43.41</v>
      </c>
      <c r="M52" s="65">
        <v>120</v>
      </c>
      <c r="N52" s="67">
        <f t="shared" si="5"/>
        <v>5209.2</v>
      </c>
      <c r="O52" s="65">
        <f t="shared" si="3"/>
        <v>60</v>
      </c>
      <c r="P52" s="67">
        <f t="shared" si="4"/>
        <v>2604.6</v>
      </c>
      <c r="Q52" s="25"/>
      <c r="R52" s="25"/>
      <c r="S52" s="25"/>
      <c r="T52" s="25"/>
    </row>
    <row r="53" spans="1:20" s="91" customFormat="1" ht="25.5" x14ac:dyDescent="0.25">
      <c r="A53" s="82"/>
      <c r="C53" s="83" t="s">
        <v>101</v>
      </c>
      <c r="D53" s="84"/>
      <c r="E53" s="85"/>
      <c r="F53" s="85"/>
      <c r="G53" s="85"/>
      <c r="H53" s="86"/>
      <c r="I53" s="87"/>
      <c r="J53" s="87"/>
      <c r="K53" s="87"/>
      <c r="L53" s="88">
        <v>1033.1199999999999</v>
      </c>
      <c r="M53" s="89">
        <v>1</v>
      </c>
      <c r="N53" s="67">
        <f t="shared" si="5"/>
        <v>1033.1199999999999</v>
      </c>
      <c r="O53" s="65">
        <f t="shared" si="3"/>
        <v>0.5</v>
      </c>
      <c r="P53" s="67">
        <f t="shared" si="4"/>
        <v>516.55999999999995</v>
      </c>
      <c r="Q53" s="90"/>
      <c r="R53" s="90"/>
      <c r="S53" s="90"/>
      <c r="T53" s="90"/>
    </row>
    <row r="54" spans="1:20" ht="25.5" x14ac:dyDescent="0.25">
      <c r="A54" s="10"/>
      <c r="B54" s="62" t="s">
        <v>70</v>
      </c>
      <c r="C54" s="61" t="s">
        <v>101</v>
      </c>
      <c r="D54" s="71" t="s">
        <v>66</v>
      </c>
      <c r="E54" s="64">
        <v>28.53</v>
      </c>
      <c r="F54" s="64">
        <v>0</v>
      </c>
      <c r="G54" s="64">
        <v>28.53</v>
      </c>
      <c r="H54" s="65">
        <v>100</v>
      </c>
      <c r="I54" s="66">
        <v>2853</v>
      </c>
      <c r="J54" s="66">
        <f t="shared" si="0"/>
        <v>50</v>
      </c>
      <c r="K54" s="66">
        <f t="shared" si="1"/>
        <v>1426.5</v>
      </c>
      <c r="L54" s="81"/>
      <c r="M54" s="79"/>
      <c r="N54" s="80"/>
      <c r="O54" s="80"/>
      <c r="P54" s="80"/>
      <c r="Q54" s="25"/>
      <c r="R54" s="25"/>
      <c r="S54" s="25"/>
      <c r="T54" s="25"/>
    </row>
    <row r="55" spans="1:20" s="91" customFormat="1" ht="38.25" x14ac:dyDescent="0.25">
      <c r="A55" s="82"/>
      <c r="C55" s="83" t="s">
        <v>102</v>
      </c>
      <c r="D55" s="71" t="s">
        <v>66</v>
      </c>
      <c r="E55" s="85"/>
      <c r="F55" s="85"/>
      <c r="G55" s="85"/>
      <c r="H55" s="86"/>
      <c r="I55" s="87"/>
      <c r="J55" s="87"/>
      <c r="K55" s="87"/>
      <c r="L55" s="88">
        <v>516.55999999999995</v>
      </c>
      <c r="M55" s="89">
        <v>1</v>
      </c>
      <c r="N55" s="67">
        <f t="shared" si="5"/>
        <v>516.55999999999995</v>
      </c>
      <c r="O55" s="65">
        <f t="shared" si="3"/>
        <v>0.5</v>
      </c>
      <c r="P55" s="67">
        <f t="shared" si="4"/>
        <v>258.27999999999997</v>
      </c>
      <c r="Q55" s="90"/>
      <c r="R55" s="90"/>
      <c r="S55" s="90"/>
      <c r="T55" s="90"/>
    </row>
    <row r="56" spans="1:20" ht="25.5" x14ac:dyDescent="0.25">
      <c r="A56" s="10"/>
      <c r="B56" s="62" t="s">
        <v>71</v>
      </c>
      <c r="C56" s="61" t="s">
        <v>168</v>
      </c>
      <c r="D56" s="71" t="s">
        <v>66</v>
      </c>
      <c r="E56" s="64">
        <v>125.01</v>
      </c>
      <c r="F56" s="64">
        <v>0</v>
      </c>
      <c r="G56" s="63">
        <v>125.01</v>
      </c>
      <c r="H56" s="65">
        <v>12</v>
      </c>
      <c r="I56" s="66">
        <v>1500.1200000000001</v>
      </c>
      <c r="J56" s="66">
        <f t="shared" ref="J56:J63" si="6">H56/2</f>
        <v>6</v>
      </c>
      <c r="K56" s="66">
        <f t="shared" si="1"/>
        <v>750.06000000000006</v>
      </c>
      <c r="L56" s="63">
        <v>122.54</v>
      </c>
      <c r="M56" s="65">
        <v>12</v>
      </c>
      <c r="N56" s="67">
        <f t="shared" si="5"/>
        <v>1470.48</v>
      </c>
      <c r="O56" s="65">
        <f t="shared" si="3"/>
        <v>6</v>
      </c>
      <c r="P56" s="67">
        <f t="shared" si="4"/>
        <v>735.24</v>
      </c>
      <c r="Q56" s="25"/>
      <c r="R56" s="25"/>
      <c r="S56" s="25"/>
      <c r="T56" s="25"/>
    </row>
    <row r="57" spans="1:20" ht="38.25" x14ac:dyDescent="0.25">
      <c r="A57" s="10"/>
      <c r="B57" s="62" t="s">
        <v>72</v>
      </c>
      <c r="C57" s="61" t="s">
        <v>100</v>
      </c>
      <c r="D57" s="71" t="s">
        <v>66</v>
      </c>
      <c r="E57" s="64">
        <v>772.14</v>
      </c>
      <c r="F57" s="64">
        <v>0</v>
      </c>
      <c r="G57" s="64">
        <v>772.14</v>
      </c>
      <c r="H57" s="65">
        <v>1</v>
      </c>
      <c r="I57" s="66">
        <v>772.14</v>
      </c>
      <c r="J57" s="66">
        <f t="shared" si="6"/>
        <v>0.5</v>
      </c>
      <c r="K57" s="66">
        <f t="shared" si="1"/>
        <v>386.07</v>
      </c>
      <c r="L57" s="81"/>
      <c r="M57" s="79"/>
      <c r="N57" s="80"/>
      <c r="O57" s="80"/>
      <c r="P57" s="80"/>
      <c r="Q57" s="25"/>
      <c r="R57" s="25"/>
      <c r="S57" s="25"/>
      <c r="T57" s="25"/>
    </row>
    <row r="58" spans="1:20" ht="38.25" x14ac:dyDescent="0.25">
      <c r="A58" s="10"/>
      <c r="B58" s="62" t="s">
        <v>73</v>
      </c>
      <c r="C58" s="61" t="s">
        <v>102</v>
      </c>
      <c r="D58" s="71" t="s">
        <v>66</v>
      </c>
      <c r="E58" s="64">
        <v>514.76</v>
      </c>
      <c r="F58" s="64">
        <v>0</v>
      </c>
      <c r="G58" s="64">
        <v>514.76</v>
      </c>
      <c r="H58" s="65">
        <v>1</v>
      </c>
      <c r="I58" s="66">
        <v>514.76</v>
      </c>
      <c r="J58" s="66">
        <f t="shared" si="6"/>
        <v>0.5</v>
      </c>
      <c r="K58" s="66">
        <f t="shared" si="1"/>
        <v>257.38</v>
      </c>
      <c r="L58" s="92"/>
      <c r="M58" s="93"/>
      <c r="N58" s="94"/>
      <c r="O58" s="94"/>
      <c r="P58" s="94"/>
      <c r="Q58" s="25"/>
      <c r="R58" s="25"/>
      <c r="S58" s="25"/>
      <c r="T58" s="25"/>
    </row>
    <row r="59" spans="1:20" ht="25.5" x14ac:dyDescent="0.25">
      <c r="A59" s="10"/>
      <c r="B59" s="62" t="s">
        <v>198</v>
      </c>
      <c r="C59" s="61" t="s">
        <v>169</v>
      </c>
      <c r="D59" s="71" t="s">
        <v>66</v>
      </c>
      <c r="E59" s="64">
        <v>302.27</v>
      </c>
      <c r="F59" s="64">
        <v>0</v>
      </c>
      <c r="G59" s="64">
        <v>302.27</v>
      </c>
      <c r="H59" s="65">
        <v>11</v>
      </c>
      <c r="I59" s="66">
        <v>3324.97</v>
      </c>
      <c r="J59" s="66">
        <f t="shared" si="6"/>
        <v>5.5</v>
      </c>
      <c r="K59" s="66">
        <f t="shared" si="1"/>
        <v>1662.4849999999999</v>
      </c>
      <c r="L59" s="95">
        <v>195.24</v>
      </c>
      <c r="M59" s="96">
        <v>11</v>
      </c>
      <c r="N59" s="97">
        <f t="shared" si="5"/>
        <v>2147.6400000000003</v>
      </c>
      <c r="O59" s="65">
        <f t="shared" si="3"/>
        <v>5.5</v>
      </c>
      <c r="P59" s="67">
        <f t="shared" si="4"/>
        <v>1073.8200000000002</v>
      </c>
      <c r="Q59" s="25"/>
      <c r="R59" s="25"/>
      <c r="S59" s="25"/>
      <c r="T59" s="25"/>
    </row>
    <row r="60" spans="1:20" ht="38.25" x14ac:dyDescent="0.25">
      <c r="A60" s="10"/>
      <c r="B60" s="62" t="s">
        <v>199</v>
      </c>
      <c r="C60" s="70" t="s">
        <v>170</v>
      </c>
      <c r="D60" s="62" t="s">
        <v>66</v>
      </c>
      <c r="E60" s="64">
        <v>121.42</v>
      </c>
      <c r="F60" s="64">
        <v>0</v>
      </c>
      <c r="G60" s="64">
        <v>121.42</v>
      </c>
      <c r="H60" s="65">
        <v>5</v>
      </c>
      <c r="I60" s="66">
        <v>607.1</v>
      </c>
      <c r="J60" s="66">
        <f t="shared" si="6"/>
        <v>2.5</v>
      </c>
      <c r="K60" s="66">
        <f t="shared" si="1"/>
        <v>303.55</v>
      </c>
      <c r="L60" s="64">
        <v>110.98</v>
      </c>
      <c r="M60" s="65">
        <v>11</v>
      </c>
      <c r="N60" s="67">
        <f t="shared" si="5"/>
        <v>1220.78</v>
      </c>
      <c r="O60" s="65">
        <f t="shared" si="3"/>
        <v>5.5</v>
      </c>
      <c r="P60" s="67">
        <f t="shared" si="4"/>
        <v>610.39</v>
      </c>
      <c r="Q60" s="25"/>
      <c r="R60" s="25"/>
      <c r="S60" s="25"/>
      <c r="T60" s="25"/>
    </row>
    <row r="61" spans="1:20" x14ac:dyDescent="0.25">
      <c r="A61" s="10"/>
      <c r="B61" s="62" t="s">
        <v>200</v>
      </c>
      <c r="C61" s="98" t="s">
        <v>171</v>
      </c>
      <c r="D61" s="71" t="s">
        <v>66</v>
      </c>
      <c r="E61" s="64">
        <v>214.05</v>
      </c>
      <c r="F61" s="64">
        <v>0</v>
      </c>
      <c r="G61" s="64">
        <v>214.05</v>
      </c>
      <c r="H61" s="65">
        <v>2</v>
      </c>
      <c r="I61" s="66">
        <v>428.1</v>
      </c>
      <c r="J61" s="66">
        <f t="shared" si="6"/>
        <v>1</v>
      </c>
      <c r="K61" s="66">
        <f t="shared" si="1"/>
        <v>214.05</v>
      </c>
      <c r="L61" s="81"/>
      <c r="M61" s="79"/>
      <c r="N61" s="80"/>
      <c r="O61" s="80"/>
      <c r="P61" s="80"/>
      <c r="Q61" s="25"/>
      <c r="R61" s="25"/>
      <c r="S61" s="25"/>
      <c r="T61" s="25"/>
    </row>
    <row r="62" spans="1:20" x14ac:dyDescent="0.25">
      <c r="A62" s="10"/>
      <c r="B62" s="62" t="s">
        <v>201</v>
      </c>
      <c r="C62" s="98" t="s">
        <v>172</v>
      </c>
      <c r="D62" s="71" t="s">
        <v>74</v>
      </c>
      <c r="E62" s="64">
        <v>1.1499999999999999</v>
      </c>
      <c r="F62" s="64">
        <v>0</v>
      </c>
      <c r="G62" s="64">
        <v>1.1499999999999999</v>
      </c>
      <c r="H62" s="65">
        <v>40000</v>
      </c>
      <c r="I62" s="66">
        <v>46000</v>
      </c>
      <c r="J62" s="66">
        <f t="shared" si="6"/>
        <v>20000</v>
      </c>
      <c r="K62" s="66">
        <f t="shared" si="1"/>
        <v>23000</v>
      </c>
      <c r="L62" s="64">
        <v>1.1499999999999999</v>
      </c>
      <c r="M62" s="65">
        <v>40000</v>
      </c>
      <c r="N62" s="67">
        <f t="shared" si="5"/>
        <v>46000</v>
      </c>
      <c r="O62" s="65">
        <f t="shared" si="3"/>
        <v>20000</v>
      </c>
      <c r="P62" s="67">
        <f t="shared" si="4"/>
        <v>23000</v>
      </c>
      <c r="Q62" s="25"/>
      <c r="R62" s="25"/>
      <c r="S62" s="25"/>
      <c r="T62" s="25"/>
    </row>
    <row r="63" spans="1:20" x14ac:dyDescent="0.25">
      <c r="A63" s="7"/>
      <c r="B63" s="6"/>
      <c r="C63" s="5" t="s">
        <v>1</v>
      </c>
      <c r="D63" s="20" t="s">
        <v>0</v>
      </c>
      <c r="E63" s="20" t="s">
        <v>0</v>
      </c>
      <c r="F63" s="20" t="s">
        <v>0</v>
      </c>
      <c r="G63" s="20" t="s">
        <v>0</v>
      </c>
      <c r="H63" s="24">
        <f t="shared" ref="H63:N63" si="7">SUM(H8:H62)</f>
        <v>65247</v>
      </c>
      <c r="I63" s="143">
        <f t="shared" si="7"/>
        <v>707681.96</v>
      </c>
      <c r="J63" s="24">
        <f t="shared" si="6"/>
        <v>32623.5</v>
      </c>
      <c r="K63" s="24">
        <f t="shared" si="1"/>
        <v>353840.98</v>
      </c>
      <c r="L63" s="24"/>
      <c r="M63" s="24">
        <f t="shared" si="7"/>
        <v>65626</v>
      </c>
      <c r="N63" s="24">
        <f t="shared" si="7"/>
        <v>603691.22</v>
      </c>
      <c r="O63" s="24">
        <f t="shared" si="3"/>
        <v>32813</v>
      </c>
      <c r="P63" s="24">
        <f t="shared" si="4"/>
        <v>301845.61</v>
      </c>
    </row>
    <row r="64" spans="1:20" x14ac:dyDescent="0.25">
      <c r="L64" s="99"/>
      <c r="M64" s="99"/>
      <c r="N64" s="99"/>
    </row>
    <row r="65" spans="9:17" x14ac:dyDescent="0.25">
      <c r="I65" s="25"/>
      <c r="J65" s="25"/>
      <c r="K65" s="25"/>
      <c r="L65" s="25"/>
      <c r="M65" s="25"/>
      <c r="N65" s="25"/>
    </row>
    <row r="66" spans="9:17" x14ac:dyDescent="0.25">
      <c r="I66" s="3"/>
      <c r="J66" s="3"/>
      <c r="K66" s="169" t="s">
        <v>206</v>
      </c>
      <c r="L66" s="169"/>
      <c r="M66" s="25"/>
      <c r="N66" s="2"/>
    </row>
    <row r="67" spans="9:17" ht="25.5" x14ac:dyDescent="0.25">
      <c r="I67" s="3"/>
      <c r="J67" s="3"/>
      <c r="K67" s="12" t="s">
        <v>8</v>
      </c>
      <c r="L67" s="12" t="s">
        <v>7</v>
      </c>
      <c r="M67" s="25"/>
      <c r="N67" s="2"/>
    </row>
    <row r="68" spans="9:17" x14ac:dyDescent="0.25">
      <c r="K68" s="142">
        <f>J63+O63</f>
        <v>65436.5</v>
      </c>
      <c r="L68" s="142">
        <f>K63+P63</f>
        <v>655686.59</v>
      </c>
    </row>
    <row r="69" spans="9:17" x14ac:dyDescent="0.25">
      <c r="I69" s="1"/>
      <c r="J69" s="1"/>
      <c r="K69" s="1"/>
    </row>
    <row r="70" spans="9:17" x14ac:dyDescent="0.25">
      <c r="I70" s="1"/>
      <c r="J70" s="1"/>
      <c r="K70" s="1"/>
      <c r="M70" s="1"/>
      <c r="P70" s="1"/>
      <c r="Q70" s="1"/>
    </row>
    <row r="71" spans="9:17" x14ac:dyDescent="0.25">
      <c r="L71" s="1"/>
      <c r="M71" s="1"/>
      <c r="N71" s="1"/>
      <c r="O71" s="1"/>
    </row>
    <row r="75" spans="9:17" x14ac:dyDescent="0.25">
      <c r="L75" s="1"/>
    </row>
    <row r="77" spans="9:17" x14ac:dyDescent="0.25">
      <c r="L77" s="1"/>
      <c r="M77" s="1"/>
      <c r="N77" s="1"/>
      <c r="O77" s="1"/>
    </row>
    <row r="79" spans="9:17" x14ac:dyDescent="0.25">
      <c r="O79" s="1"/>
    </row>
  </sheetData>
  <mergeCells count="9">
    <mergeCell ref="O6:P6"/>
    <mergeCell ref="K66:L66"/>
    <mergeCell ref="L3:N3"/>
    <mergeCell ref="B5:N5"/>
    <mergeCell ref="C6:C7"/>
    <mergeCell ref="D6:D7"/>
    <mergeCell ref="E6:I6"/>
    <mergeCell ref="L6:N6"/>
    <mergeCell ref="J6:K6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horizontalDpi="4294967292" verticalDpi="4294967292" r:id="rId1"/>
  <headerFooter>
    <oddFooter>&amp;L&amp;F&amp;C&amp;P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NMPD</vt:lpstr>
      <vt:lpstr>2019</vt:lpstr>
      <vt:lpstr>Plānoto ieņ.salīdz</vt:lpstr>
      <vt:lpstr>NMPD_SALIDZINAJUMS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Lāsma Zandberga</cp:lastModifiedBy>
  <cp:lastPrinted>2021-10-06T09:11:26Z</cp:lastPrinted>
  <dcterms:created xsi:type="dcterms:W3CDTF">2020-09-30T08:20:57Z</dcterms:created>
  <dcterms:modified xsi:type="dcterms:W3CDTF">2022-06-20T16:50:49Z</dcterms:modified>
</cp:coreProperties>
</file>