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.docs.live.net/4014fb22c88bca33/Desktop/Downloads/"/>
    </mc:Choice>
  </mc:AlternateContent>
  <xr:revisionPtr revIDLastSave="1" documentId="13_ncr:1_{58CB64F4-D374-4AF2-BB9F-476122334001}" xr6:coauthVersionLast="47" xr6:coauthVersionMax="47" xr10:uidLastSave="{F178887A-5983-4C4B-B187-161B3F00920F}"/>
  <bookViews>
    <workbookView xWindow="-110" yWindow="-110" windowWidth="19420" windowHeight="11500" activeTab="1" xr2:uid="{00000000-000D-0000-FFFF-FFFF00000000}"/>
  </bookViews>
  <sheets>
    <sheet name="PK Sigulda_FIL prasibas ar TV" sheetId="1" r:id="rId1"/>
    <sheet name="JECH_JPK x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2" i="2" l="1"/>
  <c r="I62" i="2" s="1"/>
  <c r="J27" i="2"/>
  <c r="I27" i="2"/>
  <c r="H48" i="2"/>
  <c r="I48" i="2" s="1"/>
  <c r="H44" i="2"/>
  <c r="I44" i="2" s="1"/>
  <c r="H17" i="1"/>
  <c r="J17" i="1" s="1"/>
  <c r="H17" i="2"/>
  <c r="J17" i="2" s="1"/>
  <c r="H84" i="2"/>
  <c r="H89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H76" i="2"/>
  <c r="I76" i="2" s="1"/>
  <c r="H75" i="2"/>
  <c r="I75" i="2" s="1"/>
  <c r="H74" i="2"/>
  <c r="J63" i="2"/>
  <c r="H61" i="2"/>
  <c r="I61" i="2" s="1"/>
  <c r="H60" i="2"/>
  <c r="I60" i="2" s="1"/>
  <c r="H59" i="2"/>
  <c r="I59" i="2" s="1"/>
  <c r="H58" i="2"/>
  <c r="I58" i="2" s="1"/>
  <c r="H57" i="2"/>
  <c r="I57" i="2" s="1"/>
  <c r="H56" i="2"/>
  <c r="I56" i="2" s="1"/>
  <c r="I55" i="2" s="1"/>
  <c r="H54" i="2"/>
  <c r="J54" i="2" s="1"/>
  <c r="H53" i="2"/>
  <c r="J53" i="2" s="1"/>
  <c r="H52" i="2"/>
  <c r="J52" i="2" s="1"/>
  <c r="H50" i="2"/>
  <c r="J50" i="2" s="1"/>
  <c r="H49" i="2"/>
  <c r="I49" i="2" s="1"/>
  <c r="H47" i="2"/>
  <c r="I47" i="2" s="1"/>
  <c r="H46" i="2"/>
  <c r="I46" i="2" s="1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7" i="2"/>
  <c r="H26" i="2"/>
  <c r="I26" i="2" s="1"/>
  <c r="H25" i="2"/>
  <c r="J25" i="2" s="1"/>
  <c r="H23" i="2"/>
  <c r="I23" i="2" s="1"/>
  <c r="H22" i="2"/>
  <c r="I22" i="2" s="1"/>
  <c r="I20" i="2"/>
  <c r="H21" i="2"/>
  <c r="J21" i="2" s="1"/>
  <c r="J20" i="2" s="1"/>
  <c r="H19" i="2"/>
  <c r="J19" i="2" s="1"/>
  <c r="H18" i="2"/>
  <c r="I18" i="2" s="1"/>
  <c r="H16" i="2"/>
  <c r="H14" i="2"/>
  <c r="I14" i="2" s="1"/>
  <c r="H13" i="2"/>
  <c r="I13" i="2" s="1"/>
  <c r="I55" i="1"/>
  <c r="H78" i="1"/>
  <c r="J78" i="1" s="1"/>
  <c r="H79" i="1"/>
  <c r="H67" i="1"/>
  <c r="J67" i="1" s="1"/>
  <c r="H68" i="1"/>
  <c r="J68" i="1" s="1"/>
  <c r="H69" i="1"/>
  <c r="J69" i="1" s="1"/>
  <c r="J79" i="1" l="1"/>
  <c r="I25" i="2"/>
  <c r="H15" i="2"/>
  <c r="H55" i="2"/>
  <c r="H77" i="2"/>
  <c r="H85" i="2" s="1"/>
  <c r="H86" i="2" s="1"/>
  <c r="I86" i="2" s="1"/>
  <c r="H35" i="2"/>
  <c r="J16" i="2"/>
  <c r="J15" i="2" s="1"/>
  <c r="I78" i="2"/>
  <c r="I77" i="2" s="1"/>
  <c r="I85" i="2" s="1"/>
  <c r="H45" i="2"/>
  <c r="H24" i="2"/>
  <c r="I84" i="2"/>
  <c r="I89" i="2" s="1"/>
  <c r="H73" i="2"/>
  <c r="H87" i="2" s="1"/>
  <c r="H88" i="2" s="1"/>
  <c r="I88" i="2" s="1"/>
  <c r="H20" i="2"/>
  <c r="I74" i="2"/>
  <c r="I73" i="2" s="1"/>
  <c r="I87" i="2" s="1"/>
  <c r="I35" i="2"/>
  <c r="J51" i="2"/>
  <c r="I28" i="2"/>
  <c r="I45" i="2"/>
  <c r="I67" i="2" s="1"/>
  <c r="H12" i="2"/>
  <c r="I19" i="2"/>
  <c r="I15" i="2" s="1"/>
  <c r="H28" i="2"/>
  <c r="H51" i="2"/>
  <c r="J24" i="2"/>
  <c r="J69" i="2" s="1"/>
  <c r="H41" i="1"/>
  <c r="I41" i="1" s="1"/>
  <c r="J67" i="2" l="1"/>
  <c r="H67" i="2"/>
  <c r="I24" i="2"/>
  <c r="I69" i="2" s="1"/>
  <c r="H69" i="2"/>
  <c r="H68" i="2"/>
  <c r="I90" i="2"/>
  <c r="J68" i="2"/>
  <c r="H64" i="2"/>
  <c r="I12" i="2"/>
  <c r="I64" i="2" s="1"/>
  <c r="H90" i="2"/>
  <c r="I68" i="2" l="1"/>
  <c r="H66" i="2"/>
  <c r="I66" i="2" s="1"/>
  <c r="H65" i="2"/>
  <c r="I65" i="2" s="1"/>
  <c r="J70" i="2"/>
  <c r="J92" i="2" l="1"/>
  <c r="I70" i="2"/>
  <c r="I92" i="2" s="1"/>
  <c r="H70" i="2"/>
  <c r="H92" i="2" s="1"/>
  <c r="H19" i="1" l="1"/>
  <c r="H16" i="1"/>
  <c r="J16" i="1" s="1"/>
  <c r="J19" i="1" l="1"/>
  <c r="J15" i="1" s="1"/>
  <c r="I19" i="1"/>
  <c r="H24" i="1"/>
  <c r="I24" i="1" s="1"/>
  <c r="H18" i="1"/>
  <c r="H13" i="1"/>
  <c r="I13" i="1" s="1"/>
  <c r="H56" i="1"/>
  <c r="I56" i="1" s="1"/>
  <c r="H57" i="1"/>
  <c r="J57" i="1" s="1"/>
  <c r="H91" i="1"/>
  <c r="I91" i="1" s="1"/>
  <c r="H92" i="1"/>
  <c r="I92" i="1" s="1"/>
  <c r="H90" i="1"/>
  <c r="I90" i="1" s="1"/>
  <c r="I89" i="1" s="1"/>
  <c r="I103" i="1" s="1"/>
  <c r="H95" i="1"/>
  <c r="I95" i="1" s="1"/>
  <c r="H96" i="1"/>
  <c r="I96" i="1" s="1"/>
  <c r="H97" i="1"/>
  <c r="I97" i="1" s="1"/>
  <c r="H98" i="1"/>
  <c r="I98" i="1" s="1"/>
  <c r="H99" i="1"/>
  <c r="I99" i="1" s="1"/>
  <c r="H94" i="1"/>
  <c r="I94" i="1" s="1"/>
  <c r="H77" i="1"/>
  <c r="H76" i="1"/>
  <c r="I76" i="1" s="1"/>
  <c r="H75" i="1"/>
  <c r="I75" i="1" s="1"/>
  <c r="H74" i="1"/>
  <c r="I74" i="1" s="1"/>
  <c r="H73" i="1"/>
  <c r="I73" i="1" s="1"/>
  <c r="H15" i="1" l="1"/>
  <c r="I18" i="1"/>
  <c r="I15" i="1" s="1"/>
  <c r="I77" i="1"/>
  <c r="I93" i="1"/>
  <c r="I101" i="1" s="1"/>
  <c r="H72" i="1"/>
  <c r="I72" i="1" s="1"/>
  <c r="H71" i="1"/>
  <c r="I71" i="1" s="1"/>
  <c r="I70" i="1" s="1"/>
  <c r="H66" i="1"/>
  <c r="J66" i="1" s="1"/>
  <c r="J65" i="1" s="1"/>
  <c r="H70" i="1" l="1"/>
  <c r="H65" i="1"/>
  <c r="H64" i="1"/>
  <c r="J64" i="1" s="1"/>
  <c r="H63" i="1"/>
  <c r="J63" i="1" s="1"/>
  <c r="H62" i="1"/>
  <c r="J62" i="1" s="1"/>
  <c r="H61" i="1"/>
  <c r="J61" i="1" s="1"/>
  <c r="H60" i="1"/>
  <c r="J60" i="1" s="1"/>
  <c r="H59" i="1"/>
  <c r="J59" i="1" s="1"/>
  <c r="H53" i="1"/>
  <c r="I53" i="1" s="1"/>
  <c r="H54" i="1"/>
  <c r="I54" i="1" s="1"/>
  <c r="I52" i="1" l="1"/>
  <c r="H52" i="1"/>
  <c r="H58" i="1"/>
  <c r="J58" i="1" s="1"/>
  <c r="H50" i="1" l="1"/>
  <c r="I50" i="1" s="1"/>
  <c r="H49" i="1"/>
  <c r="I49" i="1" s="1"/>
  <c r="H45" i="1"/>
  <c r="I45" i="1" s="1"/>
  <c r="H46" i="1"/>
  <c r="I46" i="1" s="1"/>
  <c r="H47" i="1"/>
  <c r="I47" i="1" s="1"/>
  <c r="H48" i="1"/>
  <c r="I48" i="1" s="1"/>
  <c r="H44" i="1"/>
  <c r="I44" i="1" s="1"/>
  <c r="H43" i="1"/>
  <c r="I43" i="1" s="1"/>
  <c r="H42" i="1" l="1"/>
  <c r="I42" i="1" s="1"/>
  <c r="H35" i="1"/>
  <c r="I35" i="1" s="1"/>
  <c r="H40" i="1"/>
  <c r="I40" i="1" s="1"/>
  <c r="H39" i="1"/>
  <c r="I39" i="1" s="1"/>
  <c r="H38" i="1"/>
  <c r="I38" i="1" s="1"/>
  <c r="I37" i="1" l="1"/>
  <c r="H37" i="1"/>
  <c r="H36" i="1"/>
  <c r="H34" i="1"/>
  <c r="I34" i="1" s="1"/>
  <c r="H33" i="1"/>
  <c r="I33" i="1" s="1"/>
  <c r="H32" i="1"/>
  <c r="I32" i="1" s="1"/>
  <c r="H31" i="1"/>
  <c r="I31" i="1" s="1"/>
  <c r="I30" i="1" s="1"/>
  <c r="H14" i="1"/>
  <c r="I14" i="1" s="1"/>
  <c r="H100" i="1"/>
  <c r="H29" i="1"/>
  <c r="H28" i="1"/>
  <c r="I28" i="1" s="1"/>
  <c r="H27" i="1"/>
  <c r="H23" i="1"/>
  <c r="I23" i="1" s="1"/>
  <c r="H22" i="1"/>
  <c r="I22" i="1" s="1"/>
  <c r="I20" i="1" s="1"/>
  <c r="H21" i="1"/>
  <c r="J21" i="1" s="1"/>
  <c r="J20" i="1" s="1"/>
  <c r="J27" i="1" l="1"/>
  <c r="J26" i="1" s="1"/>
  <c r="J85" i="1" s="1"/>
  <c r="I27" i="1"/>
  <c r="J29" i="1"/>
  <c r="J83" i="1" s="1"/>
  <c r="I29" i="1"/>
  <c r="I100" i="1"/>
  <c r="I105" i="1" s="1"/>
  <c r="H105" i="1"/>
  <c r="H89" i="1"/>
  <c r="H103" i="1" s="1"/>
  <c r="H104" i="1" s="1"/>
  <c r="I104" i="1" s="1"/>
  <c r="H20" i="1"/>
  <c r="H26" i="1"/>
  <c r="H93" i="1"/>
  <c r="H101" i="1" s="1"/>
  <c r="H12" i="1"/>
  <c r="H30" i="1"/>
  <c r="J84" i="1" l="1"/>
  <c r="J86" i="1"/>
  <c r="J108" i="1" s="1"/>
  <c r="H80" i="1"/>
  <c r="H82" i="1" s="1"/>
  <c r="I82" i="1" s="1"/>
  <c r="I12" i="1"/>
  <c r="I80" i="1" s="1"/>
  <c r="H85" i="1"/>
  <c r="I26" i="1"/>
  <c r="I85" i="1" s="1"/>
  <c r="H81" i="1"/>
  <c r="I81" i="1" s="1"/>
  <c r="H102" i="1"/>
  <c r="H25" i="1"/>
  <c r="I25" i="1" s="1"/>
  <c r="I83" i="1" s="1"/>
  <c r="H83" i="1" l="1"/>
  <c r="H84" i="1" s="1"/>
  <c r="I84" i="1" s="1"/>
  <c r="I86" i="1" s="1"/>
  <c r="H106" i="1"/>
  <c r="I102" i="1"/>
  <c r="I106" i="1" s="1"/>
  <c r="H86" i="1" l="1"/>
  <c r="H108" i="1" s="1"/>
  <c r="I10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Dace Gods</author>
    <author>Kamanas</author>
  </authors>
  <commentList>
    <comment ref="G17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Tiek segti Latvijas sportistu treniņbraucienu un atklājēju braucieni visās disciplīnās</t>
        </r>
      </text>
    </comment>
    <comment ref="E19" authorId="1" shapeId="0" xr:uid="{F2BC7A39-6E82-4205-9F3E-910F5E8D1BF4}">
      <text>
        <r>
          <rPr>
            <b/>
            <sz val="9"/>
            <color indexed="81"/>
            <rFont val="Tahoma"/>
            <charset val="1"/>
          </rPr>
          <t>Kamanas:</t>
        </r>
        <r>
          <rPr>
            <sz val="9"/>
            <color indexed="81"/>
            <rFont val="Tahoma"/>
            <charset val="1"/>
          </rPr>
          <t xml:space="preserve">
Divas mājas tiesnešu vajadzībām</t>
        </r>
      </text>
    </comment>
    <comment ref="G21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220 numuri max vienas sacensības (3.disciplinas) x 3 sacensības (NK, PK, Stafete&gt;)</t>
        </r>
      </text>
    </comment>
    <comment ref="B22" authorId="0" shapeId="0" xr:uid="{00000000-0006-0000-0000-000003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Jaka, cepure, cimdi</t>
        </r>
      </text>
    </comment>
    <comment ref="B23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cepures un vienoti apmetņi (virsjakas)</t>
        </r>
      </text>
    </comment>
    <comment ref="G2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FIL noteiktās prasības par transporta minimālo nodrošājumu žūrija, tehniskie delegāti un sagaidīšanas transports gan vieglās a/m, gan mikroautobusi. Cena izlīdzinātā.</t>
        </r>
      </text>
    </comment>
    <comment ref="G27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Provizoriskias stundu skaits treniņu dienas un sacensības 56h x 2.brigādes</t>
        </r>
      </text>
    </comment>
    <comment ref="G29" authorId="0" shapeId="0" xr:uid="{00000000-0006-0000-0000-000007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Provizoriskais stundu skaits 25h, tikai sacenšibu dienas , papildus naksts stundas laukums, 15.apsargi</t>
        </r>
      </text>
    </comment>
    <comment ref="G31" authorId="0" shapeId="0" xr:uid="{00000000-0006-0000-0000-000008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Viessmann PK - Nāciju Kauss, Pasaules kauss, Koamndu stafete,  
Papildus rezerve</t>
        </r>
      </text>
    </comment>
    <comment ref="G90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22 personas x 7.d.</t>
        </r>
      </text>
    </comment>
    <comment ref="D91" authorId="0" shapeId="0" xr:uid="{00000000-0006-0000-0000-00000A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pusdienas un vakariņas</t>
        </r>
      </text>
    </comment>
    <comment ref="G91" authorId="0" shapeId="0" xr:uid="{00000000-0006-0000-0000-00000B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34 personas x 7.d.</t>
        </r>
      </text>
    </comment>
    <comment ref="D92" authorId="0" shapeId="0" xr:uid="{00000000-0006-0000-0000-00000C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Brokastis, pusdienas, vakariņas</t>
        </r>
      </text>
    </comment>
    <comment ref="G94" authorId="0" shapeId="0" xr:uid="{00000000-0006-0000-0000-00000D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15.tiesnesi x 6.d.</t>
        </r>
      </text>
    </comment>
    <comment ref="G95" authorId="0" shapeId="0" xr:uid="{00000000-0006-0000-0000-00000E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Brīvprātīgie 12.personas x 6.d.</t>
        </r>
      </text>
    </comment>
    <comment ref="G96" authorId="0" shapeId="0" xr:uid="{00000000-0006-0000-0000-00000F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FIL pārstāvji 9 personas x 7.d.</t>
        </r>
      </text>
    </comment>
    <comment ref="G97" authorId="0" shapeId="0" xr:uid="{00000000-0006-0000-0000-000010000000}">
      <text>
        <r>
          <rPr>
            <b/>
            <sz val="8"/>
            <color indexed="81"/>
            <rFont val="Tahoma"/>
            <family val="2"/>
            <charset val="186"/>
          </rPr>
          <t>Dace Gods:  Sacensību žūrija, tehniskie delegāti 15 personas x 7.d.</t>
        </r>
      </text>
    </comment>
    <comment ref="G98" authorId="0" shapeId="0" xr:uid="{00000000-0006-0000-0000-000011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Org.komiteja, preses centrs, foto, informātors 10 personas x 7.d. </t>
        </r>
      </text>
    </comment>
    <comment ref="G99" authorId="0" shapeId="0" xr:uid="{00000000-0006-0000-0000-000012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7 personas x 7.d.</t>
        </r>
      </text>
    </comment>
    <comment ref="D100" authorId="0" shapeId="0" xr:uid="{00000000-0006-0000-0000-000013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vidējā aviobiļešu summa, aviopārlidojumi gan EUR, gan USA, gan CAN. (Provizoriski)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Dace Gods</author>
    <author>Kamanas</author>
  </authors>
  <commentList>
    <comment ref="G17" authorId="0" shapeId="0" xr:uid="{9761A9C4-3CFC-422C-AFC8-7FF62B72C872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Tiek segti Latvijas sportistu treniņbraucienu un atklājēju braucieni visās disciplīnās</t>
        </r>
      </text>
    </comment>
    <comment ref="E19" authorId="1" shapeId="0" xr:uid="{FF3D617F-E88B-45F2-9C0C-DA2E820E1A7A}">
      <text>
        <r>
          <rPr>
            <b/>
            <sz val="9"/>
            <color indexed="81"/>
            <rFont val="Tahoma"/>
            <charset val="1"/>
          </rPr>
          <t>Kamanas:</t>
        </r>
        <r>
          <rPr>
            <sz val="9"/>
            <color indexed="81"/>
            <rFont val="Tahoma"/>
            <charset val="1"/>
          </rPr>
          <t xml:space="preserve">
Divas mājas tiesnešu vajadzībām</t>
        </r>
      </text>
    </comment>
    <comment ref="G21" authorId="0" shapeId="0" xr:uid="{B23E328B-3FF3-4B3C-98C7-67B0DB0D4241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220 numuri max vienas sacensības (3.disciplinas) x 3 sacensības (NK, PK, Stafete&gt;)</t>
        </r>
      </text>
    </comment>
    <comment ref="G22" authorId="0" shapeId="0" xr:uid="{C29AE0FF-3B35-4D21-BEFD-6870D6E04339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FIL noteiktās prasības par transporta minimālo nodrošājumu žūrija, tehniskie delegāti un sagaidīšanas transports gan vieglās a/m, gan mikroautobusi. Cena izlīdzinātā.</t>
        </r>
      </text>
    </comment>
    <comment ref="G25" authorId="0" shapeId="0" xr:uid="{2619A02E-153F-4154-9EF9-F6691175CD2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Provizoriskias stundu skaits treniņu dienas un sacensības 56h x 2.brigādes</t>
        </r>
      </text>
    </comment>
    <comment ref="G27" authorId="0" shapeId="0" xr:uid="{82EC4BD3-E6C2-4665-B93B-61A441689EFF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Provizoriskais stundu skaits 25h, tikai sacenšibu dienas , papildus naksts stundas laukums, 15.apsargi</t>
        </r>
      </text>
    </comment>
    <comment ref="G29" authorId="0" shapeId="0" xr:uid="{DC3D749E-1DCC-4DD3-A2A2-73641CE03A72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Viessmann PK - Nāciju Kauss, Pasaules kauss, Koamndu stafete,  
Papildus rezerve</t>
        </r>
      </text>
    </comment>
    <comment ref="G74" authorId="0" shapeId="0" xr:uid="{AEF44F79-7932-4A4E-9B9F-3F9897E11EED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22 personas x 7.d.</t>
        </r>
      </text>
    </comment>
    <comment ref="D75" authorId="0" shapeId="0" xr:uid="{F65FB69E-B758-4308-AC89-84A1F8A8AC68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pusdienas un vakariņas</t>
        </r>
      </text>
    </comment>
    <comment ref="G75" authorId="0" shapeId="0" xr:uid="{15C2C076-7023-4BEC-9B96-C1813353149B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34 personas x 7.d.</t>
        </r>
      </text>
    </comment>
    <comment ref="D76" authorId="0" shapeId="0" xr:uid="{A8D9B5D6-C82C-4E7C-B215-2311270AC5E8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Brokastis, pusdienas, vakariņas</t>
        </r>
      </text>
    </comment>
    <comment ref="G78" authorId="0" shapeId="0" xr:uid="{B8B2B0C1-670B-4716-A224-6FB5C6FF92DB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15.tiesnesi x 6.d.</t>
        </r>
      </text>
    </comment>
    <comment ref="G79" authorId="0" shapeId="0" xr:uid="{797A25B6-EA07-4CB0-AD15-497C2D6C2EB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Brīvprātīgie 12.personas x 6.d.</t>
        </r>
      </text>
    </comment>
    <comment ref="G80" authorId="0" shapeId="0" xr:uid="{2A642441-D553-4718-9FFD-41C44A1388A3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FIL pārstāvji 9 personas x 7.d.</t>
        </r>
      </text>
    </comment>
    <comment ref="G81" authorId="0" shapeId="0" xr:uid="{CA593DFD-22BA-4494-9FB1-ED1D006BC7CA}">
      <text>
        <r>
          <rPr>
            <b/>
            <sz val="8"/>
            <color indexed="81"/>
            <rFont val="Tahoma"/>
            <family val="2"/>
            <charset val="186"/>
          </rPr>
          <t>Dace Gods:  Sacensību žūrija, tehniskie delegāti 15 personas x 7.d.</t>
        </r>
      </text>
    </comment>
    <comment ref="G82" authorId="0" shapeId="0" xr:uid="{FF44360E-83BC-48B9-A844-36FEB46C1B78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Org.komiteja, preses centrs, foto, informātors 10 personas x 7.d. </t>
        </r>
      </text>
    </comment>
    <comment ref="G83" authorId="0" shapeId="0" xr:uid="{1B318741-479E-45BC-969B-B1B2D32B5A09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7 personas x 7.d.</t>
        </r>
      </text>
    </comment>
    <comment ref="D84" authorId="0" shapeId="0" xr:uid="{2DDCBA6E-BF8D-47B8-8003-577AD36E413E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vidējā aviobiļešu summa, aviopārlidojumi gan EUR, gan USA, gan CAN. (Provizoriski)</t>
        </r>
      </text>
    </comment>
  </commentList>
</comments>
</file>

<file path=xl/sharedStrings.xml><?xml version="1.0" encoding="utf-8"?>
<sst xmlns="http://schemas.openxmlformats.org/spreadsheetml/2006/main" count="513" uniqueCount="215">
  <si>
    <t>Nr.</t>
  </si>
  <si>
    <t>Izdevumu veids</t>
  </si>
  <si>
    <t>mērv.</t>
  </si>
  <si>
    <t>Cena, EUR</t>
  </si>
  <si>
    <t>Summa, EUR</t>
  </si>
  <si>
    <t>EUR/cilv.</t>
  </si>
  <si>
    <t>EUR</t>
  </si>
  <si>
    <t>EUR/stundā</t>
  </si>
  <si>
    <t>2.2.</t>
  </si>
  <si>
    <t xml:space="preserve">Sporta zāļu/laukumu u.c. telpu noma </t>
  </si>
  <si>
    <t>EUR/pakalp.</t>
  </si>
  <si>
    <t xml:space="preserve">Sporta ekipējuma iegāde vai noma </t>
  </si>
  <si>
    <t>EUR/gab.</t>
  </si>
  <si>
    <t xml:space="preserve">Degvielas izdevumi </t>
  </si>
  <si>
    <t>EUR/litri</t>
  </si>
  <si>
    <t xml:space="preserve">Apbalvošanas izdevumi </t>
  </si>
  <si>
    <t>Komandējumu izdevumi</t>
  </si>
  <si>
    <t xml:space="preserve">Viesnīcas izmaksas </t>
  </si>
  <si>
    <t>-</t>
  </si>
  <si>
    <t>TĀME
par starptautisko sporta sacensību organizēšanai nepieciešamo līdzfinansējumu</t>
  </si>
  <si>
    <t>Organizācijas nosaukums Biedrība "Latvijas Kamaniņu sporta federācija"</t>
  </si>
  <si>
    <t>Trases noma</t>
  </si>
  <si>
    <t>EUR līgums</t>
  </si>
  <si>
    <t>Treniņbraucieni trasē</t>
  </si>
  <si>
    <t>EUR cilv.</t>
  </si>
  <si>
    <t>Estakādes noma</t>
  </si>
  <si>
    <t>EUR stundā.</t>
  </si>
  <si>
    <t>Kopā (bez PVN) 12% bāze</t>
  </si>
  <si>
    <t>Kopā (bez PVN) 21% bāze</t>
  </si>
  <si>
    <t>Izmitināšana FIL pārstāvji</t>
  </si>
  <si>
    <t xml:space="preserve">Izmitināšana žūrija tehniskie delegāti, </t>
  </si>
  <si>
    <t>Izmitināšana sacensību org.komiteja</t>
  </si>
  <si>
    <t>Izmitināšana apkalpojošais personāls</t>
  </si>
  <si>
    <t>Tiesnešu un apkalpojošā personāla ēdināšana</t>
  </si>
  <si>
    <t>FIL pārstāvju, žūrijas , tehnisko delegātu ēdināšana</t>
  </si>
  <si>
    <t>Brīvprātīgo ēdināšana</t>
  </si>
  <si>
    <t>Transporta izdevumi (avio) žūrija, tehniskie delgeāti</t>
  </si>
  <si>
    <t>Dalībieku starta numuru izgatavošana</t>
  </si>
  <si>
    <t>Tiesnešu, apkalpojošā personāla ekipējums</t>
  </si>
  <si>
    <t>Brīvprātīgo ekipējums</t>
  </si>
  <si>
    <t>Medicīniskās pārbaudes un pakalpojumi, NMP nodrošinājums (2.brigādes)</t>
  </si>
  <si>
    <t>EUR stundā</t>
  </si>
  <si>
    <t xml:space="preserve">Sacensību galvenais ārsta nodrošinājums </t>
  </si>
  <si>
    <t xml:space="preserve">Apsardzes pakalpojumi </t>
  </si>
  <si>
    <t>EUR/stundā.</t>
  </si>
  <si>
    <t xml:space="preserve">Transportlīdzekļu noma  </t>
  </si>
  <si>
    <t>Personas</t>
  </si>
  <si>
    <t>Dienas</t>
  </si>
  <si>
    <t>Skaits /h</t>
  </si>
  <si>
    <t xml:space="preserve">IIN 23% </t>
  </si>
  <si>
    <t>Tiesneši</t>
  </si>
  <si>
    <t>FIL žūrija un tehniskie delegāti</t>
  </si>
  <si>
    <t>EUR gab.</t>
  </si>
  <si>
    <t>Medaļas (izgatavošaa, gravēšana)</t>
  </si>
  <si>
    <t>Kausi (izgatavošana, gravēšana, plāksnītes)</t>
  </si>
  <si>
    <t>Balvas</t>
  </si>
  <si>
    <t>Pasākumu apkalpošana (preses konferece, komandu pārstāvju sapulce, izloze, VIP zona)</t>
  </si>
  <si>
    <t>2.1.1.</t>
  </si>
  <si>
    <t>2.1.2.</t>
  </si>
  <si>
    <t>2.2.1.</t>
  </si>
  <si>
    <t>2.2.2.</t>
  </si>
  <si>
    <t>2.2.3.</t>
  </si>
  <si>
    <t>2.4.</t>
  </si>
  <si>
    <t>Akreditācijas un informatīvo materālu nodrošinājums (FIL prasība)</t>
  </si>
  <si>
    <t>Akreditācijas karšu izgavošana, dizians, druka, lentītes, laminēšana  (sportisti, treneri, apkalpojošais personāls, tiesneši, brīvprātīogie, TV, Foto, Prese, VIP, dopings)</t>
  </si>
  <si>
    <t>Sacensību ielūgums, aploksne (makets, dizians, druka)</t>
  </si>
  <si>
    <t>Diplomi (makets, druka)</t>
  </si>
  <si>
    <t>Outdoor baneri Sigulda (makets, druka, izvietošana)</t>
  </si>
  <si>
    <t>Roloop ar mehāniskiem ( makets, druka)</t>
  </si>
  <si>
    <t>Iekštelpu  baneri (preses centrs, preses konference, sanāksmes, izlozes) ,makets. druka</t>
  </si>
  <si>
    <t>Reklāmas pamatnes trase (FIL) 30c50cm</t>
  </si>
  <si>
    <t>Reklāmas pamatnes trase (FIL)  80x30cm</t>
  </si>
  <si>
    <t>Reklāmas pamatnes trase (FIL)  100x100cm</t>
  </si>
  <si>
    <t>Reklāmas pamatnes trase (FIL)  300x100cm</t>
  </si>
  <si>
    <t>Uzlīmes (FIL) 40x60 cm (makets, izgatvošana)</t>
  </si>
  <si>
    <t>Fona sienas - starts, finišs, līderu box, apbalvošanas pjedestāls (makets, materiāli, druka, uzstādīšana)</t>
  </si>
  <si>
    <t>EUR pakalp.</t>
  </si>
  <si>
    <t>Sacensību prezentācijas materiāli un sacesību suvenīri (FIL prasība)</t>
  </si>
  <si>
    <t>EUR gab,</t>
  </si>
  <si>
    <t>Bandanas (dizians, materiāls, druka)</t>
  </si>
  <si>
    <t xml:space="preserve">Kultūras programma PK ietvaros (sportistu pasākums, komandas pārstāvju pasākums, kulltūras programmas 3 dienas trasē) (skatuve, apskaņošana, Dj, mūziķi) </t>
  </si>
  <si>
    <t>EUR pak.</t>
  </si>
  <si>
    <t>Telpu noma (preses konference, sportistu sanāksme, komandas paŗstāvju sanāksme, organizātoru mītiņš, izloze)</t>
  </si>
  <si>
    <t>EUIR pak</t>
  </si>
  <si>
    <t>Finiša zonas un VIP telts LED ekrāni  3x2m. 2.gab.</t>
  </si>
  <si>
    <t>4 LED TV 42 un viens 75 TV</t>
  </si>
  <si>
    <t xml:space="preserve">LED ekrānis 8,5 x 5m </t>
  </si>
  <si>
    <t xml:space="preserve">Piekares konstrukcija LED ekrās 8,5x5m </t>
  </si>
  <si>
    <t>Ekrāna piekares un ekrānmontāža, TV un optikas montāža, apkalpošana un demontāža</t>
  </si>
  <si>
    <t>VIP zonas izveide (telts 10x25m) montāža, demontāža, koka grīdas, klājums, apsilde, iekārošana)</t>
  </si>
  <si>
    <t>Fanu zonas izveide (telts 10x20m) montāža, demontāža, plastikāta klāums, apilde, bērnu podests, iekārtošana)</t>
  </si>
  <si>
    <t>Finiša zonas izveide (telts, apsilde, montāža, demontāža)</t>
  </si>
  <si>
    <t>Papildus aprīkojums (sētiņas, galdi, krēsli)</t>
  </si>
  <si>
    <t>Orgtehnikas, rāciju noma un iegāde</t>
  </si>
  <si>
    <t>Rāciju noma, iznestais mikrafons, austiņas</t>
  </si>
  <si>
    <t>Datoru noma (preses centrs, sacensību sekretariāts, starta zonas x 2)</t>
  </si>
  <si>
    <t>Lieljaudas kopētāju, printeru  noma (preses cents, sekretariāts, starta zonas) iekļaujot neierobežotu izdruku skaitu</t>
  </si>
  <si>
    <t xml:space="preserve">Kārtridžu iegāde kopēšamas tehnikai </t>
  </si>
  <si>
    <t>Kancelejas preses</t>
  </si>
  <si>
    <t>EUR pak</t>
  </si>
  <si>
    <t>Sakaru pakalpojumi un interneta nodrošinājums trasē (preses centrs, sekretariāts, žūriju un tehnikso delegātu telpas, komentātāju kobīnes, starta un finiša zonas)</t>
  </si>
  <si>
    <t>1.1.</t>
  </si>
  <si>
    <t>1.1.1.</t>
  </si>
  <si>
    <t>1.1.2.</t>
  </si>
  <si>
    <t>1.2.</t>
  </si>
  <si>
    <t>1.2.1.</t>
  </si>
  <si>
    <t>1.2.2.</t>
  </si>
  <si>
    <t>1.2.3.</t>
  </si>
  <si>
    <t>1.3.</t>
  </si>
  <si>
    <t>1.4.</t>
  </si>
  <si>
    <t>1.5.</t>
  </si>
  <si>
    <t>1.6.</t>
  </si>
  <si>
    <t>Medicīniskais nodrošinājums</t>
  </si>
  <si>
    <t>1.6.1.</t>
  </si>
  <si>
    <t>1.6.2.</t>
  </si>
  <si>
    <t>1.7.</t>
  </si>
  <si>
    <t>1.8.</t>
  </si>
  <si>
    <t>1.8.1.</t>
  </si>
  <si>
    <t>1.8.2.</t>
  </si>
  <si>
    <t>1.8.3.</t>
  </si>
  <si>
    <t>1.8.4.</t>
  </si>
  <si>
    <t>1.8.5.</t>
  </si>
  <si>
    <t>1.9.</t>
  </si>
  <si>
    <t>1.10.</t>
  </si>
  <si>
    <t>1.10.1.</t>
  </si>
  <si>
    <t>1.10.2.</t>
  </si>
  <si>
    <t>1.10.3.</t>
  </si>
  <si>
    <t>1.10.4.</t>
  </si>
  <si>
    <t>1.10.5.</t>
  </si>
  <si>
    <t>1.10.6.</t>
  </si>
  <si>
    <t>1.10.7.</t>
  </si>
  <si>
    <t>1.10.8.</t>
  </si>
  <si>
    <t>1.10.13.</t>
  </si>
  <si>
    <t>1.10.12.</t>
  </si>
  <si>
    <t>1.10.10.</t>
  </si>
  <si>
    <t>1.10.11.</t>
  </si>
  <si>
    <t>1.10.9.</t>
  </si>
  <si>
    <t>1.11.</t>
  </si>
  <si>
    <t>1.12.</t>
  </si>
  <si>
    <t>1.12.1.</t>
  </si>
  <si>
    <t>1.12.2.</t>
  </si>
  <si>
    <t>1.13.</t>
  </si>
  <si>
    <t>1.14.</t>
  </si>
  <si>
    <t>1.15.</t>
  </si>
  <si>
    <t>1.16.</t>
  </si>
  <si>
    <t>1.16.1.</t>
  </si>
  <si>
    <t>1.16.2.</t>
  </si>
  <si>
    <t>1.16.3.</t>
  </si>
  <si>
    <t>1.16.4.</t>
  </si>
  <si>
    <t>1.16.5.</t>
  </si>
  <si>
    <t>1.16.6.</t>
  </si>
  <si>
    <t>1.17.</t>
  </si>
  <si>
    <t>1.17.1.</t>
  </si>
  <si>
    <t>1.17.2.</t>
  </si>
  <si>
    <t>1.17.3.</t>
  </si>
  <si>
    <t>1.18.</t>
  </si>
  <si>
    <t>1.18.1.</t>
  </si>
  <si>
    <t>1.18.2.</t>
  </si>
  <si>
    <t>1.18.3.</t>
  </si>
  <si>
    <t>1.18.4.</t>
  </si>
  <si>
    <t>1.19.</t>
  </si>
  <si>
    <t>1.20.</t>
  </si>
  <si>
    <t>1.21.</t>
  </si>
  <si>
    <t>Kopā bez PVN (bāze 21%)</t>
  </si>
  <si>
    <t>Kopā bez PVN (nav attiecināms)</t>
  </si>
  <si>
    <t>Kopā 1.sadaļa</t>
  </si>
  <si>
    <t>2.1.</t>
  </si>
  <si>
    <t>2.1.3.</t>
  </si>
  <si>
    <t>2.2.4.</t>
  </si>
  <si>
    <t>2.2.5.</t>
  </si>
  <si>
    <t>2.2.6.</t>
  </si>
  <si>
    <t xml:space="preserve">PVN 21% </t>
  </si>
  <si>
    <t>PVN 12 %</t>
  </si>
  <si>
    <t>Kopā 2.sadaļa</t>
  </si>
  <si>
    <t>KOPĀ (1 + 2 ):</t>
  </si>
  <si>
    <t>Reklāmas izdevumi (e-maketi, reklāmas laukumi, reklāmas rullīšu izgatavošana (audio/video) u.t.l.)</t>
  </si>
  <si>
    <t>Pasākums CTA (CTA skatītāji, CTA sportisti, CTA aprīkojums)</t>
  </si>
  <si>
    <t>Transporta pakalpojumi (speciālais transports, truck, celtnis)</t>
  </si>
  <si>
    <t>Sporta pasākumu organizēšanas izdevumi pamatojoties uz FIL sacensību organizātoru prasībām</t>
  </si>
  <si>
    <t>Ēdināšana</t>
  </si>
  <si>
    <t>Adrese, kontakttālrunis Rīga, Dēļu iela 4,LV-1004</t>
  </si>
  <si>
    <t>Organizācijas vadītājs: LKSF Prezidents /Klāvs Vasks/      __________________________</t>
  </si>
  <si>
    <t>LED ekrānu un monitoru noma (FIL parsība) divas nedēļas</t>
  </si>
  <si>
    <t>Telts noma (FIL prasība) divas nedēļas</t>
  </si>
  <si>
    <t xml:space="preserve">Personāla ārpakalpojumi  </t>
  </si>
  <si>
    <t>1.22.</t>
  </si>
  <si>
    <t>Sedz LKSF</t>
  </si>
  <si>
    <t>Sedz IZM</t>
  </si>
  <si>
    <t xml:space="preserve">Ārpakalpojumi  </t>
  </si>
  <si>
    <t>VSAOI 34,09% (23,59 / 10,50)</t>
  </si>
  <si>
    <t>Kopā (bāze IIN un VSAOI)</t>
  </si>
  <si>
    <t>1.2.4.</t>
  </si>
  <si>
    <t>"Līvānu māju "noma</t>
  </si>
  <si>
    <t>EUR dienā</t>
  </si>
  <si>
    <t>Ziedi vai cits</t>
  </si>
  <si>
    <t>Kalendāri vai cits</t>
  </si>
  <si>
    <t>Sacensību plakāti (dizians, druka, el.versija)</t>
  </si>
  <si>
    <t>Sacensību bukleti, informatīvai materiāls (makets, druka, skavošana, el.versija)</t>
  </si>
  <si>
    <t>Tribīņu noma (transportēšana, montāža x2, sastatnes)</t>
  </si>
  <si>
    <t>1.23.</t>
  </si>
  <si>
    <t>TV podestu un torņu montāža, demontāža</t>
  </si>
  <si>
    <t xml:space="preserve">TV producēšana (FIL prasība) </t>
  </si>
  <si>
    <t xml:space="preserve">Tiesnešu izmitināšana </t>
  </si>
  <si>
    <t xml:space="preserve">Brīvprātīgo izmitināšana </t>
  </si>
  <si>
    <t>Datums _28.08.24.</t>
  </si>
  <si>
    <t>Eberspacher Pasaules kausa 4.posns kamaniņu sportā, Sigulda 30.12.2024..-05.01.2025. gads (izpildot visas FIL prasības)</t>
  </si>
  <si>
    <t>2026. gada Ziemas Olimpisko spēļu kvalifikācijas sezonas sacensības</t>
  </si>
  <si>
    <t>46. FILJunioru Eiropas čempionāts kamaniņu sportā</t>
  </si>
  <si>
    <t>Junioru Pasaules kausa 5. un 6. posms, Sigulda 24.02.-02.03.2025.</t>
  </si>
  <si>
    <t>1.3.1.</t>
  </si>
  <si>
    <t>1.3.2.</t>
  </si>
  <si>
    <t>1.3.3.</t>
  </si>
  <si>
    <t>Akreditācijas karšu izgavošana, dizians, druka, lentītes, laminēšana  (sportisti, treneri, apkalpojošais personāls, tiesneši, brīvprātīogie,, Foto, Prese, VIP, dopings)</t>
  </si>
  <si>
    <t>VIP un Fanu zonas izveide (telts 10x25m) montāža, demontāža, koka grīdas, klājums, apsilde, iekārošana)</t>
  </si>
  <si>
    <t>Datums _06.09.24.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</si>
</sst>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1"/>
      <name val="Tahoma"/>
      <family val="2"/>
      <charset val="186"/>
    </font>
    <font>
      <b/>
      <sz val="8"/>
      <color indexed="81"/>
      <name val="Tahoma"/>
      <family val="2"/>
      <charset val="186"/>
    </font>
    <font>
      <sz val="11"/>
      <color theme="1"/>
      <name val="Calibri"/>
      <family val="2"/>
      <charset val="186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0" xfId="0" applyFont="1" applyFill="1"/>
    <xf numFmtId="0" fontId="2" fillId="5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2" fontId="2" fillId="0" borderId="0" xfId="0" applyNumberFormat="1" applyFont="1"/>
    <xf numFmtId="2" fontId="2" fillId="3" borderId="4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right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2" fillId="8" borderId="3" xfId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1" fillId="5" borderId="3" xfId="1" applyFont="1" applyFill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43" fontId="2" fillId="4" borderId="3" xfId="1" applyFont="1" applyFill="1" applyBorder="1" applyAlignment="1">
      <alignment horizontal="center" vertical="center" wrapText="1"/>
    </xf>
    <xf numFmtId="43" fontId="2" fillId="5" borderId="3" xfId="1" applyFont="1" applyFill="1" applyBorder="1" applyAlignment="1">
      <alignment horizontal="center" vertical="center" wrapText="1"/>
    </xf>
    <xf numFmtId="43" fontId="2" fillId="3" borderId="3" xfId="1" applyFont="1" applyFill="1" applyBorder="1" applyAlignment="1">
      <alignment horizontal="center" vertical="center" wrapText="1"/>
    </xf>
    <xf numFmtId="43" fontId="1" fillId="2" borderId="3" xfId="1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43" fontId="1" fillId="3" borderId="3" xfId="1" applyFont="1" applyFill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  <xf numFmtId="43" fontId="1" fillId="6" borderId="3" xfId="1" applyFont="1" applyFill="1" applyBorder="1" applyAlignment="1">
      <alignment horizontal="center" vertical="center" wrapText="1"/>
    </xf>
    <xf numFmtId="43" fontId="2" fillId="0" borderId="0" xfId="0" applyNumberFormat="1" applyFont="1"/>
    <xf numFmtId="164" fontId="2" fillId="0" borderId="0" xfId="0" applyNumberFormat="1" applyFont="1"/>
    <xf numFmtId="43" fontId="2" fillId="7" borderId="1" xfId="1" applyFont="1" applyFill="1" applyBorder="1" applyAlignment="1">
      <alignment vertical="center"/>
    </xf>
    <xf numFmtId="43" fontId="2" fillId="8" borderId="1" xfId="1" applyFont="1" applyFill="1" applyBorder="1" applyAlignment="1">
      <alignment vertical="center"/>
    </xf>
    <xf numFmtId="43" fontId="2" fillId="7" borderId="6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9" borderId="5" xfId="0" applyFont="1" applyFill="1" applyBorder="1" applyAlignment="1">
      <alignment vertical="center" wrapText="1"/>
    </xf>
    <xf numFmtId="43" fontId="2" fillId="9" borderId="1" xfId="1" applyFont="1" applyFill="1" applyBorder="1" applyAlignment="1">
      <alignment vertical="center"/>
    </xf>
    <xf numFmtId="43" fontId="2" fillId="9" borderId="6" xfId="1" applyFont="1" applyFill="1" applyBorder="1" applyAlignment="1">
      <alignment vertical="center"/>
    </xf>
    <xf numFmtId="43" fontId="2" fillId="10" borderId="1" xfId="1" applyFont="1" applyFill="1" applyBorder="1" applyAlignment="1">
      <alignment vertical="center"/>
    </xf>
    <xf numFmtId="43" fontId="2" fillId="10" borderId="6" xfId="1" applyFont="1" applyFill="1" applyBorder="1" applyAlignment="1">
      <alignment vertical="center"/>
    </xf>
    <xf numFmtId="43" fontId="1" fillId="10" borderId="1" xfId="1" applyFont="1" applyFill="1" applyBorder="1" applyAlignment="1">
      <alignment vertical="center"/>
    </xf>
    <xf numFmtId="2" fontId="2" fillId="0" borderId="0" xfId="0" applyNumberFormat="1" applyFont="1" applyAlignment="1">
      <alignment vertical="center"/>
    </xf>
    <xf numFmtId="43" fontId="1" fillId="7" borderId="1" xfId="1" applyFont="1" applyFill="1" applyBorder="1" applyAlignment="1">
      <alignment vertical="center"/>
    </xf>
    <xf numFmtId="43" fontId="1" fillId="9" borderId="1" xfId="1" applyFont="1" applyFill="1" applyBorder="1" applyAlignment="1">
      <alignment vertical="center"/>
    </xf>
    <xf numFmtId="43" fontId="1" fillId="8" borderId="1" xfId="1" applyFont="1" applyFill="1" applyBorder="1" applyAlignment="1">
      <alignment vertical="center"/>
    </xf>
    <xf numFmtId="0" fontId="1" fillId="7" borderId="5" xfId="0" applyFont="1" applyFill="1" applyBorder="1" applyAlignment="1">
      <alignment vertical="center" wrapText="1"/>
    </xf>
    <xf numFmtId="164" fontId="2" fillId="0" borderId="0" xfId="0" applyNumberFormat="1" applyFont="1" applyAlignment="1">
      <alignment vertical="center"/>
    </xf>
    <xf numFmtId="43" fontId="1" fillId="7" borderId="3" xfId="1" applyFont="1" applyFill="1" applyBorder="1" applyAlignment="1">
      <alignment horizontal="center" vertical="center" wrapText="1"/>
    </xf>
    <xf numFmtId="43" fontId="1" fillId="9" borderId="3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6"/>
  <sheetViews>
    <sheetView topLeftCell="B94" zoomScale="110" zoomScaleNormal="110" workbookViewId="0">
      <selection activeCell="M102" sqref="M102"/>
    </sheetView>
  </sheetViews>
  <sheetFormatPr defaultColWidth="9.08984375" defaultRowHeight="13" x14ac:dyDescent="0.3"/>
  <cols>
    <col min="1" max="1" width="7.36328125" style="3" customWidth="1"/>
    <col min="2" max="2" width="34.81640625" style="3" customWidth="1"/>
    <col min="3" max="3" width="12.36328125" style="3" customWidth="1"/>
    <col min="4" max="6" width="9.08984375" style="3" customWidth="1"/>
    <col min="7" max="7" width="9.08984375" style="3"/>
    <col min="8" max="8" width="11.6328125" style="3" customWidth="1"/>
    <col min="9" max="9" width="10.81640625" style="51" customWidth="1"/>
    <col min="10" max="10" width="11.36328125" style="51" customWidth="1"/>
    <col min="11" max="11" width="10.36328125" style="3" bestFit="1" customWidth="1"/>
    <col min="12" max="12" width="11.7265625" style="3" bestFit="1" customWidth="1"/>
    <col min="13" max="16384" width="9.08984375" style="3"/>
  </cols>
  <sheetData>
    <row r="1" spans="1:10" ht="29.25" customHeight="1" x14ac:dyDescent="0.3">
      <c r="A1" s="67" t="s">
        <v>19</v>
      </c>
      <c r="B1" s="68"/>
      <c r="C1" s="68"/>
      <c r="D1" s="68"/>
      <c r="E1" s="68"/>
      <c r="F1" s="68"/>
      <c r="G1" s="68"/>
      <c r="H1" s="68"/>
    </row>
    <row r="2" spans="1:10" ht="29.25" customHeight="1" x14ac:dyDescent="0.3">
      <c r="A2" s="67" t="s">
        <v>205</v>
      </c>
      <c r="B2" s="67"/>
      <c r="C2" s="67"/>
      <c r="D2" s="67"/>
      <c r="E2" s="67"/>
      <c r="F2" s="67"/>
      <c r="G2" s="67"/>
      <c r="H2" s="67"/>
    </row>
    <row r="3" spans="1:10" ht="29.25" customHeight="1" x14ac:dyDescent="0.3">
      <c r="A3" s="67" t="s">
        <v>206</v>
      </c>
      <c r="B3" s="67"/>
      <c r="C3" s="67"/>
      <c r="D3" s="67"/>
      <c r="E3" s="67"/>
      <c r="F3" s="67"/>
      <c r="G3" s="67"/>
      <c r="H3" s="67"/>
    </row>
    <row r="4" spans="1:10" ht="12.75" customHeight="1" x14ac:dyDescent="0.3">
      <c r="A4" s="11"/>
      <c r="B4" s="10"/>
      <c r="C4" s="10"/>
      <c r="D4" s="10"/>
      <c r="E4" s="10"/>
      <c r="F4" s="10"/>
      <c r="G4" s="10"/>
      <c r="H4" s="10"/>
    </row>
    <row r="5" spans="1:10" ht="12.75" customHeight="1" x14ac:dyDescent="0.3">
      <c r="A5" s="69" t="s">
        <v>20</v>
      </c>
      <c r="B5" s="69"/>
      <c r="C5" s="69"/>
      <c r="D5" s="69"/>
      <c r="E5" s="69"/>
      <c r="F5" s="69"/>
      <c r="G5" s="69"/>
      <c r="H5" s="69"/>
    </row>
    <row r="6" spans="1:10" ht="14.25" customHeight="1" x14ac:dyDescent="0.3">
      <c r="A6" s="69" t="s">
        <v>180</v>
      </c>
      <c r="B6" s="69"/>
      <c r="C6" s="69"/>
      <c r="D6" s="69"/>
      <c r="E6" s="69"/>
      <c r="F6" s="69"/>
      <c r="G6" s="69"/>
      <c r="H6" s="69"/>
    </row>
    <row r="7" spans="1:10" ht="13.5" thickBot="1" x14ac:dyDescent="0.35"/>
    <row r="8" spans="1:10" ht="26.5" thickBot="1" x14ac:dyDescent="0.35">
      <c r="A8" s="1" t="s">
        <v>0</v>
      </c>
      <c r="B8" s="2" t="s">
        <v>1</v>
      </c>
      <c r="C8" s="2" t="s">
        <v>2</v>
      </c>
      <c r="D8" s="2" t="s">
        <v>3</v>
      </c>
      <c r="E8" s="2" t="s">
        <v>46</v>
      </c>
      <c r="F8" s="2" t="s">
        <v>47</v>
      </c>
      <c r="G8" s="2" t="s">
        <v>48</v>
      </c>
      <c r="H8" s="33" t="s">
        <v>4</v>
      </c>
      <c r="I8" s="62" t="s">
        <v>186</v>
      </c>
      <c r="J8" s="52" t="s">
        <v>187</v>
      </c>
    </row>
    <row r="9" spans="1:10" ht="39.75" customHeight="1" thickBot="1" x14ac:dyDescent="0.35">
      <c r="A9" s="4"/>
      <c r="B9" s="5" t="s">
        <v>178</v>
      </c>
      <c r="C9" s="6"/>
      <c r="D9" s="6"/>
      <c r="E9" s="6"/>
      <c r="F9" s="6"/>
      <c r="G9" s="6"/>
      <c r="H9" s="35"/>
      <c r="I9" s="48"/>
      <c r="J9" s="53"/>
    </row>
    <row r="10" spans="1:10" ht="13.5" thickBot="1" x14ac:dyDescent="0.35">
      <c r="A10" s="4"/>
      <c r="B10" s="5"/>
      <c r="C10" s="6"/>
      <c r="D10" s="6"/>
      <c r="E10" s="6"/>
      <c r="F10" s="6"/>
      <c r="G10" s="6"/>
      <c r="H10" s="36"/>
      <c r="I10" s="48"/>
      <c r="J10" s="53"/>
    </row>
    <row r="11" spans="1:10" ht="14.25" customHeight="1" thickBot="1" x14ac:dyDescent="0.35">
      <c r="A11" s="4">
        <v>1</v>
      </c>
      <c r="B11" s="5" t="s">
        <v>188</v>
      </c>
      <c r="C11" s="6"/>
      <c r="D11" s="6"/>
      <c r="E11" s="6"/>
      <c r="F11" s="6"/>
      <c r="G11" s="6"/>
      <c r="H11" s="37"/>
      <c r="I11" s="48"/>
      <c r="J11" s="53"/>
    </row>
    <row r="12" spans="1:10" ht="14.25" customHeight="1" thickBot="1" x14ac:dyDescent="0.35">
      <c r="A12" s="16" t="s">
        <v>101</v>
      </c>
      <c r="B12" s="17" t="s">
        <v>184</v>
      </c>
      <c r="C12" s="18"/>
      <c r="D12" s="18"/>
      <c r="E12" s="18"/>
      <c r="F12" s="18"/>
      <c r="G12" s="18"/>
      <c r="H12" s="38">
        <f>SUM(H13:H14)</f>
        <v>11025</v>
      </c>
      <c r="I12" s="34">
        <f>SUM(H12)</f>
        <v>11025</v>
      </c>
      <c r="J12" s="56"/>
    </row>
    <row r="13" spans="1:10" ht="14.25" customHeight="1" thickBot="1" x14ac:dyDescent="0.35">
      <c r="A13" s="7" t="s">
        <v>102</v>
      </c>
      <c r="B13" s="8" t="s">
        <v>50</v>
      </c>
      <c r="C13" s="6" t="s">
        <v>24</v>
      </c>
      <c r="D13" s="6">
        <v>35</v>
      </c>
      <c r="E13" s="6">
        <v>15</v>
      </c>
      <c r="F13" s="6">
        <v>7</v>
      </c>
      <c r="G13" s="6"/>
      <c r="H13" s="39">
        <f>SUM(D13*E13*F13)</f>
        <v>3675</v>
      </c>
      <c r="I13" s="48">
        <f>SUM(H13)</f>
        <v>3675</v>
      </c>
      <c r="J13" s="53"/>
    </row>
    <row r="14" spans="1:10" ht="14.25" customHeight="1" thickBot="1" x14ac:dyDescent="0.35">
      <c r="A14" s="7" t="s">
        <v>103</v>
      </c>
      <c r="B14" s="8" t="s">
        <v>51</v>
      </c>
      <c r="C14" s="6" t="s">
        <v>24</v>
      </c>
      <c r="D14" s="6">
        <v>70</v>
      </c>
      <c r="E14" s="6">
        <v>15</v>
      </c>
      <c r="F14" s="6">
        <v>7</v>
      </c>
      <c r="G14" s="6"/>
      <c r="H14" s="39">
        <f>SUM(D14*E14*F14)</f>
        <v>7350</v>
      </c>
      <c r="I14" s="48">
        <f>SUM(H14)</f>
        <v>7350</v>
      </c>
      <c r="J14" s="53"/>
    </row>
    <row r="15" spans="1:10" ht="12.75" customHeight="1" thickBot="1" x14ac:dyDescent="0.35">
      <c r="A15" s="13" t="s">
        <v>104</v>
      </c>
      <c r="B15" s="14" t="s">
        <v>9</v>
      </c>
      <c r="C15" s="15"/>
      <c r="D15" s="15"/>
      <c r="E15" s="15"/>
      <c r="F15" s="15"/>
      <c r="G15" s="15"/>
      <c r="H15" s="40">
        <f>SUM(H16:H19)</f>
        <v>37959.9</v>
      </c>
      <c r="I15" s="49">
        <f>SUM(I16:I19)</f>
        <v>2479.4300000000003</v>
      </c>
      <c r="J15" s="55">
        <f>SUM(J16:J19)</f>
        <v>35480.47</v>
      </c>
    </row>
    <row r="16" spans="1:10" ht="12.75" customHeight="1" thickBot="1" x14ac:dyDescent="0.35">
      <c r="A16" s="12" t="s">
        <v>105</v>
      </c>
      <c r="B16" s="8" t="s">
        <v>21</v>
      </c>
      <c r="C16" s="6" t="s">
        <v>22</v>
      </c>
      <c r="D16" s="6">
        <v>30992</v>
      </c>
      <c r="E16" s="6"/>
      <c r="F16" s="6"/>
      <c r="G16" s="6"/>
      <c r="H16" s="39">
        <f>SUM(D16)</f>
        <v>30992</v>
      </c>
      <c r="I16" s="48"/>
      <c r="J16" s="53">
        <f>SUM(H16)</f>
        <v>30992</v>
      </c>
    </row>
    <row r="17" spans="1:12" ht="12.75" customHeight="1" thickBot="1" x14ac:dyDescent="0.35">
      <c r="A17" s="7" t="s">
        <v>106</v>
      </c>
      <c r="B17" s="8" t="s">
        <v>23</v>
      </c>
      <c r="C17" s="6" t="s">
        <v>24</v>
      </c>
      <c r="D17" s="6">
        <v>13.22</v>
      </c>
      <c r="E17" s="6">
        <v>18</v>
      </c>
      <c r="F17" s="6">
        <v>7</v>
      </c>
      <c r="G17" s="6">
        <v>2</v>
      </c>
      <c r="H17" s="39">
        <f>SUM(D17*E17*F17*G17)</f>
        <v>3331.44</v>
      </c>
      <c r="I17" s="48"/>
      <c r="J17" s="53">
        <f>SUM(H17)</f>
        <v>3331.44</v>
      </c>
    </row>
    <row r="18" spans="1:12" ht="12.75" customHeight="1" thickBot="1" x14ac:dyDescent="0.35">
      <c r="A18" s="7" t="s">
        <v>107</v>
      </c>
      <c r="B18" s="8" t="s">
        <v>25</v>
      </c>
      <c r="C18" s="6" t="s">
        <v>26</v>
      </c>
      <c r="D18" s="6">
        <v>66.12</v>
      </c>
      <c r="E18" s="6"/>
      <c r="F18" s="6">
        <v>4</v>
      </c>
      <c r="G18" s="6">
        <v>5</v>
      </c>
      <c r="H18" s="39">
        <f>SUM(D18*F18*G18)</f>
        <v>1322.4</v>
      </c>
      <c r="I18" s="48">
        <f>SUM(H18)</f>
        <v>1322.4</v>
      </c>
      <c r="J18" s="53"/>
    </row>
    <row r="19" spans="1:12" ht="12.75" customHeight="1" thickBot="1" x14ac:dyDescent="0.35">
      <c r="A19" s="7" t="s">
        <v>191</v>
      </c>
      <c r="B19" s="8" t="s">
        <v>192</v>
      </c>
      <c r="C19" s="6" t="s">
        <v>193</v>
      </c>
      <c r="D19" s="6">
        <v>165.29</v>
      </c>
      <c r="E19" s="6">
        <v>2</v>
      </c>
      <c r="F19" s="6">
        <v>7</v>
      </c>
      <c r="G19" s="6"/>
      <c r="H19" s="39">
        <f>SUM(D19*E19*F19)</f>
        <v>2314.06</v>
      </c>
      <c r="I19" s="48">
        <f>SUM(H19/E19)</f>
        <v>1157.03</v>
      </c>
      <c r="J19" s="53">
        <f>SUM(H19/E19)</f>
        <v>1157.03</v>
      </c>
    </row>
    <row r="20" spans="1:12" ht="14.25" customHeight="1" thickBot="1" x14ac:dyDescent="0.35">
      <c r="A20" s="13" t="s">
        <v>108</v>
      </c>
      <c r="B20" s="14" t="s">
        <v>11</v>
      </c>
      <c r="C20" s="15"/>
      <c r="D20" s="15"/>
      <c r="E20" s="15"/>
      <c r="F20" s="15"/>
      <c r="G20" s="15"/>
      <c r="H20" s="40">
        <f>SUM(H21:H23)</f>
        <v>10100.39</v>
      </c>
      <c r="I20" s="49">
        <f>SUM(I21:I23)</f>
        <v>4648.79</v>
      </c>
      <c r="J20" s="55">
        <f>SUM(J21:J23)</f>
        <v>5451.6</v>
      </c>
    </row>
    <row r="21" spans="1:12" ht="14.25" customHeight="1" thickBot="1" x14ac:dyDescent="0.35">
      <c r="A21" s="7" t="s">
        <v>209</v>
      </c>
      <c r="B21" s="8" t="s">
        <v>37</v>
      </c>
      <c r="C21" s="6" t="s">
        <v>12</v>
      </c>
      <c r="D21" s="6">
        <v>8.26</v>
      </c>
      <c r="E21" s="6">
        <v>220</v>
      </c>
      <c r="F21" s="6"/>
      <c r="G21" s="6">
        <v>3</v>
      </c>
      <c r="H21" s="39">
        <f>SUM(D21*E21*G21)</f>
        <v>5451.6</v>
      </c>
      <c r="I21" s="50"/>
      <c r="J21" s="54">
        <f>SUM(H21)</f>
        <v>5451.6</v>
      </c>
    </row>
    <row r="22" spans="1:12" ht="14.25" customHeight="1" thickBot="1" x14ac:dyDescent="0.35">
      <c r="A22" s="7" t="s">
        <v>210</v>
      </c>
      <c r="B22" s="8" t="s">
        <v>38</v>
      </c>
      <c r="C22" s="6" t="s">
        <v>12</v>
      </c>
      <c r="D22" s="6">
        <v>123.97</v>
      </c>
      <c r="E22" s="6">
        <v>32</v>
      </c>
      <c r="F22" s="6"/>
      <c r="G22" s="6"/>
      <c r="H22" s="39">
        <f>SUM(D22*E22)</f>
        <v>3967.04</v>
      </c>
      <c r="I22" s="48">
        <f>SUM(H22)</f>
        <v>3967.04</v>
      </c>
      <c r="J22" s="53"/>
    </row>
    <row r="23" spans="1:12" ht="14.25" customHeight="1" thickBot="1" x14ac:dyDescent="0.35">
      <c r="A23" s="7" t="s">
        <v>211</v>
      </c>
      <c r="B23" s="8" t="s">
        <v>39</v>
      </c>
      <c r="C23" s="6" t="s">
        <v>12</v>
      </c>
      <c r="D23" s="6">
        <v>45.45</v>
      </c>
      <c r="E23" s="6">
        <v>15</v>
      </c>
      <c r="F23" s="6"/>
      <c r="G23" s="6"/>
      <c r="H23" s="39">
        <f>SUM(D23*E23)</f>
        <v>681.75</v>
      </c>
      <c r="I23" s="48">
        <f>SUM(H23)</f>
        <v>681.75</v>
      </c>
      <c r="J23" s="53"/>
    </row>
    <row r="24" spans="1:12" ht="13.5" customHeight="1" thickBot="1" x14ac:dyDescent="0.35">
      <c r="A24" s="13" t="s">
        <v>109</v>
      </c>
      <c r="B24" s="14" t="s">
        <v>45</v>
      </c>
      <c r="C24" s="15" t="s">
        <v>10</v>
      </c>
      <c r="D24" s="15">
        <v>49.59</v>
      </c>
      <c r="E24" s="15">
        <v>15</v>
      </c>
      <c r="F24" s="15">
        <v>8</v>
      </c>
      <c r="G24" s="15"/>
      <c r="H24" s="40">
        <f>SUM(D24*E24*F24)</f>
        <v>5950.8</v>
      </c>
      <c r="I24" s="49">
        <f>SUM(H24)</f>
        <v>5950.8</v>
      </c>
      <c r="J24" s="55"/>
    </row>
    <row r="25" spans="1:12" ht="14.25" customHeight="1" thickBot="1" x14ac:dyDescent="0.35">
      <c r="A25" s="13" t="s">
        <v>110</v>
      </c>
      <c r="B25" s="14" t="s">
        <v>13</v>
      </c>
      <c r="C25" s="15" t="s">
        <v>14</v>
      </c>
      <c r="D25" s="15">
        <v>1.6</v>
      </c>
      <c r="E25" s="15"/>
      <c r="F25" s="15"/>
      <c r="G25" s="15">
        <v>1500</v>
      </c>
      <c r="H25" s="40">
        <f t="shared" ref="H25" si="0">D25*G25</f>
        <v>2400</v>
      </c>
      <c r="I25" s="49">
        <f>SUM(H25)</f>
        <v>2400</v>
      </c>
      <c r="J25" s="55"/>
    </row>
    <row r="26" spans="1:12" ht="14.25" customHeight="1" thickBot="1" x14ac:dyDescent="0.35">
      <c r="A26" s="13" t="s">
        <v>111</v>
      </c>
      <c r="B26" s="14" t="s">
        <v>112</v>
      </c>
      <c r="C26" s="15"/>
      <c r="D26" s="15"/>
      <c r="E26" s="15"/>
      <c r="F26" s="15"/>
      <c r="G26" s="15"/>
      <c r="H26" s="40">
        <f>SUM(H27:H28)</f>
        <v>13842.64</v>
      </c>
      <c r="I26" s="49">
        <f>SUM(H26-J26)</f>
        <v>7962.6399999999994</v>
      </c>
      <c r="J26" s="55">
        <f>SUM(J27:J28)</f>
        <v>5880</v>
      </c>
    </row>
    <row r="27" spans="1:12" ht="35.25" customHeight="1" thickBot="1" x14ac:dyDescent="0.35">
      <c r="A27" s="24" t="s">
        <v>113</v>
      </c>
      <c r="B27" s="21" t="s">
        <v>40</v>
      </c>
      <c r="C27" s="22" t="s">
        <v>7</v>
      </c>
      <c r="D27" s="22">
        <v>105</v>
      </c>
      <c r="E27" s="22">
        <v>2</v>
      </c>
      <c r="F27" s="22"/>
      <c r="G27" s="22">
        <v>56</v>
      </c>
      <c r="H27" s="39">
        <f>SUM(D27*E27*G27)</f>
        <v>11760</v>
      </c>
      <c r="I27" s="48">
        <f>SUM(H27/E27)</f>
        <v>5880</v>
      </c>
      <c r="J27" s="53">
        <f>SUM(H27/E27)</f>
        <v>5880</v>
      </c>
      <c r="L27" s="46"/>
    </row>
    <row r="28" spans="1:12" ht="25.5" customHeight="1" thickBot="1" x14ac:dyDescent="0.35">
      <c r="A28" s="24" t="s">
        <v>114</v>
      </c>
      <c r="B28" s="8" t="s">
        <v>42</v>
      </c>
      <c r="C28" s="6" t="s">
        <v>41</v>
      </c>
      <c r="D28" s="6">
        <v>37.19</v>
      </c>
      <c r="E28" s="6">
        <v>1</v>
      </c>
      <c r="F28" s="6"/>
      <c r="G28" s="6">
        <v>56</v>
      </c>
      <c r="H28" s="39">
        <f>SUM(D28*E28*G28)</f>
        <v>2082.64</v>
      </c>
      <c r="I28" s="48">
        <f>SUM(H28)</f>
        <v>2082.64</v>
      </c>
      <c r="J28" s="53"/>
    </row>
    <row r="29" spans="1:12" ht="14.25" customHeight="1" thickBot="1" x14ac:dyDescent="0.35">
      <c r="A29" s="13" t="s">
        <v>115</v>
      </c>
      <c r="B29" s="14" t="s">
        <v>43</v>
      </c>
      <c r="C29" s="15" t="s">
        <v>44</v>
      </c>
      <c r="D29" s="15">
        <v>28.93</v>
      </c>
      <c r="E29" s="15">
        <v>15</v>
      </c>
      <c r="F29" s="15"/>
      <c r="G29" s="15">
        <v>50</v>
      </c>
      <c r="H29" s="40">
        <f>SUM(D29*E29*G29)</f>
        <v>21697.5</v>
      </c>
      <c r="I29" s="49">
        <f>SUM(H29/E27)</f>
        <v>10848.75</v>
      </c>
      <c r="J29" s="55">
        <f>SUM(H29/E27)</f>
        <v>10848.75</v>
      </c>
    </row>
    <row r="30" spans="1:12" ht="13.5" customHeight="1" thickBot="1" x14ac:dyDescent="0.35">
      <c r="A30" s="13" t="s">
        <v>116</v>
      </c>
      <c r="B30" s="14" t="s">
        <v>15</v>
      </c>
      <c r="C30" s="15"/>
      <c r="D30" s="15"/>
      <c r="E30" s="15"/>
      <c r="F30" s="15"/>
      <c r="G30" s="15"/>
      <c r="H30" s="40">
        <f>SUM(H31:H35)</f>
        <v>9900.880000000001</v>
      </c>
      <c r="I30" s="49">
        <f>SUM(I31:I35)</f>
        <v>9900.880000000001</v>
      </c>
      <c r="J30" s="55"/>
    </row>
    <row r="31" spans="1:12" ht="13.5" customHeight="1" thickBot="1" x14ac:dyDescent="0.35">
      <c r="A31" s="12" t="s">
        <v>117</v>
      </c>
      <c r="B31" s="8" t="s">
        <v>53</v>
      </c>
      <c r="C31" s="6" t="s">
        <v>52</v>
      </c>
      <c r="D31" s="6">
        <v>24.97</v>
      </c>
      <c r="E31" s="6"/>
      <c r="F31" s="6"/>
      <c r="G31" s="6">
        <v>72</v>
      </c>
      <c r="H31" s="39">
        <f>SUM(D31*G31)</f>
        <v>1797.84</v>
      </c>
      <c r="I31" s="48">
        <f>SUM(H31)</f>
        <v>1797.84</v>
      </c>
      <c r="J31" s="53"/>
    </row>
    <row r="32" spans="1:12" ht="13.5" customHeight="1" thickBot="1" x14ac:dyDescent="0.35">
      <c r="A32" s="7" t="s">
        <v>118</v>
      </c>
      <c r="B32" s="8" t="s">
        <v>54</v>
      </c>
      <c r="C32" s="6" t="s">
        <v>52</v>
      </c>
      <c r="D32" s="6">
        <v>61.98</v>
      </c>
      <c r="E32" s="6"/>
      <c r="F32" s="6"/>
      <c r="G32" s="6">
        <v>72</v>
      </c>
      <c r="H32" s="39">
        <f>SUM(D32*G32)</f>
        <v>4462.5599999999995</v>
      </c>
      <c r="I32" s="48">
        <f t="shared" ref="I32:I35" si="1">SUM(H32)</f>
        <v>4462.5599999999995</v>
      </c>
      <c r="J32" s="53"/>
    </row>
    <row r="33" spans="1:10" ht="13.5" customHeight="1" thickBot="1" x14ac:dyDescent="0.35">
      <c r="A33" s="12" t="s">
        <v>119</v>
      </c>
      <c r="B33" s="8" t="s">
        <v>194</v>
      </c>
      <c r="C33" s="6" t="s">
        <v>52</v>
      </c>
      <c r="D33" s="6">
        <v>20.66</v>
      </c>
      <c r="E33" s="6"/>
      <c r="F33" s="6"/>
      <c r="G33" s="6">
        <v>72</v>
      </c>
      <c r="H33" s="39">
        <f>SUM(D33*G33)</f>
        <v>1487.52</v>
      </c>
      <c r="I33" s="48">
        <f t="shared" si="1"/>
        <v>1487.52</v>
      </c>
      <c r="J33" s="53"/>
    </row>
    <row r="34" spans="1:10" ht="13.5" customHeight="1" thickBot="1" x14ac:dyDescent="0.35">
      <c r="A34" s="7" t="s">
        <v>120</v>
      </c>
      <c r="B34" s="8" t="s">
        <v>55</v>
      </c>
      <c r="C34" s="6" t="s">
        <v>52</v>
      </c>
      <c r="D34" s="6">
        <v>28.93</v>
      </c>
      <c r="E34" s="6"/>
      <c r="F34" s="6"/>
      <c r="G34" s="6">
        <v>72</v>
      </c>
      <c r="H34" s="39">
        <f>SUM(D34*G34)</f>
        <v>2082.96</v>
      </c>
      <c r="I34" s="48">
        <f t="shared" si="1"/>
        <v>2082.96</v>
      </c>
      <c r="J34" s="53"/>
    </row>
    <row r="35" spans="1:10" ht="13.5" customHeight="1" thickBot="1" x14ac:dyDescent="0.35">
      <c r="A35" s="12" t="s">
        <v>121</v>
      </c>
      <c r="B35" s="8" t="s">
        <v>66</v>
      </c>
      <c r="C35" s="6" t="s">
        <v>52</v>
      </c>
      <c r="D35" s="6">
        <v>0.35</v>
      </c>
      <c r="E35" s="6"/>
      <c r="F35" s="6"/>
      <c r="G35" s="6">
        <v>200</v>
      </c>
      <c r="H35" s="39">
        <f>SUM(D35*G35)</f>
        <v>70</v>
      </c>
      <c r="I35" s="48">
        <f t="shared" si="1"/>
        <v>70</v>
      </c>
      <c r="J35" s="53"/>
    </row>
    <row r="36" spans="1:10" ht="30.75" customHeight="1" thickBot="1" x14ac:dyDescent="0.35">
      <c r="A36" s="13" t="s">
        <v>122</v>
      </c>
      <c r="B36" s="14" t="s">
        <v>56</v>
      </c>
      <c r="C36" s="15" t="s">
        <v>10</v>
      </c>
      <c r="D36" s="15">
        <v>4200</v>
      </c>
      <c r="E36" s="15"/>
      <c r="F36" s="15"/>
      <c r="G36" s="15"/>
      <c r="H36" s="40">
        <f>SUM(D36:G36)</f>
        <v>4200</v>
      </c>
      <c r="I36" s="49">
        <v>4200</v>
      </c>
      <c r="J36" s="55"/>
    </row>
    <row r="37" spans="1:10" ht="30.75" customHeight="1" thickBot="1" x14ac:dyDescent="0.35">
      <c r="A37" s="13" t="s">
        <v>123</v>
      </c>
      <c r="B37" s="14" t="s">
        <v>63</v>
      </c>
      <c r="C37" s="15"/>
      <c r="D37" s="15"/>
      <c r="E37" s="15"/>
      <c r="F37" s="15"/>
      <c r="G37" s="15"/>
      <c r="H37" s="40">
        <f>SUM(H38:H50)</f>
        <v>12089.240000000002</v>
      </c>
      <c r="I37" s="49">
        <f>SUM(I38:I50)</f>
        <v>12089.240000000002</v>
      </c>
      <c r="J37" s="55"/>
    </row>
    <row r="38" spans="1:10" ht="53.25" customHeight="1" thickBot="1" x14ac:dyDescent="0.35">
      <c r="A38" s="7" t="s">
        <v>124</v>
      </c>
      <c r="B38" s="8" t="s">
        <v>64</v>
      </c>
      <c r="C38" s="6" t="s">
        <v>52</v>
      </c>
      <c r="D38" s="6">
        <v>0.51</v>
      </c>
      <c r="E38" s="6"/>
      <c r="F38" s="6"/>
      <c r="G38" s="6">
        <v>2150</v>
      </c>
      <c r="H38" s="39">
        <f t="shared" ref="H38:H44" si="2">SUM(D38*G38)</f>
        <v>1096.5</v>
      </c>
      <c r="I38" s="48">
        <f>SUM(H38)</f>
        <v>1096.5</v>
      </c>
      <c r="J38" s="53"/>
    </row>
    <row r="39" spans="1:10" ht="21" customHeight="1" thickBot="1" x14ac:dyDescent="0.35">
      <c r="A39" s="7" t="s">
        <v>125</v>
      </c>
      <c r="B39" s="8" t="s">
        <v>196</v>
      </c>
      <c r="C39" s="6" t="s">
        <v>52</v>
      </c>
      <c r="D39" s="6">
        <v>6.36</v>
      </c>
      <c r="E39" s="6"/>
      <c r="F39" s="6"/>
      <c r="G39" s="6">
        <v>100</v>
      </c>
      <c r="H39" s="39">
        <f t="shared" si="2"/>
        <v>636</v>
      </c>
      <c r="I39" s="48">
        <f t="shared" ref="I39:I50" si="3">SUM(H39)</f>
        <v>636</v>
      </c>
      <c r="J39" s="53"/>
    </row>
    <row r="40" spans="1:10" ht="28.5" customHeight="1" thickBot="1" x14ac:dyDescent="0.35">
      <c r="A40" s="7" t="s">
        <v>126</v>
      </c>
      <c r="B40" s="8" t="s">
        <v>197</v>
      </c>
      <c r="C40" s="6" t="s">
        <v>52</v>
      </c>
      <c r="D40" s="6">
        <v>10.29</v>
      </c>
      <c r="E40" s="6"/>
      <c r="F40" s="6"/>
      <c r="G40" s="6">
        <v>500</v>
      </c>
      <c r="H40" s="39">
        <f t="shared" si="2"/>
        <v>5145</v>
      </c>
      <c r="I40" s="48">
        <f t="shared" si="3"/>
        <v>5145</v>
      </c>
      <c r="J40" s="53"/>
    </row>
    <row r="41" spans="1:10" ht="30" customHeight="1" thickBot="1" x14ac:dyDescent="0.35">
      <c r="A41" s="7" t="s">
        <v>127</v>
      </c>
      <c r="B41" s="8" t="s">
        <v>65</v>
      </c>
      <c r="C41" s="6" t="s">
        <v>52</v>
      </c>
      <c r="D41" s="6">
        <v>0.52</v>
      </c>
      <c r="E41" s="6"/>
      <c r="F41" s="6"/>
      <c r="G41" s="6">
        <v>500</v>
      </c>
      <c r="H41" s="39">
        <f t="shared" si="2"/>
        <v>260</v>
      </c>
      <c r="I41" s="48">
        <f t="shared" si="3"/>
        <v>260</v>
      </c>
      <c r="J41" s="53"/>
    </row>
    <row r="42" spans="1:10" ht="27.75" customHeight="1" thickBot="1" x14ac:dyDescent="0.35">
      <c r="A42" s="7" t="s">
        <v>128</v>
      </c>
      <c r="B42" s="8" t="s">
        <v>67</v>
      </c>
      <c r="C42" s="6" t="s">
        <v>52</v>
      </c>
      <c r="D42" s="6">
        <v>105.62</v>
      </c>
      <c r="E42" s="6"/>
      <c r="F42" s="6"/>
      <c r="G42" s="6">
        <v>8</v>
      </c>
      <c r="H42" s="39">
        <f t="shared" si="2"/>
        <v>844.96</v>
      </c>
      <c r="I42" s="48">
        <f t="shared" si="3"/>
        <v>844.96</v>
      </c>
      <c r="J42" s="53"/>
    </row>
    <row r="43" spans="1:10" ht="41.25" customHeight="1" thickBot="1" x14ac:dyDescent="0.35">
      <c r="A43" s="7" t="s">
        <v>129</v>
      </c>
      <c r="B43" s="8" t="s">
        <v>69</v>
      </c>
      <c r="C43" s="6" t="s">
        <v>52</v>
      </c>
      <c r="D43" s="6">
        <v>112.5</v>
      </c>
      <c r="E43" s="6"/>
      <c r="F43" s="6"/>
      <c r="G43" s="6">
        <v>6</v>
      </c>
      <c r="H43" s="39">
        <f t="shared" si="2"/>
        <v>675</v>
      </c>
      <c r="I43" s="48">
        <f t="shared" si="3"/>
        <v>675</v>
      </c>
      <c r="J43" s="53"/>
    </row>
    <row r="44" spans="1:10" ht="27.75" customHeight="1" thickBot="1" x14ac:dyDescent="0.35">
      <c r="A44" s="7" t="s">
        <v>130</v>
      </c>
      <c r="B44" s="8" t="s">
        <v>68</v>
      </c>
      <c r="C44" s="6" t="s">
        <v>52</v>
      </c>
      <c r="D44" s="6">
        <v>142.5</v>
      </c>
      <c r="E44" s="6"/>
      <c r="F44" s="6"/>
      <c r="G44" s="6">
        <v>4</v>
      </c>
      <c r="H44" s="39">
        <f t="shared" si="2"/>
        <v>570</v>
      </c>
      <c r="I44" s="48">
        <f t="shared" si="3"/>
        <v>570</v>
      </c>
      <c r="J44" s="53"/>
    </row>
    <row r="45" spans="1:10" ht="27.75" customHeight="1" thickBot="1" x14ac:dyDescent="0.35">
      <c r="A45" s="7" t="s">
        <v>131</v>
      </c>
      <c r="B45" s="8" t="s">
        <v>70</v>
      </c>
      <c r="C45" s="6" t="s">
        <v>52</v>
      </c>
      <c r="D45" s="6">
        <v>12.13</v>
      </c>
      <c r="E45" s="6"/>
      <c r="F45" s="6"/>
      <c r="G45" s="6">
        <v>15</v>
      </c>
      <c r="H45" s="39">
        <f t="shared" ref="H45:H50" si="4">SUM(D45*G45)</f>
        <v>181.95000000000002</v>
      </c>
      <c r="I45" s="48">
        <f t="shared" si="3"/>
        <v>181.95000000000002</v>
      </c>
      <c r="J45" s="53"/>
    </row>
    <row r="46" spans="1:10" ht="27.75" customHeight="1" thickBot="1" x14ac:dyDescent="0.35">
      <c r="A46" s="7" t="s">
        <v>136</v>
      </c>
      <c r="B46" s="8" t="s">
        <v>71</v>
      </c>
      <c r="C46" s="6" t="s">
        <v>52</v>
      </c>
      <c r="D46" s="6">
        <v>15.07</v>
      </c>
      <c r="E46" s="6"/>
      <c r="F46" s="6"/>
      <c r="G46" s="6">
        <v>15</v>
      </c>
      <c r="H46" s="39">
        <f t="shared" si="4"/>
        <v>226.05</v>
      </c>
      <c r="I46" s="48">
        <f t="shared" si="3"/>
        <v>226.05</v>
      </c>
      <c r="J46" s="53"/>
    </row>
    <row r="47" spans="1:10" ht="27.75" customHeight="1" thickBot="1" x14ac:dyDescent="0.35">
      <c r="A47" s="7" t="s">
        <v>134</v>
      </c>
      <c r="B47" s="8" t="s">
        <v>72</v>
      </c>
      <c r="C47" s="6" t="s">
        <v>52</v>
      </c>
      <c r="D47" s="6">
        <v>43.88</v>
      </c>
      <c r="E47" s="6"/>
      <c r="F47" s="6"/>
      <c r="G47" s="6">
        <v>8</v>
      </c>
      <c r="H47" s="39">
        <f t="shared" si="4"/>
        <v>351.04</v>
      </c>
      <c r="I47" s="48">
        <f t="shared" si="3"/>
        <v>351.04</v>
      </c>
      <c r="J47" s="53"/>
    </row>
    <row r="48" spans="1:10" ht="27.75" customHeight="1" thickBot="1" x14ac:dyDescent="0.35">
      <c r="A48" s="7" t="s">
        <v>135</v>
      </c>
      <c r="B48" s="8" t="s">
        <v>73</v>
      </c>
      <c r="C48" s="6" t="s">
        <v>52</v>
      </c>
      <c r="D48" s="6">
        <v>68.38</v>
      </c>
      <c r="E48" s="6"/>
      <c r="F48" s="6"/>
      <c r="G48" s="6">
        <v>8</v>
      </c>
      <c r="H48" s="39">
        <f t="shared" si="4"/>
        <v>547.04</v>
      </c>
      <c r="I48" s="48">
        <f t="shared" si="3"/>
        <v>547.04</v>
      </c>
      <c r="J48" s="53"/>
    </row>
    <row r="49" spans="1:10" ht="27.75" customHeight="1" thickBot="1" x14ac:dyDescent="0.35">
      <c r="A49" s="7" t="s">
        <v>133</v>
      </c>
      <c r="B49" s="8" t="s">
        <v>74</v>
      </c>
      <c r="C49" s="6" t="s">
        <v>52</v>
      </c>
      <c r="D49" s="6">
        <v>1.9</v>
      </c>
      <c r="E49" s="6"/>
      <c r="F49" s="6"/>
      <c r="G49" s="6">
        <v>200</v>
      </c>
      <c r="H49" s="39">
        <f t="shared" si="4"/>
        <v>380</v>
      </c>
      <c r="I49" s="48">
        <f t="shared" si="3"/>
        <v>380</v>
      </c>
      <c r="J49" s="53"/>
    </row>
    <row r="50" spans="1:10" ht="41.25" customHeight="1" thickBot="1" x14ac:dyDescent="0.35">
      <c r="A50" s="7" t="s">
        <v>132</v>
      </c>
      <c r="B50" s="8" t="s">
        <v>75</v>
      </c>
      <c r="C50" s="6" t="s">
        <v>52</v>
      </c>
      <c r="D50" s="6">
        <v>235.14</v>
      </c>
      <c r="E50" s="6"/>
      <c r="F50" s="6"/>
      <c r="G50" s="6">
        <v>5</v>
      </c>
      <c r="H50" s="39">
        <f t="shared" si="4"/>
        <v>1175.6999999999998</v>
      </c>
      <c r="I50" s="48">
        <f t="shared" si="3"/>
        <v>1175.6999999999998</v>
      </c>
      <c r="J50" s="53"/>
    </row>
    <row r="51" spans="1:10" ht="42" customHeight="1" thickBot="1" x14ac:dyDescent="0.35">
      <c r="A51" s="13" t="s">
        <v>137</v>
      </c>
      <c r="B51" s="14" t="s">
        <v>175</v>
      </c>
      <c r="C51" s="15" t="s">
        <v>76</v>
      </c>
      <c r="D51" s="15">
        <v>3000</v>
      </c>
      <c r="E51" s="15"/>
      <c r="F51" s="15"/>
      <c r="G51" s="15"/>
      <c r="H51" s="40">
        <v>3000</v>
      </c>
      <c r="I51" s="49">
        <v>3000</v>
      </c>
      <c r="J51" s="55"/>
    </row>
    <row r="52" spans="1:10" ht="29.25" customHeight="1" thickBot="1" x14ac:dyDescent="0.35">
      <c r="A52" s="13" t="s">
        <v>138</v>
      </c>
      <c r="B52" s="14" t="s">
        <v>77</v>
      </c>
      <c r="C52" s="15"/>
      <c r="D52" s="15"/>
      <c r="E52" s="15"/>
      <c r="F52" s="15"/>
      <c r="G52" s="15"/>
      <c r="H52" s="40">
        <f>SUM(H53:H54)</f>
        <v>7935</v>
      </c>
      <c r="I52" s="49">
        <f>SUM(I53:I54)</f>
        <v>7935</v>
      </c>
      <c r="J52" s="55"/>
    </row>
    <row r="53" spans="1:10" ht="14.25" customHeight="1" thickBot="1" x14ac:dyDescent="0.35">
      <c r="A53" s="7" t="s">
        <v>139</v>
      </c>
      <c r="B53" s="8" t="s">
        <v>195</v>
      </c>
      <c r="C53" s="6" t="s">
        <v>52</v>
      </c>
      <c r="D53" s="6">
        <v>3.47</v>
      </c>
      <c r="E53" s="6"/>
      <c r="F53" s="6"/>
      <c r="G53" s="6">
        <v>500</v>
      </c>
      <c r="H53" s="39">
        <f>SUM(D53*G53)</f>
        <v>1735</v>
      </c>
      <c r="I53" s="48">
        <f>SUM(H53)</f>
        <v>1735</v>
      </c>
      <c r="J53" s="53"/>
    </row>
    <row r="54" spans="1:10" ht="14.25" customHeight="1" thickBot="1" x14ac:dyDescent="0.35">
      <c r="A54" s="12" t="s">
        <v>140</v>
      </c>
      <c r="B54" s="8" t="s">
        <v>79</v>
      </c>
      <c r="C54" s="6" t="s">
        <v>78</v>
      </c>
      <c r="D54" s="6">
        <v>12.4</v>
      </c>
      <c r="E54" s="6"/>
      <c r="F54" s="6"/>
      <c r="G54" s="6">
        <v>500</v>
      </c>
      <c r="H54" s="39">
        <f>SUM(D54*G54)</f>
        <v>6200</v>
      </c>
      <c r="I54" s="48">
        <f>SUM(H54)</f>
        <v>6200</v>
      </c>
      <c r="J54" s="53"/>
    </row>
    <row r="55" spans="1:10" ht="55.5" customHeight="1" thickBot="1" x14ac:dyDescent="0.35">
      <c r="A55" s="19" t="s">
        <v>141</v>
      </c>
      <c r="B55" s="14" t="s">
        <v>80</v>
      </c>
      <c r="C55" s="15" t="s">
        <v>81</v>
      </c>
      <c r="D55" s="15">
        <v>16530</v>
      </c>
      <c r="E55" s="15"/>
      <c r="F55" s="15"/>
      <c r="G55" s="15"/>
      <c r="H55" s="40">
        <v>16530</v>
      </c>
      <c r="I55" s="49">
        <f>SUM(H55)</f>
        <v>16530</v>
      </c>
      <c r="J55" s="55"/>
    </row>
    <row r="56" spans="1:10" ht="43" customHeight="1" thickBot="1" x14ac:dyDescent="0.35">
      <c r="A56" s="19" t="s">
        <v>142</v>
      </c>
      <c r="B56" s="14" t="s">
        <v>82</v>
      </c>
      <c r="C56" s="15" t="s">
        <v>81</v>
      </c>
      <c r="D56" s="15">
        <v>1405</v>
      </c>
      <c r="E56" s="15"/>
      <c r="F56" s="15"/>
      <c r="G56" s="15"/>
      <c r="H56" s="40">
        <f>SUM(D56)</f>
        <v>1405</v>
      </c>
      <c r="I56" s="49">
        <f t="shared" ref="I56" si="5">SUM(H56)</f>
        <v>1405</v>
      </c>
      <c r="J56" s="55"/>
    </row>
    <row r="57" spans="1:10" ht="39" customHeight="1" thickBot="1" x14ac:dyDescent="0.35">
      <c r="A57" s="19" t="s">
        <v>143</v>
      </c>
      <c r="B57" s="14" t="s">
        <v>198</v>
      </c>
      <c r="C57" s="15" t="s">
        <v>81</v>
      </c>
      <c r="D57" s="15">
        <v>2419.1999999999998</v>
      </c>
      <c r="E57" s="15"/>
      <c r="F57" s="15"/>
      <c r="G57" s="15"/>
      <c r="H57" s="40">
        <f>SUM(D57)</f>
        <v>2419.1999999999998</v>
      </c>
      <c r="I57" s="49"/>
      <c r="J57" s="55">
        <f>SUM(H57)</f>
        <v>2419.1999999999998</v>
      </c>
    </row>
    <row r="58" spans="1:10" ht="39" customHeight="1" thickBot="1" x14ac:dyDescent="0.35">
      <c r="A58" s="19" t="s">
        <v>144</v>
      </c>
      <c r="B58" s="14" t="s">
        <v>182</v>
      </c>
      <c r="C58" s="15"/>
      <c r="D58" s="15"/>
      <c r="E58" s="15"/>
      <c r="F58" s="15"/>
      <c r="G58" s="15"/>
      <c r="H58" s="40">
        <f>SUM(H59:H64)</f>
        <v>19618</v>
      </c>
      <c r="I58" s="49"/>
      <c r="J58" s="55">
        <f>SUM(H58)</f>
        <v>19618</v>
      </c>
    </row>
    <row r="59" spans="1:10" ht="30.75" customHeight="1" thickBot="1" x14ac:dyDescent="0.35">
      <c r="A59" s="12" t="s">
        <v>145</v>
      </c>
      <c r="B59" s="8" t="s">
        <v>86</v>
      </c>
      <c r="C59" s="6" t="s">
        <v>83</v>
      </c>
      <c r="D59" s="6">
        <v>6994</v>
      </c>
      <c r="E59" s="6"/>
      <c r="F59" s="6"/>
      <c r="G59" s="6"/>
      <c r="H59" s="39">
        <f t="shared" ref="H59:H64" si="6">SUM(D59)</f>
        <v>6994</v>
      </c>
      <c r="I59" s="50"/>
      <c r="J59" s="53">
        <f>SUM(H59)</f>
        <v>6994</v>
      </c>
    </row>
    <row r="60" spans="1:10" ht="33" customHeight="1" thickBot="1" x14ac:dyDescent="0.35">
      <c r="A60" s="12" t="s">
        <v>146</v>
      </c>
      <c r="B60" s="8" t="s">
        <v>87</v>
      </c>
      <c r="C60" s="6" t="s">
        <v>81</v>
      </c>
      <c r="D60" s="6">
        <v>3536</v>
      </c>
      <c r="E60" s="6"/>
      <c r="F60" s="6"/>
      <c r="G60" s="6"/>
      <c r="H60" s="39">
        <f t="shared" si="6"/>
        <v>3536</v>
      </c>
      <c r="I60" s="48"/>
      <c r="J60" s="53">
        <f t="shared" ref="J60:J64" si="7">SUM(H60)</f>
        <v>3536</v>
      </c>
    </row>
    <row r="61" spans="1:10" ht="33" customHeight="1" thickBot="1" x14ac:dyDescent="0.35">
      <c r="A61" s="12" t="s">
        <v>147</v>
      </c>
      <c r="B61" s="8" t="s">
        <v>84</v>
      </c>
      <c r="C61" s="6" t="s">
        <v>81</v>
      </c>
      <c r="D61" s="6">
        <v>2762</v>
      </c>
      <c r="E61" s="6"/>
      <c r="F61" s="6"/>
      <c r="G61" s="6"/>
      <c r="H61" s="39">
        <f t="shared" si="6"/>
        <v>2762</v>
      </c>
      <c r="I61" s="48"/>
      <c r="J61" s="53">
        <f t="shared" si="7"/>
        <v>2762</v>
      </c>
    </row>
    <row r="62" spans="1:10" ht="21.75" customHeight="1" thickBot="1" x14ac:dyDescent="0.35">
      <c r="A62" s="12" t="s">
        <v>148</v>
      </c>
      <c r="B62" s="8" t="s">
        <v>85</v>
      </c>
      <c r="C62" s="6" t="s">
        <v>81</v>
      </c>
      <c r="D62" s="6">
        <v>1835</v>
      </c>
      <c r="E62" s="6"/>
      <c r="F62" s="6"/>
      <c r="G62" s="6"/>
      <c r="H62" s="39">
        <f t="shared" si="6"/>
        <v>1835</v>
      </c>
      <c r="I62" s="48"/>
      <c r="J62" s="53">
        <f t="shared" si="7"/>
        <v>1835</v>
      </c>
    </row>
    <row r="63" spans="1:10" ht="33" customHeight="1" thickBot="1" x14ac:dyDescent="0.35">
      <c r="A63" s="12" t="s">
        <v>149</v>
      </c>
      <c r="B63" s="8" t="s">
        <v>88</v>
      </c>
      <c r="C63" s="6" t="s">
        <v>81</v>
      </c>
      <c r="D63" s="6">
        <v>4146</v>
      </c>
      <c r="E63" s="6"/>
      <c r="F63" s="6"/>
      <c r="G63" s="6"/>
      <c r="H63" s="39">
        <f t="shared" si="6"/>
        <v>4146</v>
      </c>
      <c r="I63" s="48"/>
      <c r="J63" s="53">
        <f t="shared" si="7"/>
        <v>4146</v>
      </c>
    </row>
    <row r="64" spans="1:10" ht="33" customHeight="1" thickBot="1" x14ac:dyDescent="0.35">
      <c r="A64" s="12" t="s">
        <v>150</v>
      </c>
      <c r="B64" s="8" t="s">
        <v>177</v>
      </c>
      <c r="C64" s="6" t="s">
        <v>81</v>
      </c>
      <c r="D64" s="6">
        <v>345</v>
      </c>
      <c r="E64" s="6"/>
      <c r="F64" s="6"/>
      <c r="G64" s="6"/>
      <c r="H64" s="39">
        <f t="shared" si="6"/>
        <v>345</v>
      </c>
      <c r="I64" s="48"/>
      <c r="J64" s="53">
        <f t="shared" si="7"/>
        <v>345</v>
      </c>
    </row>
    <row r="65" spans="1:14" ht="33" customHeight="1" thickBot="1" x14ac:dyDescent="0.35">
      <c r="A65" s="19" t="s">
        <v>151</v>
      </c>
      <c r="B65" s="14" t="s">
        <v>183</v>
      </c>
      <c r="C65" s="15"/>
      <c r="D65" s="15"/>
      <c r="E65" s="15"/>
      <c r="F65" s="15"/>
      <c r="G65" s="15"/>
      <c r="H65" s="40">
        <f>SUM(H66:H69)</f>
        <v>26376.6</v>
      </c>
      <c r="I65" s="49"/>
      <c r="J65" s="55">
        <f>SUM(J66:J69)</f>
        <v>26376.6</v>
      </c>
    </row>
    <row r="66" spans="1:14" ht="42" customHeight="1" thickBot="1" x14ac:dyDescent="0.35">
      <c r="A66" s="12" t="s">
        <v>152</v>
      </c>
      <c r="B66" s="8" t="s">
        <v>89</v>
      </c>
      <c r="C66" s="6" t="s">
        <v>81</v>
      </c>
      <c r="D66" s="6">
        <v>12625.6</v>
      </c>
      <c r="E66" s="6"/>
      <c r="F66" s="6"/>
      <c r="G66" s="6"/>
      <c r="H66" s="39">
        <f>SUM(D66)</f>
        <v>12625.6</v>
      </c>
      <c r="I66" s="48"/>
      <c r="J66" s="53">
        <f>SUM(H66)</f>
        <v>12625.6</v>
      </c>
    </row>
    <row r="67" spans="1:14" ht="42" customHeight="1" thickBot="1" x14ac:dyDescent="0.35">
      <c r="A67" s="12" t="s">
        <v>153</v>
      </c>
      <c r="B67" s="8" t="s">
        <v>90</v>
      </c>
      <c r="C67" s="6" t="s">
        <v>81</v>
      </c>
      <c r="D67" s="6">
        <v>7359</v>
      </c>
      <c r="E67" s="6"/>
      <c r="F67" s="6"/>
      <c r="G67" s="6"/>
      <c r="H67" s="39">
        <f>SUM(D67:G67)</f>
        <v>7359</v>
      </c>
      <c r="I67" s="50"/>
      <c r="J67" s="53">
        <f t="shared" ref="J67:J69" si="8">SUM(H67)</f>
        <v>7359</v>
      </c>
    </row>
    <row r="68" spans="1:14" ht="30.75" customHeight="1" thickBot="1" x14ac:dyDescent="0.35">
      <c r="A68" s="12" t="s">
        <v>154</v>
      </c>
      <c r="B68" s="8" t="s">
        <v>91</v>
      </c>
      <c r="C68" s="6" t="s">
        <v>81</v>
      </c>
      <c r="D68" s="6">
        <v>4413</v>
      </c>
      <c r="E68" s="6"/>
      <c r="F68" s="6"/>
      <c r="G68" s="6"/>
      <c r="H68" s="39">
        <f>SUM(D68)</f>
        <v>4413</v>
      </c>
      <c r="I68" s="48"/>
      <c r="J68" s="53">
        <f t="shared" si="8"/>
        <v>4413</v>
      </c>
    </row>
    <row r="69" spans="1:14" ht="30.75" customHeight="1" thickBot="1" x14ac:dyDescent="0.35">
      <c r="A69" s="12" t="s">
        <v>154</v>
      </c>
      <c r="B69" s="8" t="s">
        <v>92</v>
      </c>
      <c r="C69" s="6" t="s">
        <v>81</v>
      </c>
      <c r="D69" s="6">
        <v>1979</v>
      </c>
      <c r="E69" s="6"/>
      <c r="F69" s="6"/>
      <c r="G69" s="6"/>
      <c r="H69" s="39">
        <f>SUM(D69)</f>
        <v>1979</v>
      </c>
      <c r="I69" s="48"/>
      <c r="J69" s="53">
        <f t="shared" si="8"/>
        <v>1979</v>
      </c>
    </row>
    <row r="70" spans="1:14" ht="27" customHeight="1" thickBot="1" x14ac:dyDescent="0.35">
      <c r="A70" s="19" t="s">
        <v>155</v>
      </c>
      <c r="B70" s="14" t="s">
        <v>93</v>
      </c>
      <c r="C70" s="15"/>
      <c r="D70" s="15"/>
      <c r="E70" s="15"/>
      <c r="F70" s="15"/>
      <c r="G70" s="15"/>
      <c r="H70" s="40">
        <f>SUM(H71:H74)</f>
        <v>6791.9600000000009</v>
      </c>
      <c r="I70" s="49">
        <f>SUM(I71:I74)</f>
        <v>6791.9600000000009</v>
      </c>
      <c r="J70" s="55"/>
    </row>
    <row r="71" spans="1:14" s="23" customFormat="1" ht="30" customHeight="1" thickBot="1" x14ac:dyDescent="0.35">
      <c r="A71" s="20" t="s">
        <v>156</v>
      </c>
      <c r="B71" s="21" t="s">
        <v>94</v>
      </c>
      <c r="C71" s="22" t="s">
        <v>52</v>
      </c>
      <c r="D71" s="22">
        <v>9.92</v>
      </c>
      <c r="E71" s="22"/>
      <c r="F71" s="22">
        <v>7</v>
      </c>
      <c r="G71" s="22">
        <v>33</v>
      </c>
      <c r="H71" s="39">
        <f>SUM(D71*F71*G71)</f>
        <v>2291.52</v>
      </c>
      <c r="I71" s="48">
        <f>SUM(H71)</f>
        <v>2291.52</v>
      </c>
      <c r="J71" s="54"/>
      <c r="K71" s="3"/>
      <c r="L71" s="3"/>
      <c r="M71" s="3"/>
      <c r="N71" s="3"/>
    </row>
    <row r="72" spans="1:14" s="23" customFormat="1" ht="33" customHeight="1" thickBot="1" x14ac:dyDescent="0.35">
      <c r="A72" s="20" t="s">
        <v>157</v>
      </c>
      <c r="B72" s="21" t="s">
        <v>95</v>
      </c>
      <c r="C72" s="22" t="s">
        <v>52</v>
      </c>
      <c r="D72" s="22">
        <v>20.66</v>
      </c>
      <c r="E72" s="22"/>
      <c r="F72" s="22">
        <v>7</v>
      </c>
      <c r="G72" s="22">
        <v>16</v>
      </c>
      <c r="H72" s="39">
        <f>SUM(D72*F72*G72)</f>
        <v>2313.92</v>
      </c>
      <c r="I72" s="48">
        <f t="shared" ref="I72:I74" si="9">SUM(H72)</f>
        <v>2313.92</v>
      </c>
      <c r="J72" s="53"/>
      <c r="K72" s="3"/>
      <c r="L72" s="3"/>
      <c r="M72" s="3"/>
      <c r="N72" s="3"/>
    </row>
    <row r="73" spans="1:14" s="23" customFormat="1" ht="42" customHeight="1" thickBot="1" x14ac:dyDescent="0.35">
      <c r="A73" s="20" t="s">
        <v>158</v>
      </c>
      <c r="B73" s="21" t="s">
        <v>96</v>
      </c>
      <c r="C73" s="22" t="s">
        <v>52</v>
      </c>
      <c r="D73" s="22">
        <v>45.45</v>
      </c>
      <c r="E73" s="22"/>
      <c r="F73" s="22">
        <v>7</v>
      </c>
      <c r="G73" s="22">
        <v>4</v>
      </c>
      <c r="H73" s="39">
        <f>SUM(D73*F73*G73)</f>
        <v>1272.6000000000001</v>
      </c>
      <c r="I73" s="48">
        <f t="shared" si="9"/>
        <v>1272.6000000000001</v>
      </c>
      <c r="J73" s="53"/>
      <c r="K73" s="3"/>
      <c r="L73" s="3"/>
      <c r="M73" s="3"/>
      <c r="N73" s="3"/>
    </row>
    <row r="74" spans="1:14" s="23" customFormat="1" ht="28.5" customHeight="1" thickBot="1" x14ac:dyDescent="0.35">
      <c r="A74" s="20" t="s">
        <v>159</v>
      </c>
      <c r="B74" s="21" t="s">
        <v>97</v>
      </c>
      <c r="C74" s="22" t="s">
        <v>81</v>
      </c>
      <c r="D74" s="22">
        <v>57.12</v>
      </c>
      <c r="E74" s="22"/>
      <c r="F74" s="22"/>
      <c r="G74" s="22">
        <v>16</v>
      </c>
      <c r="H74" s="39">
        <f>SUM(D74*G74)</f>
        <v>913.92</v>
      </c>
      <c r="I74" s="48">
        <f t="shared" si="9"/>
        <v>913.92</v>
      </c>
      <c r="J74" s="54"/>
      <c r="K74" s="3"/>
      <c r="L74" s="3"/>
      <c r="M74" s="3"/>
      <c r="N74" s="3"/>
    </row>
    <row r="75" spans="1:14" s="23" customFormat="1" ht="28.5" customHeight="1" thickBot="1" x14ac:dyDescent="0.35">
      <c r="A75" s="19" t="s">
        <v>160</v>
      </c>
      <c r="B75" s="14" t="s">
        <v>98</v>
      </c>
      <c r="C75" s="15" t="s">
        <v>99</v>
      </c>
      <c r="D75" s="15">
        <v>371.9</v>
      </c>
      <c r="E75" s="15"/>
      <c r="F75" s="15"/>
      <c r="G75" s="15"/>
      <c r="H75" s="40">
        <f>SUM(D75)</f>
        <v>371.9</v>
      </c>
      <c r="I75" s="49">
        <f>SUM(H75)</f>
        <v>371.9</v>
      </c>
      <c r="J75" s="53"/>
      <c r="K75" s="3"/>
      <c r="L75" s="3"/>
      <c r="M75" s="3"/>
      <c r="N75" s="3"/>
    </row>
    <row r="76" spans="1:14" s="23" customFormat="1" ht="28.5" customHeight="1" thickBot="1" x14ac:dyDescent="0.35">
      <c r="A76" s="19" t="s">
        <v>161</v>
      </c>
      <c r="B76" s="14" t="s">
        <v>176</v>
      </c>
      <c r="C76" s="15" t="s">
        <v>99</v>
      </c>
      <c r="D76" s="29">
        <v>578.51</v>
      </c>
      <c r="E76" s="15"/>
      <c r="F76" s="15"/>
      <c r="G76" s="15"/>
      <c r="H76" s="40">
        <f>SUM(D76)</f>
        <v>578.51</v>
      </c>
      <c r="I76" s="49">
        <f t="shared" ref="I76:I77" si="10">SUM(H76)</f>
        <v>578.51</v>
      </c>
      <c r="J76" s="54"/>
      <c r="K76" s="3"/>
      <c r="L76" s="3"/>
      <c r="M76" s="3"/>
      <c r="N76" s="3"/>
    </row>
    <row r="77" spans="1:14" s="23" customFormat="1" ht="67.5" customHeight="1" thickBot="1" x14ac:dyDescent="0.35">
      <c r="A77" s="19" t="s">
        <v>162</v>
      </c>
      <c r="B77" s="14" t="s">
        <v>100</v>
      </c>
      <c r="C77" s="15" t="s">
        <v>81</v>
      </c>
      <c r="D77" s="15">
        <v>537.19000000000005</v>
      </c>
      <c r="E77" s="15"/>
      <c r="F77" s="15"/>
      <c r="G77" s="15"/>
      <c r="H77" s="40">
        <f>SUM(D77)</f>
        <v>537.19000000000005</v>
      </c>
      <c r="I77" s="49">
        <f t="shared" si="10"/>
        <v>537.19000000000005</v>
      </c>
      <c r="J77" s="53"/>
      <c r="K77" s="3"/>
      <c r="L77" s="3"/>
      <c r="M77" s="3"/>
      <c r="N77" s="3"/>
    </row>
    <row r="78" spans="1:14" ht="21" customHeight="1" thickBot="1" x14ac:dyDescent="0.35">
      <c r="A78" s="13" t="s">
        <v>185</v>
      </c>
      <c r="B78" s="14" t="s">
        <v>201</v>
      </c>
      <c r="C78" s="15" t="s">
        <v>81</v>
      </c>
      <c r="D78" s="15">
        <v>70000</v>
      </c>
      <c r="E78" s="15"/>
      <c r="F78" s="15"/>
      <c r="G78" s="15"/>
      <c r="H78" s="40">
        <f>SUM(D78:G78)</f>
        <v>70000</v>
      </c>
      <c r="I78" s="49"/>
      <c r="J78" s="55">
        <f>SUM(H78)</f>
        <v>70000</v>
      </c>
    </row>
    <row r="79" spans="1:14" ht="21" customHeight="1" thickBot="1" x14ac:dyDescent="0.35">
      <c r="A79" s="13" t="s">
        <v>199</v>
      </c>
      <c r="B79" s="14" t="s">
        <v>200</v>
      </c>
      <c r="C79" s="15" t="s">
        <v>99</v>
      </c>
      <c r="D79" s="15">
        <v>4987.3999999999996</v>
      </c>
      <c r="E79" s="15"/>
      <c r="F79" s="15"/>
      <c r="G79" s="15"/>
      <c r="H79" s="40">
        <f>SUM(D79:G79)</f>
        <v>4987.3999999999996</v>
      </c>
      <c r="I79" s="49"/>
      <c r="J79" s="55">
        <f>SUM(H79)</f>
        <v>4987.3999999999996</v>
      </c>
    </row>
    <row r="80" spans="1:14" ht="17.25" customHeight="1" thickBot="1" x14ac:dyDescent="0.35">
      <c r="A80" s="7"/>
      <c r="B80" s="5" t="s">
        <v>190</v>
      </c>
      <c r="C80" s="6" t="s">
        <v>6</v>
      </c>
      <c r="D80" s="6"/>
      <c r="E80" s="6"/>
      <c r="F80" s="6"/>
      <c r="G80" s="6"/>
      <c r="H80" s="41">
        <f>SUM(H12)</f>
        <v>11025</v>
      </c>
      <c r="I80" s="59">
        <f>SUM(I12)</f>
        <v>11025</v>
      </c>
      <c r="J80" s="53"/>
    </row>
    <row r="81" spans="1:12" ht="17.25" customHeight="1" thickBot="1" x14ac:dyDescent="0.35">
      <c r="A81" s="7"/>
      <c r="B81" s="8" t="s">
        <v>49</v>
      </c>
      <c r="C81" s="6" t="s">
        <v>6</v>
      </c>
      <c r="D81" s="6"/>
      <c r="E81" s="6"/>
      <c r="F81" s="6"/>
      <c r="G81" s="6"/>
      <c r="H81" s="41">
        <f>SUM(H80*0.23)</f>
        <v>2535.75</v>
      </c>
      <c r="I81" s="48">
        <f>SUM(H81)</f>
        <v>2535.75</v>
      </c>
      <c r="J81" s="53"/>
    </row>
    <row r="82" spans="1:12" ht="17.25" customHeight="1" thickBot="1" x14ac:dyDescent="0.35">
      <c r="A82" s="7"/>
      <c r="B82" s="8" t="s">
        <v>189</v>
      </c>
      <c r="C82" s="6" t="s">
        <v>6</v>
      </c>
      <c r="D82" s="6"/>
      <c r="E82" s="6"/>
      <c r="F82" s="6"/>
      <c r="G82" s="6"/>
      <c r="H82" s="41">
        <f>SUM(H80*0.34)</f>
        <v>3748.5000000000005</v>
      </c>
      <c r="I82" s="48">
        <f>SUM(H82)</f>
        <v>3748.5000000000005</v>
      </c>
      <c r="J82" s="53"/>
    </row>
    <row r="83" spans="1:12" ht="17.25" customHeight="1" thickBot="1" x14ac:dyDescent="0.35">
      <c r="A83" s="7"/>
      <c r="B83" s="5" t="s">
        <v>163</v>
      </c>
      <c r="C83" s="6" t="s">
        <v>6</v>
      </c>
      <c r="D83" s="6"/>
      <c r="E83" s="6"/>
      <c r="F83" s="6"/>
      <c r="G83" s="6"/>
      <c r="H83" s="41">
        <f>SUM(H79+H77+H76+H75+H70+H65+H58+H57+H56+H55+H52+H51+H37+H36+H30+H29+H25+H24+H15)</f>
        <v>184749.08</v>
      </c>
      <c r="I83" s="64">
        <f t="shared" ref="I83:J83" si="11">SUM(I79+I77+I76+I75+I70+I65+I58+I57+I56+I55+I52+I51+I37+I36+I30+I29+I25+I24+I15)</f>
        <v>85018.66</v>
      </c>
      <c r="J83" s="65">
        <f t="shared" si="11"/>
        <v>99730.42</v>
      </c>
      <c r="K83" s="46"/>
      <c r="L83" s="46"/>
    </row>
    <row r="84" spans="1:12" ht="17.25" customHeight="1" thickBot="1" x14ac:dyDescent="0.35">
      <c r="A84" s="7"/>
      <c r="B84" s="8" t="s">
        <v>171</v>
      </c>
      <c r="C84" s="6" t="s">
        <v>6</v>
      </c>
      <c r="D84" s="6"/>
      <c r="E84" s="6"/>
      <c r="F84" s="6"/>
      <c r="G84" s="6"/>
      <c r="H84" s="42">
        <f>SUM(H83*0.21)</f>
        <v>38797.306799999998</v>
      </c>
      <c r="I84" s="48">
        <f>H84-J84</f>
        <v>17853.918600000001</v>
      </c>
      <c r="J84" s="53">
        <f>J83*0.21</f>
        <v>20943.388199999998</v>
      </c>
      <c r="K84" s="46"/>
      <c r="L84" s="46"/>
    </row>
    <row r="85" spans="1:12" ht="17.25" customHeight="1" thickBot="1" x14ac:dyDescent="0.35">
      <c r="A85" s="7"/>
      <c r="B85" s="5" t="s">
        <v>164</v>
      </c>
      <c r="C85" s="6" t="s">
        <v>6</v>
      </c>
      <c r="D85" s="6"/>
      <c r="E85" s="6"/>
      <c r="F85" s="6"/>
      <c r="G85" s="6"/>
      <c r="H85" s="41">
        <f>SUM(H78+H26)</f>
        <v>83842.64</v>
      </c>
      <c r="I85" s="59">
        <f>SUM(I26)</f>
        <v>7962.6399999999994</v>
      </c>
      <c r="J85" s="60">
        <f>SUM(J78+J26)</f>
        <v>75880</v>
      </c>
      <c r="K85" s="46"/>
      <c r="L85" s="46"/>
    </row>
    <row r="86" spans="1:12" ht="13.5" thickBot="1" x14ac:dyDescent="0.35">
      <c r="A86" s="27"/>
      <c r="B86" s="25" t="s">
        <v>165</v>
      </c>
      <c r="C86" s="26" t="s">
        <v>6</v>
      </c>
      <c r="D86" s="26"/>
      <c r="E86" s="26"/>
      <c r="F86" s="26"/>
      <c r="G86" s="26"/>
      <c r="H86" s="43">
        <f>SUM(H80:H85)</f>
        <v>324698.27679999999</v>
      </c>
      <c r="I86" s="61">
        <f>SUM(I80:I85)</f>
        <v>128144.46860000001</v>
      </c>
      <c r="J86" s="57">
        <f>SUM(J83:J85)</f>
        <v>196553.8082</v>
      </c>
      <c r="K86" s="46"/>
      <c r="L86" s="46"/>
    </row>
    <row r="87" spans="1:12" ht="13.5" thickBot="1" x14ac:dyDescent="0.35">
      <c r="A87" s="4"/>
      <c r="B87" s="5"/>
      <c r="C87" s="9"/>
      <c r="D87" s="9"/>
      <c r="E87" s="9"/>
      <c r="F87" s="9"/>
      <c r="G87" s="9"/>
      <c r="H87" s="36"/>
      <c r="I87" s="48"/>
      <c r="J87" s="53"/>
      <c r="L87" s="47"/>
    </row>
    <row r="88" spans="1:12" ht="16.5" customHeight="1" thickBot="1" x14ac:dyDescent="0.35">
      <c r="A88" s="4">
        <v>2</v>
      </c>
      <c r="B88" s="5" t="s">
        <v>16</v>
      </c>
      <c r="C88" s="6"/>
      <c r="D88" s="6"/>
      <c r="E88" s="6"/>
      <c r="F88" s="6"/>
      <c r="G88" s="6"/>
      <c r="H88" s="37"/>
      <c r="I88" s="48"/>
      <c r="J88" s="53"/>
    </row>
    <row r="89" spans="1:12" ht="15.75" customHeight="1" thickBot="1" x14ac:dyDescent="0.35">
      <c r="A89" s="13" t="s">
        <v>166</v>
      </c>
      <c r="B89" s="14" t="s">
        <v>179</v>
      </c>
      <c r="C89" s="15"/>
      <c r="D89" s="15"/>
      <c r="E89" s="15"/>
      <c r="F89" s="15"/>
      <c r="G89" s="15"/>
      <c r="H89" s="40">
        <f>SUM(H90:H92)</f>
        <v>11950.18</v>
      </c>
      <c r="I89" s="49">
        <f>SUM(I90:I92)</f>
        <v>11950.18</v>
      </c>
      <c r="J89" s="55"/>
    </row>
    <row r="90" spans="1:12" ht="26.25" customHeight="1" thickBot="1" x14ac:dyDescent="0.35">
      <c r="A90" s="7" t="s">
        <v>57</v>
      </c>
      <c r="B90" s="8" t="s">
        <v>33</v>
      </c>
      <c r="C90" s="6" t="s">
        <v>5</v>
      </c>
      <c r="D90" s="6">
        <v>12.4</v>
      </c>
      <c r="E90" s="6">
        <v>32</v>
      </c>
      <c r="F90" s="6">
        <v>7</v>
      </c>
      <c r="G90" s="6"/>
      <c r="H90" s="39">
        <f>SUM(D90*E90*F90)</f>
        <v>2777.6</v>
      </c>
      <c r="I90" s="48">
        <f>SUM(H90)</f>
        <v>2777.6</v>
      </c>
      <c r="J90" s="53"/>
    </row>
    <row r="91" spans="1:12" ht="30" customHeight="1" thickBot="1" x14ac:dyDescent="0.35">
      <c r="A91" s="7" t="s">
        <v>58</v>
      </c>
      <c r="B91" s="8" t="s">
        <v>34</v>
      </c>
      <c r="C91" s="6" t="s">
        <v>5</v>
      </c>
      <c r="D91" s="6">
        <v>24.79</v>
      </c>
      <c r="E91" s="6">
        <v>34</v>
      </c>
      <c r="F91" s="6">
        <v>8</v>
      </c>
      <c r="G91" s="6"/>
      <c r="H91" s="39">
        <f t="shared" ref="H91:H92" si="12">SUM(D91*E91*F91)</f>
        <v>6742.88</v>
      </c>
      <c r="I91" s="48">
        <f t="shared" ref="I91:I92" si="13">SUM(H91)</f>
        <v>6742.88</v>
      </c>
      <c r="J91" s="53"/>
    </row>
    <row r="92" spans="1:12" ht="26.25" customHeight="1" thickBot="1" x14ac:dyDescent="0.35">
      <c r="A92" s="7" t="s">
        <v>167</v>
      </c>
      <c r="B92" s="8" t="s">
        <v>35</v>
      </c>
      <c r="C92" s="6" t="s">
        <v>5</v>
      </c>
      <c r="D92" s="6">
        <v>23.14</v>
      </c>
      <c r="E92" s="6">
        <v>15</v>
      </c>
      <c r="F92" s="6">
        <v>7</v>
      </c>
      <c r="G92" s="6"/>
      <c r="H92" s="39">
        <f t="shared" si="12"/>
        <v>2429.7000000000003</v>
      </c>
      <c r="I92" s="48">
        <f t="shared" si="13"/>
        <v>2429.7000000000003</v>
      </c>
      <c r="J92" s="53"/>
    </row>
    <row r="93" spans="1:12" ht="17.5" customHeight="1" thickBot="1" x14ac:dyDescent="0.35">
      <c r="A93" s="13" t="s">
        <v>8</v>
      </c>
      <c r="B93" s="14" t="s">
        <v>17</v>
      </c>
      <c r="C93" s="15"/>
      <c r="D93" s="15"/>
      <c r="E93" s="15"/>
      <c r="F93" s="15"/>
      <c r="G93" s="15"/>
      <c r="H93" s="40">
        <f>SUM(H94:H99)</f>
        <v>26580.04</v>
      </c>
      <c r="I93" s="49">
        <f>SUM(I94:I99)</f>
        <v>26580.04</v>
      </c>
      <c r="J93" s="55"/>
    </row>
    <row r="94" spans="1:12" ht="17.5" customHeight="1" thickBot="1" x14ac:dyDescent="0.35">
      <c r="A94" s="24" t="s">
        <v>59</v>
      </c>
      <c r="B94" s="21" t="s">
        <v>202</v>
      </c>
      <c r="C94" s="22" t="s">
        <v>5</v>
      </c>
      <c r="D94" s="22">
        <v>17.86</v>
      </c>
      <c r="E94" s="22">
        <v>15</v>
      </c>
      <c r="F94" s="22">
        <v>7</v>
      </c>
      <c r="G94" s="22"/>
      <c r="H94" s="39">
        <f>SUM(D94*E94*F94)</f>
        <v>1875.2999999999997</v>
      </c>
      <c r="I94" s="48">
        <f>SUM(H94)</f>
        <v>1875.2999999999997</v>
      </c>
      <c r="J94" s="53"/>
    </row>
    <row r="95" spans="1:12" ht="17.5" customHeight="1" thickBot="1" x14ac:dyDescent="0.35">
      <c r="A95" s="24" t="s">
        <v>60</v>
      </c>
      <c r="B95" s="21" t="s">
        <v>203</v>
      </c>
      <c r="C95" s="22" t="s">
        <v>5</v>
      </c>
      <c r="D95" s="22">
        <v>17.86</v>
      </c>
      <c r="E95" s="22">
        <v>15</v>
      </c>
      <c r="F95" s="22">
        <v>7</v>
      </c>
      <c r="G95" s="22"/>
      <c r="H95" s="39">
        <f t="shared" ref="H95:H99" si="14">SUM(D95*E95*F95)</f>
        <v>1875.2999999999997</v>
      </c>
      <c r="I95" s="48">
        <f t="shared" ref="I95:I99" si="15">SUM(H95)</f>
        <v>1875.2999999999997</v>
      </c>
      <c r="J95" s="53"/>
    </row>
    <row r="96" spans="1:12" ht="17.5" customHeight="1" thickBot="1" x14ac:dyDescent="0.35">
      <c r="A96" s="24" t="s">
        <v>61</v>
      </c>
      <c r="B96" s="21" t="s">
        <v>29</v>
      </c>
      <c r="C96" s="22" t="s">
        <v>5</v>
      </c>
      <c r="D96" s="22">
        <v>75.89</v>
      </c>
      <c r="E96" s="22">
        <v>9</v>
      </c>
      <c r="F96" s="22">
        <v>8</v>
      </c>
      <c r="G96" s="22"/>
      <c r="H96" s="39">
        <f t="shared" si="14"/>
        <v>5464.08</v>
      </c>
      <c r="I96" s="48">
        <f t="shared" si="15"/>
        <v>5464.08</v>
      </c>
      <c r="J96" s="53"/>
    </row>
    <row r="97" spans="1:11" ht="17.5" customHeight="1" thickBot="1" x14ac:dyDescent="0.35">
      <c r="A97" s="24" t="s">
        <v>168</v>
      </c>
      <c r="B97" s="21" t="s">
        <v>30</v>
      </c>
      <c r="C97" s="22" t="s">
        <v>5</v>
      </c>
      <c r="D97" s="22">
        <v>75.89</v>
      </c>
      <c r="E97" s="22">
        <v>15</v>
      </c>
      <c r="F97" s="22">
        <v>8</v>
      </c>
      <c r="G97" s="22"/>
      <c r="H97" s="39">
        <f t="shared" si="14"/>
        <v>9106.7999999999993</v>
      </c>
      <c r="I97" s="48">
        <f t="shared" si="15"/>
        <v>9106.7999999999993</v>
      </c>
      <c r="J97" s="53"/>
    </row>
    <row r="98" spans="1:11" ht="17.5" customHeight="1" thickBot="1" x14ac:dyDescent="0.35">
      <c r="A98" s="24" t="s">
        <v>169</v>
      </c>
      <c r="B98" s="21" t="s">
        <v>31</v>
      </c>
      <c r="C98" s="22" t="s">
        <v>5</v>
      </c>
      <c r="D98" s="22">
        <v>75.89</v>
      </c>
      <c r="E98" s="22">
        <v>10</v>
      </c>
      <c r="F98" s="22">
        <v>8</v>
      </c>
      <c r="G98" s="22"/>
      <c r="H98" s="39">
        <f t="shared" si="14"/>
        <v>6071.2</v>
      </c>
      <c r="I98" s="48">
        <f t="shared" si="15"/>
        <v>6071.2</v>
      </c>
      <c r="J98" s="53"/>
    </row>
    <row r="99" spans="1:11" ht="17.5" customHeight="1" thickBot="1" x14ac:dyDescent="0.35">
      <c r="A99" s="24" t="s">
        <v>170</v>
      </c>
      <c r="B99" s="21" t="s">
        <v>32</v>
      </c>
      <c r="C99" s="22" t="s">
        <v>5</v>
      </c>
      <c r="D99" s="22">
        <v>44.64</v>
      </c>
      <c r="E99" s="22">
        <v>7</v>
      </c>
      <c r="F99" s="22">
        <v>7</v>
      </c>
      <c r="G99" s="22"/>
      <c r="H99" s="39">
        <f t="shared" si="14"/>
        <v>2187.36</v>
      </c>
      <c r="I99" s="48">
        <f t="shared" si="15"/>
        <v>2187.36</v>
      </c>
      <c r="J99" s="53"/>
    </row>
    <row r="100" spans="1:11" ht="28.5" customHeight="1" thickBot="1" x14ac:dyDescent="0.35">
      <c r="A100" s="13" t="s">
        <v>62</v>
      </c>
      <c r="B100" s="14" t="s">
        <v>36</v>
      </c>
      <c r="C100" s="15" t="s">
        <v>24</v>
      </c>
      <c r="D100" s="15">
        <v>650</v>
      </c>
      <c r="E100" s="15">
        <v>6</v>
      </c>
      <c r="F100" s="15"/>
      <c r="G100" s="15"/>
      <c r="H100" s="40">
        <f>SUM(D100*E100)</f>
        <v>3900</v>
      </c>
      <c r="I100" s="49">
        <f>SUM(H100)</f>
        <v>3900</v>
      </c>
      <c r="J100" s="55"/>
    </row>
    <row r="101" spans="1:11" ht="16.5" customHeight="1" thickBot="1" x14ac:dyDescent="0.35">
      <c r="A101" s="7"/>
      <c r="B101" s="5" t="s">
        <v>27</v>
      </c>
      <c r="C101" s="6" t="s">
        <v>6</v>
      </c>
      <c r="D101" s="6"/>
      <c r="E101" s="6"/>
      <c r="F101" s="6"/>
      <c r="G101" s="6"/>
      <c r="H101" s="41">
        <f>SUM(H93)</f>
        <v>26580.04</v>
      </c>
      <c r="I101" s="59">
        <f>SUM(I93)</f>
        <v>26580.04</v>
      </c>
      <c r="J101" s="53"/>
    </row>
    <row r="102" spans="1:11" ht="16.5" customHeight="1" thickBot="1" x14ac:dyDescent="0.35">
      <c r="A102" s="7"/>
      <c r="B102" s="8" t="s">
        <v>172</v>
      </c>
      <c r="C102" s="6" t="s">
        <v>6</v>
      </c>
      <c r="D102" s="6"/>
      <c r="E102" s="6"/>
      <c r="F102" s="6"/>
      <c r="G102" s="6"/>
      <c r="H102" s="42">
        <f>SUM(H101*0.12)</f>
        <v>3189.6048000000001</v>
      </c>
      <c r="I102" s="48">
        <f>SUM(H102)</f>
        <v>3189.6048000000001</v>
      </c>
      <c r="J102" s="53"/>
    </row>
    <row r="103" spans="1:11" ht="16.5" customHeight="1" thickBot="1" x14ac:dyDescent="0.35">
      <c r="A103" s="7"/>
      <c r="B103" s="5" t="s">
        <v>28</v>
      </c>
      <c r="C103" s="6" t="s">
        <v>6</v>
      </c>
      <c r="D103" s="6"/>
      <c r="E103" s="6"/>
      <c r="F103" s="6"/>
      <c r="G103" s="6"/>
      <c r="H103" s="41">
        <f>SUM(H89)</f>
        <v>11950.18</v>
      </c>
      <c r="I103" s="59">
        <f>SUM(I89)</f>
        <v>11950.18</v>
      </c>
      <c r="J103" s="53"/>
    </row>
    <row r="104" spans="1:11" ht="13.5" thickBot="1" x14ac:dyDescent="0.35">
      <c r="A104" s="7"/>
      <c r="B104" s="8" t="s">
        <v>171</v>
      </c>
      <c r="C104" s="6" t="s">
        <v>6</v>
      </c>
      <c r="D104" s="6"/>
      <c r="E104" s="6"/>
      <c r="F104" s="6"/>
      <c r="G104" s="6"/>
      <c r="H104" s="42">
        <f>SUM(H103*0.21)</f>
        <v>2509.5378000000001</v>
      </c>
      <c r="I104" s="48">
        <f>SUM(H104)</f>
        <v>2509.5378000000001</v>
      </c>
      <c r="J104" s="53"/>
      <c r="K104" s="28"/>
    </row>
    <row r="105" spans="1:11" ht="13.5" thickBot="1" x14ac:dyDescent="0.35">
      <c r="A105" s="7"/>
      <c r="B105" s="5" t="s">
        <v>164</v>
      </c>
      <c r="C105" s="6" t="s">
        <v>6</v>
      </c>
      <c r="D105" s="6"/>
      <c r="E105" s="6"/>
      <c r="F105" s="6"/>
      <c r="G105" s="6"/>
      <c r="H105" s="41">
        <f>SUM(H100)</f>
        <v>3900</v>
      </c>
      <c r="I105" s="59">
        <f>SUM(I100)</f>
        <v>3900</v>
      </c>
      <c r="J105" s="53"/>
    </row>
    <row r="106" spans="1:11" ht="13.5" thickBot="1" x14ac:dyDescent="0.35">
      <c r="A106" s="27"/>
      <c r="B106" s="25" t="s">
        <v>173</v>
      </c>
      <c r="C106" s="15" t="s">
        <v>6</v>
      </c>
      <c r="D106" s="26"/>
      <c r="E106" s="26"/>
      <c r="F106" s="26"/>
      <c r="G106" s="26"/>
      <c r="H106" s="43">
        <f>SUM(H101:H105)</f>
        <v>48129.3626</v>
      </c>
      <c r="I106" s="61">
        <f>SUM(I101:I105)</f>
        <v>48129.3626</v>
      </c>
      <c r="J106" s="55"/>
      <c r="K106" s="28"/>
    </row>
    <row r="107" spans="1:11" ht="13.5" thickBot="1" x14ac:dyDescent="0.35">
      <c r="A107" s="4"/>
      <c r="B107" s="5"/>
      <c r="C107" s="9"/>
      <c r="D107" s="9"/>
      <c r="E107" s="9"/>
      <c r="F107" s="9"/>
      <c r="G107" s="9"/>
      <c r="H107" s="44"/>
      <c r="I107" s="48"/>
      <c r="J107" s="53"/>
    </row>
    <row r="108" spans="1:11" ht="16.5" customHeight="1" thickBot="1" x14ac:dyDescent="0.35">
      <c r="A108" s="30">
        <v>3</v>
      </c>
      <c r="B108" s="31" t="s">
        <v>174</v>
      </c>
      <c r="C108" s="32" t="s">
        <v>6</v>
      </c>
      <c r="D108" s="32" t="s">
        <v>18</v>
      </c>
      <c r="E108" s="32" t="s">
        <v>18</v>
      </c>
      <c r="F108" s="32" t="s">
        <v>18</v>
      </c>
      <c r="G108" s="32" t="s">
        <v>18</v>
      </c>
      <c r="H108" s="45">
        <f>SUM(H106+H86)</f>
        <v>372827.63939999999</v>
      </c>
      <c r="I108" s="61">
        <f>I106+I86</f>
        <v>176273.83120000002</v>
      </c>
      <c r="J108" s="57">
        <f>J86</f>
        <v>196553.8082</v>
      </c>
      <c r="K108" s="46"/>
    </row>
    <row r="109" spans="1:11" ht="17.25" customHeight="1" x14ac:dyDescent="0.3">
      <c r="J109" s="58"/>
    </row>
    <row r="110" spans="1:11" x14ac:dyDescent="0.3">
      <c r="I110" s="63"/>
    </row>
    <row r="113" spans="1:8" ht="15.5" x14ac:dyDescent="0.35">
      <c r="A113" s="66" t="s">
        <v>181</v>
      </c>
      <c r="B113" s="66"/>
      <c r="C113" s="66"/>
      <c r="D113" s="66"/>
      <c r="E113" s="66"/>
      <c r="F113" s="66"/>
      <c r="G113" s="66"/>
      <c r="H113" s="66"/>
    </row>
    <row r="116" spans="1:8" ht="15.5" x14ac:dyDescent="0.35">
      <c r="A116" s="66" t="s">
        <v>204</v>
      </c>
      <c r="B116" s="66"/>
      <c r="C116" s="66"/>
      <c r="D116" s="66"/>
      <c r="E116" s="66"/>
      <c r="F116" s="66"/>
      <c r="G116" s="66"/>
      <c r="H116" s="66"/>
    </row>
  </sheetData>
  <mergeCells count="7">
    <mergeCell ref="A113:H113"/>
    <mergeCell ref="A116:H116"/>
    <mergeCell ref="A1:H1"/>
    <mergeCell ref="A5:H5"/>
    <mergeCell ref="A6:H6"/>
    <mergeCell ref="A2:H2"/>
    <mergeCell ref="A3:H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1FFB-BD4A-490A-9309-A6E26FD8CEFD}">
  <dimension ref="A1:N100"/>
  <sheetViews>
    <sheetView tabSelected="1" topLeftCell="A86" zoomScale="120" zoomScaleNormal="120" workbookViewId="0">
      <selection activeCell="D96" sqref="D96"/>
    </sheetView>
  </sheetViews>
  <sheetFormatPr defaultColWidth="9.08984375" defaultRowHeight="13" x14ac:dyDescent="0.3"/>
  <cols>
    <col min="1" max="1" width="7.36328125" style="3" customWidth="1"/>
    <col min="2" max="2" width="34.81640625" style="3" customWidth="1"/>
    <col min="3" max="3" width="12.36328125" style="3" customWidth="1"/>
    <col min="4" max="7" width="9.08984375" style="3"/>
    <col min="8" max="8" width="11.6328125" style="3" customWidth="1"/>
    <col min="9" max="9" width="10.81640625" style="51" customWidth="1"/>
    <col min="10" max="10" width="11.36328125" style="51" customWidth="1"/>
    <col min="11" max="11" width="10.36328125" style="3" bestFit="1" customWidth="1"/>
    <col min="12" max="12" width="11.7265625" style="3" bestFit="1" customWidth="1"/>
    <col min="13" max="16384" width="9.08984375" style="3"/>
  </cols>
  <sheetData>
    <row r="1" spans="1:10" ht="29.25" customHeight="1" x14ac:dyDescent="0.3">
      <c r="A1" s="67" t="s">
        <v>19</v>
      </c>
      <c r="B1" s="68"/>
      <c r="C1" s="68"/>
      <c r="D1" s="68"/>
      <c r="E1" s="68"/>
      <c r="F1" s="68"/>
      <c r="G1" s="68"/>
      <c r="H1" s="68"/>
    </row>
    <row r="2" spans="1:10" ht="29.25" customHeight="1" x14ac:dyDescent="0.3">
      <c r="A2" s="67" t="s">
        <v>207</v>
      </c>
      <c r="B2" s="67"/>
      <c r="C2" s="67"/>
      <c r="D2" s="67"/>
      <c r="E2" s="67"/>
      <c r="F2" s="67"/>
      <c r="G2" s="67"/>
      <c r="H2" s="67"/>
    </row>
    <row r="3" spans="1:10" ht="29.25" customHeight="1" x14ac:dyDescent="0.3">
      <c r="A3" s="67" t="s">
        <v>208</v>
      </c>
      <c r="B3" s="67"/>
      <c r="C3" s="67"/>
      <c r="D3" s="67"/>
      <c r="E3" s="67"/>
      <c r="F3" s="67"/>
      <c r="G3" s="67"/>
      <c r="H3" s="67"/>
    </row>
    <row r="4" spans="1:10" ht="12.75" customHeight="1" x14ac:dyDescent="0.3">
      <c r="A4" s="11"/>
      <c r="B4" s="10"/>
      <c r="C4" s="10"/>
      <c r="D4" s="10"/>
      <c r="E4" s="10"/>
      <c r="F4" s="10"/>
      <c r="G4" s="10"/>
      <c r="H4" s="10"/>
    </row>
    <row r="5" spans="1:10" ht="12.75" customHeight="1" x14ac:dyDescent="0.3">
      <c r="A5" s="69" t="s">
        <v>20</v>
      </c>
      <c r="B5" s="69"/>
      <c r="C5" s="69"/>
      <c r="D5" s="69"/>
      <c r="E5" s="69"/>
      <c r="F5" s="69"/>
      <c r="G5" s="69"/>
      <c r="H5" s="69"/>
    </row>
    <row r="6" spans="1:10" ht="14.25" customHeight="1" x14ac:dyDescent="0.3">
      <c r="A6" s="69" t="s">
        <v>180</v>
      </c>
      <c r="B6" s="69"/>
      <c r="C6" s="69"/>
      <c r="D6" s="69"/>
      <c r="E6" s="69"/>
      <c r="F6" s="69"/>
      <c r="G6" s="69"/>
      <c r="H6" s="69"/>
    </row>
    <row r="7" spans="1:10" ht="13.5" thickBot="1" x14ac:dyDescent="0.35"/>
    <row r="8" spans="1:10" ht="26.5" thickBot="1" x14ac:dyDescent="0.35">
      <c r="A8" s="1" t="s">
        <v>0</v>
      </c>
      <c r="B8" s="2" t="s">
        <v>1</v>
      </c>
      <c r="C8" s="2" t="s">
        <v>2</v>
      </c>
      <c r="D8" s="2" t="s">
        <v>3</v>
      </c>
      <c r="E8" s="2" t="s">
        <v>46</v>
      </c>
      <c r="F8" s="2" t="s">
        <v>47</v>
      </c>
      <c r="G8" s="2" t="s">
        <v>48</v>
      </c>
      <c r="H8" s="33" t="s">
        <v>4</v>
      </c>
      <c r="I8" s="62" t="s">
        <v>186</v>
      </c>
      <c r="J8" s="52" t="s">
        <v>187</v>
      </c>
    </row>
    <row r="9" spans="1:10" ht="39.75" customHeight="1" thickBot="1" x14ac:dyDescent="0.35">
      <c r="A9" s="4"/>
      <c r="B9" s="5" t="s">
        <v>178</v>
      </c>
      <c r="C9" s="6"/>
      <c r="D9" s="6"/>
      <c r="E9" s="6"/>
      <c r="F9" s="6"/>
      <c r="G9" s="6"/>
      <c r="H9" s="35"/>
      <c r="I9" s="48"/>
      <c r="J9" s="53"/>
    </row>
    <row r="10" spans="1:10" ht="13.5" thickBot="1" x14ac:dyDescent="0.35">
      <c r="A10" s="4"/>
      <c r="B10" s="5"/>
      <c r="C10" s="6"/>
      <c r="D10" s="6"/>
      <c r="E10" s="6"/>
      <c r="F10" s="6"/>
      <c r="G10" s="6"/>
      <c r="H10" s="36"/>
      <c r="I10" s="48"/>
      <c r="J10" s="53"/>
    </row>
    <row r="11" spans="1:10" ht="14.25" customHeight="1" thickBot="1" x14ac:dyDescent="0.35">
      <c r="A11" s="4">
        <v>1</v>
      </c>
      <c r="B11" s="5" t="s">
        <v>188</v>
      </c>
      <c r="C11" s="6"/>
      <c r="D11" s="6"/>
      <c r="E11" s="6"/>
      <c r="F11" s="6"/>
      <c r="G11" s="6"/>
      <c r="H11" s="37"/>
      <c r="I11" s="48"/>
      <c r="J11" s="53"/>
    </row>
    <row r="12" spans="1:10" ht="14.25" customHeight="1" thickBot="1" x14ac:dyDescent="0.35">
      <c r="A12" s="16" t="s">
        <v>101</v>
      </c>
      <c r="B12" s="17" t="s">
        <v>184</v>
      </c>
      <c r="C12" s="18"/>
      <c r="D12" s="18"/>
      <c r="E12" s="18"/>
      <c r="F12" s="18"/>
      <c r="G12" s="18"/>
      <c r="H12" s="38">
        <f>SUM(H13:H14)</f>
        <v>8575</v>
      </c>
      <c r="I12" s="34">
        <f>SUM(H12)</f>
        <v>8575</v>
      </c>
      <c r="J12" s="56"/>
    </row>
    <row r="13" spans="1:10" ht="14.25" customHeight="1" thickBot="1" x14ac:dyDescent="0.35">
      <c r="A13" s="7" t="s">
        <v>102</v>
      </c>
      <c r="B13" s="8" t="s">
        <v>50</v>
      </c>
      <c r="C13" s="6" t="s">
        <v>24</v>
      </c>
      <c r="D13" s="6">
        <v>35</v>
      </c>
      <c r="E13" s="6">
        <v>15</v>
      </c>
      <c r="F13" s="6">
        <v>7</v>
      </c>
      <c r="G13" s="6"/>
      <c r="H13" s="39">
        <f>SUM(D13*E13*F13)</f>
        <v>3675</v>
      </c>
      <c r="I13" s="48">
        <f>SUM(H13)</f>
        <v>3675</v>
      </c>
      <c r="J13" s="53"/>
    </row>
    <row r="14" spans="1:10" ht="14.25" customHeight="1" thickBot="1" x14ac:dyDescent="0.35">
      <c r="A14" s="7" t="s">
        <v>103</v>
      </c>
      <c r="B14" s="8" t="s">
        <v>51</v>
      </c>
      <c r="C14" s="6" t="s">
        <v>24</v>
      </c>
      <c r="D14" s="6">
        <v>70</v>
      </c>
      <c r="E14" s="6">
        <v>10</v>
      </c>
      <c r="F14" s="6">
        <v>7</v>
      </c>
      <c r="G14" s="6"/>
      <c r="H14" s="39">
        <f>SUM(D14*E14*F14)</f>
        <v>4900</v>
      </c>
      <c r="I14" s="48">
        <f>SUM(H14)</f>
        <v>4900</v>
      </c>
      <c r="J14" s="53"/>
    </row>
    <row r="15" spans="1:10" ht="12.75" customHeight="1" thickBot="1" x14ac:dyDescent="0.35">
      <c r="A15" s="13" t="s">
        <v>104</v>
      </c>
      <c r="B15" s="14" t="s">
        <v>9</v>
      </c>
      <c r="C15" s="15"/>
      <c r="D15" s="15"/>
      <c r="E15" s="15"/>
      <c r="F15" s="15"/>
      <c r="G15" s="15"/>
      <c r="H15" s="40">
        <f>SUM(H16:H19)</f>
        <v>34075.339999999997</v>
      </c>
      <c r="I15" s="49">
        <f>SUM(I16:I19)</f>
        <v>2479.4300000000003</v>
      </c>
      <c r="J15" s="55">
        <f>SUM(J16:J19)</f>
        <v>31595.909999999996</v>
      </c>
    </row>
    <row r="16" spans="1:10" ht="12.75" customHeight="1" thickBot="1" x14ac:dyDescent="0.35">
      <c r="A16" s="12" t="s">
        <v>105</v>
      </c>
      <c r="B16" s="8" t="s">
        <v>21</v>
      </c>
      <c r="C16" s="6" t="s">
        <v>22</v>
      </c>
      <c r="D16" s="22">
        <v>27107.439999999999</v>
      </c>
      <c r="E16" s="6"/>
      <c r="F16" s="6"/>
      <c r="G16" s="6"/>
      <c r="H16" s="39">
        <f>SUM(D16)</f>
        <v>27107.439999999999</v>
      </c>
      <c r="I16" s="48"/>
      <c r="J16" s="53">
        <f>SUM(H16)</f>
        <v>27107.439999999999</v>
      </c>
    </row>
    <row r="17" spans="1:12" ht="12.75" customHeight="1" thickBot="1" x14ac:dyDescent="0.35">
      <c r="A17" s="7" t="s">
        <v>106</v>
      </c>
      <c r="B17" s="8" t="s">
        <v>23</v>
      </c>
      <c r="C17" s="6" t="s">
        <v>24</v>
      </c>
      <c r="D17" s="6">
        <v>13.22</v>
      </c>
      <c r="E17" s="6">
        <v>18</v>
      </c>
      <c r="F17" s="6">
        <v>7</v>
      </c>
      <c r="G17" s="6">
        <v>2</v>
      </c>
      <c r="H17" s="39">
        <f>SUM(D17*E17*F17*G17)</f>
        <v>3331.44</v>
      </c>
      <c r="I17" s="48"/>
      <c r="J17" s="53">
        <f>SUM(H17)</f>
        <v>3331.44</v>
      </c>
    </row>
    <row r="18" spans="1:12" ht="12.75" customHeight="1" thickBot="1" x14ac:dyDescent="0.35">
      <c r="A18" s="7" t="s">
        <v>107</v>
      </c>
      <c r="B18" s="8" t="s">
        <v>25</v>
      </c>
      <c r="C18" s="6" t="s">
        <v>26</v>
      </c>
      <c r="D18" s="6">
        <v>66.12</v>
      </c>
      <c r="E18" s="6"/>
      <c r="F18" s="6">
        <v>4</v>
      </c>
      <c r="G18" s="6">
        <v>5</v>
      </c>
      <c r="H18" s="39">
        <f>SUM(D18*F18*G18)</f>
        <v>1322.4</v>
      </c>
      <c r="I18" s="48">
        <f>SUM(H18)</f>
        <v>1322.4</v>
      </c>
      <c r="J18" s="53"/>
    </row>
    <row r="19" spans="1:12" ht="12.75" customHeight="1" thickBot="1" x14ac:dyDescent="0.35">
      <c r="A19" s="7" t="s">
        <v>191</v>
      </c>
      <c r="B19" s="8" t="s">
        <v>192</v>
      </c>
      <c r="C19" s="6" t="s">
        <v>193</v>
      </c>
      <c r="D19" s="6">
        <v>165.29</v>
      </c>
      <c r="E19" s="6">
        <v>2</v>
      </c>
      <c r="F19" s="6">
        <v>7</v>
      </c>
      <c r="G19" s="6"/>
      <c r="H19" s="39">
        <f>SUM(D19*E19*F19)</f>
        <v>2314.06</v>
      </c>
      <c r="I19" s="48">
        <f>SUM(H19/E19)</f>
        <v>1157.03</v>
      </c>
      <c r="J19" s="53">
        <f>SUM(H19/E19)</f>
        <v>1157.03</v>
      </c>
    </row>
    <row r="20" spans="1:12" ht="14.25" customHeight="1" thickBot="1" x14ac:dyDescent="0.35">
      <c r="A20" s="13" t="s">
        <v>108</v>
      </c>
      <c r="B20" s="14" t="s">
        <v>11</v>
      </c>
      <c r="C20" s="15"/>
      <c r="D20" s="15"/>
      <c r="E20" s="15"/>
      <c r="F20" s="15"/>
      <c r="G20" s="15"/>
      <c r="H20" s="40">
        <f>SUM(H21:H21)</f>
        <v>5451.6</v>
      </c>
      <c r="I20" s="49">
        <f>SUM(I21:I21)</f>
        <v>0</v>
      </c>
      <c r="J20" s="55">
        <f>SUM(J21:J21)</f>
        <v>5451.6</v>
      </c>
    </row>
    <row r="21" spans="1:12" ht="14.25" customHeight="1" thickBot="1" x14ac:dyDescent="0.35">
      <c r="A21" s="7" t="s">
        <v>209</v>
      </c>
      <c r="B21" s="8" t="s">
        <v>37</v>
      </c>
      <c r="C21" s="6" t="s">
        <v>12</v>
      </c>
      <c r="D21" s="6">
        <v>8.26</v>
      </c>
      <c r="E21" s="6">
        <v>220</v>
      </c>
      <c r="F21" s="6"/>
      <c r="G21" s="6">
        <v>3</v>
      </c>
      <c r="H21" s="39">
        <f>SUM(D21*E21*G21)</f>
        <v>5451.6</v>
      </c>
      <c r="I21" s="50"/>
      <c r="J21" s="54">
        <f>SUM(H21)</f>
        <v>5451.6</v>
      </c>
    </row>
    <row r="22" spans="1:12" ht="13.5" customHeight="1" thickBot="1" x14ac:dyDescent="0.35">
      <c r="A22" s="13" t="s">
        <v>109</v>
      </c>
      <c r="B22" s="14" t="s">
        <v>45</v>
      </c>
      <c r="C22" s="15" t="s">
        <v>10</v>
      </c>
      <c r="D22" s="15">
        <v>49.59</v>
      </c>
      <c r="E22" s="15">
        <v>15</v>
      </c>
      <c r="F22" s="15">
        <v>3</v>
      </c>
      <c r="G22" s="15"/>
      <c r="H22" s="40">
        <f>SUM(D22*E22*F22)</f>
        <v>2231.5500000000002</v>
      </c>
      <c r="I22" s="49">
        <f>SUM(H22)</f>
        <v>2231.5500000000002</v>
      </c>
      <c r="J22" s="55"/>
    </row>
    <row r="23" spans="1:12" ht="14.25" customHeight="1" thickBot="1" x14ac:dyDescent="0.35">
      <c r="A23" s="13" t="s">
        <v>110</v>
      </c>
      <c r="B23" s="14" t="s">
        <v>13</v>
      </c>
      <c r="C23" s="15" t="s">
        <v>14</v>
      </c>
      <c r="D23" s="15">
        <v>1.6</v>
      </c>
      <c r="E23" s="15"/>
      <c r="F23" s="15"/>
      <c r="G23" s="15">
        <v>300</v>
      </c>
      <c r="H23" s="40">
        <f t="shared" ref="H23" si="0">D23*G23</f>
        <v>480</v>
      </c>
      <c r="I23" s="49">
        <f>SUM(H23)</f>
        <v>480</v>
      </c>
      <c r="J23" s="55"/>
    </row>
    <row r="24" spans="1:12" ht="14.25" customHeight="1" thickBot="1" x14ac:dyDescent="0.35">
      <c r="A24" s="13" t="s">
        <v>111</v>
      </c>
      <c r="B24" s="14" t="s">
        <v>112</v>
      </c>
      <c r="C24" s="15"/>
      <c r="D24" s="15"/>
      <c r="E24" s="15"/>
      <c r="F24" s="15"/>
      <c r="G24" s="15"/>
      <c r="H24" s="40">
        <f>SUM(H25:H26)</f>
        <v>13842.64</v>
      </c>
      <c r="I24" s="49">
        <f>SUM(H24-J24)</f>
        <v>7962.6399999999994</v>
      </c>
      <c r="J24" s="55">
        <f>SUM(J25:J26)</f>
        <v>5880</v>
      </c>
    </row>
    <row r="25" spans="1:12" ht="35.25" customHeight="1" thickBot="1" x14ac:dyDescent="0.35">
      <c r="A25" s="24" t="s">
        <v>113</v>
      </c>
      <c r="B25" s="21" t="s">
        <v>40</v>
      </c>
      <c r="C25" s="22" t="s">
        <v>7</v>
      </c>
      <c r="D25" s="22">
        <v>105</v>
      </c>
      <c r="E25" s="22">
        <v>2</v>
      </c>
      <c r="F25" s="22"/>
      <c r="G25" s="22">
        <v>56</v>
      </c>
      <c r="H25" s="39">
        <f>SUM(D25*E25*G25)</f>
        <v>11760</v>
      </c>
      <c r="I25" s="48">
        <f>SUM(H25/E25)</f>
        <v>5880</v>
      </c>
      <c r="J25" s="53">
        <f>SUM(H25/E25)</f>
        <v>5880</v>
      </c>
      <c r="L25" s="46"/>
    </row>
    <row r="26" spans="1:12" ht="25.5" customHeight="1" thickBot="1" x14ac:dyDescent="0.35">
      <c r="A26" s="24" t="s">
        <v>114</v>
      </c>
      <c r="B26" s="8" t="s">
        <v>42</v>
      </c>
      <c r="C26" s="6" t="s">
        <v>41</v>
      </c>
      <c r="D26" s="6">
        <v>37.19</v>
      </c>
      <c r="E26" s="6">
        <v>1</v>
      </c>
      <c r="F26" s="6"/>
      <c r="G26" s="6">
        <v>56</v>
      </c>
      <c r="H26" s="39">
        <f>SUM(D26*E26*G26)</f>
        <v>2082.64</v>
      </c>
      <c r="I26" s="48">
        <f>SUM(H26)</f>
        <v>2082.64</v>
      </c>
      <c r="J26" s="53"/>
    </row>
    <row r="27" spans="1:12" ht="14.25" customHeight="1" thickBot="1" x14ac:dyDescent="0.35">
      <c r="A27" s="13" t="s">
        <v>115</v>
      </c>
      <c r="B27" s="14" t="s">
        <v>43</v>
      </c>
      <c r="C27" s="15" t="s">
        <v>44</v>
      </c>
      <c r="D27" s="15">
        <v>28.93</v>
      </c>
      <c r="E27" s="15">
        <v>15</v>
      </c>
      <c r="F27" s="15"/>
      <c r="G27" s="15">
        <v>50</v>
      </c>
      <c r="H27" s="40">
        <f>SUM(D27*E27*G27)</f>
        <v>21697.5</v>
      </c>
      <c r="I27" s="49">
        <f>SUM(H27/E25)</f>
        <v>10848.75</v>
      </c>
      <c r="J27" s="55">
        <f>SUM(H27/E25)</f>
        <v>10848.75</v>
      </c>
    </row>
    <row r="28" spans="1:12" ht="13.5" customHeight="1" thickBot="1" x14ac:dyDescent="0.35">
      <c r="A28" s="13" t="s">
        <v>116</v>
      </c>
      <c r="B28" s="14" t="s">
        <v>15</v>
      </c>
      <c r="C28" s="15"/>
      <c r="D28" s="15"/>
      <c r="E28" s="15"/>
      <c r="F28" s="15"/>
      <c r="G28" s="15"/>
      <c r="H28" s="40">
        <f>SUM(H29:H33)</f>
        <v>9900.880000000001</v>
      </c>
      <c r="I28" s="49">
        <f>SUM(I29:I33)</f>
        <v>9900.880000000001</v>
      </c>
      <c r="J28" s="55"/>
    </row>
    <row r="29" spans="1:12" ht="13.5" customHeight="1" thickBot="1" x14ac:dyDescent="0.35">
      <c r="A29" s="12" t="s">
        <v>117</v>
      </c>
      <c r="B29" s="8" t="s">
        <v>53</v>
      </c>
      <c r="C29" s="6" t="s">
        <v>52</v>
      </c>
      <c r="D29" s="6">
        <v>24.97</v>
      </c>
      <c r="E29" s="6"/>
      <c r="F29" s="6"/>
      <c r="G29" s="6">
        <v>72</v>
      </c>
      <c r="H29" s="39">
        <f>SUM(D29*G29)</f>
        <v>1797.84</v>
      </c>
      <c r="I29" s="48">
        <f>SUM(H29)</f>
        <v>1797.84</v>
      </c>
      <c r="J29" s="53"/>
    </row>
    <row r="30" spans="1:12" ht="13.5" customHeight="1" thickBot="1" x14ac:dyDescent="0.35">
      <c r="A30" s="7" t="s">
        <v>118</v>
      </c>
      <c r="B30" s="8" t="s">
        <v>54</v>
      </c>
      <c r="C30" s="6" t="s">
        <v>52</v>
      </c>
      <c r="D30" s="6">
        <v>61.98</v>
      </c>
      <c r="E30" s="6"/>
      <c r="F30" s="6"/>
      <c r="G30" s="6">
        <v>72</v>
      </c>
      <c r="H30" s="39">
        <f>SUM(D30*G30)</f>
        <v>4462.5599999999995</v>
      </c>
      <c r="I30" s="48">
        <f t="shared" ref="I30:I33" si="1">SUM(H30)</f>
        <v>4462.5599999999995</v>
      </c>
      <c r="J30" s="53"/>
    </row>
    <row r="31" spans="1:12" ht="13.5" customHeight="1" thickBot="1" x14ac:dyDescent="0.35">
      <c r="A31" s="12" t="s">
        <v>119</v>
      </c>
      <c r="B31" s="8" t="s">
        <v>194</v>
      </c>
      <c r="C31" s="6" t="s">
        <v>52</v>
      </c>
      <c r="D31" s="6">
        <v>20.66</v>
      </c>
      <c r="E31" s="6"/>
      <c r="F31" s="6"/>
      <c r="G31" s="6">
        <v>72</v>
      </c>
      <c r="H31" s="39">
        <f>SUM(D31*G31)</f>
        <v>1487.52</v>
      </c>
      <c r="I31" s="48">
        <f t="shared" si="1"/>
        <v>1487.52</v>
      </c>
      <c r="J31" s="53"/>
    </row>
    <row r="32" spans="1:12" ht="13.5" customHeight="1" thickBot="1" x14ac:dyDescent="0.35">
      <c r="A32" s="7" t="s">
        <v>120</v>
      </c>
      <c r="B32" s="8" t="s">
        <v>55</v>
      </c>
      <c r="C32" s="6" t="s">
        <v>52</v>
      </c>
      <c r="D32" s="6">
        <v>28.93</v>
      </c>
      <c r="E32" s="6"/>
      <c r="F32" s="6"/>
      <c r="G32" s="6">
        <v>72</v>
      </c>
      <c r="H32" s="39">
        <f>SUM(D32*G32)</f>
        <v>2082.96</v>
      </c>
      <c r="I32" s="48">
        <f t="shared" si="1"/>
        <v>2082.96</v>
      </c>
      <c r="J32" s="53"/>
    </row>
    <row r="33" spans="1:10" ht="13.5" customHeight="1" thickBot="1" x14ac:dyDescent="0.35">
      <c r="A33" s="12" t="s">
        <v>121</v>
      </c>
      <c r="B33" s="8" t="s">
        <v>66</v>
      </c>
      <c r="C33" s="6" t="s">
        <v>52</v>
      </c>
      <c r="D33" s="6">
        <v>0.35</v>
      </c>
      <c r="E33" s="6"/>
      <c r="F33" s="6"/>
      <c r="G33" s="6">
        <v>200</v>
      </c>
      <c r="H33" s="39">
        <f>SUM(D33*G33)</f>
        <v>70</v>
      </c>
      <c r="I33" s="48">
        <f t="shared" si="1"/>
        <v>70</v>
      </c>
      <c r="J33" s="53"/>
    </row>
    <row r="34" spans="1:10" ht="30.75" customHeight="1" thickBot="1" x14ac:dyDescent="0.35">
      <c r="A34" s="13" t="s">
        <v>122</v>
      </c>
      <c r="B34" s="14" t="s">
        <v>56</v>
      </c>
      <c r="C34" s="15" t="s">
        <v>10</v>
      </c>
      <c r="D34" s="15">
        <v>2800</v>
      </c>
      <c r="E34" s="15"/>
      <c r="F34" s="15"/>
      <c r="G34" s="15"/>
      <c r="H34" s="40">
        <f>SUM(D34:G34)</f>
        <v>2800</v>
      </c>
      <c r="I34" s="49">
        <f>SUM(H34)</f>
        <v>2800</v>
      </c>
      <c r="J34" s="55"/>
    </row>
    <row r="35" spans="1:10" ht="30.75" customHeight="1" thickBot="1" x14ac:dyDescent="0.35">
      <c r="A35" s="13" t="s">
        <v>123</v>
      </c>
      <c r="B35" s="14" t="s">
        <v>63</v>
      </c>
      <c r="C35" s="15"/>
      <c r="D35" s="15"/>
      <c r="E35" s="15"/>
      <c r="F35" s="15"/>
      <c r="G35" s="15"/>
      <c r="H35" s="40">
        <f>SUM(H36:H43)</f>
        <v>7331.66</v>
      </c>
      <c r="I35" s="49">
        <f>SUM(I36:I43)</f>
        <v>7331.66</v>
      </c>
      <c r="J35" s="55"/>
    </row>
    <row r="36" spans="1:10" ht="53.25" customHeight="1" thickBot="1" x14ac:dyDescent="0.35">
      <c r="A36" s="7" t="s">
        <v>124</v>
      </c>
      <c r="B36" s="8" t="s">
        <v>212</v>
      </c>
      <c r="C36" s="6" t="s">
        <v>52</v>
      </c>
      <c r="D36" s="6">
        <v>0.51</v>
      </c>
      <c r="E36" s="6"/>
      <c r="F36" s="6"/>
      <c r="G36" s="6">
        <v>2050</v>
      </c>
      <c r="H36" s="39">
        <f t="shared" ref="H36:H43" si="2">SUM(D36*G36)</f>
        <v>1045.5</v>
      </c>
      <c r="I36" s="48">
        <f>SUM(H36)</f>
        <v>1045.5</v>
      </c>
      <c r="J36" s="53"/>
    </row>
    <row r="37" spans="1:10" ht="21" customHeight="1" thickBot="1" x14ac:dyDescent="0.35">
      <c r="A37" s="7" t="s">
        <v>125</v>
      </c>
      <c r="B37" s="8" t="s">
        <v>196</v>
      </c>
      <c r="C37" s="6" t="s">
        <v>52</v>
      </c>
      <c r="D37" s="6">
        <v>6.36</v>
      </c>
      <c r="E37" s="6"/>
      <c r="F37" s="6"/>
      <c r="G37" s="6">
        <v>50</v>
      </c>
      <c r="H37" s="39">
        <f t="shared" si="2"/>
        <v>318</v>
      </c>
      <c r="I37" s="48">
        <f t="shared" ref="I37:I43" si="3">SUM(H37)</f>
        <v>318</v>
      </c>
      <c r="J37" s="53"/>
    </row>
    <row r="38" spans="1:10" ht="28.5" customHeight="1" thickBot="1" x14ac:dyDescent="0.35">
      <c r="A38" s="7" t="s">
        <v>126</v>
      </c>
      <c r="B38" s="8" t="s">
        <v>197</v>
      </c>
      <c r="C38" s="6" t="s">
        <v>52</v>
      </c>
      <c r="D38" s="6">
        <v>10.29</v>
      </c>
      <c r="E38" s="6"/>
      <c r="F38" s="6"/>
      <c r="G38" s="6">
        <v>250</v>
      </c>
      <c r="H38" s="39">
        <f t="shared" si="2"/>
        <v>2572.5</v>
      </c>
      <c r="I38" s="48">
        <f t="shared" si="3"/>
        <v>2572.5</v>
      </c>
      <c r="J38" s="53"/>
    </row>
    <row r="39" spans="1:10" ht="30" customHeight="1" thickBot="1" x14ac:dyDescent="0.35">
      <c r="A39" s="7" t="s">
        <v>127</v>
      </c>
      <c r="B39" s="8" t="s">
        <v>65</v>
      </c>
      <c r="C39" s="6" t="s">
        <v>52</v>
      </c>
      <c r="D39" s="6">
        <v>0.52</v>
      </c>
      <c r="E39" s="6"/>
      <c r="F39" s="6"/>
      <c r="G39" s="6">
        <v>250</v>
      </c>
      <c r="H39" s="39">
        <f t="shared" si="2"/>
        <v>130</v>
      </c>
      <c r="I39" s="48">
        <f t="shared" si="3"/>
        <v>130</v>
      </c>
      <c r="J39" s="53"/>
    </row>
    <row r="40" spans="1:10" ht="27.75" customHeight="1" thickBot="1" x14ac:dyDescent="0.35">
      <c r="A40" s="7" t="s">
        <v>128</v>
      </c>
      <c r="B40" s="8" t="s">
        <v>67</v>
      </c>
      <c r="C40" s="6" t="s">
        <v>52</v>
      </c>
      <c r="D40" s="6">
        <v>105.62</v>
      </c>
      <c r="E40" s="6"/>
      <c r="F40" s="6"/>
      <c r="G40" s="6">
        <v>8</v>
      </c>
      <c r="H40" s="39">
        <f t="shared" si="2"/>
        <v>844.96</v>
      </c>
      <c r="I40" s="48">
        <f t="shared" si="3"/>
        <v>844.96</v>
      </c>
      <c r="J40" s="53"/>
    </row>
    <row r="41" spans="1:10" ht="41.25" customHeight="1" thickBot="1" x14ac:dyDescent="0.35">
      <c r="A41" s="7" t="s">
        <v>129</v>
      </c>
      <c r="B41" s="8" t="s">
        <v>69</v>
      </c>
      <c r="C41" s="6" t="s">
        <v>52</v>
      </c>
      <c r="D41" s="6">
        <v>112.5</v>
      </c>
      <c r="E41" s="6"/>
      <c r="F41" s="6"/>
      <c r="G41" s="6">
        <v>6</v>
      </c>
      <c r="H41" s="39">
        <f t="shared" si="2"/>
        <v>675</v>
      </c>
      <c r="I41" s="48">
        <f t="shared" si="3"/>
        <v>675</v>
      </c>
      <c r="J41" s="53"/>
    </row>
    <row r="42" spans="1:10" ht="27.75" customHeight="1" thickBot="1" x14ac:dyDescent="0.35">
      <c r="A42" s="7" t="s">
        <v>130</v>
      </c>
      <c r="B42" s="8" t="s">
        <v>68</v>
      </c>
      <c r="C42" s="6" t="s">
        <v>52</v>
      </c>
      <c r="D42" s="6">
        <v>142.5</v>
      </c>
      <c r="E42" s="6"/>
      <c r="F42" s="6"/>
      <c r="G42" s="6">
        <v>4</v>
      </c>
      <c r="H42" s="39">
        <f t="shared" si="2"/>
        <v>570</v>
      </c>
      <c r="I42" s="48">
        <f t="shared" si="3"/>
        <v>570</v>
      </c>
      <c r="J42" s="53"/>
    </row>
    <row r="43" spans="1:10" ht="41.25" customHeight="1" thickBot="1" x14ac:dyDescent="0.35">
      <c r="A43" s="12" t="s">
        <v>131</v>
      </c>
      <c r="B43" s="8" t="s">
        <v>75</v>
      </c>
      <c r="C43" s="6" t="s">
        <v>52</v>
      </c>
      <c r="D43" s="6">
        <v>235.14</v>
      </c>
      <c r="E43" s="6"/>
      <c r="F43" s="6"/>
      <c r="G43" s="6">
        <v>5</v>
      </c>
      <c r="H43" s="39">
        <f t="shared" si="2"/>
        <v>1175.6999999999998</v>
      </c>
      <c r="I43" s="48">
        <f t="shared" si="3"/>
        <v>1175.6999999999998</v>
      </c>
      <c r="J43" s="53"/>
    </row>
    <row r="44" spans="1:10" ht="42" customHeight="1" thickBot="1" x14ac:dyDescent="0.35">
      <c r="A44" s="13" t="s">
        <v>137</v>
      </c>
      <c r="B44" s="14" t="s">
        <v>175</v>
      </c>
      <c r="C44" s="15" t="s">
        <v>76</v>
      </c>
      <c r="D44" s="15">
        <v>1500</v>
      </c>
      <c r="E44" s="15"/>
      <c r="F44" s="15"/>
      <c r="G44" s="15"/>
      <c r="H44" s="40">
        <f>SUM(D44)</f>
        <v>1500</v>
      </c>
      <c r="I44" s="49">
        <f>SUM(H44)</f>
        <v>1500</v>
      </c>
      <c r="J44" s="55"/>
    </row>
    <row r="45" spans="1:10" ht="29.25" customHeight="1" thickBot="1" x14ac:dyDescent="0.35">
      <c r="A45" s="13" t="s">
        <v>138</v>
      </c>
      <c r="B45" s="14" t="s">
        <v>77</v>
      </c>
      <c r="C45" s="15"/>
      <c r="D45" s="15"/>
      <c r="E45" s="15"/>
      <c r="F45" s="15"/>
      <c r="G45" s="15"/>
      <c r="H45" s="40">
        <f>SUM(H46:H47)</f>
        <v>3967.5</v>
      </c>
      <c r="I45" s="49">
        <f>SUM(I46:I47)</f>
        <v>3967.5</v>
      </c>
      <c r="J45" s="55"/>
    </row>
    <row r="46" spans="1:10" ht="14.25" customHeight="1" thickBot="1" x14ac:dyDescent="0.35">
      <c r="A46" s="7" t="s">
        <v>139</v>
      </c>
      <c r="B46" s="8" t="s">
        <v>195</v>
      </c>
      <c r="C46" s="6" t="s">
        <v>52</v>
      </c>
      <c r="D46" s="6">
        <v>3.47</v>
      </c>
      <c r="E46" s="6"/>
      <c r="F46" s="6"/>
      <c r="G46" s="6">
        <v>250</v>
      </c>
      <c r="H46" s="39">
        <f>SUM(D46*G46)</f>
        <v>867.5</v>
      </c>
      <c r="I46" s="48">
        <f>SUM(H46)</f>
        <v>867.5</v>
      </c>
      <c r="J46" s="53"/>
    </row>
    <row r="47" spans="1:10" ht="14.25" customHeight="1" thickBot="1" x14ac:dyDescent="0.35">
      <c r="A47" s="12" t="s">
        <v>140</v>
      </c>
      <c r="B47" s="8" t="s">
        <v>79</v>
      </c>
      <c r="C47" s="6" t="s">
        <v>78</v>
      </c>
      <c r="D47" s="6">
        <v>12.4</v>
      </c>
      <c r="E47" s="6"/>
      <c r="F47" s="6"/>
      <c r="G47" s="6">
        <v>250</v>
      </c>
      <c r="H47" s="39">
        <f>SUM(D47*G47)</f>
        <v>3100</v>
      </c>
      <c r="I47" s="48">
        <f>SUM(H47)</f>
        <v>3100</v>
      </c>
      <c r="J47" s="53"/>
    </row>
    <row r="48" spans="1:10" ht="55.5" customHeight="1" thickBot="1" x14ac:dyDescent="0.35">
      <c r="A48" s="19" t="s">
        <v>141</v>
      </c>
      <c r="B48" s="14" t="s">
        <v>80</v>
      </c>
      <c r="C48" s="15" t="s">
        <v>81</v>
      </c>
      <c r="D48" s="15">
        <v>8500</v>
      </c>
      <c r="E48" s="15"/>
      <c r="F48" s="15"/>
      <c r="G48" s="15"/>
      <c r="H48" s="40">
        <f>SUM(D48)</f>
        <v>8500</v>
      </c>
      <c r="I48" s="49">
        <f>SUM(H48)</f>
        <v>8500</v>
      </c>
      <c r="J48" s="55"/>
    </row>
    <row r="49" spans="1:14" ht="43" customHeight="1" thickBot="1" x14ac:dyDescent="0.35">
      <c r="A49" s="19" t="s">
        <v>142</v>
      </c>
      <c r="B49" s="14" t="s">
        <v>82</v>
      </c>
      <c r="C49" s="15" t="s">
        <v>81</v>
      </c>
      <c r="D49" s="15">
        <v>500</v>
      </c>
      <c r="E49" s="15"/>
      <c r="F49" s="15"/>
      <c r="G49" s="15"/>
      <c r="H49" s="40">
        <f>SUM(D49)</f>
        <v>500</v>
      </c>
      <c r="I49" s="49">
        <f t="shared" ref="I49" si="4">SUM(H49)</f>
        <v>500</v>
      </c>
      <c r="J49" s="55"/>
    </row>
    <row r="50" spans="1:14" ht="39" customHeight="1" thickBot="1" x14ac:dyDescent="0.35">
      <c r="A50" s="19" t="s">
        <v>143</v>
      </c>
      <c r="B50" s="14" t="s">
        <v>198</v>
      </c>
      <c r="C50" s="15" t="s">
        <v>81</v>
      </c>
      <c r="D50" s="15">
        <v>2419.1999999999998</v>
      </c>
      <c r="E50" s="15"/>
      <c r="F50" s="15"/>
      <c r="G50" s="15"/>
      <c r="H50" s="40">
        <f>SUM(D50)</f>
        <v>2419.1999999999998</v>
      </c>
      <c r="I50" s="49"/>
      <c r="J50" s="55">
        <f>SUM(H50)</f>
        <v>2419.1999999999998</v>
      </c>
    </row>
    <row r="51" spans="1:14" ht="33" customHeight="1" thickBot="1" x14ac:dyDescent="0.35">
      <c r="A51" s="19" t="s">
        <v>151</v>
      </c>
      <c r="B51" s="14" t="s">
        <v>183</v>
      </c>
      <c r="C51" s="15"/>
      <c r="D51" s="15"/>
      <c r="E51" s="15"/>
      <c r="F51" s="15"/>
      <c r="G51" s="15"/>
      <c r="H51" s="40">
        <f>SUM(H52:H54)</f>
        <v>19017.599999999999</v>
      </c>
      <c r="I51" s="49"/>
      <c r="J51" s="55">
        <f>SUM(J52:J54)</f>
        <v>19017.599999999999</v>
      </c>
    </row>
    <row r="52" spans="1:14" ht="42" customHeight="1" thickBot="1" x14ac:dyDescent="0.35">
      <c r="A52" s="12" t="s">
        <v>152</v>
      </c>
      <c r="B52" s="8" t="s">
        <v>213</v>
      </c>
      <c r="C52" s="6" t="s">
        <v>81</v>
      </c>
      <c r="D52" s="6">
        <v>12625.6</v>
      </c>
      <c r="E52" s="6"/>
      <c r="F52" s="6"/>
      <c r="G52" s="6"/>
      <c r="H52" s="39">
        <f>SUM(D52)</f>
        <v>12625.6</v>
      </c>
      <c r="I52" s="48"/>
      <c r="J52" s="53">
        <f>SUM(H52)</f>
        <v>12625.6</v>
      </c>
    </row>
    <row r="53" spans="1:14" ht="30.75" customHeight="1" thickBot="1" x14ac:dyDescent="0.35">
      <c r="A53" s="12" t="s">
        <v>153</v>
      </c>
      <c r="B53" s="8" t="s">
        <v>91</v>
      </c>
      <c r="C53" s="6" t="s">
        <v>81</v>
      </c>
      <c r="D53" s="6">
        <v>4413</v>
      </c>
      <c r="E53" s="6"/>
      <c r="F53" s="6"/>
      <c r="G53" s="6"/>
      <c r="H53" s="39">
        <f>SUM(D53)</f>
        <v>4413</v>
      </c>
      <c r="I53" s="48"/>
      <c r="J53" s="53">
        <f t="shared" ref="J53:J54" si="5">SUM(H53)</f>
        <v>4413</v>
      </c>
    </row>
    <row r="54" spans="1:14" ht="30.75" customHeight="1" thickBot="1" x14ac:dyDescent="0.35">
      <c r="A54" s="12" t="s">
        <v>154</v>
      </c>
      <c r="B54" s="8" t="s">
        <v>92</v>
      </c>
      <c r="C54" s="6" t="s">
        <v>81</v>
      </c>
      <c r="D54" s="6">
        <v>1979</v>
      </c>
      <c r="E54" s="6"/>
      <c r="F54" s="6"/>
      <c r="G54" s="6"/>
      <c r="H54" s="39">
        <f>SUM(D54)</f>
        <v>1979</v>
      </c>
      <c r="I54" s="48"/>
      <c r="J54" s="53">
        <f t="shared" si="5"/>
        <v>1979</v>
      </c>
    </row>
    <row r="55" spans="1:14" ht="27" customHeight="1" thickBot="1" x14ac:dyDescent="0.35">
      <c r="A55" s="19" t="s">
        <v>155</v>
      </c>
      <c r="B55" s="14" t="s">
        <v>93</v>
      </c>
      <c r="C55" s="15"/>
      <c r="D55" s="15"/>
      <c r="E55" s="15"/>
      <c r="F55" s="15"/>
      <c r="G55" s="15"/>
      <c r="H55" s="40">
        <f>SUM(H56:H59)</f>
        <v>6791.9600000000009</v>
      </c>
      <c r="I55" s="49">
        <f>SUM(I56:I59)</f>
        <v>6791.9600000000009</v>
      </c>
      <c r="J55" s="55"/>
    </row>
    <row r="56" spans="1:14" s="23" customFormat="1" ht="30" customHeight="1" thickBot="1" x14ac:dyDescent="0.35">
      <c r="A56" s="20" t="s">
        <v>156</v>
      </c>
      <c r="B56" s="21" t="s">
        <v>94</v>
      </c>
      <c r="C56" s="22" t="s">
        <v>52</v>
      </c>
      <c r="D56" s="22">
        <v>9.92</v>
      </c>
      <c r="E56" s="22"/>
      <c r="F56" s="22">
        <v>7</v>
      </c>
      <c r="G56" s="22">
        <v>33</v>
      </c>
      <c r="H56" s="39">
        <f>SUM(D56*F56*G56)</f>
        <v>2291.52</v>
      </c>
      <c r="I56" s="48">
        <f>SUM(H56)</f>
        <v>2291.52</v>
      </c>
      <c r="J56" s="54"/>
      <c r="K56" s="3"/>
      <c r="L56" s="3"/>
      <c r="M56" s="3"/>
      <c r="N56" s="3"/>
    </row>
    <row r="57" spans="1:14" s="23" customFormat="1" ht="33" customHeight="1" thickBot="1" x14ac:dyDescent="0.35">
      <c r="A57" s="20" t="s">
        <v>157</v>
      </c>
      <c r="B57" s="21" t="s">
        <v>95</v>
      </c>
      <c r="C57" s="22" t="s">
        <v>52</v>
      </c>
      <c r="D57" s="22">
        <v>20.66</v>
      </c>
      <c r="E57" s="22"/>
      <c r="F57" s="22">
        <v>7</v>
      </c>
      <c r="G57" s="22">
        <v>16</v>
      </c>
      <c r="H57" s="39">
        <f>SUM(D57*F57*G57)</f>
        <v>2313.92</v>
      </c>
      <c r="I57" s="48">
        <f t="shared" ref="I57:I59" si="6">SUM(H57)</f>
        <v>2313.92</v>
      </c>
      <c r="J57" s="53"/>
      <c r="K57" s="3"/>
      <c r="L57" s="3"/>
      <c r="M57" s="3"/>
      <c r="N57" s="3"/>
    </row>
    <row r="58" spans="1:14" s="23" customFormat="1" ht="42" customHeight="1" thickBot="1" x14ac:dyDescent="0.35">
      <c r="A58" s="20" t="s">
        <v>158</v>
      </c>
      <c r="B58" s="21" t="s">
        <v>96</v>
      </c>
      <c r="C58" s="22" t="s">
        <v>52</v>
      </c>
      <c r="D58" s="22">
        <v>45.45</v>
      </c>
      <c r="E58" s="22"/>
      <c r="F58" s="22">
        <v>7</v>
      </c>
      <c r="G58" s="22">
        <v>4</v>
      </c>
      <c r="H58" s="39">
        <f>SUM(D58*F58*G58)</f>
        <v>1272.6000000000001</v>
      </c>
      <c r="I58" s="48">
        <f t="shared" si="6"/>
        <v>1272.6000000000001</v>
      </c>
      <c r="J58" s="53"/>
      <c r="K58" s="3"/>
      <c r="L58" s="3"/>
      <c r="M58" s="3"/>
      <c r="N58" s="3"/>
    </row>
    <row r="59" spans="1:14" s="23" customFormat="1" ht="28.5" customHeight="1" thickBot="1" x14ac:dyDescent="0.35">
      <c r="A59" s="20" t="s">
        <v>159</v>
      </c>
      <c r="B59" s="21" t="s">
        <v>97</v>
      </c>
      <c r="C59" s="22" t="s">
        <v>81</v>
      </c>
      <c r="D59" s="22">
        <v>57.12</v>
      </c>
      <c r="E59" s="22"/>
      <c r="F59" s="22"/>
      <c r="G59" s="22">
        <v>16</v>
      </c>
      <c r="H59" s="39">
        <f>SUM(D59*G59)</f>
        <v>913.92</v>
      </c>
      <c r="I59" s="48">
        <f t="shared" si="6"/>
        <v>913.92</v>
      </c>
      <c r="J59" s="54"/>
      <c r="K59" s="3"/>
      <c r="L59" s="3"/>
      <c r="M59" s="3"/>
      <c r="N59" s="3"/>
    </row>
    <row r="60" spans="1:14" s="23" customFormat="1" ht="28.5" customHeight="1" thickBot="1" x14ac:dyDescent="0.35">
      <c r="A60" s="19" t="s">
        <v>160</v>
      </c>
      <c r="B60" s="14" t="s">
        <v>98</v>
      </c>
      <c r="C60" s="15" t="s">
        <v>99</v>
      </c>
      <c r="D60" s="15">
        <v>371.9</v>
      </c>
      <c r="E60" s="15"/>
      <c r="F60" s="15"/>
      <c r="G60" s="15"/>
      <c r="H60" s="40">
        <f>SUM(D60)</f>
        <v>371.9</v>
      </c>
      <c r="I60" s="49">
        <f>SUM(H60)</f>
        <v>371.9</v>
      </c>
      <c r="J60" s="53"/>
      <c r="K60" s="3"/>
      <c r="L60" s="3"/>
      <c r="M60" s="3"/>
      <c r="N60" s="3"/>
    </row>
    <row r="61" spans="1:14" s="23" customFormat="1" ht="28.5" customHeight="1" thickBot="1" x14ac:dyDescent="0.35">
      <c r="A61" s="19" t="s">
        <v>161</v>
      </c>
      <c r="B61" s="14" t="s">
        <v>176</v>
      </c>
      <c r="C61" s="15" t="s">
        <v>99</v>
      </c>
      <c r="D61" s="29">
        <v>578.51</v>
      </c>
      <c r="E61" s="15"/>
      <c r="F61" s="15"/>
      <c r="G61" s="15"/>
      <c r="H61" s="40">
        <f>SUM(D61)</f>
        <v>578.51</v>
      </c>
      <c r="I61" s="49">
        <f t="shared" ref="I61:I62" si="7">SUM(H61)</f>
        <v>578.51</v>
      </c>
      <c r="J61" s="54"/>
      <c r="K61" s="3"/>
      <c r="L61" s="3"/>
      <c r="M61" s="3"/>
      <c r="N61" s="3"/>
    </row>
    <row r="62" spans="1:14" s="23" customFormat="1" ht="67.5" customHeight="1" thickBot="1" x14ac:dyDescent="0.35">
      <c r="A62" s="19" t="s">
        <v>162</v>
      </c>
      <c r="B62" s="14" t="s">
        <v>100</v>
      </c>
      <c r="C62" s="15" t="s">
        <v>81</v>
      </c>
      <c r="D62" s="15">
        <v>537.19000000000005</v>
      </c>
      <c r="E62" s="15"/>
      <c r="F62" s="15"/>
      <c r="G62" s="15"/>
      <c r="H62" s="40">
        <f>SUM(D62)</f>
        <v>537.19000000000005</v>
      </c>
      <c r="I62" s="49">
        <f t="shared" si="7"/>
        <v>537.19000000000005</v>
      </c>
      <c r="J62" s="53"/>
      <c r="K62" s="3"/>
      <c r="L62" s="3"/>
      <c r="M62" s="3"/>
      <c r="N62" s="3"/>
    </row>
    <row r="63" spans="1:14" ht="21" customHeight="1" thickBot="1" x14ac:dyDescent="0.35">
      <c r="A63" s="13" t="s">
        <v>185</v>
      </c>
      <c r="B63" s="14" t="s">
        <v>201</v>
      </c>
      <c r="C63" s="15" t="s">
        <v>81</v>
      </c>
      <c r="D63" s="15">
        <v>10000</v>
      </c>
      <c r="E63" s="15"/>
      <c r="F63" s="15"/>
      <c r="G63" s="15"/>
      <c r="H63" s="40">
        <v>10000</v>
      </c>
      <c r="I63" s="49"/>
      <c r="J63" s="55">
        <f>SUM(H63)</f>
        <v>10000</v>
      </c>
    </row>
    <row r="64" spans="1:14" ht="17.25" customHeight="1" thickBot="1" x14ac:dyDescent="0.35">
      <c r="A64" s="7"/>
      <c r="B64" s="5" t="s">
        <v>190</v>
      </c>
      <c r="C64" s="6" t="s">
        <v>6</v>
      </c>
      <c r="D64" s="6"/>
      <c r="E64" s="6"/>
      <c r="F64" s="6"/>
      <c r="G64" s="6"/>
      <c r="H64" s="41">
        <f>SUM(H12)</f>
        <v>8575</v>
      </c>
      <c r="I64" s="59">
        <f>SUM(I12)</f>
        <v>8575</v>
      </c>
      <c r="J64" s="53"/>
    </row>
    <row r="65" spans="1:12" ht="17.25" customHeight="1" thickBot="1" x14ac:dyDescent="0.35">
      <c r="A65" s="7"/>
      <c r="B65" s="8" t="s">
        <v>49</v>
      </c>
      <c r="C65" s="6" t="s">
        <v>6</v>
      </c>
      <c r="D65" s="6"/>
      <c r="E65" s="6"/>
      <c r="F65" s="6"/>
      <c r="G65" s="6"/>
      <c r="H65" s="41">
        <f>SUM(H64*0.23)</f>
        <v>1972.25</v>
      </c>
      <c r="I65" s="48">
        <f>SUM(H65)</f>
        <v>1972.25</v>
      </c>
      <c r="J65" s="53"/>
    </row>
    <row r="66" spans="1:12" ht="17.25" customHeight="1" thickBot="1" x14ac:dyDescent="0.35">
      <c r="A66" s="7"/>
      <c r="B66" s="8" t="s">
        <v>189</v>
      </c>
      <c r="C66" s="6" t="s">
        <v>6</v>
      </c>
      <c r="D66" s="6"/>
      <c r="E66" s="6"/>
      <c r="F66" s="6"/>
      <c r="G66" s="6"/>
      <c r="H66" s="41">
        <f>SUM(H64*0.34)</f>
        <v>2915.5</v>
      </c>
      <c r="I66" s="48">
        <f>SUM(H66)</f>
        <v>2915.5</v>
      </c>
      <c r="J66" s="53"/>
    </row>
    <row r="67" spans="1:12" ht="17.25" customHeight="1" thickBot="1" x14ac:dyDescent="0.35">
      <c r="A67" s="7"/>
      <c r="B67" s="5" t="s">
        <v>163</v>
      </c>
      <c r="C67" s="6" t="s">
        <v>6</v>
      </c>
      <c r="D67" s="6"/>
      <c r="E67" s="6"/>
      <c r="F67" s="6"/>
      <c r="G67" s="6"/>
      <c r="H67" s="41">
        <f>SUM(H62+H61+H60+H55+H51+H50+H49+H48+H45+H44+H35+H34+H28+H27+H23+H22+H20+H15)</f>
        <v>128152.39000000001</v>
      </c>
      <c r="I67" s="64">
        <f>SUM(I62+I61+I60+I55+I51+I50+I49+I48+I45+I44+I35+I34+I28+I27+I23+I22+I20+I15)</f>
        <v>58819.330000000009</v>
      </c>
      <c r="J67" s="65">
        <f>SUM(J62+J61+J60+J55+J51+J50+J49+J48+J45+J44+J35+J34+J28+J27+J23+J22+J20+J15)</f>
        <v>69333.06</v>
      </c>
      <c r="K67" s="46"/>
      <c r="L67" s="46"/>
    </row>
    <row r="68" spans="1:12" ht="17.25" customHeight="1" thickBot="1" x14ac:dyDescent="0.35">
      <c r="A68" s="7"/>
      <c r="B68" s="8" t="s">
        <v>171</v>
      </c>
      <c r="C68" s="6" t="s">
        <v>6</v>
      </c>
      <c r="D68" s="6"/>
      <c r="E68" s="6"/>
      <c r="F68" s="6"/>
      <c r="G68" s="6"/>
      <c r="H68" s="42">
        <f>SUM(H67*0.21)</f>
        <v>26912.001900000003</v>
      </c>
      <c r="I68" s="48">
        <f>SUM(I67*0.21)</f>
        <v>12352.059300000001</v>
      </c>
      <c r="J68" s="53">
        <f>J67*0.21</f>
        <v>14559.942599999998</v>
      </c>
      <c r="K68" s="46"/>
      <c r="L68" s="46"/>
    </row>
    <row r="69" spans="1:12" ht="17.25" customHeight="1" thickBot="1" x14ac:dyDescent="0.35">
      <c r="A69" s="7"/>
      <c r="B69" s="5" t="s">
        <v>164</v>
      </c>
      <c r="C69" s="6" t="s">
        <v>6</v>
      </c>
      <c r="D69" s="6"/>
      <c r="E69" s="6"/>
      <c r="F69" s="6"/>
      <c r="G69" s="6"/>
      <c r="H69" s="41">
        <f>SUM(H63+H24)</f>
        <v>23842.639999999999</v>
      </c>
      <c r="I69" s="59">
        <f>SUM(I24)</f>
        <v>7962.6399999999994</v>
      </c>
      <c r="J69" s="60">
        <f>SUM(J63+J24)</f>
        <v>15880</v>
      </c>
      <c r="K69" s="46"/>
      <c r="L69" s="46"/>
    </row>
    <row r="70" spans="1:12" ht="13.5" thickBot="1" x14ac:dyDescent="0.35">
      <c r="A70" s="27"/>
      <c r="B70" s="25" t="s">
        <v>165</v>
      </c>
      <c r="C70" s="26" t="s">
        <v>6</v>
      </c>
      <c r="D70" s="26"/>
      <c r="E70" s="26"/>
      <c r="F70" s="26"/>
      <c r="G70" s="26"/>
      <c r="H70" s="43">
        <f>SUM(H64:H69)</f>
        <v>192369.7819</v>
      </c>
      <c r="I70" s="61">
        <f>SUM(I64:I69)</f>
        <v>92596.779300000009</v>
      </c>
      <c r="J70" s="57">
        <f>SUM(J67:J69)</f>
        <v>99773.002599999993</v>
      </c>
      <c r="K70" s="46"/>
      <c r="L70" s="46"/>
    </row>
    <row r="71" spans="1:12" ht="13.5" thickBot="1" x14ac:dyDescent="0.35">
      <c r="A71" s="4"/>
      <c r="B71" s="5"/>
      <c r="C71" s="9"/>
      <c r="D71" s="9"/>
      <c r="E71" s="9"/>
      <c r="F71" s="9"/>
      <c r="G71" s="9"/>
      <c r="H71" s="36"/>
      <c r="I71" s="48"/>
      <c r="J71" s="53"/>
      <c r="L71" s="47"/>
    </row>
    <row r="72" spans="1:12" ht="16.5" customHeight="1" thickBot="1" x14ac:dyDescent="0.35">
      <c r="A72" s="4">
        <v>2</v>
      </c>
      <c r="B72" s="5" t="s">
        <v>16</v>
      </c>
      <c r="C72" s="6"/>
      <c r="D72" s="6"/>
      <c r="E72" s="6"/>
      <c r="F72" s="6"/>
      <c r="G72" s="6"/>
      <c r="H72" s="37"/>
      <c r="I72" s="48"/>
      <c r="J72" s="53"/>
    </row>
    <row r="73" spans="1:12" ht="15.75" customHeight="1" thickBot="1" x14ac:dyDescent="0.35">
      <c r="A73" s="13" t="s">
        <v>166</v>
      </c>
      <c r="B73" s="14" t="s">
        <v>179</v>
      </c>
      <c r="C73" s="15"/>
      <c r="D73" s="15"/>
      <c r="E73" s="15"/>
      <c r="F73" s="15"/>
      <c r="G73" s="15"/>
      <c r="H73" s="40">
        <f>SUM(H74:H76)</f>
        <v>7909.0599999999995</v>
      </c>
      <c r="I73" s="49">
        <f>SUM(I74:I76)</f>
        <v>7909.0599999999995</v>
      </c>
      <c r="J73" s="55"/>
    </row>
    <row r="74" spans="1:12" ht="26.25" customHeight="1" thickBot="1" x14ac:dyDescent="0.35">
      <c r="A74" s="7" t="s">
        <v>57</v>
      </c>
      <c r="B74" s="8" t="s">
        <v>33</v>
      </c>
      <c r="C74" s="6" t="s">
        <v>5</v>
      </c>
      <c r="D74" s="6">
        <v>12.4</v>
      </c>
      <c r="E74" s="6">
        <v>22</v>
      </c>
      <c r="F74" s="6">
        <v>7</v>
      </c>
      <c r="G74" s="6"/>
      <c r="H74" s="39">
        <f>SUM(D74*E74*F74)</f>
        <v>1909.6000000000001</v>
      </c>
      <c r="I74" s="48">
        <f>SUM(H74)</f>
        <v>1909.6000000000001</v>
      </c>
      <c r="J74" s="53"/>
    </row>
    <row r="75" spans="1:12" ht="30" customHeight="1" thickBot="1" x14ac:dyDescent="0.35">
      <c r="A75" s="7" t="s">
        <v>58</v>
      </c>
      <c r="B75" s="8" t="s">
        <v>34</v>
      </c>
      <c r="C75" s="6" t="s">
        <v>5</v>
      </c>
      <c r="D75" s="6">
        <v>24.79</v>
      </c>
      <c r="E75" s="6">
        <v>18</v>
      </c>
      <c r="F75" s="6">
        <v>8</v>
      </c>
      <c r="G75" s="6"/>
      <c r="H75" s="39">
        <f t="shared" ref="H75:H76" si="8">SUM(D75*E75*F75)</f>
        <v>3569.7599999999998</v>
      </c>
      <c r="I75" s="48">
        <f t="shared" ref="I75:I76" si="9">SUM(H75)</f>
        <v>3569.7599999999998</v>
      </c>
      <c r="J75" s="53"/>
    </row>
    <row r="76" spans="1:12" ht="26.25" customHeight="1" thickBot="1" x14ac:dyDescent="0.35">
      <c r="A76" s="7" t="s">
        <v>167</v>
      </c>
      <c r="B76" s="8" t="s">
        <v>35</v>
      </c>
      <c r="C76" s="6" t="s">
        <v>5</v>
      </c>
      <c r="D76" s="6">
        <v>23.14</v>
      </c>
      <c r="E76" s="6">
        <v>15</v>
      </c>
      <c r="F76" s="6">
        <v>7</v>
      </c>
      <c r="G76" s="6"/>
      <c r="H76" s="39">
        <f t="shared" si="8"/>
        <v>2429.7000000000003</v>
      </c>
      <c r="I76" s="48">
        <f t="shared" si="9"/>
        <v>2429.7000000000003</v>
      </c>
      <c r="J76" s="53"/>
    </row>
    <row r="77" spans="1:12" ht="17.5" customHeight="1" thickBot="1" x14ac:dyDescent="0.35">
      <c r="A77" s="13" t="s">
        <v>8</v>
      </c>
      <c r="B77" s="14" t="s">
        <v>17</v>
      </c>
      <c r="C77" s="15"/>
      <c r="D77" s="15"/>
      <c r="E77" s="15"/>
      <c r="F77" s="15"/>
      <c r="G77" s="15"/>
      <c r="H77" s="40">
        <f>SUM(H78:H83)</f>
        <v>16866.12</v>
      </c>
      <c r="I77" s="49">
        <f>SUM(I78:I83)</f>
        <v>16866.12</v>
      </c>
      <c r="J77" s="55"/>
    </row>
    <row r="78" spans="1:12" ht="17.5" customHeight="1" thickBot="1" x14ac:dyDescent="0.35">
      <c r="A78" s="24" t="s">
        <v>59</v>
      </c>
      <c r="B78" s="21" t="s">
        <v>202</v>
      </c>
      <c r="C78" s="22" t="s">
        <v>5</v>
      </c>
      <c r="D78" s="22">
        <v>17.86</v>
      </c>
      <c r="E78" s="22">
        <v>15</v>
      </c>
      <c r="F78" s="22">
        <v>7</v>
      </c>
      <c r="G78" s="22"/>
      <c r="H78" s="39">
        <f>SUM(D78*E78*F78)</f>
        <v>1875.2999999999997</v>
      </c>
      <c r="I78" s="48">
        <f>SUM(H78)</f>
        <v>1875.2999999999997</v>
      </c>
      <c r="J78" s="53"/>
    </row>
    <row r="79" spans="1:12" ht="17.5" customHeight="1" thickBot="1" x14ac:dyDescent="0.35">
      <c r="A79" s="24" t="s">
        <v>60</v>
      </c>
      <c r="B79" s="21" t="s">
        <v>203</v>
      </c>
      <c r="C79" s="22" t="s">
        <v>5</v>
      </c>
      <c r="D79" s="22">
        <v>17.86</v>
      </c>
      <c r="E79" s="22">
        <v>15</v>
      </c>
      <c r="F79" s="22">
        <v>7</v>
      </c>
      <c r="G79" s="22"/>
      <c r="H79" s="39">
        <f t="shared" ref="H79:H83" si="10">SUM(D79*E79*F79)</f>
        <v>1875.2999999999997</v>
      </c>
      <c r="I79" s="48">
        <f t="shared" ref="I79:I83" si="11">SUM(H79)</f>
        <v>1875.2999999999997</v>
      </c>
      <c r="J79" s="53"/>
    </row>
    <row r="80" spans="1:12" ht="17.5" customHeight="1" thickBot="1" x14ac:dyDescent="0.35">
      <c r="A80" s="24" t="s">
        <v>61</v>
      </c>
      <c r="B80" s="21" t="s">
        <v>29</v>
      </c>
      <c r="C80" s="22" t="s">
        <v>5</v>
      </c>
      <c r="D80" s="22">
        <v>75.89</v>
      </c>
      <c r="E80" s="22">
        <v>5</v>
      </c>
      <c r="F80" s="22">
        <v>8</v>
      </c>
      <c r="G80" s="22"/>
      <c r="H80" s="39">
        <f t="shared" si="10"/>
        <v>3035.6</v>
      </c>
      <c r="I80" s="48">
        <f t="shared" si="11"/>
        <v>3035.6</v>
      </c>
      <c r="J80" s="53"/>
    </row>
    <row r="81" spans="1:11" ht="17.5" customHeight="1" thickBot="1" x14ac:dyDescent="0.35">
      <c r="A81" s="24" t="s">
        <v>168</v>
      </c>
      <c r="B81" s="21" t="s">
        <v>30</v>
      </c>
      <c r="C81" s="22" t="s">
        <v>5</v>
      </c>
      <c r="D81" s="22">
        <v>75.89</v>
      </c>
      <c r="E81" s="22">
        <v>5</v>
      </c>
      <c r="F81" s="22">
        <v>8</v>
      </c>
      <c r="G81" s="22"/>
      <c r="H81" s="39">
        <f t="shared" si="10"/>
        <v>3035.6</v>
      </c>
      <c r="I81" s="48">
        <f t="shared" si="11"/>
        <v>3035.6</v>
      </c>
      <c r="J81" s="53"/>
    </row>
    <row r="82" spans="1:11" ht="17.5" customHeight="1" thickBot="1" x14ac:dyDescent="0.35">
      <c r="A82" s="24" t="s">
        <v>169</v>
      </c>
      <c r="B82" s="21" t="s">
        <v>31</v>
      </c>
      <c r="C82" s="22" t="s">
        <v>5</v>
      </c>
      <c r="D82" s="22">
        <v>75.89</v>
      </c>
      <c r="E82" s="22">
        <v>8</v>
      </c>
      <c r="F82" s="22">
        <v>8</v>
      </c>
      <c r="G82" s="22"/>
      <c r="H82" s="39">
        <f t="shared" si="10"/>
        <v>4856.96</v>
      </c>
      <c r="I82" s="48">
        <f t="shared" si="11"/>
        <v>4856.96</v>
      </c>
      <c r="J82" s="53"/>
    </row>
    <row r="83" spans="1:11" ht="17.5" customHeight="1" thickBot="1" x14ac:dyDescent="0.35">
      <c r="A83" s="24" t="s">
        <v>170</v>
      </c>
      <c r="B83" s="21" t="s">
        <v>32</v>
      </c>
      <c r="C83" s="22" t="s">
        <v>5</v>
      </c>
      <c r="D83" s="22">
        <v>44.64</v>
      </c>
      <c r="E83" s="22">
        <v>7</v>
      </c>
      <c r="F83" s="22">
        <v>7</v>
      </c>
      <c r="G83" s="22"/>
      <c r="H83" s="39">
        <f t="shared" si="10"/>
        <v>2187.36</v>
      </c>
      <c r="I83" s="48">
        <f t="shared" si="11"/>
        <v>2187.36</v>
      </c>
      <c r="J83" s="53"/>
    </row>
    <row r="84" spans="1:11" ht="28.5" customHeight="1" thickBot="1" x14ac:dyDescent="0.35">
      <c r="A84" s="13" t="s">
        <v>62</v>
      </c>
      <c r="B84" s="14" t="s">
        <v>36</v>
      </c>
      <c r="C84" s="15" t="s">
        <v>24</v>
      </c>
      <c r="D84" s="15">
        <v>650</v>
      </c>
      <c r="E84" s="15">
        <v>4</v>
      </c>
      <c r="F84" s="15"/>
      <c r="G84" s="15"/>
      <c r="H84" s="40">
        <f>SUM(D84*E84)</f>
        <v>2600</v>
      </c>
      <c r="I84" s="49">
        <f>SUM(H84)</f>
        <v>2600</v>
      </c>
      <c r="J84" s="55"/>
    </row>
    <row r="85" spans="1:11" ht="16.5" customHeight="1" thickBot="1" x14ac:dyDescent="0.35">
      <c r="A85" s="7"/>
      <c r="B85" s="5" t="s">
        <v>27</v>
      </c>
      <c r="C85" s="6" t="s">
        <v>6</v>
      </c>
      <c r="D85" s="6"/>
      <c r="E85" s="6"/>
      <c r="F85" s="6"/>
      <c r="G85" s="6"/>
      <c r="H85" s="41">
        <f>SUM(H77)</f>
        <v>16866.12</v>
      </c>
      <c r="I85" s="59">
        <f>SUM(I77)</f>
        <v>16866.12</v>
      </c>
      <c r="J85" s="53"/>
    </row>
    <row r="86" spans="1:11" ht="16.5" customHeight="1" thickBot="1" x14ac:dyDescent="0.35">
      <c r="A86" s="7"/>
      <c r="B86" s="8" t="s">
        <v>172</v>
      </c>
      <c r="C86" s="6" t="s">
        <v>6</v>
      </c>
      <c r="D86" s="6"/>
      <c r="E86" s="6"/>
      <c r="F86" s="6"/>
      <c r="G86" s="6"/>
      <c r="H86" s="42">
        <f>SUM(H85*0.12)</f>
        <v>2023.9343999999999</v>
      </c>
      <c r="I86" s="48">
        <f>SUM(H86)</f>
        <v>2023.9343999999999</v>
      </c>
      <c r="J86" s="53"/>
    </row>
    <row r="87" spans="1:11" ht="16.5" customHeight="1" thickBot="1" x14ac:dyDescent="0.35">
      <c r="A87" s="7"/>
      <c r="B87" s="5" t="s">
        <v>28</v>
      </c>
      <c r="C87" s="6" t="s">
        <v>6</v>
      </c>
      <c r="D87" s="6"/>
      <c r="E87" s="6"/>
      <c r="F87" s="6"/>
      <c r="G87" s="6"/>
      <c r="H87" s="41">
        <f>SUM(H73)</f>
        <v>7909.0599999999995</v>
      </c>
      <c r="I87" s="59">
        <f>SUM(I73)</f>
        <v>7909.0599999999995</v>
      </c>
      <c r="J87" s="53"/>
    </row>
    <row r="88" spans="1:11" ht="13.5" thickBot="1" x14ac:dyDescent="0.35">
      <c r="A88" s="7"/>
      <c r="B88" s="8" t="s">
        <v>171</v>
      </c>
      <c r="C88" s="6" t="s">
        <v>6</v>
      </c>
      <c r="D88" s="6"/>
      <c r="E88" s="6"/>
      <c r="F88" s="6"/>
      <c r="G88" s="6"/>
      <c r="H88" s="42">
        <f>SUM(H87*0.21)</f>
        <v>1660.9025999999999</v>
      </c>
      <c r="I88" s="48">
        <f>SUM(H88)</f>
        <v>1660.9025999999999</v>
      </c>
      <c r="J88" s="53"/>
      <c r="K88" s="28"/>
    </row>
    <row r="89" spans="1:11" ht="13.5" thickBot="1" x14ac:dyDescent="0.35">
      <c r="A89" s="7"/>
      <c r="B89" s="5" t="s">
        <v>164</v>
      </c>
      <c r="C89" s="6" t="s">
        <v>6</v>
      </c>
      <c r="D89" s="6"/>
      <c r="E89" s="6"/>
      <c r="F89" s="6"/>
      <c r="G89" s="6"/>
      <c r="H89" s="41">
        <f>SUM(H84)</f>
        <v>2600</v>
      </c>
      <c r="I89" s="59">
        <f>SUM(I84)</f>
        <v>2600</v>
      </c>
      <c r="J89" s="53"/>
    </row>
    <row r="90" spans="1:11" ht="13.5" thickBot="1" x14ac:dyDescent="0.35">
      <c r="A90" s="27"/>
      <c r="B90" s="25" t="s">
        <v>173</v>
      </c>
      <c r="C90" s="15" t="s">
        <v>6</v>
      </c>
      <c r="D90" s="26"/>
      <c r="E90" s="26"/>
      <c r="F90" s="26"/>
      <c r="G90" s="26"/>
      <c r="H90" s="43">
        <f>SUM(H85:H89)</f>
        <v>31060.017</v>
      </c>
      <c r="I90" s="61">
        <f>SUM(I85:I89)</f>
        <v>31060.017</v>
      </c>
      <c r="J90" s="55"/>
      <c r="K90" s="28"/>
    </row>
    <row r="91" spans="1:11" ht="13.5" thickBot="1" x14ac:dyDescent="0.35">
      <c r="A91" s="4"/>
      <c r="B91" s="5"/>
      <c r="C91" s="9"/>
      <c r="D91" s="9"/>
      <c r="E91" s="9"/>
      <c r="F91" s="9"/>
      <c r="G91" s="9"/>
      <c r="H91" s="44"/>
      <c r="I91" s="48"/>
      <c r="J91" s="53"/>
    </row>
    <row r="92" spans="1:11" ht="16.5" customHeight="1" thickBot="1" x14ac:dyDescent="0.35">
      <c r="A92" s="30">
        <v>3</v>
      </c>
      <c r="B92" s="31" t="s">
        <v>174</v>
      </c>
      <c r="C92" s="32" t="s">
        <v>6</v>
      </c>
      <c r="D92" s="32" t="s">
        <v>18</v>
      </c>
      <c r="E92" s="32" t="s">
        <v>18</v>
      </c>
      <c r="F92" s="32" t="s">
        <v>18</v>
      </c>
      <c r="G92" s="32" t="s">
        <v>18</v>
      </c>
      <c r="H92" s="45">
        <f>SUM(H90+H70)</f>
        <v>223429.79889999999</v>
      </c>
      <c r="I92" s="61">
        <f>I90+I70</f>
        <v>123656.79630000002</v>
      </c>
      <c r="J92" s="57">
        <f>J70</f>
        <v>99773.002599999993</v>
      </c>
      <c r="K92" s="46"/>
    </row>
    <row r="93" spans="1:11" ht="17.25" customHeight="1" x14ac:dyDescent="0.3">
      <c r="J93" s="58"/>
    </row>
    <row r="94" spans="1:11" x14ac:dyDescent="0.3">
      <c r="I94" s="63"/>
    </row>
    <row r="97" spans="1:8" ht="15.5" x14ac:dyDescent="0.35">
      <c r="A97" s="66" t="s">
        <v>181</v>
      </c>
      <c r="B97" s="66"/>
      <c r="C97" s="66"/>
      <c r="D97" s="66"/>
      <c r="E97" s="66"/>
      <c r="F97" s="66"/>
      <c r="G97" s="66"/>
      <c r="H97" s="66"/>
    </row>
    <row r="100" spans="1:8" ht="15.5" x14ac:dyDescent="0.35">
      <c r="A100" s="66" t="s">
        <v>214</v>
      </c>
      <c r="B100" s="66"/>
      <c r="C100" s="66"/>
      <c r="D100" s="66"/>
      <c r="E100" s="66"/>
      <c r="F100" s="66"/>
      <c r="G100" s="66"/>
      <c r="H100" s="66"/>
    </row>
  </sheetData>
  <mergeCells count="7">
    <mergeCell ref="A100:H100"/>
    <mergeCell ref="A1:H1"/>
    <mergeCell ref="A2:H2"/>
    <mergeCell ref="A3:H3"/>
    <mergeCell ref="A5:H5"/>
    <mergeCell ref="A6:H6"/>
    <mergeCell ref="A97:H9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PK Sigulda_FIL prasibas ar TV</vt:lpstr>
      <vt:lpstr>JECH_JPK x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Kamanas Kamanas1</cp:lastModifiedBy>
  <cp:lastPrinted>2018-01-11T11:51:39Z</cp:lastPrinted>
  <dcterms:created xsi:type="dcterms:W3CDTF">2018-01-08T12:39:31Z</dcterms:created>
  <dcterms:modified xsi:type="dcterms:W3CDTF">2024-09-06T08:13:53Z</dcterms:modified>
</cp:coreProperties>
</file>