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2023.g\VBTAI_maksas_pakalpojumu_cenrādis\01112023\"/>
    </mc:Choice>
  </mc:AlternateContent>
  <xr:revisionPtr revIDLastSave="0" documentId="13_ncr:1_{8DBC0A2A-0713-482A-8176-C44204169EB3}" xr6:coauthVersionLast="36" xr6:coauthVersionMax="36" xr10:uidLastSave="{00000000-0000-0000-0000-000000000000}"/>
  <bookViews>
    <workbookView xWindow="-105" yWindow="-105" windowWidth="23250" windowHeight="12570" xr2:uid="{E94EE6E4-7483-4C51-B069-86BE87E21EC3}"/>
  </bookViews>
  <sheets>
    <sheet name="NETIESAS_IZMAKSA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 l="1"/>
  <c r="B52" i="1"/>
  <c r="E51" i="1"/>
  <c r="B51" i="1"/>
  <c r="E50" i="1"/>
  <c r="F50" i="1" s="1"/>
  <c r="G50" i="1" s="1"/>
  <c r="C50" i="1"/>
  <c r="C53" i="1" s="1"/>
  <c r="C46" i="1"/>
  <c r="D46" i="1" s="1"/>
  <c r="C43" i="1"/>
  <c r="B38" i="1"/>
  <c r="C33" i="1"/>
  <c r="C37" i="1" s="1"/>
  <c r="B28" i="1"/>
  <c r="C23" i="1"/>
  <c r="C26" i="1" s="1"/>
  <c r="F18" i="1"/>
  <c r="D18" i="1"/>
  <c r="F17" i="1"/>
  <c r="D17" i="1"/>
  <c r="F16" i="1"/>
  <c r="D16" i="1"/>
  <c r="F15" i="1"/>
  <c r="D15" i="1"/>
  <c r="I11" i="1"/>
  <c r="I12" i="1" s="1"/>
  <c r="H15" i="1" s="1"/>
  <c r="H16" i="1" s="1"/>
  <c r="H17" i="1" s="1"/>
  <c r="H18" i="1" s="1"/>
  <c r="F11" i="1"/>
  <c r="C11" i="1"/>
  <c r="F10" i="1"/>
  <c r="C10" i="1"/>
  <c r="F9" i="1"/>
  <c r="C9" i="1"/>
  <c r="F8" i="1"/>
  <c r="C8" i="1"/>
  <c r="G16" i="1" l="1"/>
  <c r="I16" i="1" s="1"/>
  <c r="G17" i="1"/>
  <c r="F52" i="1"/>
  <c r="G52" i="1" s="1"/>
  <c r="D19" i="1"/>
  <c r="G10" i="1"/>
  <c r="H10" i="1" s="1"/>
  <c r="J10" i="1" s="1"/>
  <c r="G15" i="1"/>
  <c r="G18" i="1"/>
  <c r="I18" i="1" s="1"/>
  <c r="G8" i="1"/>
  <c r="H8" i="1" s="1"/>
  <c r="J8" i="1" s="1"/>
  <c r="G11" i="1"/>
  <c r="H11" i="1" s="1"/>
  <c r="J11" i="1" s="1"/>
  <c r="C38" i="1"/>
  <c r="B53" i="1"/>
  <c r="F53" i="1" s="1"/>
  <c r="G53" i="1" s="1"/>
  <c r="G9" i="1"/>
  <c r="H9" i="1" s="1"/>
  <c r="J9" i="1" s="1"/>
  <c r="I17" i="1"/>
  <c r="C25" i="1"/>
  <c r="C35" i="1"/>
  <c r="C27" i="1"/>
  <c r="C36" i="1"/>
  <c r="C28" i="1"/>
  <c r="F51" i="1"/>
  <c r="G51" i="1" s="1"/>
  <c r="J12" i="1" l="1"/>
  <c r="G19" i="1"/>
  <c r="I15" i="1"/>
  <c r="I19" i="1" s="1"/>
  <c r="C39" i="1"/>
  <c r="C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MASTER</author>
  </authors>
  <commentList>
    <comment ref="A43" authorId="0" shapeId="0" xr:uid="{410E9A94-1FCE-4957-86AA-4E07C7BA1FB0}">
      <text>
        <r>
          <rPr>
            <b/>
            <sz val="9"/>
            <color indexed="81"/>
            <rFont val="Tahoma"/>
            <family val="2"/>
            <charset val="186"/>
          </rPr>
          <t>MASTER:</t>
        </r>
        <r>
          <rPr>
            <sz val="9"/>
            <color indexed="81"/>
            <rFont val="Tahoma"/>
            <family val="2"/>
            <charset val="186"/>
          </rPr>
          <t xml:space="preserve">
Noteikts tikai vienam darbiniekam, kas reāli sazināsies ar klientu un citām iestādēm, ja nepieciešams
</t>
        </r>
      </text>
    </comment>
  </commentList>
</comments>
</file>

<file path=xl/sharedStrings.xml><?xml version="1.0" encoding="utf-8"?>
<sst xmlns="http://schemas.openxmlformats.org/spreadsheetml/2006/main" count="71" uniqueCount="57">
  <si>
    <t>TELPU NOMA (2261)</t>
  </si>
  <si>
    <t>Amats</t>
  </si>
  <si>
    <t>Nomas maksā kvadrātmetrā no 01.01.2023., bez PVN, EUR</t>
  </si>
  <si>
    <t>Nomas maksā kvadrātmetrā no 01.01.2023., ar PVN, EUR</t>
  </si>
  <si>
    <t>Slodžu skaits iesaistītajam personālam</t>
  </si>
  <si>
    <t>Vidējais kvarātmetru skaits uz vienu darbinieku</t>
  </si>
  <si>
    <t>Kopējais kv skaits</t>
  </si>
  <si>
    <t>Kopējā summa mēnesim ar PVN, EUR</t>
  </si>
  <si>
    <t>Summa minūtē</t>
  </si>
  <si>
    <t>Laiks minūtes, kas pavadīts pie iesnieguma</t>
  </si>
  <si>
    <t>Summa iesnieguma izskatīšanai bez PVN</t>
  </si>
  <si>
    <t>departamenta direktors</t>
  </si>
  <si>
    <t>lietvedis</t>
  </si>
  <si>
    <t>Administratīvā nodaļa</t>
  </si>
  <si>
    <t>Galvenais inspektors</t>
  </si>
  <si>
    <t>KOMUNĀLIE MAKSĀJUMI (2220)</t>
  </si>
  <si>
    <t>Vidēji mēnesī</t>
  </si>
  <si>
    <t>Mēnešu skaits</t>
  </si>
  <si>
    <t>Vidēji darba dienā uzkopējiem īres kvadrātmetriem</t>
  </si>
  <si>
    <t>Kopējie kvadrātmetri</t>
  </si>
  <si>
    <t>Vidējais kvarātmetru skaits uz vienu darbinieku (10 kvm x 4 darbinieki)</t>
  </si>
  <si>
    <t>Vidējās izmaksas 40kvm vienā darba dienā (480 min.)</t>
  </si>
  <si>
    <t xml:space="preserve">Darbinieka laiks minūtes, kas pavadīts pie iesnieguma </t>
  </si>
  <si>
    <t>Izmakas, atbilstoši nostrādātajam laikam, EUR</t>
  </si>
  <si>
    <t>elektrība</t>
  </si>
  <si>
    <t>siltumenerģija</t>
  </si>
  <si>
    <t xml:space="preserve">ūdens kanalizācija </t>
  </si>
  <si>
    <t>atkritumu izvešana</t>
  </si>
  <si>
    <t>KANCELEJAS PRECES (EKK 2311)</t>
  </si>
  <si>
    <t>Summa mēnesī ar PVN uz vienu darbinieku</t>
  </si>
  <si>
    <t xml:space="preserve">Summa stundā </t>
  </si>
  <si>
    <t xml:space="preserve">Laiks minūtes, kas pavadīts </t>
  </si>
  <si>
    <t>INVENTĀRS (EKK 2312)</t>
  </si>
  <si>
    <t>telekomunikācijas</t>
  </si>
  <si>
    <t>Summa 60 min ar PVN</t>
  </si>
  <si>
    <t>Izmaksas mēnesī, EUR</t>
  </si>
  <si>
    <t>Izmaksas gadā</t>
  </si>
  <si>
    <t>Izmaksas stundai</t>
  </si>
  <si>
    <t>ZOOM licence</t>
  </si>
  <si>
    <t>PĀRĒJO PAMATLĪDZEKĻU NOLIETOJUMS (5238)</t>
  </si>
  <si>
    <t>Prinetris</t>
  </si>
  <si>
    <t>Cena ar PVN</t>
  </si>
  <si>
    <t>Cena bez PVN</t>
  </si>
  <si>
    <t>Paredzētais nolietojums gados</t>
  </si>
  <si>
    <t>Nolietojums pārvērsts dienās</t>
  </si>
  <si>
    <t>Nolietojums dienā, EUR</t>
  </si>
  <si>
    <t>Nolietojums 8h</t>
  </si>
  <si>
    <t>multifuncionāla iekārta (kserox)</t>
  </si>
  <si>
    <t>portatīvais dators ar WINDOWS PRO</t>
  </si>
  <si>
    <t>OFFICE</t>
  </si>
  <si>
    <t>Kopā</t>
  </si>
  <si>
    <t>NETIEŠĀS IZMAKSAS</t>
  </si>
  <si>
    <t>3.pielikums</t>
  </si>
  <si>
    <t xml:space="preserve">Ministru kabineta noteikumu projekta </t>
  </si>
  <si>
    <t>sākotnējās ietekmes novērtējuma ziņojumam (anotācijai)</t>
  </si>
  <si>
    <r>
      <t xml:space="preserve">Summa minūtē </t>
    </r>
    <r>
      <rPr>
        <sz val="11"/>
        <color rgb="FFFF0000"/>
        <rFont val="Times New Roman"/>
        <family val="1"/>
        <charset val="186"/>
      </rPr>
      <t xml:space="preserve">ar </t>
    </r>
    <r>
      <rPr>
        <sz val="11"/>
        <rFont val="Times New Roman"/>
        <family val="1"/>
        <charset val="186"/>
      </rPr>
      <t>PVN</t>
    </r>
  </si>
  <si>
    <r>
      <t>"</t>
    </r>
    <r>
      <rPr>
        <i/>
        <sz val="11"/>
        <color rgb="FFFF0000"/>
        <rFont val="Times New Roman"/>
        <family val="1"/>
        <charset val="186"/>
      </rPr>
      <t>Bērnu aizsardzības centra</t>
    </r>
    <r>
      <rPr>
        <i/>
        <sz val="11"/>
        <color theme="1"/>
        <rFont val="Times New Roman"/>
        <family val="1"/>
        <charset val="186"/>
      </rPr>
      <t xml:space="preserve"> maksas pakalpojumu cenrādis"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</si>
</sst>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4" fillId="2" borderId="2" xfId="0" applyFont="1" applyFill="1" applyBorder="1" applyAlignment="1">
      <alignment wrapText="1"/>
    </xf>
    <xf numFmtId="0" fontId="4" fillId="2" borderId="5" xfId="0" applyFont="1" applyFill="1" applyBorder="1"/>
    <xf numFmtId="2" fontId="6" fillId="2" borderId="5" xfId="0" applyNumberFormat="1" applyFont="1" applyFill="1" applyBorder="1"/>
    <xf numFmtId="2" fontId="4" fillId="2" borderId="6" xfId="0" applyNumberFormat="1" applyFont="1" applyFill="1" applyBorder="1"/>
    <xf numFmtId="2" fontId="4" fillId="2" borderId="5" xfId="0" applyNumberFormat="1" applyFont="1" applyFill="1" applyBorder="1"/>
    <xf numFmtId="0" fontId="4" fillId="2" borderId="8" xfId="0" applyFont="1" applyFill="1" applyBorder="1"/>
    <xf numFmtId="2" fontId="5" fillId="2" borderId="9" xfId="0" applyNumberFormat="1" applyFont="1" applyFill="1" applyBorder="1"/>
    <xf numFmtId="0" fontId="4" fillId="2" borderId="0" xfId="0" applyFont="1" applyFill="1"/>
    <xf numFmtId="0" fontId="4" fillId="2" borderId="1" xfId="0" applyFont="1" applyFill="1" applyBorder="1"/>
    <xf numFmtId="0" fontId="4" fillId="2" borderId="3" xfId="0" applyFont="1" applyFill="1" applyBorder="1" applyAlignment="1">
      <alignment wrapText="1"/>
    </xf>
    <xf numFmtId="0" fontId="4" fillId="2" borderId="4" xfId="0" applyFont="1" applyFill="1" applyBorder="1"/>
    <xf numFmtId="164" fontId="4" fillId="2" borderId="5" xfId="0" applyNumberFormat="1" applyFont="1" applyFill="1" applyBorder="1"/>
    <xf numFmtId="0" fontId="4" fillId="2" borderId="7" xfId="0" applyFont="1" applyFill="1" applyBorder="1"/>
    <xf numFmtId="164" fontId="4" fillId="2" borderId="8" xfId="0" applyNumberFormat="1" applyFont="1" applyFill="1" applyBorder="1"/>
    <xf numFmtId="2" fontId="4" fillId="2" borderId="8" xfId="0" applyNumberFormat="1" applyFont="1" applyFill="1" applyBorder="1"/>
    <xf numFmtId="2" fontId="4" fillId="2" borderId="9" xfId="0" applyNumberFormat="1" applyFont="1" applyFill="1" applyBorder="1"/>
    <xf numFmtId="2" fontId="4" fillId="2" borderId="10" xfId="0" applyNumberFormat="1" applyFont="1" applyFill="1" applyBorder="1"/>
    <xf numFmtId="2" fontId="5" fillId="2" borderId="10" xfId="0" applyNumberFormat="1" applyFont="1" applyFill="1" applyBorder="1"/>
    <xf numFmtId="0" fontId="4" fillId="2" borderId="2" xfId="0" applyFont="1" applyFill="1" applyBorder="1"/>
    <xf numFmtId="0" fontId="6" fillId="2" borderId="2" xfId="0" applyFont="1" applyFill="1" applyBorder="1" applyAlignment="1">
      <alignment wrapText="1"/>
    </xf>
    <xf numFmtId="0" fontId="6" fillId="2" borderId="5" xfId="0" applyFont="1" applyFill="1" applyBorder="1"/>
    <xf numFmtId="0" fontId="4" fillId="2" borderId="5" xfId="0" applyFont="1" applyFill="1" applyBorder="1" applyAlignment="1">
      <alignment wrapText="1"/>
    </xf>
    <xf numFmtId="2" fontId="5" fillId="2" borderId="5" xfId="0" applyNumberFormat="1" applyFont="1" applyFill="1" applyBorder="1"/>
    <xf numFmtId="0" fontId="4" fillId="2" borderId="1" xfId="0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0" fontId="4" fillId="2" borderId="11" xfId="0" applyFont="1" applyFill="1" applyBorder="1"/>
    <xf numFmtId="0" fontId="4" fillId="2" borderId="12" xfId="0" applyFont="1" applyFill="1" applyBorder="1"/>
    <xf numFmtId="0" fontId="4" fillId="2" borderId="13" xfId="0" applyFont="1" applyFill="1" applyBorder="1"/>
    <xf numFmtId="0" fontId="4" fillId="2" borderId="3" xfId="0" applyFont="1" applyFill="1" applyBorder="1"/>
    <xf numFmtId="0" fontId="4" fillId="2" borderId="6" xfId="0" applyFont="1" applyFill="1" applyBorder="1"/>
    <xf numFmtId="0" fontId="5" fillId="2" borderId="14" xfId="0" applyFont="1" applyFill="1" applyBorder="1"/>
    <xf numFmtId="0" fontId="4" fillId="2" borderId="4" xfId="0" applyFont="1" applyFill="1" applyBorder="1" applyAlignment="1">
      <alignment wrapText="1"/>
    </xf>
    <xf numFmtId="0" fontId="5" fillId="2" borderId="8" xfId="0" applyFont="1" applyFill="1" applyBorder="1"/>
    <xf numFmtId="0" fontId="4" fillId="2" borderId="9" xfId="0" applyFont="1" applyFill="1" applyBorder="1"/>
    <xf numFmtId="0" fontId="0" fillId="2" borderId="0" xfId="0" applyFill="1"/>
    <xf numFmtId="0" fontId="4" fillId="0" borderId="0" xfId="0" applyFont="1"/>
    <xf numFmtId="0" fontId="8" fillId="0" borderId="0" xfId="0" applyFont="1" applyAlignment="1">
      <alignment horizontal="right"/>
    </xf>
    <xf numFmtId="0" fontId="7" fillId="2" borderId="5" xfId="1" applyFont="1" applyFill="1" applyBorder="1" applyAlignment="1">
      <alignment horizontal="center" wrapText="1"/>
    </xf>
    <xf numFmtId="0" fontId="6" fillId="2" borderId="5" xfId="0" applyFont="1" applyFill="1" applyBorder="1" applyAlignment="1">
      <alignment wrapText="1"/>
    </xf>
    <xf numFmtId="0" fontId="5" fillId="2" borderId="0" xfId="0" applyFont="1" applyFill="1" applyAlignment="1">
      <alignment horizontal="center"/>
    </xf>
  </cellXfs>
  <cellStyles count="2">
    <cellStyle name="Normal" xfId="0" builtinId="0"/>
    <cellStyle name="Parasts 2" xfId="1" xr:uid="{C233FF7D-3393-46C9-9480-B221227DA9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0C8CA-C900-4B6A-9374-22B0785C0ACB}">
  <dimension ref="A1:J53"/>
  <sheetViews>
    <sheetView tabSelected="1" zoomScale="90" zoomScaleNormal="90" workbookViewId="0">
      <selection activeCell="S18" sqref="S18"/>
    </sheetView>
  </sheetViews>
  <sheetFormatPr defaultColWidth="8.7109375" defaultRowHeight="15" x14ac:dyDescent="0.25"/>
  <cols>
    <col min="1" max="1" width="20.7109375" style="8" customWidth="1"/>
    <col min="2" max="2" width="18" style="8" customWidth="1"/>
    <col min="3" max="3" width="14" style="8" customWidth="1"/>
    <col min="4" max="4" width="18.85546875" style="8" customWidth="1"/>
    <col min="5" max="5" width="16.28515625" style="8" customWidth="1"/>
    <col min="6" max="6" width="17.28515625" style="8" customWidth="1"/>
    <col min="7" max="7" width="16.5703125" style="8" customWidth="1"/>
    <col min="8" max="9" width="11.85546875" style="8" customWidth="1"/>
    <col min="10" max="10" width="11.7109375" style="8" customWidth="1"/>
    <col min="11" max="16384" width="8.7109375" style="8"/>
  </cols>
  <sheetData>
    <row r="1" spans="1:10" ht="13.9" x14ac:dyDescent="0.25">
      <c r="J1" s="8" t="s">
        <v>52</v>
      </c>
    </row>
    <row r="2" spans="1:10" customFormat="1" ht="14.45" x14ac:dyDescent="0.3">
      <c r="B2" s="35"/>
      <c r="D2" s="36"/>
      <c r="G2" s="8"/>
      <c r="J2" s="37" t="s">
        <v>53</v>
      </c>
    </row>
    <row r="3" spans="1:10" customFormat="1" x14ac:dyDescent="0.25">
      <c r="B3" s="35"/>
      <c r="D3" s="36"/>
      <c r="G3" s="8"/>
      <c r="J3" s="37" t="s">
        <v>56</v>
      </c>
    </row>
    <row r="4" spans="1:10" customFormat="1" x14ac:dyDescent="0.25">
      <c r="B4" s="35"/>
      <c r="D4" s="36"/>
      <c r="G4" s="8"/>
      <c r="J4" s="37" t="s">
        <v>54</v>
      </c>
    </row>
    <row r="5" spans="1:10" x14ac:dyDescent="0.25">
      <c r="A5" s="40" t="s">
        <v>51</v>
      </c>
      <c r="B5" s="40"/>
      <c r="C5" s="40"/>
      <c r="D5" s="40"/>
      <c r="E5" s="40"/>
      <c r="F5" s="40"/>
      <c r="G5" s="40"/>
      <c r="H5" s="40"/>
    </row>
    <row r="6" spans="1:10" ht="14.45" thickBot="1" x14ac:dyDescent="0.3">
      <c r="A6" s="8" t="s">
        <v>0</v>
      </c>
    </row>
    <row r="7" spans="1:10" ht="60" x14ac:dyDescent="0.25">
      <c r="A7" s="9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0" t="s">
        <v>10</v>
      </c>
    </row>
    <row r="8" spans="1:10" ht="13.9" x14ac:dyDescent="0.25">
      <c r="A8" s="11" t="s">
        <v>11</v>
      </c>
      <c r="B8" s="2">
        <v>4.58</v>
      </c>
      <c r="C8" s="2">
        <f>ROUND(B8*0.21+B8,2)</f>
        <v>5.54</v>
      </c>
      <c r="D8" s="2">
        <v>1</v>
      </c>
      <c r="E8" s="2">
        <v>10</v>
      </c>
      <c r="F8" s="2">
        <f>D8*E8</f>
        <v>10</v>
      </c>
      <c r="G8" s="2">
        <f>C8*F8</f>
        <v>55.4</v>
      </c>
      <c r="H8" s="12">
        <f>G8/168/60</f>
        <v>5.4960317460317461E-3</v>
      </c>
      <c r="I8" s="5">
        <v>30</v>
      </c>
      <c r="J8" s="4">
        <f>H8*I8</f>
        <v>0.16488095238095238</v>
      </c>
    </row>
    <row r="9" spans="1:10" ht="13.9" x14ac:dyDescent="0.25">
      <c r="A9" s="11" t="s">
        <v>12</v>
      </c>
      <c r="B9" s="2">
        <v>4.58</v>
      </c>
      <c r="C9" s="2">
        <f t="shared" ref="C9:C11" si="0">ROUND(B9*0.21+B9,2)</f>
        <v>5.54</v>
      </c>
      <c r="D9" s="2">
        <v>1</v>
      </c>
      <c r="E9" s="2">
        <v>10</v>
      </c>
      <c r="F9" s="2">
        <f t="shared" ref="F9:F11" si="1">D9*E9</f>
        <v>10</v>
      </c>
      <c r="G9" s="2">
        <f t="shared" ref="G9:G11" si="2">C9*F9</f>
        <v>55.4</v>
      </c>
      <c r="H9" s="12">
        <f t="shared" ref="H9:H11" si="3">G9/168/60</f>
        <v>5.4960317460317461E-3</v>
      </c>
      <c r="I9" s="5">
        <v>6</v>
      </c>
      <c r="J9" s="4">
        <f>H9*I9</f>
        <v>3.2976190476190478E-2</v>
      </c>
    </row>
    <row r="10" spans="1:10" x14ac:dyDescent="0.25">
      <c r="A10" s="11" t="s">
        <v>13</v>
      </c>
      <c r="B10" s="2">
        <v>4.58</v>
      </c>
      <c r="C10" s="2">
        <f t="shared" si="0"/>
        <v>5.54</v>
      </c>
      <c r="D10" s="2">
        <v>1</v>
      </c>
      <c r="E10" s="2">
        <v>10</v>
      </c>
      <c r="F10" s="2">
        <f t="shared" si="1"/>
        <v>10</v>
      </c>
      <c r="G10" s="2">
        <f t="shared" si="2"/>
        <v>55.4</v>
      </c>
      <c r="H10" s="12">
        <f t="shared" si="3"/>
        <v>5.4960317460317461E-3</v>
      </c>
      <c r="I10" s="5">
        <v>18</v>
      </c>
      <c r="J10" s="4">
        <f t="shared" ref="J10:J11" si="4">H10*I10</f>
        <v>9.8928571428571435E-2</v>
      </c>
    </row>
    <row r="11" spans="1:10" ht="14.45" thickBot="1" x14ac:dyDescent="0.3">
      <c r="A11" s="13" t="s">
        <v>14</v>
      </c>
      <c r="B11" s="6">
        <v>4.58</v>
      </c>
      <c r="C11" s="6">
        <f t="shared" si="0"/>
        <v>5.54</v>
      </c>
      <c r="D11" s="6">
        <v>1</v>
      </c>
      <c r="E11" s="6">
        <v>10</v>
      </c>
      <c r="F11" s="6">
        <f t="shared" si="1"/>
        <v>10</v>
      </c>
      <c r="G11" s="6">
        <f t="shared" si="2"/>
        <v>55.4</v>
      </c>
      <c r="H11" s="14">
        <f t="shared" si="3"/>
        <v>5.4960317460317461E-3</v>
      </c>
      <c r="I11" s="15">
        <f>8*60</f>
        <v>480</v>
      </c>
      <c r="J11" s="16">
        <f t="shared" si="4"/>
        <v>2.638095238095238</v>
      </c>
    </row>
    <row r="12" spans="1:10" ht="13.9" x14ac:dyDescent="0.25">
      <c r="I12" s="17">
        <f>SUM(I8:I11)</f>
        <v>534</v>
      </c>
      <c r="J12" s="18">
        <f>SUM(J8:J11)</f>
        <v>2.9348809523809525</v>
      </c>
    </row>
    <row r="13" spans="1:10" ht="15.75" thickBot="1" x14ac:dyDescent="0.3">
      <c r="A13" s="8" t="s">
        <v>15</v>
      </c>
    </row>
    <row r="14" spans="1:10" ht="88.9" customHeight="1" x14ac:dyDescent="0.25">
      <c r="A14" s="9"/>
      <c r="B14" s="19" t="s">
        <v>16</v>
      </c>
      <c r="C14" s="19" t="s">
        <v>17</v>
      </c>
      <c r="D14" s="1" t="s">
        <v>18</v>
      </c>
      <c r="E14" s="20" t="s">
        <v>19</v>
      </c>
      <c r="F14" s="20" t="s">
        <v>20</v>
      </c>
      <c r="G14" s="1" t="s">
        <v>21</v>
      </c>
      <c r="H14" s="1" t="s">
        <v>22</v>
      </c>
      <c r="I14" s="10" t="s">
        <v>23</v>
      </c>
    </row>
    <row r="15" spans="1:10" x14ac:dyDescent="0.25">
      <c r="A15" s="11" t="s">
        <v>24</v>
      </c>
      <c r="B15" s="2">
        <v>400</v>
      </c>
      <c r="C15" s="2">
        <v>12</v>
      </c>
      <c r="D15" s="2">
        <f>ROUND((B15*12)/(168*12),2)</f>
        <v>2.38</v>
      </c>
      <c r="E15" s="21">
        <v>454.4</v>
      </c>
      <c r="F15" s="21">
        <f>10*4</f>
        <v>40</v>
      </c>
      <c r="G15" s="2">
        <f>ROUND(D15/E15*F15,2)</f>
        <v>0.21</v>
      </c>
      <c r="H15" s="3">
        <f>I12</f>
        <v>534</v>
      </c>
      <c r="I15" s="4">
        <f>G15*H15/(8*60)</f>
        <v>0.233625</v>
      </c>
    </row>
    <row r="16" spans="1:10" x14ac:dyDescent="0.25">
      <c r="A16" s="11" t="s">
        <v>25</v>
      </c>
      <c r="B16" s="2">
        <v>820</v>
      </c>
      <c r="C16" s="2">
        <v>6</v>
      </c>
      <c r="D16" s="2">
        <f>ROUND(B16/2/168,2)</f>
        <v>2.44</v>
      </c>
      <c r="E16" s="21">
        <v>454.4</v>
      </c>
      <c r="F16" s="21">
        <f t="shared" ref="F16:F18" si="5">10*4</f>
        <v>40</v>
      </c>
      <c r="G16" s="2">
        <f t="shared" ref="G16:G18" si="6">ROUND(D16/E16*F16,2)</f>
        <v>0.21</v>
      </c>
      <c r="H16" s="3">
        <f>H15</f>
        <v>534</v>
      </c>
      <c r="I16" s="4">
        <f t="shared" ref="I16:I18" si="7">G16*H16/(8*60)</f>
        <v>0.233625</v>
      </c>
    </row>
    <row r="17" spans="1:9" x14ac:dyDescent="0.25">
      <c r="A17" s="11" t="s">
        <v>26</v>
      </c>
      <c r="B17" s="2">
        <v>50</v>
      </c>
      <c r="C17" s="2">
        <v>12</v>
      </c>
      <c r="D17" s="5">
        <f t="shared" ref="D17:D18" si="8">ROUND(B17/168,2)</f>
        <v>0.3</v>
      </c>
      <c r="E17" s="21">
        <v>454.4</v>
      </c>
      <c r="F17" s="21">
        <f t="shared" si="5"/>
        <v>40</v>
      </c>
      <c r="G17" s="2">
        <f t="shared" si="6"/>
        <v>0.03</v>
      </c>
      <c r="H17" s="3">
        <f>H16</f>
        <v>534</v>
      </c>
      <c r="I17" s="4">
        <f t="shared" si="7"/>
        <v>3.3375000000000002E-2</v>
      </c>
    </row>
    <row r="18" spans="1:9" x14ac:dyDescent="0.25">
      <c r="A18" s="11" t="s">
        <v>27</v>
      </c>
      <c r="B18" s="2">
        <v>30</v>
      </c>
      <c r="C18" s="2">
        <v>12</v>
      </c>
      <c r="D18" s="2">
        <f t="shared" si="8"/>
        <v>0.18</v>
      </c>
      <c r="E18" s="21">
        <v>454.4</v>
      </c>
      <c r="F18" s="21">
        <f t="shared" si="5"/>
        <v>40</v>
      </c>
      <c r="G18" s="2">
        <f t="shared" si="6"/>
        <v>0.02</v>
      </c>
      <c r="H18" s="3">
        <f>H17</f>
        <v>534</v>
      </c>
      <c r="I18" s="4">
        <f t="shared" si="7"/>
        <v>2.2249999999999999E-2</v>
      </c>
    </row>
    <row r="19" spans="1:9" ht="14.45" thickBot="1" x14ac:dyDescent="0.3">
      <c r="A19" s="13"/>
      <c r="B19" s="6"/>
      <c r="C19" s="6"/>
      <c r="D19" s="6">
        <f>SUM(D15:D18)</f>
        <v>5.3</v>
      </c>
      <c r="E19" s="6"/>
      <c r="F19" s="6"/>
      <c r="G19" s="6">
        <f>SUM(G15:G18)</f>
        <v>0.47</v>
      </c>
      <c r="H19" s="6"/>
      <c r="I19" s="7">
        <f>SUM(I15:I18)</f>
        <v>0.52287499999999998</v>
      </c>
    </row>
    <row r="21" spans="1:9" ht="14.45" thickBot="1" x14ac:dyDescent="0.3">
      <c r="A21" s="8" t="s">
        <v>28</v>
      </c>
    </row>
    <row r="22" spans="1:9" ht="45" x14ac:dyDescent="0.25">
      <c r="A22" s="24"/>
      <c r="B22" s="24" t="s">
        <v>29</v>
      </c>
      <c r="C22" s="10" t="s">
        <v>30</v>
      </c>
      <c r="D22" s="25"/>
    </row>
    <row r="23" spans="1:9" ht="14.45" thickBot="1" x14ac:dyDescent="0.3">
      <c r="A23" s="26"/>
      <c r="B23" s="27">
        <v>12</v>
      </c>
      <c r="C23" s="28">
        <f>ROUND(B23/168,2)</f>
        <v>7.0000000000000007E-2</v>
      </c>
    </row>
    <row r="24" spans="1:9" ht="30" x14ac:dyDescent="0.25">
      <c r="A24" s="9" t="s">
        <v>1</v>
      </c>
      <c r="B24" s="1" t="s">
        <v>31</v>
      </c>
      <c r="C24" s="29"/>
    </row>
    <row r="25" spans="1:9" ht="13.9" x14ac:dyDescent="0.25">
      <c r="A25" s="11" t="s">
        <v>11</v>
      </c>
      <c r="B25" s="5">
        <v>30</v>
      </c>
      <c r="C25" s="30">
        <f>ROUND(C$23/60*B25,2)</f>
        <v>0.04</v>
      </c>
    </row>
    <row r="26" spans="1:9" ht="13.9" x14ac:dyDescent="0.25">
      <c r="A26" s="11" t="s">
        <v>12</v>
      </c>
      <c r="B26" s="5">
        <v>6</v>
      </c>
      <c r="C26" s="30">
        <f t="shared" ref="C26:C28" si="9">ROUND(C$23/60*B26,2)</f>
        <v>0.01</v>
      </c>
    </row>
    <row r="27" spans="1:9" x14ac:dyDescent="0.25">
      <c r="A27" s="11" t="s">
        <v>13</v>
      </c>
      <c r="B27" s="5">
        <v>18</v>
      </c>
      <c r="C27" s="30">
        <f t="shared" si="9"/>
        <v>0.02</v>
      </c>
    </row>
    <row r="28" spans="1:9" ht="14.45" thickBot="1" x14ac:dyDescent="0.3">
      <c r="A28" s="13" t="s">
        <v>14</v>
      </c>
      <c r="B28" s="15">
        <f>8*60</f>
        <v>480</v>
      </c>
      <c r="C28" s="28">
        <f t="shared" si="9"/>
        <v>0.56000000000000005</v>
      </c>
    </row>
    <row r="29" spans="1:9" ht="14.45" thickBot="1" x14ac:dyDescent="0.3">
      <c r="C29" s="31">
        <f>SUM(C25:C28)</f>
        <v>0.63000000000000012</v>
      </c>
    </row>
    <row r="31" spans="1:9" ht="15.75" thickBot="1" x14ac:dyDescent="0.3">
      <c r="A31" s="8" t="s">
        <v>32</v>
      </c>
    </row>
    <row r="32" spans="1:9" ht="45" x14ac:dyDescent="0.25">
      <c r="A32" s="24"/>
      <c r="B32" s="24" t="s">
        <v>29</v>
      </c>
      <c r="C32" s="10" t="s">
        <v>30</v>
      </c>
    </row>
    <row r="33" spans="1:4" ht="14.45" thickBot="1" x14ac:dyDescent="0.3">
      <c r="A33" s="26"/>
      <c r="B33" s="27">
        <v>10</v>
      </c>
      <c r="C33" s="28">
        <f>ROUND(B33/168,2)</f>
        <v>0.06</v>
      </c>
    </row>
    <row r="34" spans="1:4" ht="30" x14ac:dyDescent="0.25">
      <c r="A34" s="9" t="s">
        <v>1</v>
      </c>
      <c r="B34" s="1" t="s">
        <v>31</v>
      </c>
      <c r="C34" s="29"/>
    </row>
    <row r="35" spans="1:4" x14ac:dyDescent="0.25">
      <c r="A35" s="11" t="s">
        <v>11</v>
      </c>
      <c r="B35" s="5">
        <v>30</v>
      </c>
      <c r="C35" s="30">
        <f>ROUND(C$33/60*B35,2)</f>
        <v>0.03</v>
      </c>
    </row>
    <row r="36" spans="1:4" x14ac:dyDescent="0.25">
      <c r="A36" s="11" t="s">
        <v>12</v>
      </c>
      <c r="B36" s="5">
        <v>6</v>
      </c>
      <c r="C36" s="30">
        <f t="shared" ref="C36:C38" si="10">ROUND(C$33/60*B36,2)</f>
        <v>0.01</v>
      </c>
    </row>
    <row r="37" spans="1:4" x14ac:dyDescent="0.25">
      <c r="A37" s="11" t="s">
        <v>13</v>
      </c>
      <c r="B37" s="5">
        <v>18</v>
      </c>
      <c r="C37" s="30">
        <f t="shared" si="10"/>
        <v>0.02</v>
      </c>
    </row>
    <row r="38" spans="1:4" ht="15.75" thickBot="1" x14ac:dyDescent="0.3">
      <c r="A38" s="13" t="s">
        <v>14</v>
      </c>
      <c r="B38" s="15">
        <f>8*60</f>
        <v>480</v>
      </c>
      <c r="C38" s="4">
        <f t="shared" si="10"/>
        <v>0.48</v>
      </c>
    </row>
    <row r="39" spans="1:4" ht="15.75" thickBot="1" x14ac:dyDescent="0.3">
      <c r="C39" s="31">
        <f>SUM(C35:C38)</f>
        <v>0.54</v>
      </c>
    </row>
    <row r="42" spans="1:4" ht="30" x14ac:dyDescent="0.25">
      <c r="A42" s="38" t="s">
        <v>33</v>
      </c>
      <c r="B42" s="39" t="s">
        <v>55</v>
      </c>
      <c r="C42" s="22" t="s">
        <v>34</v>
      </c>
    </row>
    <row r="43" spans="1:4" x14ac:dyDescent="0.25">
      <c r="A43" s="2" t="s">
        <v>14</v>
      </c>
      <c r="B43" s="2">
        <v>0.02</v>
      </c>
      <c r="C43" s="23">
        <f>B43*60</f>
        <v>1.2</v>
      </c>
    </row>
    <row r="45" spans="1:4" ht="30" x14ac:dyDescent="0.25">
      <c r="A45" s="2"/>
      <c r="B45" s="22" t="s">
        <v>35</v>
      </c>
      <c r="C45" s="2" t="s">
        <v>36</v>
      </c>
      <c r="D45" s="2" t="s">
        <v>37</v>
      </c>
    </row>
    <row r="46" spans="1:4" x14ac:dyDescent="0.25">
      <c r="A46" s="2" t="s">
        <v>38</v>
      </c>
      <c r="B46" s="2">
        <v>16.93</v>
      </c>
      <c r="C46" s="2">
        <f>B46*12</f>
        <v>203.16</v>
      </c>
      <c r="D46" s="23">
        <f>C46/12/168</f>
        <v>0.10077380952380952</v>
      </c>
    </row>
    <row r="48" spans="1:4" ht="15.75" thickBot="1" x14ac:dyDescent="0.3">
      <c r="A48" s="8" t="s">
        <v>39</v>
      </c>
    </row>
    <row r="49" spans="1:8" ht="30" x14ac:dyDescent="0.25">
      <c r="A49" s="9" t="s">
        <v>40</v>
      </c>
      <c r="B49" s="19" t="s">
        <v>41</v>
      </c>
      <c r="C49" s="19" t="s">
        <v>42</v>
      </c>
      <c r="D49" s="1" t="s">
        <v>43</v>
      </c>
      <c r="E49" s="1" t="s">
        <v>44</v>
      </c>
      <c r="F49" s="1" t="s">
        <v>45</v>
      </c>
      <c r="G49" s="1" t="s">
        <v>46</v>
      </c>
      <c r="H49" s="29"/>
    </row>
    <row r="50" spans="1:8" ht="30" x14ac:dyDescent="0.25">
      <c r="A50" s="32" t="s">
        <v>47</v>
      </c>
      <c r="B50" s="2">
        <v>909.33</v>
      </c>
      <c r="C50" s="2">
        <f>ROUND(B50/1.21,0)</f>
        <v>752</v>
      </c>
      <c r="D50" s="2">
        <v>5</v>
      </c>
      <c r="E50" s="2">
        <f>5*365</f>
        <v>1825</v>
      </c>
      <c r="F50" s="2">
        <f>ROUND(B50/E50,2)</f>
        <v>0.5</v>
      </c>
      <c r="G50" s="2">
        <f>ROUND(F50/24*8,2)</f>
        <v>0.17</v>
      </c>
      <c r="H50" s="30"/>
    </row>
    <row r="51" spans="1:8" ht="30" x14ac:dyDescent="0.25">
      <c r="A51" s="32" t="s">
        <v>48</v>
      </c>
      <c r="B51" s="2">
        <f>ROUND(C51*0.21+C51,2)</f>
        <v>1066.01</v>
      </c>
      <c r="C51" s="2">
        <v>881</v>
      </c>
      <c r="D51" s="2">
        <v>5</v>
      </c>
      <c r="E51" s="2">
        <f>5*365</f>
        <v>1825</v>
      </c>
      <c r="F51" s="2">
        <f>ROUND(B51/E51,2)</f>
        <v>0.57999999999999996</v>
      </c>
      <c r="G51" s="2">
        <f>ROUND(F51/24*8,2)</f>
        <v>0.19</v>
      </c>
      <c r="H51" s="30"/>
    </row>
    <row r="52" spans="1:8" x14ac:dyDescent="0.25">
      <c r="A52" s="11" t="s">
        <v>49</v>
      </c>
      <c r="B52" s="2">
        <f>ROUND(C52*0.21+C52,2)</f>
        <v>363</v>
      </c>
      <c r="C52" s="2">
        <v>300</v>
      </c>
      <c r="D52" s="2">
        <v>5</v>
      </c>
      <c r="E52" s="2">
        <f>5*365</f>
        <v>1825</v>
      </c>
      <c r="F52" s="2">
        <f>ROUND(B52/E52,2)</f>
        <v>0.2</v>
      </c>
      <c r="G52" s="2">
        <f>ROUND(F52/24*8,2)</f>
        <v>7.0000000000000007E-2</v>
      </c>
      <c r="H52" s="30"/>
    </row>
    <row r="53" spans="1:8" ht="15.75" thickBot="1" x14ac:dyDescent="0.3">
      <c r="A53" s="13" t="s">
        <v>50</v>
      </c>
      <c r="B53" s="6">
        <f>SUM(B50:B52)</f>
        <v>2338.34</v>
      </c>
      <c r="C53" s="6">
        <f>SUM(C50:C52)</f>
        <v>1933</v>
      </c>
      <c r="D53" s="6">
        <v>5</v>
      </c>
      <c r="E53" s="6">
        <v>1825</v>
      </c>
      <c r="F53" s="6">
        <f>ROUND(B53/E53,2)</f>
        <v>1.28</v>
      </c>
      <c r="G53" s="33">
        <f>ROUND(F53/24*8,2)</f>
        <v>0.43</v>
      </c>
      <c r="H53" s="34"/>
    </row>
  </sheetData>
  <mergeCells count="1">
    <mergeCell ref="A5:H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NETIESAS_IZMAKSAS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2023-03-29T05:22:23Z</dcterms:created>
  <dcterms:modified xsi:type="dcterms:W3CDTF">2023-11-01T08:50:35Z</dcterms:modified>
</cp:coreProperties>
</file>