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iem-ds.iem.gov.lv\U disks\inga.osina\Dokumenti\Inga\Projekti\2026\Patvērumu likums\TAP gala\"/>
    </mc:Choice>
  </mc:AlternateContent>
  <xr:revisionPtr revIDLastSave="0" documentId="13_ncr:1_{298B6335-7058-44B4-8CE9-DF19B674AE44}" xr6:coauthVersionLast="47" xr6:coauthVersionMax="47" xr10:uidLastSave="{00000000-0000-0000-0000-000000000000}"/>
  <bookViews>
    <workbookView xWindow="6255" yWindow="1410" windowWidth="17340" windowHeight="14370" xr2:uid="{00000000-000D-0000-FFFF-FFFF00000000}"/>
  </bookViews>
  <sheets>
    <sheet name="Kopsavilkums" sheetId="1" r:id="rId1"/>
    <sheet name="1.tab_atlidziba" sheetId="2" r:id="rId2"/>
    <sheet name="2.tab_preces un pakalpojumi" sheetId="4"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7" i="1" l="1"/>
  <c r="G8" i="1"/>
  <c r="G9" i="1"/>
  <c r="F7" i="1"/>
  <c r="E9" i="1"/>
  <c r="J14" i="2" l="1"/>
  <c r="I14" i="2"/>
  <c r="H14" i="2"/>
  <c r="G14" i="2"/>
  <c r="N13" i="2"/>
  <c r="M13" i="2"/>
  <c r="L13" i="2"/>
  <c r="N12" i="2"/>
  <c r="M12" i="2"/>
  <c r="L12" i="2"/>
  <c r="N11" i="2"/>
  <c r="M11" i="2"/>
  <c r="L11" i="2"/>
  <c r="K11" i="2"/>
  <c r="N10" i="2"/>
  <c r="L10" i="2"/>
  <c r="K10" i="2"/>
  <c r="N9" i="2"/>
  <c r="L9" i="2"/>
  <c r="K9" i="2"/>
  <c r="Q9" i="2" s="1"/>
  <c r="T9" i="2" s="1"/>
  <c r="N8" i="2"/>
  <c r="L8" i="2"/>
  <c r="K8" i="2"/>
  <c r="N7" i="2"/>
  <c r="L7" i="2"/>
  <c r="K7" i="2"/>
  <c r="Q8" i="2" l="1"/>
  <c r="T8" i="2" s="1"/>
  <c r="Q13" i="2"/>
  <c r="T13" i="2" s="1"/>
  <c r="Q11" i="2"/>
  <c r="T11" i="2" s="1"/>
  <c r="Q7" i="2"/>
  <c r="T7" i="2" s="1"/>
  <c r="Q12" i="2"/>
  <c r="T12" i="2" s="1"/>
  <c r="Q10" i="2"/>
  <c r="T10" i="2" s="1"/>
  <c r="O13" i="2"/>
  <c r="P13" i="2" s="1"/>
  <c r="S13" i="2" s="1"/>
  <c r="O7" i="2"/>
  <c r="P7" i="2" s="1"/>
  <c r="S7" i="2" s="1"/>
  <c r="O10" i="2"/>
  <c r="P10" i="2" s="1"/>
  <c r="S10" i="2" s="1"/>
  <c r="O9" i="2"/>
  <c r="R9" i="2" s="1"/>
  <c r="U9" i="2" s="1"/>
  <c r="O11" i="2"/>
  <c r="R11" i="2" s="1"/>
  <c r="U11" i="2" s="1"/>
  <c r="K14" i="2"/>
  <c r="M14" i="2"/>
  <c r="L14" i="2"/>
  <c r="N14" i="2"/>
  <c r="O12" i="2"/>
  <c r="R12" i="2" s="1"/>
  <c r="U12" i="2" s="1"/>
  <c r="O8" i="2"/>
  <c r="R8" i="2" s="1"/>
  <c r="U8" i="2" s="1"/>
  <c r="R13" i="2" l="1"/>
  <c r="U13" i="2" s="1"/>
  <c r="P11" i="2"/>
  <c r="S11" i="2" s="1"/>
  <c r="V10" i="2"/>
  <c r="R7" i="2"/>
  <c r="U7" i="2" s="1"/>
  <c r="R10" i="2"/>
  <c r="U10" i="2" s="1"/>
  <c r="U14" i="2" s="1"/>
  <c r="P9" i="2"/>
  <c r="S9" i="2" s="1"/>
  <c r="O14" i="2"/>
  <c r="P12" i="2"/>
  <c r="S12" i="2" s="1"/>
  <c r="P8" i="2"/>
  <c r="S8" i="2" s="1"/>
  <c r="V7" i="2"/>
  <c r="V11" i="2"/>
  <c r="V13" i="2"/>
  <c r="V9" i="2" l="1"/>
  <c r="R14" i="2"/>
  <c r="S14" i="2"/>
  <c r="P14" i="2"/>
  <c r="V12" i="2"/>
  <c r="V8" i="2"/>
  <c r="V14" i="2" l="1"/>
  <c r="E8" i="1" s="1"/>
  <c r="E7" i="1" s="1"/>
  <c r="Q14" i="2"/>
  <c r="T14" i="2"/>
</calcChain>
</file>

<file path=xl/sharedStrings.xml><?xml version="1.0" encoding="utf-8"?>
<sst xmlns="http://schemas.openxmlformats.org/spreadsheetml/2006/main" count="89" uniqueCount="81">
  <si>
    <t>26-TA-898</t>
  </si>
  <si>
    <t xml:space="preserve">Detalizēts aprēķins Valsts robežsardzes Ārzemnieku izmitināšanas centra "Rauda" personāla atlīdzībai </t>
  </si>
  <si>
    <t xml:space="preserve"> </t>
  </si>
  <si>
    <t>Amatu dati</t>
  </si>
  <si>
    <t>Aprēķins vienai personai</t>
  </si>
  <si>
    <t>Atlīdzība personālam mēnesī</t>
  </si>
  <si>
    <t>Atlīdzība personālam
 (12 mēneši)</t>
  </si>
  <si>
    <t>Nr.</t>
  </si>
  <si>
    <t>Amata nosaukums</t>
  </si>
  <si>
    <t>Dienesta pakāpe</t>
  </si>
  <si>
    <t>Saime</t>
  </si>
  <si>
    <t>Līmenis</t>
  </si>
  <si>
    <t>Mēneš-algas grupa</t>
  </si>
  <si>
    <t>Amatu skaits</t>
  </si>
  <si>
    <t>Mēneš-alga</t>
  </si>
  <si>
    <t>Piemaksa par pakāpi</t>
  </si>
  <si>
    <t>Piemaksa par noteiktu funkciju izpildi</t>
  </si>
  <si>
    <t>Prēmija/ Naudas balva</t>
  </si>
  <si>
    <t>Atvaļinā-juma pabalsts</t>
  </si>
  <si>
    <t>VSAOI 23,59%</t>
  </si>
  <si>
    <t>Atlīdzība</t>
  </si>
  <si>
    <t>EKK 1000</t>
  </si>
  <si>
    <t>EKK 1100</t>
  </si>
  <si>
    <t>EKK 1200</t>
  </si>
  <si>
    <t>DAP Daugavpils I kategorijas dienesta Ārzemnieku izmitināšanas centrs "Rauda"</t>
  </si>
  <si>
    <t>I kat.dien.priekšn.vietn. (ĀIC priekšnieks)</t>
  </si>
  <si>
    <t>majors</t>
  </si>
  <si>
    <t>IXC</t>
  </si>
  <si>
    <t>Galvenais inspektors</t>
  </si>
  <si>
    <t>kapteinis</t>
  </si>
  <si>
    <t>VB</t>
  </si>
  <si>
    <t>Vecākais inspektors</t>
  </si>
  <si>
    <t>virsleitnants</t>
  </si>
  <si>
    <t>IVB</t>
  </si>
  <si>
    <t>Inspektors</t>
  </si>
  <si>
    <t>virsniekvietnieks</t>
  </si>
  <si>
    <t>IIIB</t>
  </si>
  <si>
    <t>Tehnisko sistēmu operators</t>
  </si>
  <si>
    <t>darbinieks</t>
  </si>
  <si>
    <t xml:space="preserve">III </t>
  </si>
  <si>
    <t>Saimniecības pārzinis</t>
  </si>
  <si>
    <t>I</t>
  </si>
  <si>
    <t>Māsa</t>
  </si>
  <si>
    <t>6.2</t>
  </si>
  <si>
    <t>IVA</t>
  </si>
  <si>
    <t>Kopā centrā:</t>
  </si>
  <si>
    <t>*vidējais faktiskais rādītājs līdzīgiem amatiem</t>
  </si>
  <si>
    <t>Kods</t>
  </si>
  <si>
    <t>Rādītājs/koda nosaukums</t>
  </si>
  <si>
    <t>1000 - 2000</t>
  </si>
  <si>
    <t xml:space="preserve">Kārtējie izdevumi </t>
  </si>
  <si>
    <t>Preces un pakalpojumi</t>
  </si>
  <si>
    <t>Pakalpojumi</t>
  </si>
  <si>
    <t>Dažādi pakalpojumi</t>
  </si>
  <si>
    <t>Izdevumi par profesionālās darbības pakalpojumiem</t>
  </si>
  <si>
    <t>Pārējie neklasificētie pakalpojumi</t>
  </si>
  <si>
    <t>Krājumi, materiāli, energoresursi, preces, biroja preces un inventārs, kurus neuzskaita kodā 5000</t>
  </si>
  <si>
    <t>Valsts un pašvaldību aprūpē, apgādē un dienestā (amatā) esošo personu uzturēšana</t>
  </si>
  <si>
    <t>Ēdināšanas izdevumi</t>
  </si>
  <si>
    <t>Pārējie valsts un pašvaldību aprūpē, apgādē un dienestā (amatā) esošo personu uzturēšanas izdevumi, kuri nav minēti citos koda 2360 apakškodos</t>
  </si>
  <si>
    <t>2027. gads (bāzes izdevumi)</t>
  </si>
  <si>
    <t>2027. gads un turpmāk  (papildu nepieciešams)</t>
  </si>
  <si>
    <t>Aprēķins</t>
  </si>
  <si>
    <t>2.tabula</t>
  </si>
  <si>
    <t>Detalizēts aprēķins Valsts robežsardzes Ārzemnieku izmitināšanas centra "Rauda" uzturešanas izdevumiem</t>
  </si>
  <si>
    <t>1.tabula</t>
  </si>
  <si>
    <t>Kopsavilkums nepieciešamajam finansējumam Valsts robežsardzes Ārzemnieku izmitināšanas centra "Rauda" darbības nodrošināšanai</t>
  </si>
  <si>
    <t>2027. gads un turpmāk ik gadu (papildu nepieciešams)</t>
  </si>
  <si>
    <r>
      <t xml:space="preserve">Piemaksa par nakts darbu </t>
    </r>
    <r>
      <rPr>
        <sz val="10"/>
        <rFont val="Times New Roman"/>
        <family val="1"/>
        <charset val="186"/>
      </rPr>
      <t>(9.2%*)</t>
    </r>
  </si>
  <si>
    <r>
      <t xml:space="preserve">Pārējās piemaksas </t>
    </r>
    <r>
      <rPr>
        <sz val="10"/>
        <rFont val="Times New Roman"/>
        <family val="1"/>
        <charset val="186"/>
      </rPr>
      <t>(ASDP, darbinieki 2%*; Ārstniecības pers. - 5%*)</t>
    </r>
  </si>
  <si>
    <t xml:space="preserve">Nr. 1.-4. - Ministru kabineta 2016. gada 13. decembra noteikumi Nr. 806 “Noteikumi par Iekšlietu ministrijas sistēmas iestāžu un Ieslodzījuma vietu pārvaldes amatpersonu ar speciālajām dienesta pakāpēm mēnešalgu un speciālo piemaksu noteikšanas kārtību un to apmēru” </t>
  </si>
  <si>
    <t xml:space="preserve">Nr.  5., 6.  - Ministru kabineta 2022. gada 21. jūnija noteikumi Nr. 361 “Noteikumi par valsts institūciju amatpersonu un darbinieku darba samaksu un tās noteikšanas kārtību, kā arī par profesijām un specifiskajām jomām, kurām piemērojams tirgus koeficients” </t>
  </si>
  <si>
    <t xml:space="preserve">Nr. 7  - Ministru kabineta  2018. gada 18. decembra noteikumi Nr. 851 “Noteikumi par zemāko mēnešalgu un speciālo piemaksu veselības aprūpes jomā nodarbinātajiem” </t>
  </si>
  <si>
    <t>2.pielikums
likumprojekta "Patvēruma likums"
 sākotnējās ietekmes novērtējuma ziņojumam (anotācijai)</t>
  </si>
  <si>
    <r>
      <t xml:space="preserve">259,67 </t>
    </r>
    <r>
      <rPr>
        <i/>
        <sz val="10"/>
        <rFont val="Times New Roman"/>
        <family val="1"/>
        <charset val="186"/>
      </rPr>
      <t>euro</t>
    </r>
    <r>
      <rPr>
        <sz val="10"/>
        <rFont val="Times New Roman"/>
        <family val="1"/>
        <charset val="186"/>
      </rPr>
      <t xml:space="preserve"> (vidējie izdevumi 1 personai 2024. un 2025. gadā) x 600 personas = 155 802 euro – 4 232 </t>
    </r>
    <r>
      <rPr>
        <i/>
        <sz val="10"/>
        <rFont val="Times New Roman"/>
        <family val="1"/>
        <charset val="186"/>
      </rPr>
      <t>euro</t>
    </r>
    <r>
      <rPr>
        <sz val="10"/>
        <rFont val="Times New Roman"/>
        <family val="1"/>
        <charset val="186"/>
      </rPr>
      <t xml:space="preserve">  (“bāzēs izdevumi”) = 151 570 </t>
    </r>
    <r>
      <rPr>
        <i/>
        <sz val="10"/>
        <rFont val="Times New Roman"/>
        <family val="1"/>
        <charset val="186"/>
      </rPr>
      <t>euro</t>
    </r>
    <r>
      <rPr>
        <sz val="10"/>
        <rFont val="Times New Roman"/>
        <family val="1"/>
        <charset val="186"/>
      </rPr>
      <t xml:space="preserve">.  </t>
    </r>
  </si>
  <si>
    <r>
      <t xml:space="preserve">11,39 </t>
    </r>
    <r>
      <rPr>
        <i/>
        <sz val="10"/>
        <rFont val="Times New Roman"/>
        <family val="1"/>
        <charset val="186"/>
      </rPr>
      <t>euro</t>
    </r>
    <r>
      <rPr>
        <sz val="10"/>
        <rFont val="Times New Roman"/>
        <family val="1"/>
        <charset val="186"/>
      </rPr>
      <t xml:space="preserve"> (vidējie izdevumi 1 personai 2024. un 2025. gadā) x 600 personas = 6 834 </t>
    </r>
    <r>
      <rPr>
        <i/>
        <sz val="10"/>
        <rFont val="Times New Roman"/>
        <family val="1"/>
        <charset val="186"/>
      </rPr>
      <t>euro</t>
    </r>
    <r>
      <rPr>
        <sz val="10"/>
        <rFont val="Times New Roman"/>
        <family val="1"/>
        <charset val="186"/>
      </rPr>
      <t xml:space="preserve">. </t>
    </r>
  </si>
  <si>
    <r>
      <t xml:space="preserve">Vidēji izdevumi dienā ir 31,85 euro (atbilstoši noslēgtajiem līgumiem).
Ēdināšanas pakalpojumu izdevumu aprēķins: 31,85 </t>
    </r>
    <r>
      <rPr>
        <i/>
        <sz val="10"/>
        <rFont val="Times New Roman"/>
        <family val="1"/>
        <charset val="186"/>
      </rPr>
      <t>euro</t>
    </r>
    <r>
      <rPr>
        <sz val="10"/>
        <rFont val="Times New Roman"/>
        <family val="1"/>
        <charset val="186"/>
      </rPr>
      <t xml:space="preserve"> (vidējie izdevumi 1 personai dienā) x 3 dienas x 600 personas + 31,85 </t>
    </r>
    <r>
      <rPr>
        <i/>
        <sz val="10"/>
        <rFont val="Times New Roman"/>
        <family val="1"/>
        <charset val="186"/>
      </rPr>
      <t>euro</t>
    </r>
    <r>
      <rPr>
        <sz val="10"/>
        <rFont val="Times New Roman"/>
        <family val="1"/>
        <charset val="186"/>
      </rPr>
      <t xml:space="preserve"> (vidējie izdevumi 1 personai dienā) x 126 dienas x 500 personas = 2 063 880 </t>
    </r>
    <r>
      <rPr>
        <i/>
        <sz val="10"/>
        <rFont val="Times New Roman"/>
        <family val="1"/>
        <charset val="186"/>
      </rPr>
      <t>euro</t>
    </r>
    <r>
      <rPr>
        <sz val="10"/>
        <rFont val="Times New Roman"/>
        <family val="1"/>
        <charset val="186"/>
      </rPr>
      <t xml:space="preserve"> – 5 950 </t>
    </r>
    <r>
      <rPr>
        <i/>
        <sz val="10"/>
        <rFont val="Times New Roman"/>
        <family val="1"/>
        <charset val="186"/>
      </rPr>
      <t>euro</t>
    </r>
    <r>
      <rPr>
        <sz val="10"/>
        <rFont val="Times New Roman"/>
        <family val="1"/>
        <charset val="186"/>
      </rPr>
      <t xml:space="preserve"> (“bāzēs izdevumi”) = 2 057 930 </t>
    </r>
    <r>
      <rPr>
        <i/>
        <sz val="10"/>
        <rFont val="Times New Roman"/>
        <family val="1"/>
        <charset val="186"/>
      </rPr>
      <t>euro</t>
    </r>
    <r>
      <rPr>
        <sz val="10"/>
        <rFont val="Times New Roman"/>
        <family val="1"/>
        <charset val="186"/>
      </rPr>
      <t xml:space="preserve">. </t>
    </r>
  </si>
  <si>
    <r>
      <t xml:space="preserve">9,82 </t>
    </r>
    <r>
      <rPr>
        <i/>
        <sz val="10"/>
        <rFont val="Times New Roman"/>
        <family val="1"/>
        <charset val="186"/>
      </rPr>
      <t>euro</t>
    </r>
    <r>
      <rPr>
        <sz val="10"/>
        <rFont val="Times New Roman"/>
        <family val="1"/>
        <charset val="186"/>
      </rPr>
      <t xml:space="preserve"> (vidējie izdevumi 1 personai 2024. un 2025. gadā) x 600 personas = 5 892 </t>
    </r>
    <r>
      <rPr>
        <i/>
        <sz val="10"/>
        <rFont val="Times New Roman"/>
        <family val="1"/>
        <charset val="186"/>
      </rPr>
      <t>euro</t>
    </r>
    <r>
      <rPr>
        <sz val="10"/>
        <rFont val="Times New Roman"/>
        <family val="1"/>
        <charset val="186"/>
      </rPr>
      <t xml:space="preserve">. </t>
    </r>
  </si>
  <si>
    <r>
      <t xml:space="preserve">Atlīdzība, </t>
    </r>
    <r>
      <rPr>
        <sz val="10"/>
        <rFont val="Times New Roman"/>
        <family val="1"/>
        <charset val="186"/>
      </rPr>
      <t>aprēķins 1.tabulā</t>
    </r>
  </si>
  <si>
    <r>
      <t xml:space="preserve">Preces un pakalpojumi, </t>
    </r>
    <r>
      <rPr>
        <sz val="10"/>
        <rFont val="Times New Roman"/>
        <family val="1"/>
        <charset val="186"/>
      </rPr>
      <t>aprēķins 2.tabulā</t>
    </r>
  </si>
  <si>
    <t>Kopā plānotais finansējums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</si>
</sst>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1"/>
      <color theme="1"/>
      <name val="Times New Roman"/>
      <family val="1"/>
      <charset val="186"/>
    </font>
    <font>
      <b/>
      <sz val="12"/>
      <color theme="1"/>
      <name val="Times New Roman"/>
      <family val="1"/>
      <charset val="186"/>
    </font>
    <font>
      <b/>
      <sz val="11"/>
      <color theme="1"/>
      <name val="Times New Roman"/>
      <family val="1"/>
      <charset val="186"/>
    </font>
    <font>
      <b/>
      <sz val="10"/>
      <color theme="1"/>
      <name val="Times New Roman"/>
      <family val="1"/>
      <charset val="186"/>
    </font>
    <font>
      <b/>
      <sz val="10"/>
      <name val="Times New Roman"/>
      <family val="1"/>
      <charset val="186"/>
    </font>
    <font>
      <sz val="10"/>
      <name val="Times New Roman"/>
      <family val="1"/>
      <charset val="186"/>
    </font>
    <font>
      <sz val="9"/>
      <color theme="1"/>
      <name val="Times New Roman"/>
      <family val="1"/>
      <charset val="186"/>
    </font>
    <font>
      <sz val="10"/>
      <color theme="1"/>
      <name val="Times New Roman"/>
      <family val="1"/>
      <charset val="186"/>
    </font>
    <font>
      <sz val="12"/>
      <color theme="1"/>
      <name val="Times New Roman"/>
      <family val="1"/>
      <charset val="186"/>
    </font>
    <font>
      <b/>
      <sz val="11"/>
      <name val="Times New Roman"/>
      <family val="1"/>
      <charset val="186"/>
    </font>
    <font>
      <b/>
      <sz val="9"/>
      <name val="Times New Roman"/>
      <family val="1"/>
      <charset val="186"/>
    </font>
    <font>
      <b/>
      <sz val="14"/>
      <color theme="1"/>
      <name val="Times New Roman"/>
      <family val="1"/>
      <charset val="186"/>
    </font>
    <font>
      <sz val="11"/>
      <name val="Times New Roman"/>
      <family val="1"/>
      <charset val="186"/>
    </font>
    <font>
      <sz val="12"/>
      <name val="Times New Roman"/>
      <family val="1"/>
      <charset val="186"/>
    </font>
    <font>
      <i/>
      <sz val="10"/>
      <name val="Times New Roman"/>
      <family val="1"/>
      <charset val="186"/>
    </font>
  </fonts>
  <fills count="8">
    <fill>
      <patternFill patternType="none"/>
    </fill>
    <fill>
      <patternFill patternType="gray125"/>
    </fill>
    <fill>
      <patternFill patternType="solid">
        <fgColor theme="7" tint="0.79998168889431442"/>
        <bgColor indexed="64"/>
      </patternFill>
    </fill>
    <fill>
      <patternFill patternType="solid">
        <fgColor indexed="43"/>
        <bgColor indexed="64"/>
      </patternFill>
    </fill>
    <fill>
      <patternFill patternType="solid">
        <fgColor indexed="9"/>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0"/>
        <bgColor indexed="64"/>
      </patternFill>
    </fill>
  </fills>
  <borders count="12">
    <border>
      <left/>
      <right/>
      <top/>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hair">
        <color rgb="FF414142"/>
      </left>
      <right style="thin">
        <color indexed="64"/>
      </right>
      <top style="hair">
        <color rgb="FF414142"/>
      </top>
      <bottom style="hair">
        <color rgb="FF414142"/>
      </bottom>
      <diagonal/>
    </border>
    <border>
      <left/>
      <right/>
      <top style="hair">
        <color rgb="FF414142"/>
      </top>
      <bottom style="hair">
        <color rgb="FF414142"/>
      </bottom>
      <diagonal/>
    </border>
    <border>
      <left style="thin">
        <color indexed="64"/>
      </left>
      <right style="thin">
        <color indexed="64"/>
      </right>
      <top style="hair">
        <color rgb="FF414142"/>
      </top>
      <bottom style="hair">
        <color rgb="FF414142"/>
      </bottom>
      <diagonal/>
    </border>
  </borders>
  <cellStyleXfs count="1">
    <xf numFmtId="0" fontId="0" fillId="0" borderId="0"/>
  </cellStyleXfs>
  <cellXfs count="79">
    <xf numFmtId="0" fontId="0" fillId="0" borderId="0" xfId="0"/>
    <xf numFmtId="0" fontId="1" fillId="0" borderId="0" xfId="0" applyFont="1" applyAlignment="1">
      <alignment vertical="top"/>
    </xf>
    <xf numFmtId="0" fontId="1" fillId="0" borderId="0" xfId="0" applyFont="1" applyAlignment="1">
      <alignment horizontal="right" vertical="center"/>
    </xf>
    <xf numFmtId="0" fontId="3" fillId="0" borderId="0" xfId="0" applyFont="1" applyFill="1" applyBorder="1" applyAlignment="1">
      <alignment vertical="top" wrapText="1"/>
    </xf>
    <xf numFmtId="0" fontId="5" fillId="2" borderId="4" xfId="0" applyFont="1" applyFill="1" applyBorder="1" applyAlignment="1">
      <alignment vertical="top"/>
    </xf>
    <xf numFmtId="0" fontId="5" fillId="2" borderId="4" xfId="0" applyFont="1" applyFill="1" applyBorder="1" applyAlignment="1">
      <alignment horizontal="center" vertical="top" wrapText="1"/>
    </xf>
    <xf numFmtId="49" fontId="5" fillId="2" borderId="4" xfId="0" applyNumberFormat="1" applyFont="1" applyFill="1" applyBorder="1" applyAlignment="1">
      <alignment horizontal="center" vertical="top" wrapText="1"/>
    </xf>
    <xf numFmtId="0" fontId="5" fillId="2" borderId="4" xfId="0" applyFont="1" applyFill="1" applyBorder="1" applyAlignment="1">
      <alignment horizontal="center" vertical="center" wrapText="1"/>
    </xf>
    <xf numFmtId="0" fontId="6" fillId="3" borderId="5" xfId="0" applyFont="1" applyFill="1" applyBorder="1" applyAlignment="1">
      <alignment vertical="top"/>
    </xf>
    <xf numFmtId="0" fontId="6" fillId="0" borderId="4" xfId="0" applyFont="1" applyBorder="1" applyAlignment="1">
      <alignment horizontal="left" vertical="top"/>
    </xf>
    <xf numFmtId="0" fontId="6" fillId="0" borderId="4" xfId="0" applyFont="1" applyFill="1" applyBorder="1" applyAlignment="1">
      <alignment vertical="top" wrapText="1"/>
    </xf>
    <xf numFmtId="0" fontId="6" fillId="0" borderId="4" xfId="0" applyFont="1" applyBorder="1" applyAlignment="1">
      <alignment vertical="top"/>
    </xf>
    <xf numFmtId="0" fontId="6" fillId="0" borderId="4" xfId="0" applyFont="1" applyFill="1" applyBorder="1" applyAlignment="1">
      <alignment horizontal="center" vertical="top"/>
    </xf>
    <xf numFmtId="3" fontId="6" fillId="0" borderId="4" xfId="0" applyNumberFormat="1" applyFont="1" applyFill="1" applyBorder="1" applyAlignment="1">
      <alignment horizontal="center" vertical="top"/>
    </xf>
    <xf numFmtId="3" fontId="6" fillId="0" borderId="4" xfId="0" applyNumberFormat="1" applyFont="1" applyFill="1" applyBorder="1" applyAlignment="1">
      <alignment horizontal="right" vertical="top"/>
    </xf>
    <xf numFmtId="0" fontId="6" fillId="0" borderId="4" xfId="0" applyFont="1" applyFill="1" applyBorder="1" applyAlignment="1">
      <alignment vertical="top"/>
    </xf>
    <xf numFmtId="0" fontId="6" fillId="4" borderId="4" xfId="0" applyFont="1" applyFill="1" applyBorder="1" applyAlignment="1">
      <alignment vertical="top"/>
    </xf>
    <xf numFmtId="0" fontId="6" fillId="0" borderId="4" xfId="0" applyFont="1" applyFill="1" applyBorder="1" applyAlignment="1">
      <alignment horizontal="left" vertical="top"/>
    </xf>
    <xf numFmtId="49" fontId="6" fillId="0" borderId="4" xfId="0" applyNumberFormat="1" applyFont="1" applyFill="1" applyBorder="1" applyAlignment="1">
      <alignment horizontal="center" vertical="top"/>
    </xf>
    <xf numFmtId="0" fontId="6" fillId="0" borderId="5" xfId="0" applyFont="1" applyBorder="1" applyAlignment="1">
      <alignment vertical="top"/>
    </xf>
    <xf numFmtId="0" fontId="5" fillId="0" borderId="5" xfId="0" applyFont="1" applyFill="1" applyBorder="1" applyAlignment="1">
      <alignment vertical="top"/>
    </xf>
    <xf numFmtId="0" fontId="6" fillId="4" borderId="5" xfId="0" applyFont="1" applyFill="1" applyBorder="1" applyAlignment="1">
      <alignment vertical="top"/>
    </xf>
    <xf numFmtId="0" fontId="6" fillId="0" borderId="5" xfId="0" applyFont="1" applyFill="1" applyBorder="1" applyAlignment="1">
      <alignment vertical="top"/>
    </xf>
    <xf numFmtId="3" fontId="5" fillId="0" borderId="5" xfId="0" applyNumberFormat="1" applyFont="1" applyFill="1" applyBorder="1" applyAlignment="1">
      <alignment horizontal="center" vertical="top"/>
    </xf>
    <xf numFmtId="0" fontId="6" fillId="0" borderId="0" xfId="0" applyFont="1" applyFill="1" applyBorder="1" applyAlignment="1">
      <alignment horizontal="left" vertical="top"/>
    </xf>
    <xf numFmtId="0" fontId="7" fillId="0" borderId="0" xfId="0" applyFont="1" applyAlignment="1">
      <alignment vertical="top"/>
    </xf>
    <xf numFmtId="0" fontId="8" fillId="0" borderId="0" xfId="0" applyFont="1" applyAlignment="1">
      <alignment vertical="top"/>
    </xf>
    <xf numFmtId="0" fontId="9" fillId="0" borderId="0" xfId="0" applyFont="1" applyAlignment="1">
      <alignment vertical="top"/>
    </xf>
    <xf numFmtId="0" fontId="5" fillId="0" borderId="10" xfId="0" applyFont="1" applyBorder="1" applyAlignment="1">
      <alignment vertical="top" wrapText="1"/>
    </xf>
    <xf numFmtId="0" fontId="6" fillId="0" borderId="10" xfId="0" applyFont="1" applyBorder="1" applyAlignment="1">
      <alignment vertical="top" wrapText="1"/>
    </xf>
    <xf numFmtId="0" fontId="11" fillId="5" borderId="8" xfId="0" applyFont="1" applyFill="1" applyBorder="1" applyAlignment="1">
      <alignment horizontal="center" vertical="top" wrapText="1"/>
    </xf>
    <xf numFmtId="0" fontId="1" fillId="0" borderId="0" xfId="0" applyFont="1"/>
    <xf numFmtId="0" fontId="5" fillId="5" borderId="8" xfId="0" applyFont="1" applyFill="1" applyBorder="1" applyAlignment="1">
      <alignment horizontal="center" vertical="top" wrapText="1"/>
    </xf>
    <xf numFmtId="3" fontId="5" fillId="6" borderId="11" xfId="0" applyNumberFormat="1" applyFont="1" applyFill="1" applyBorder="1" applyAlignment="1">
      <alignment horizontal="left" vertical="top" wrapText="1"/>
    </xf>
    <xf numFmtId="3" fontId="5" fillId="0" borderId="11" xfId="0" applyNumberFormat="1" applyFont="1" applyBorder="1" applyAlignment="1">
      <alignment horizontal="left" vertical="top" wrapText="1"/>
    </xf>
    <xf numFmtId="3" fontId="6" fillId="0" borderId="11" xfId="0" applyNumberFormat="1" applyFont="1" applyBorder="1" applyAlignment="1">
      <alignment horizontal="left" vertical="top" wrapText="1"/>
    </xf>
    <xf numFmtId="0" fontId="1" fillId="0" borderId="0" xfId="0" applyFont="1" applyAlignment="1">
      <alignment horizontal="left" vertical="top" wrapText="1"/>
    </xf>
    <xf numFmtId="0" fontId="5" fillId="3" borderId="1" xfId="0" applyFont="1" applyFill="1" applyBorder="1" applyAlignment="1">
      <alignment vertical="top"/>
    </xf>
    <xf numFmtId="0" fontId="5" fillId="3" borderId="2" xfId="0" applyFont="1" applyFill="1" applyBorder="1" applyAlignment="1">
      <alignment vertical="top"/>
    </xf>
    <xf numFmtId="0" fontId="5" fillId="3" borderId="3" xfId="0" applyFont="1" applyFill="1" applyBorder="1" applyAlignment="1">
      <alignment vertical="top"/>
    </xf>
    <xf numFmtId="0" fontId="2" fillId="0" borderId="0" xfId="0" applyFont="1" applyAlignment="1">
      <alignment vertical="top"/>
    </xf>
    <xf numFmtId="0" fontId="1" fillId="0" borderId="0" xfId="0" applyFont="1" applyAlignment="1">
      <alignment horizontal="right"/>
    </xf>
    <xf numFmtId="3" fontId="1" fillId="0" borderId="0" xfId="0" applyNumberFormat="1" applyFont="1"/>
    <xf numFmtId="1" fontId="10" fillId="5" borderId="6" xfId="0" applyNumberFormat="1" applyFont="1" applyFill="1" applyBorder="1" applyAlignment="1">
      <alignment horizontal="center" vertical="top" wrapText="1"/>
    </xf>
    <xf numFmtId="49" fontId="5" fillId="5" borderId="7" xfId="0" applyNumberFormat="1" applyFont="1" applyFill="1" applyBorder="1" applyAlignment="1">
      <alignment horizontal="center" vertical="top" wrapText="1"/>
    </xf>
    <xf numFmtId="0" fontId="5" fillId="6" borderId="9" xfId="0" applyNumberFormat="1" applyFont="1" applyFill="1" applyBorder="1" applyAlignment="1">
      <alignment horizontal="left" vertical="top" wrapText="1"/>
    </xf>
    <xf numFmtId="0" fontId="5" fillId="6" borderId="10" xfId="0" applyFont="1" applyFill="1" applyBorder="1" applyAlignment="1">
      <alignment horizontal="left" vertical="top" wrapText="1"/>
    </xf>
    <xf numFmtId="3" fontId="5" fillId="6" borderId="11" xfId="0" applyNumberFormat="1" applyFont="1" applyFill="1" applyBorder="1" applyAlignment="1">
      <alignment horizontal="right" vertical="top"/>
    </xf>
    <xf numFmtId="0" fontId="5" fillId="0" borderId="9" xfId="0" applyNumberFormat="1" applyFont="1" applyBorder="1" applyAlignment="1">
      <alignment horizontal="left" vertical="top" wrapText="1"/>
    </xf>
    <xf numFmtId="3" fontId="5" fillId="0" borderId="11" xfId="0" applyNumberFormat="1" applyFont="1" applyBorder="1" applyAlignment="1">
      <alignment horizontal="right" vertical="top"/>
    </xf>
    <xf numFmtId="0" fontId="6" fillId="0" borderId="9" xfId="0" applyNumberFormat="1" applyFont="1" applyBorder="1" applyAlignment="1">
      <alignment horizontal="center" vertical="top" wrapText="1"/>
    </xf>
    <xf numFmtId="0" fontId="6" fillId="0" borderId="10" xfId="0" applyFont="1" applyBorder="1" applyAlignment="1">
      <alignment horizontal="left" vertical="top" wrapText="1"/>
    </xf>
    <xf numFmtId="3" fontId="6" fillId="0" borderId="11" xfId="0" applyNumberFormat="1" applyFont="1" applyBorder="1" applyAlignment="1">
      <alignment horizontal="right" vertical="top"/>
    </xf>
    <xf numFmtId="0" fontId="6" fillId="0" borderId="9" xfId="0" applyNumberFormat="1" applyFont="1" applyBorder="1" applyAlignment="1">
      <alignment horizontal="right" vertical="top" wrapText="1"/>
    </xf>
    <xf numFmtId="4" fontId="13" fillId="0" borderId="0" xfId="0" applyNumberFormat="1" applyFont="1" applyFill="1" applyAlignment="1">
      <alignment horizontal="right" vertical="top" wrapText="1"/>
    </xf>
    <xf numFmtId="4" fontId="14" fillId="0" borderId="0" xfId="0" applyNumberFormat="1" applyFont="1" applyFill="1" applyAlignment="1">
      <alignment horizontal="right" vertical="top" wrapText="1"/>
    </xf>
    <xf numFmtId="3" fontId="1" fillId="0" borderId="0" xfId="0" applyNumberFormat="1" applyFont="1" applyAlignment="1">
      <alignment vertical="top"/>
    </xf>
    <xf numFmtId="3" fontId="1" fillId="0" borderId="4" xfId="0" applyNumberFormat="1" applyFont="1" applyBorder="1" applyAlignment="1">
      <alignment vertical="top"/>
    </xf>
    <xf numFmtId="3" fontId="5" fillId="0" borderId="4" xfId="0" applyNumberFormat="1" applyFont="1" applyFill="1" applyBorder="1" applyAlignment="1">
      <alignment horizontal="center" vertical="top"/>
    </xf>
    <xf numFmtId="0" fontId="1" fillId="0" borderId="0" xfId="0" applyFont="1" applyAlignment="1">
      <alignment horizontal="right" vertical="center" wrapText="1"/>
    </xf>
    <xf numFmtId="0" fontId="12" fillId="0" borderId="0" xfId="0" applyFont="1" applyAlignment="1">
      <alignment horizontal="center" wrapText="1"/>
    </xf>
    <xf numFmtId="0" fontId="8" fillId="0" borderId="0" xfId="0" applyFont="1" applyAlignment="1">
      <alignment horizontal="left" vertical="top" wrapText="1"/>
    </xf>
    <xf numFmtId="0" fontId="1" fillId="0" borderId="0" xfId="0" applyFont="1" applyAlignment="1">
      <alignment horizontal="left" vertical="top" wrapText="1"/>
    </xf>
    <xf numFmtId="0" fontId="12" fillId="0" borderId="0" xfId="0" applyFont="1" applyAlignment="1">
      <alignment horizontal="center" vertical="top"/>
    </xf>
    <xf numFmtId="0" fontId="4" fillId="2" borderId="1" xfId="0" applyFont="1" applyFill="1" applyBorder="1" applyAlignment="1">
      <alignment horizontal="center" vertical="top"/>
    </xf>
    <xf numFmtId="0" fontId="4" fillId="2" borderId="2" xfId="0" applyFont="1" applyFill="1" applyBorder="1" applyAlignment="1">
      <alignment horizontal="center" vertical="top"/>
    </xf>
    <xf numFmtId="0" fontId="4" fillId="2" borderId="3" xfId="0" applyFont="1" applyFill="1" applyBorder="1" applyAlignment="1">
      <alignment horizontal="center" vertical="top"/>
    </xf>
    <xf numFmtId="0" fontId="4" fillId="2" borderId="4" xfId="0" applyFont="1" applyFill="1" applyBorder="1" applyAlignment="1">
      <alignment horizontal="center" vertical="top"/>
    </xf>
    <xf numFmtId="0" fontId="4" fillId="2" borderId="1" xfId="0" applyFont="1" applyFill="1" applyBorder="1" applyAlignment="1">
      <alignment horizontal="center" vertical="top" wrapText="1"/>
    </xf>
    <xf numFmtId="0" fontId="4" fillId="2" borderId="2" xfId="0" applyFont="1" applyFill="1" applyBorder="1" applyAlignment="1">
      <alignment horizontal="center" vertical="top" wrapText="1"/>
    </xf>
    <xf numFmtId="0" fontId="4" fillId="2" borderId="3" xfId="0" applyFont="1" applyFill="1" applyBorder="1" applyAlignment="1">
      <alignment horizontal="center" vertical="top" wrapText="1"/>
    </xf>
    <xf numFmtId="0" fontId="11" fillId="5" borderId="4" xfId="0" applyFont="1" applyFill="1" applyBorder="1" applyAlignment="1">
      <alignment horizontal="center" vertical="center" wrapText="1"/>
    </xf>
    <xf numFmtId="0" fontId="11" fillId="5" borderId="4" xfId="0" applyFont="1" applyFill="1" applyBorder="1" applyAlignment="1">
      <alignment horizontal="center" vertical="top" wrapText="1"/>
    </xf>
    <xf numFmtId="0" fontId="5" fillId="0" borderId="4" xfId="0" applyNumberFormat="1" applyFont="1" applyFill="1" applyBorder="1" applyAlignment="1">
      <alignment horizontal="left" vertical="center" wrapText="1"/>
    </xf>
    <xf numFmtId="0" fontId="5" fillId="0" borderId="4" xfId="0" applyFont="1" applyFill="1" applyBorder="1" applyAlignment="1">
      <alignment horizontal="left" vertical="center" wrapText="1"/>
    </xf>
    <xf numFmtId="3" fontId="1" fillId="0" borderId="4" xfId="0" applyNumberFormat="1" applyFont="1" applyBorder="1"/>
    <xf numFmtId="0" fontId="1" fillId="0" borderId="4" xfId="0" applyFont="1" applyBorder="1"/>
    <xf numFmtId="3" fontId="6" fillId="7" borderId="4" xfId="0" applyNumberFormat="1" applyFont="1" applyFill="1" applyBorder="1" applyAlignment="1">
      <alignment horizontal="right" vertical="top"/>
    </xf>
    <xf numFmtId="0" fontId="4" fillId="5" borderId="4" xfId="0" applyFont="1"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79998168889431442"/>
    <pageSetUpPr fitToPage="1"/>
  </sheetPr>
  <dimension ref="A1:G14"/>
  <sheetViews>
    <sheetView tabSelected="1" workbookViewId="0">
      <selection activeCell="I2" sqref="I2"/>
    </sheetView>
  </sheetViews>
  <sheetFormatPr defaultRowHeight="15" x14ac:dyDescent="0.25"/>
  <cols>
    <col min="1" max="2" width="8.5703125" style="31" customWidth="1"/>
    <col min="3" max="3" width="11" style="31" customWidth="1"/>
    <col min="4" max="4" width="35.42578125" style="31" customWidth="1"/>
    <col min="5" max="5" width="19" style="31" customWidth="1"/>
    <col min="6" max="6" width="9.140625" style="31"/>
    <col min="7" max="7" width="11.85546875" style="31" customWidth="1"/>
    <col min="8" max="16384" width="9.140625" style="31"/>
  </cols>
  <sheetData>
    <row r="1" spans="1:7" ht="48" customHeight="1" x14ac:dyDescent="0.25">
      <c r="D1" s="59" t="s">
        <v>73</v>
      </c>
      <c r="E1" s="59"/>
      <c r="F1" s="59"/>
      <c r="G1" s="59"/>
    </row>
    <row r="2" spans="1:7" x14ac:dyDescent="0.25">
      <c r="G2" s="2" t="s">
        <v>0</v>
      </c>
    </row>
    <row r="3" spans="1:7" x14ac:dyDescent="0.25">
      <c r="F3" s="2"/>
    </row>
    <row r="4" spans="1:7" ht="33.75" customHeight="1" x14ac:dyDescent="0.3">
      <c r="A4" s="60" t="s">
        <v>66</v>
      </c>
      <c r="B4" s="60"/>
      <c r="C4" s="60"/>
      <c r="D4" s="60"/>
      <c r="E4" s="60"/>
      <c r="F4" s="60"/>
      <c r="G4" s="60"/>
    </row>
    <row r="6" spans="1:7" ht="39" x14ac:dyDescent="0.25">
      <c r="C6" s="71" t="s">
        <v>47</v>
      </c>
      <c r="D6" s="71" t="s">
        <v>48</v>
      </c>
      <c r="E6" s="71" t="s">
        <v>67</v>
      </c>
      <c r="F6" s="72" t="s">
        <v>60</v>
      </c>
      <c r="G6" s="78" t="s">
        <v>80</v>
      </c>
    </row>
    <row r="7" spans="1:7" x14ac:dyDescent="0.25">
      <c r="C7" s="73" t="s">
        <v>49</v>
      </c>
      <c r="D7" s="74" t="s">
        <v>50</v>
      </c>
      <c r="E7" s="75">
        <f>E8+E9</f>
        <v>3250578</v>
      </c>
      <c r="F7" s="75">
        <f>F8+F9</f>
        <v>10182</v>
      </c>
      <c r="G7" s="75">
        <f t="shared" ref="G7:G8" si="0">E7+F7</f>
        <v>3260760</v>
      </c>
    </row>
    <row r="8" spans="1:7" x14ac:dyDescent="0.25">
      <c r="C8" s="73">
        <v>1000</v>
      </c>
      <c r="D8" s="74" t="s">
        <v>78</v>
      </c>
      <c r="E8" s="75">
        <f>'1.tab_atlidziba'!$V$14</f>
        <v>1028352</v>
      </c>
      <c r="F8" s="76"/>
      <c r="G8" s="75">
        <f t="shared" si="0"/>
        <v>1028352</v>
      </c>
    </row>
    <row r="9" spans="1:7" x14ac:dyDescent="0.25">
      <c r="C9" s="73">
        <v>2000</v>
      </c>
      <c r="D9" s="74" t="s">
        <v>79</v>
      </c>
      <c r="E9" s="75">
        <f>'2.tab_preces un pakalpojumi'!$D$5</f>
        <v>2222226</v>
      </c>
      <c r="F9" s="77">
        <v>10182</v>
      </c>
      <c r="G9" s="75">
        <f>E9+F9</f>
        <v>2232408</v>
      </c>
    </row>
    <row r="12" spans="1:7" x14ac:dyDescent="0.25">
      <c r="B12" s="41"/>
      <c r="C12" s="42"/>
    </row>
    <row r="13" spans="1:7" x14ac:dyDescent="0.25">
      <c r="B13" s="41"/>
    </row>
    <row r="14" spans="1:7" x14ac:dyDescent="0.25">
      <c r="C14" s="42"/>
    </row>
  </sheetData>
  <mergeCells count="2">
    <mergeCell ref="D1:G1"/>
    <mergeCell ref="A4:G4"/>
  </mergeCells>
  <pageMargins left="0.7" right="0.7" top="0.75" bottom="0.75" header="0.3" footer="0.3"/>
  <pageSetup paperSize="9" scale="95" fitToHeight="0" orientation="portrait" horizontalDpi="4294967293"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5F229F-2CF7-4979-BB8B-02BD929F06F4}">
  <sheetPr>
    <tabColor theme="9" tint="0.79998168889431442"/>
    <pageSetUpPr fitToPage="1"/>
  </sheetPr>
  <dimension ref="A1:X21"/>
  <sheetViews>
    <sheetView zoomScale="89" zoomScaleNormal="89" workbookViewId="0">
      <selection activeCell="B25" sqref="B25"/>
    </sheetView>
  </sheetViews>
  <sheetFormatPr defaultRowHeight="15" x14ac:dyDescent="0.25"/>
  <cols>
    <col min="1" max="1" width="4.140625" style="1" customWidth="1"/>
    <col min="2" max="2" width="24.28515625" style="1" customWidth="1"/>
    <col min="3" max="3" width="13.85546875" style="1" customWidth="1"/>
    <col min="4" max="4" width="6.7109375" style="1" customWidth="1"/>
    <col min="5" max="5" width="6.85546875" style="1" customWidth="1"/>
    <col min="6" max="6" width="8" style="1" customWidth="1"/>
    <col min="7" max="7" width="7.28515625" style="1" customWidth="1"/>
    <col min="8" max="8" width="8" style="1" customWidth="1"/>
    <col min="9" max="9" width="10.42578125" style="1" customWidth="1"/>
    <col min="10" max="10" width="10.85546875" style="1" customWidth="1"/>
    <col min="11" max="11" width="11.42578125" style="1" customWidth="1"/>
    <col min="12" max="12" width="13.42578125" style="1" customWidth="1"/>
    <col min="13" max="13" width="9.42578125" style="1" customWidth="1"/>
    <col min="14" max="14" width="9.140625" style="1"/>
    <col min="15" max="15" width="10.5703125" style="1" customWidth="1"/>
    <col min="16" max="16" width="9.28515625" style="1" bestFit="1" customWidth="1"/>
    <col min="17" max="17" width="7.85546875" style="1" customWidth="1"/>
    <col min="18" max="18" width="9.5703125" style="1" bestFit="1" customWidth="1"/>
    <col min="19" max="19" width="7.85546875" style="1" customWidth="1"/>
    <col min="20" max="20" width="8.85546875" style="1" bestFit="1" customWidth="1"/>
    <col min="21" max="22" width="10.28515625" style="1" bestFit="1" customWidth="1"/>
    <col min="23" max="16384" width="9.140625" style="1"/>
  </cols>
  <sheetData>
    <row r="1" spans="1:24" ht="18" customHeight="1" x14ac:dyDescent="0.25">
      <c r="R1" s="31"/>
      <c r="T1" s="31"/>
      <c r="V1" s="55" t="s">
        <v>65</v>
      </c>
    </row>
    <row r="2" spans="1:24" ht="18.75" x14ac:dyDescent="0.25">
      <c r="B2" s="63" t="s">
        <v>1</v>
      </c>
      <c r="C2" s="63"/>
      <c r="D2" s="63"/>
      <c r="E2" s="63"/>
      <c r="F2" s="63"/>
      <c r="G2" s="63"/>
      <c r="H2" s="63"/>
      <c r="I2" s="63"/>
      <c r="J2" s="63"/>
      <c r="K2" s="63"/>
      <c r="L2" s="63"/>
      <c r="M2" s="63"/>
      <c r="N2" s="63"/>
      <c r="O2" s="63"/>
      <c r="P2" s="63"/>
      <c r="Q2" s="63"/>
      <c r="R2" s="63"/>
      <c r="S2" s="63"/>
      <c r="T2" s="63"/>
      <c r="U2" s="63"/>
      <c r="V2" s="40"/>
    </row>
    <row r="3" spans="1:24" ht="15" customHeight="1" x14ac:dyDescent="0.25">
      <c r="A3" s="1" t="s">
        <v>2</v>
      </c>
      <c r="Q3" s="3"/>
      <c r="R3" s="3"/>
      <c r="T3" s="3"/>
      <c r="U3" s="3"/>
    </row>
    <row r="4" spans="1:24" ht="31.5" customHeight="1" x14ac:dyDescent="0.25">
      <c r="A4" s="64" t="s">
        <v>3</v>
      </c>
      <c r="B4" s="65"/>
      <c r="C4" s="65"/>
      <c r="D4" s="65"/>
      <c r="E4" s="65"/>
      <c r="F4" s="65"/>
      <c r="G4" s="66"/>
      <c r="H4" s="67" t="s">
        <v>4</v>
      </c>
      <c r="I4" s="67"/>
      <c r="J4" s="67"/>
      <c r="K4" s="67"/>
      <c r="L4" s="67"/>
      <c r="M4" s="67"/>
      <c r="N4" s="67"/>
      <c r="O4" s="67"/>
      <c r="P4" s="67"/>
      <c r="Q4" s="68" t="s">
        <v>5</v>
      </c>
      <c r="R4" s="69"/>
      <c r="S4" s="70"/>
      <c r="T4" s="68" t="s">
        <v>6</v>
      </c>
      <c r="U4" s="69"/>
      <c r="V4" s="70"/>
    </row>
    <row r="5" spans="1:24" ht="76.5" x14ac:dyDescent="0.25">
      <c r="A5" s="4" t="s">
        <v>7</v>
      </c>
      <c r="B5" s="5" t="s">
        <v>8</v>
      </c>
      <c r="C5" s="5" t="s">
        <v>9</v>
      </c>
      <c r="D5" s="5" t="s">
        <v>10</v>
      </c>
      <c r="E5" s="5" t="s">
        <v>11</v>
      </c>
      <c r="F5" s="5" t="s">
        <v>12</v>
      </c>
      <c r="G5" s="6" t="s">
        <v>13</v>
      </c>
      <c r="H5" s="5" t="s">
        <v>14</v>
      </c>
      <c r="I5" s="5" t="s">
        <v>15</v>
      </c>
      <c r="J5" s="5" t="s">
        <v>16</v>
      </c>
      <c r="K5" s="5" t="s">
        <v>68</v>
      </c>
      <c r="L5" s="5" t="s">
        <v>69</v>
      </c>
      <c r="M5" s="5" t="s">
        <v>17</v>
      </c>
      <c r="N5" s="5" t="s">
        <v>18</v>
      </c>
      <c r="O5" s="5" t="s">
        <v>19</v>
      </c>
      <c r="P5" s="5" t="s">
        <v>20</v>
      </c>
      <c r="Q5" s="7" t="s">
        <v>22</v>
      </c>
      <c r="R5" s="7" t="s">
        <v>23</v>
      </c>
      <c r="S5" s="7" t="s">
        <v>21</v>
      </c>
      <c r="T5" s="7" t="s">
        <v>22</v>
      </c>
      <c r="U5" s="7" t="s">
        <v>23</v>
      </c>
      <c r="V5" s="7" t="s">
        <v>21</v>
      </c>
    </row>
    <row r="6" spans="1:24" x14ac:dyDescent="0.25">
      <c r="A6" s="8"/>
      <c r="B6" s="37" t="s">
        <v>24</v>
      </c>
      <c r="C6" s="38"/>
      <c r="D6" s="38"/>
      <c r="E6" s="38"/>
      <c r="F6" s="38"/>
      <c r="G6" s="38"/>
      <c r="H6" s="38"/>
      <c r="I6" s="38"/>
      <c r="J6" s="38"/>
      <c r="K6" s="38"/>
      <c r="L6" s="38"/>
      <c r="M6" s="38"/>
      <c r="N6" s="38"/>
      <c r="O6" s="38"/>
      <c r="P6" s="38"/>
      <c r="Q6" s="38"/>
      <c r="R6" s="38"/>
      <c r="S6" s="38"/>
      <c r="T6" s="38"/>
      <c r="U6" s="39"/>
      <c r="V6" s="38"/>
    </row>
    <row r="7" spans="1:24" ht="25.5" x14ac:dyDescent="0.25">
      <c r="A7" s="9">
        <v>1</v>
      </c>
      <c r="B7" s="10" t="s">
        <v>25</v>
      </c>
      <c r="C7" s="11" t="s">
        <v>26</v>
      </c>
      <c r="D7" s="12">
        <v>20</v>
      </c>
      <c r="E7" s="12" t="s">
        <v>27</v>
      </c>
      <c r="F7" s="12">
        <v>11</v>
      </c>
      <c r="G7" s="13">
        <v>1</v>
      </c>
      <c r="H7" s="14">
        <v>2050</v>
      </c>
      <c r="I7" s="14">
        <v>106</v>
      </c>
      <c r="J7" s="14">
        <v>300</v>
      </c>
      <c r="K7" s="14">
        <f>ROUND(H7*0.092,)</f>
        <v>189</v>
      </c>
      <c r="L7" s="14">
        <f>ROUND(H7*0.02,)</f>
        <v>41</v>
      </c>
      <c r="M7" s="14">
        <v>0</v>
      </c>
      <c r="N7" s="14">
        <f>ROUND(H7/12*0.5,)</f>
        <v>85</v>
      </c>
      <c r="O7" s="14">
        <f>ROUND(SUM(H7:N7)*0.2359,)</f>
        <v>654</v>
      </c>
      <c r="P7" s="14">
        <f>SUM(H7:O7)</f>
        <v>3425</v>
      </c>
      <c r="Q7" s="57">
        <f>SUM(H7:M7)*G7</f>
        <v>2686</v>
      </c>
      <c r="R7" s="14">
        <f t="shared" ref="R7:R13" si="0">O7*G7+N7*G7</f>
        <v>739</v>
      </c>
      <c r="S7" s="14">
        <f t="shared" ref="S7:S13" si="1">P7*G7</f>
        <v>3425</v>
      </c>
      <c r="T7" s="14">
        <f>Q7*12</f>
        <v>32232</v>
      </c>
      <c r="U7" s="14">
        <f t="shared" ref="U7:V13" si="2">R7*12</f>
        <v>8868</v>
      </c>
      <c r="V7" s="14">
        <f t="shared" si="2"/>
        <v>41100</v>
      </c>
      <c r="X7" s="56"/>
    </row>
    <row r="8" spans="1:24" x14ac:dyDescent="0.25">
      <c r="A8" s="9">
        <v>2</v>
      </c>
      <c r="B8" s="15" t="s">
        <v>28</v>
      </c>
      <c r="C8" s="11" t="s">
        <v>29</v>
      </c>
      <c r="D8" s="12">
        <v>20</v>
      </c>
      <c r="E8" s="12" t="s">
        <v>30</v>
      </c>
      <c r="F8" s="12">
        <v>7</v>
      </c>
      <c r="G8" s="13">
        <v>2</v>
      </c>
      <c r="H8" s="14">
        <v>1680</v>
      </c>
      <c r="I8" s="14">
        <v>78</v>
      </c>
      <c r="J8" s="14">
        <v>300</v>
      </c>
      <c r="K8" s="14">
        <f t="shared" ref="K8:K11" si="3">ROUND(H8*0.092,)</f>
        <v>155</v>
      </c>
      <c r="L8" s="14">
        <f t="shared" ref="L8:L10" si="4">ROUND(H8*0.02,)</f>
        <v>34</v>
      </c>
      <c r="M8" s="14">
        <v>0</v>
      </c>
      <c r="N8" s="14">
        <f t="shared" ref="N8:N13" si="5">ROUND(H8/12*0.5,)</f>
        <v>70</v>
      </c>
      <c r="O8" s="14">
        <f t="shared" ref="O8:O13" si="6">ROUND(SUM(H8:N8)*0.2359,)</f>
        <v>547</v>
      </c>
      <c r="P8" s="14">
        <f t="shared" ref="P8:P13" si="7">SUM(H8:O8)</f>
        <v>2864</v>
      </c>
      <c r="Q8" s="57">
        <f t="shared" ref="Q8:Q13" si="8">SUM(H8:M8)*G8</f>
        <v>4494</v>
      </c>
      <c r="R8" s="14">
        <f t="shared" si="0"/>
        <v>1234</v>
      </c>
      <c r="S8" s="14">
        <f t="shared" si="1"/>
        <v>5728</v>
      </c>
      <c r="T8" s="14">
        <f t="shared" ref="T8:T13" si="9">Q8*12</f>
        <v>53928</v>
      </c>
      <c r="U8" s="14">
        <f t="shared" si="2"/>
        <v>14808</v>
      </c>
      <c r="V8" s="14">
        <f t="shared" si="2"/>
        <v>68736</v>
      </c>
      <c r="X8" s="56"/>
    </row>
    <row r="9" spans="1:24" x14ac:dyDescent="0.25">
      <c r="A9" s="9">
        <v>3</v>
      </c>
      <c r="B9" s="15" t="s">
        <v>31</v>
      </c>
      <c r="C9" s="11" t="s">
        <v>32</v>
      </c>
      <c r="D9" s="12">
        <v>20</v>
      </c>
      <c r="E9" s="12" t="s">
        <v>33</v>
      </c>
      <c r="F9" s="12">
        <v>6</v>
      </c>
      <c r="G9" s="13">
        <v>5</v>
      </c>
      <c r="H9" s="14">
        <v>1515</v>
      </c>
      <c r="I9" s="14">
        <v>71</v>
      </c>
      <c r="J9" s="14">
        <v>300</v>
      </c>
      <c r="K9" s="14">
        <f t="shared" si="3"/>
        <v>139</v>
      </c>
      <c r="L9" s="14">
        <f t="shared" si="4"/>
        <v>30</v>
      </c>
      <c r="M9" s="14">
        <v>0</v>
      </c>
      <c r="N9" s="14">
        <f t="shared" si="5"/>
        <v>63</v>
      </c>
      <c r="O9" s="14">
        <f t="shared" si="6"/>
        <v>500</v>
      </c>
      <c r="P9" s="14">
        <f t="shared" si="7"/>
        <v>2618</v>
      </c>
      <c r="Q9" s="57">
        <f t="shared" si="8"/>
        <v>10275</v>
      </c>
      <c r="R9" s="14">
        <f t="shared" si="0"/>
        <v>2815</v>
      </c>
      <c r="S9" s="14">
        <f t="shared" si="1"/>
        <v>13090</v>
      </c>
      <c r="T9" s="14">
        <f t="shared" si="9"/>
        <v>123300</v>
      </c>
      <c r="U9" s="14">
        <f t="shared" si="2"/>
        <v>33780</v>
      </c>
      <c r="V9" s="14">
        <f t="shared" si="2"/>
        <v>157080</v>
      </c>
      <c r="X9" s="56"/>
    </row>
    <row r="10" spans="1:24" x14ac:dyDescent="0.25">
      <c r="A10" s="9">
        <v>4</v>
      </c>
      <c r="B10" s="15" t="s">
        <v>34</v>
      </c>
      <c r="C10" s="16" t="s">
        <v>35</v>
      </c>
      <c r="D10" s="12">
        <v>20</v>
      </c>
      <c r="E10" s="12" t="s">
        <v>36</v>
      </c>
      <c r="F10" s="12">
        <v>4</v>
      </c>
      <c r="G10" s="13">
        <v>20</v>
      </c>
      <c r="H10" s="14">
        <v>1450</v>
      </c>
      <c r="I10" s="14">
        <v>43</v>
      </c>
      <c r="J10" s="14">
        <v>300</v>
      </c>
      <c r="K10" s="14">
        <f t="shared" si="3"/>
        <v>133</v>
      </c>
      <c r="L10" s="14">
        <f t="shared" si="4"/>
        <v>29</v>
      </c>
      <c r="M10" s="14">
        <v>0</v>
      </c>
      <c r="N10" s="14">
        <f t="shared" si="5"/>
        <v>60</v>
      </c>
      <c r="O10" s="14">
        <f t="shared" si="6"/>
        <v>475</v>
      </c>
      <c r="P10" s="14">
        <f>SUM(H10:O10)</f>
        <v>2490</v>
      </c>
      <c r="Q10" s="57">
        <f t="shared" si="8"/>
        <v>39100</v>
      </c>
      <c r="R10" s="14">
        <f t="shared" si="0"/>
        <v>10700</v>
      </c>
      <c r="S10" s="14">
        <f t="shared" si="1"/>
        <v>49800</v>
      </c>
      <c r="T10" s="14">
        <f t="shared" si="9"/>
        <v>469200</v>
      </c>
      <c r="U10" s="14">
        <f t="shared" si="2"/>
        <v>128400</v>
      </c>
      <c r="V10" s="14">
        <f t="shared" si="2"/>
        <v>597600</v>
      </c>
      <c r="X10" s="56"/>
    </row>
    <row r="11" spans="1:24" x14ac:dyDescent="0.25">
      <c r="A11" s="9">
        <v>5</v>
      </c>
      <c r="B11" s="17" t="s">
        <v>37</v>
      </c>
      <c r="C11" s="17" t="s">
        <v>38</v>
      </c>
      <c r="D11" s="12">
        <v>4</v>
      </c>
      <c r="E11" s="12" t="s">
        <v>39</v>
      </c>
      <c r="F11" s="12">
        <v>6</v>
      </c>
      <c r="G11" s="13">
        <v>5</v>
      </c>
      <c r="H11" s="14">
        <v>918</v>
      </c>
      <c r="I11" s="14">
        <v>0</v>
      </c>
      <c r="J11" s="14">
        <v>0</v>
      </c>
      <c r="K11" s="14">
        <f t="shared" si="3"/>
        <v>84</v>
      </c>
      <c r="L11" s="14">
        <f>ROUND(H11*0.02,)</f>
        <v>18</v>
      </c>
      <c r="M11" s="14">
        <f>ROUND(H11/12*0.65,)</f>
        <v>50</v>
      </c>
      <c r="N11" s="14">
        <f t="shared" si="5"/>
        <v>38</v>
      </c>
      <c r="O11" s="14">
        <f t="shared" si="6"/>
        <v>261</v>
      </c>
      <c r="P11" s="14">
        <f t="shared" si="7"/>
        <v>1369</v>
      </c>
      <c r="Q11" s="57">
        <f t="shared" si="8"/>
        <v>5350</v>
      </c>
      <c r="R11" s="14">
        <f t="shared" si="0"/>
        <v>1495</v>
      </c>
      <c r="S11" s="14">
        <f t="shared" si="1"/>
        <v>6845</v>
      </c>
      <c r="T11" s="14">
        <f t="shared" si="9"/>
        <v>64200</v>
      </c>
      <c r="U11" s="14">
        <f t="shared" si="2"/>
        <v>17940</v>
      </c>
      <c r="V11" s="14">
        <f t="shared" si="2"/>
        <v>82140</v>
      </c>
      <c r="X11" s="56"/>
    </row>
    <row r="12" spans="1:24" x14ac:dyDescent="0.25">
      <c r="A12" s="9">
        <v>6</v>
      </c>
      <c r="B12" s="17" t="s">
        <v>40</v>
      </c>
      <c r="C12" s="17" t="s">
        <v>38</v>
      </c>
      <c r="D12" s="12">
        <v>3</v>
      </c>
      <c r="E12" s="12" t="s">
        <v>41</v>
      </c>
      <c r="F12" s="12">
        <v>5</v>
      </c>
      <c r="G12" s="13">
        <v>2</v>
      </c>
      <c r="H12" s="14">
        <v>846</v>
      </c>
      <c r="I12" s="14">
        <v>0</v>
      </c>
      <c r="J12" s="14">
        <v>0</v>
      </c>
      <c r="K12" s="14">
        <v>0</v>
      </c>
      <c r="L12" s="14">
        <f>ROUND(H12*0.02,)</f>
        <v>17</v>
      </c>
      <c r="M12" s="14">
        <f t="shared" ref="M12:M13" si="10">ROUND(H12/12*0.65,)</f>
        <v>46</v>
      </c>
      <c r="N12" s="14">
        <f t="shared" si="5"/>
        <v>35</v>
      </c>
      <c r="O12" s="14">
        <f t="shared" si="6"/>
        <v>223</v>
      </c>
      <c r="P12" s="14">
        <f t="shared" si="7"/>
        <v>1167</v>
      </c>
      <c r="Q12" s="57">
        <f t="shared" si="8"/>
        <v>1818</v>
      </c>
      <c r="R12" s="14">
        <f t="shared" si="0"/>
        <v>516</v>
      </c>
      <c r="S12" s="14">
        <f t="shared" si="1"/>
        <v>2334</v>
      </c>
      <c r="T12" s="14">
        <f t="shared" si="9"/>
        <v>21816</v>
      </c>
      <c r="U12" s="14">
        <f t="shared" si="2"/>
        <v>6192</v>
      </c>
      <c r="V12" s="14">
        <f t="shared" si="2"/>
        <v>28008</v>
      </c>
      <c r="X12" s="56"/>
    </row>
    <row r="13" spans="1:24" x14ac:dyDescent="0.25">
      <c r="A13" s="9">
        <v>7</v>
      </c>
      <c r="B13" s="17" t="s">
        <v>42</v>
      </c>
      <c r="C13" s="17" t="s">
        <v>38</v>
      </c>
      <c r="D13" s="18" t="s">
        <v>43</v>
      </c>
      <c r="E13" s="12" t="s">
        <v>44</v>
      </c>
      <c r="F13" s="12">
        <v>6</v>
      </c>
      <c r="G13" s="13">
        <v>2</v>
      </c>
      <c r="H13" s="14">
        <v>1579</v>
      </c>
      <c r="I13" s="14">
        <v>0</v>
      </c>
      <c r="J13" s="14">
        <v>0</v>
      </c>
      <c r="K13" s="14">
        <v>0</v>
      </c>
      <c r="L13" s="14">
        <f>ROUND(H13*0.05,)</f>
        <v>79</v>
      </c>
      <c r="M13" s="14">
        <f t="shared" si="10"/>
        <v>86</v>
      </c>
      <c r="N13" s="14">
        <f t="shared" si="5"/>
        <v>66</v>
      </c>
      <c r="O13" s="14">
        <f t="shared" si="6"/>
        <v>427</v>
      </c>
      <c r="P13" s="14">
        <f t="shared" si="7"/>
        <v>2237</v>
      </c>
      <c r="Q13" s="57">
        <f t="shared" si="8"/>
        <v>3488</v>
      </c>
      <c r="R13" s="14">
        <f t="shared" si="0"/>
        <v>986</v>
      </c>
      <c r="S13" s="14">
        <f t="shared" si="1"/>
        <v>4474</v>
      </c>
      <c r="T13" s="14">
        <f t="shared" si="9"/>
        <v>41856</v>
      </c>
      <c r="U13" s="14">
        <f t="shared" si="2"/>
        <v>11832</v>
      </c>
      <c r="V13" s="14">
        <f t="shared" si="2"/>
        <v>53688</v>
      </c>
      <c r="X13" s="56"/>
    </row>
    <row r="14" spans="1:24" x14ac:dyDescent="0.25">
      <c r="A14" s="19"/>
      <c r="B14" s="20" t="s">
        <v>45</v>
      </c>
      <c r="C14" s="21"/>
      <c r="D14" s="22"/>
      <c r="E14" s="22"/>
      <c r="F14" s="22"/>
      <c r="G14" s="23">
        <f>SUM(G7:G13)</f>
        <v>37</v>
      </c>
      <c r="H14" s="23">
        <f t="shared" ref="H14:T14" si="11">SUM(H7:H13)</f>
        <v>10038</v>
      </c>
      <c r="I14" s="23">
        <f t="shared" si="11"/>
        <v>298</v>
      </c>
      <c r="J14" s="23">
        <f t="shared" si="11"/>
        <v>1200</v>
      </c>
      <c r="K14" s="23">
        <f t="shared" si="11"/>
        <v>700</v>
      </c>
      <c r="L14" s="23">
        <f t="shared" si="11"/>
        <v>248</v>
      </c>
      <c r="M14" s="23">
        <f t="shared" si="11"/>
        <v>182</v>
      </c>
      <c r="N14" s="23">
        <f t="shared" si="11"/>
        <v>417</v>
      </c>
      <c r="O14" s="23">
        <f t="shared" si="11"/>
        <v>3087</v>
      </c>
      <c r="P14" s="23">
        <f t="shared" si="11"/>
        <v>16170</v>
      </c>
      <c r="Q14" s="58">
        <f>SUM(Q7:Q13)</f>
        <v>67211</v>
      </c>
      <c r="R14" s="23">
        <f>SUM(R7:R13)</f>
        <v>18485</v>
      </c>
      <c r="S14" s="23">
        <f>SUM(S7:S13)</f>
        <v>85696</v>
      </c>
      <c r="T14" s="23">
        <f t="shared" si="11"/>
        <v>806532</v>
      </c>
      <c r="U14" s="23">
        <f>SUM(U7:U13)</f>
        <v>221820</v>
      </c>
      <c r="V14" s="23">
        <f>SUM(V7:V13)</f>
        <v>1028352</v>
      </c>
      <c r="X14" s="56"/>
    </row>
    <row r="15" spans="1:24" x14ac:dyDescent="0.25">
      <c r="X15" s="56"/>
    </row>
    <row r="16" spans="1:24" ht="15.75" x14ac:dyDescent="0.25">
      <c r="A16" s="24"/>
      <c r="B16" s="25" t="s">
        <v>46</v>
      </c>
      <c r="C16" s="26"/>
      <c r="F16" s="27"/>
    </row>
    <row r="17" spans="1:22" x14ac:dyDescent="0.25">
      <c r="A17" s="26"/>
    </row>
    <row r="18" spans="1:22" x14ac:dyDescent="0.25">
      <c r="B18" s="61" t="s">
        <v>70</v>
      </c>
      <c r="C18" s="61"/>
      <c r="D18" s="61"/>
      <c r="E18" s="61"/>
      <c r="F18" s="61"/>
      <c r="G18" s="61"/>
      <c r="H18" s="61"/>
      <c r="I18" s="61"/>
      <c r="J18" s="61"/>
      <c r="K18" s="61"/>
      <c r="L18" s="61"/>
      <c r="M18" s="61"/>
      <c r="N18" s="61"/>
      <c r="O18" s="61"/>
      <c r="P18" s="61"/>
      <c r="Q18" s="61"/>
      <c r="R18" s="61"/>
      <c r="S18" s="61"/>
      <c r="T18" s="61"/>
      <c r="U18" s="61"/>
      <c r="V18" s="61"/>
    </row>
    <row r="19" spans="1:22" ht="15" customHeight="1" x14ac:dyDescent="0.25">
      <c r="B19" s="62" t="s">
        <v>71</v>
      </c>
      <c r="C19" s="62"/>
      <c r="D19" s="62"/>
      <c r="E19" s="62"/>
      <c r="F19" s="62"/>
      <c r="G19" s="62"/>
      <c r="H19" s="62"/>
      <c r="I19" s="62"/>
      <c r="J19" s="62"/>
      <c r="K19" s="62"/>
      <c r="L19" s="62"/>
      <c r="M19" s="62"/>
      <c r="N19" s="62"/>
      <c r="O19" s="62"/>
      <c r="P19" s="62"/>
      <c r="Q19" s="62"/>
      <c r="R19" s="62"/>
      <c r="S19" s="62"/>
      <c r="T19" s="62"/>
      <c r="U19" s="62"/>
      <c r="V19" s="62"/>
    </row>
    <row r="20" spans="1:22" x14ac:dyDescent="0.25">
      <c r="B20" s="62" t="s">
        <v>72</v>
      </c>
      <c r="C20" s="62"/>
      <c r="D20" s="62"/>
      <c r="E20" s="62"/>
      <c r="F20" s="62"/>
      <c r="G20" s="62"/>
      <c r="H20" s="62"/>
      <c r="I20" s="62"/>
      <c r="J20" s="62"/>
      <c r="K20" s="62"/>
      <c r="L20" s="62"/>
      <c r="M20" s="62"/>
      <c r="N20" s="62"/>
      <c r="O20" s="62"/>
      <c r="P20" s="62"/>
      <c r="Q20" s="62"/>
      <c r="R20" s="62"/>
      <c r="S20" s="62"/>
      <c r="T20" s="62"/>
      <c r="U20" s="62"/>
      <c r="V20" s="62"/>
    </row>
    <row r="21" spans="1:22" x14ac:dyDescent="0.25">
      <c r="Q21" s="56"/>
    </row>
  </sheetData>
  <mergeCells count="8">
    <mergeCell ref="B18:V18"/>
    <mergeCell ref="B19:V19"/>
    <mergeCell ref="B20:V20"/>
    <mergeCell ref="B2:U2"/>
    <mergeCell ref="A4:G4"/>
    <mergeCell ref="H4:P4"/>
    <mergeCell ref="Q4:S4"/>
    <mergeCell ref="T4:V4"/>
  </mergeCells>
  <pageMargins left="0.7" right="0.7" top="0.75" bottom="0.75" header="0.3" footer="0.3"/>
  <pageSetup paperSize="9" scale="40" fitToHeight="0" orientation="portrait" horizontalDpi="4294967293" vertic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6D31EB-232D-4DF5-A05F-92402E6F071E}">
  <sheetPr>
    <tabColor theme="9" tint="0.79998168889431442"/>
    <pageSetUpPr fitToPage="1"/>
  </sheetPr>
  <dimension ref="A2:S13"/>
  <sheetViews>
    <sheetView zoomScale="91" zoomScaleNormal="91" workbookViewId="0">
      <selection activeCell="C4" sqref="C4:C5"/>
    </sheetView>
  </sheetViews>
  <sheetFormatPr defaultRowHeight="15" x14ac:dyDescent="0.25"/>
  <cols>
    <col min="1" max="1" width="11.42578125" style="1" customWidth="1"/>
    <col min="2" max="2" width="26.85546875" style="1" customWidth="1"/>
    <col min="3" max="3" width="11.7109375" style="1" customWidth="1"/>
    <col min="4" max="4" width="15.5703125" style="1" customWidth="1"/>
    <col min="5" max="5" width="64.85546875" style="36" customWidth="1"/>
    <col min="6" max="6" width="7.5703125" style="31" customWidth="1"/>
    <col min="7" max="9" width="9.140625" style="31"/>
    <col min="10" max="10" width="10" style="31" bestFit="1" customWidth="1"/>
    <col min="11" max="16384" width="9.140625" style="31"/>
  </cols>
  <sheetData>
    <row r="2" spans="1:19" x14ac:dyDescent="0.25">
      <c r="E2" s="54" t="s">
        <v>63</v>
      </c>
    </row>
    <row r="3" spans="1:19" ht="18.75" customHeight="1" thickBot="1" x14ac:dyDescent="0.3">
      <c r="A3" s="63" t="s">
        <v>64</v>
      </c>
      <c r="B3" s="63"/>
      <c r="C3" s="63"/>
      <c r="D3" s="63"/>
      <c r="E3" s="63"/>
      <c r="F3" s="40"/>
      <c r="G3" s="40"/>
      <c r="H3" s="40"/>
      <c r="I3" s="40"/>
      <c r="J3" s="40"/>
      <c r="K3" s="40"/>
      <c r="L3" s="40"/>
      <c r="M3" s="40"/>
      <c r="N3" s="40"/>
      <c r="O3" s="40"/>
      <c r="P3" s="40"/>
      <c r="Q3" s="40"/>
      <c r="R3" s="40"/>
      <c r="S3" s="40"/>
    </row>
    <row r="4" spans="1:19" ht="36.75" thickBot="1" x14ac:dyDescent="0.3">
      <c r="A4" s="43" t="s">
        <v>47</v>
      </c>
      <c r="B4" s="44" t="s">
        <v>48</v>
      </c>
      <c r="C4" s="30" t="s">
        <v>60</v>
      </c>
      <c r="D4" s="30" t="s">
        <v>61</v>
      </c>
      <c r="E4" s="32" t="s">
        <v>62</v>
      </c>
    </row>
    <row r="5" spans="1:19" x14ac:dyDescent="0.25">
      <c r="A5" s="45">
        <v>2000</v>
      </c>
      <c r="B5" s="46" t="s">
        <v>51</v>
      </c>
      <c r="C5" s="47">
        <v>10182</v>
      </c>
      <c r="D5" s="47">
        <v>2222226</v>
      </c>
      <c r="E5" s="33"/>
    </row>
    <row r="6" spans="1:19" x14ac:dyDescent="0.25">
      <c r="A6" s="48">
        <v>2200</v>
      </c>
      <c r="B6" s="28" t="s">
        <v>52</v>
      </c>
      <c r="C6" s="49">
        <v>4232</v>
      </c>
      <c r="D6" s="49">
        <v>158404</v>
      </c>
      <c r="E6" s="34"/>
    </row>
    <row r="7" spans="1:19" x14ac:dyDescent="0.25">
      <c r="A7" s="50">
        <v>2230</v>
      </c>
      <c r="B7" s="51" t="s">
        <v>53</v>
      </c>
      <c r="C7" s="52">
        <v>4232</v>
      </c>
      <c r="D7" s="52">
        <v>158404</v>
      </c>
      <c r="E7" s="35"/>
    </row>
    <row r="8" spans="1:19" ht="25.5" x14ac:dyDescent="0.25">
      <c r="A8" s="53">
        <v>2232</v>
      </c>
      <c r="B8" s="29" t="s">
        <v>54</v>
      </c>
      <c r="C8" s="52">
        <v>4232</v>
      </c>
      <c r="D8" s="52">
        <v>151570</v>
      </c>
      <c r="E8" s="35" t="s">
        <v>74</v>
      </c>
    </row>
    <row r="9" spans="1:19" ht="25.5" x14ac:dyDescent="0.25">
      <c r="A9" s="53">
        <v>2239</v>
      </c>
      <c r="B9" s="51" t="s">
        <v>55</v>
      </c>
      <c r="C9" s="52"/>
      <c r="D9" s="52">
        <v>6834</v>
      </c>
      <c r="E9" s="35" t="s">
        <v>75</v>
      </c>
    </row>
    <row r="10" spans="1:19" ht="51" x14ac:dyDescent="0.25">
      <c r="A10" s="48">
        <v>2300</v>
      </c>
      <c r="B10" s="28" t="s">
        <v>56</v>
      </c>
      <c r="C10" s="49">
        <v>5950</v>
      </c>
      <c r="D10" s="49">
        <v>2063822</v>
      </c>
      <c r="E10" s="34"/>
    </row>
    <row r="11" spans="1:19" ht="38.25" x14ac:dyDescent="0.25">
      <c r="A11" s="50">
        <v>2360</v>
      </c>
      <c r="B11" s="51" t="s">
        <v>57</v>
      </c>
      <c r="C11" s="52">
        <v>5950</v>
      </c>
      <c r="D11" s="52">
        <v>2063822</v>
      </c>
      <c r="E11" s="35"/>
    </row>
    <row r="12" spans="1:19" ht="63.75" x14ac:dyDescent="0.25">
      <c r="A12" s="53">
        <v>2363</v>
      </c>
      <c r="B12" s="29" t="s">
        <v>58</v>
      </c>
      <c r="C12" s="52">
        <v>5950</v>
      </c>
      <c r="D12" s="52">
        <v>2057930</v>
      </c>
      <c r="E12" s="35" t="s">
        <v>76</v>
      </c>
      <c r="J12" s="42"/>
    </row>
    <row r="13" spans="1:19" ht="76.5" x14ac:dyDescent="0.25">
      <c r="A13" s="53">
        <v>2369</v>
      </c>
      <c r="B13" s="51" t="s">
        <v>59</v>
      </c>
      <c r="C13" s="52"/>
      <c r="D13" s="52">
        <v>5892</v>
      </c>
      <c r="E13" s="35" t="s">
        <v>77</v>
      </c>
    </row>
  </sheetData>
  <mergeCells count="1">
    <mergeCell ref="A3:E3"/>
  </mergeCells>
  <pageMargins left="0.7" right="0.7" top="0.75" bottom="0.75" header="0.3" footer="0.3"/>
  <pageSetup paperSize="9" scale="67"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Kopsavilkums</vt:lpstr>
      <vt:lpstr>1.tab_atlidziba</vt:lpstr>
      <vt:lpstr>2.tab_preces un pakalpojumi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Raivis Ābele</dc:creator>
  <cp:lastModifiedBy>Inga Ošiņa</cp:lastModifiedBy>
  <cp:lastPrinted>2026-06-01T06:25:01Z</cp:lastPrinted>
  <dcterms:created xsi:type="dcterms:W3CDTF">2015-06-05T18:17:20Z</dcterms:created>
  <dcterms:modified xsi:type="dcterms:W3CDTF">2026-06-02T06:07:32Z</dcterms:modified>
</cp:coreProperties>
</file>