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vasvni.sharepoint.com/sites/G007/D002/Koplietojamie dokumenti/Darba dokumenti/Attīstības projekti 2017_2024/Attīstības projekti_2024/Birojs_Talejas1/Birojs_Oktobris_Uz FM/TAP ievietotais/"/>
    </mc:Choice>
  </mc:AlternateContent>
  <xr:revisionPtr revIDLastSave="0" documentId="8_{30EBCE0A-AC88-4B3F-8C97-5DDB031BCC25}" xr6:coauthVersionLast="47" xr6:coauthVersionMax="47" xr10:uidLastSave="{00000000-0000-0000-0000-000000000000}"/>
  <bookViews>
    <workbookView xWindow="-108" yWindow="-108" windowWidth="23256" windowHeight="12576" xr2:uid="{05FBF187-E5EB-4EFC-A969-B55311F87D21}"/>
  </bookViews>
  <sheets>
    <sheet name="Detalizēti aprēķini"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4" l="1"/>
  <c r="E13" i="4"/>
  <c r="D11" i="4"/>
  <c r="E11" i="4"/>
  <c r="F11" i="4"/>
  <c r="C11" i="4"/>
  <c r="F9" i="4"/>
  <c r="E9" i="4"/>
  <c r="F8" i="4"/>
  <c r="E8" i="4"/>
  <c r="F6" i="4"/>
  <c r="E6" i="4"/>
  <c r="D10" i="4"/>
  <c r="E10" i="4" s="1"/>
  <c r="F10" i="4" s="1"/>
  <c r="F7" i="4"/>
  <c r="F5" i="4"/>
  <c r="E5" i="4"/>
  <c r="D5" i="4"/>
</calcChain>
</file>

<file path=xl/sharedStrings.xml><?xml version="1.0" encoding="utf-8"?>
<sst xmlns="http://schemas.openxmlformats.org/spreadsheetml/2006/main" count="19" uniqueCount="19">
  <si>
    <t>Mobilās aplikācijas pilnveidošana un attīstība</t>
  </si>
  <si>
    <t>Kopā</t>
  </si>
  <si>
    <t>VID datorparka nomaiņa (fiziski un morāli novecojošās datortehnikas nomaiņa). 
1 datora cena 1000 EUR ar PVN. Plānots iegādāties jaunus datorus:
- 2026.gadā 11 gab., 
- 2027.gadā 99 gab.</t>
  </si>
  <si>
    <t>Plānots darbs pie gudrās darba vietas izveides un biznesa procesa pārvaldības sistēmas ieviešanas (izmaksas atkarīgas no izvēlētā risinājuma, piemēram, Appian, Pega, Bizagi un lietotāju skaita). Papildu rīki vai platformas, kas nepieciešamas gudrai darba vietas izveidei darbplūsmu automatizācijai un integrācijai (piemēram, biznesa inteliģence, datu integrācijas platformas, uzdevumu pārvaldība): 50-100 EUR par lietotāju, t.i. 150 000-300 000 EUR gadā. 
Pēc ekspertu metodes: vidēji 68 EUR par lietotāju, 3000 lietotāji</t>
  </si>
  <si>
    <t>Pasākumi, kuriem novirzāms finansējums Finanšu ministrijas pamatbudžeta programmas 33.00.00 “Valsts ieņēmumu un muitas politikas nodrošināšana” ietvaros</t>
  </si>
  <si>
    <t>2024. gads</t>
  </si>
  <si>
    <t>2025. gads</t>
  </si>
  <si>
    <t>2026. gads</t>
  </si>
  <si>
    <t>2027. gads</t>
  </si>
  <si>
    <t>Pasākums</t>
  </si>
  <si>
    <t>Skaidrojums</t>
  </si>
  <si>
    <t>VID informācijas sistēmu pielāgošana saistībā ar plānoto nodokļu politikas pārskatīšanu 2025.-2027. gadam</t>
  </si>
  <si>
    <t>Latvijas valsts radio un televīzijas centrs 10.09.2024. informēja VID, ka no 2025.gada marta 5 statnēm tiks palielināta abonēšanas maksa (no 374,24 EUR bez PVN līdz 695,00 EUR bez PVN par vienas statnes nomu mēnesī ), tādēļ VID izdevumi pieaug par 1 940,60 EUR ar PVN mēnesī.
- izmaksu pieaugums 2025. gadā (9 mēneši*1 940,60 EUR ar PVN);
- izmaksu pieaugums 2026. gadā un turpmāk (12 mēneši*1 940,60 EUR ar PVN).</t>
  </si>
  <si>
    <t>Pēc ekspertu metodes: 1 persondienas cena 500 EUR ar PVN, 2026. gadā plānotais darbu apjoms 200 persondienas, 2027. gadā - 600 persondienas.</t>
  </si>
  <si>
    <t>Tiek plānots, ka VID digitālā transformācija un automatizācija var novest pie 20-30% pieauguma datu apjomā tuvāko gadu laikā. Ņemot vērā datu pieaugumu, būs nepieciešams palielināt nomātās datubāzes apjomu. 
Šobrīd nomas (operatīvās atmiņas noma, procesora jaunas noma, diska vietas noma) izmaksā 33 960,00 EUR bez PVN mēnesī. 
Pieņēmums, ka ar 2026. gadu izmaksas pieaugs par 5%.</t>
  </si>
  <si>
    <t>Standartprogrammatūras nodrošināšanai nepieciešamais finansējums. 
Standartprogrammatūras uzturēšanas/abonēšanas izmaksas visu laiku pieaug - sadārdzinājums atkarībā no programmatūras ražotāja un/vai uzturēšanas nodrošinātāja svārstās līdz pat 10%. 
Pēdējos 5 gados VID rīcībā esošās standartprogrammatūras uzturēšanas vidējie izdevumi ir 5,218 miljoni EUR gadā. Pieņemot, ka turmākajos gados pieaugs minimāli - par 0,43% gadā, papildu nepieciešamais finansējums:
- 2025. gadā ir 22 437 EUR;
- 2026. gadā - 22 543 EUR;
- 2027. gadā - 22 631 EUR.</t>
  </si>
  <si>
    <t>Lai pielāgotu VID informācijas sistēmas saistībā ar grozījumiem likumā "Par iedzīvotāju ienākuma nodokli" (24-TA-2298), nepieciešami 468 458 EUR;
Lai pielāgotu VID informācijas sistēmas saistībā ar grozījumiem likumā "Par akcīzes nodokli" (24-TA-2236), nepieciešami 74 960 EUR.
Lai pielāgotu VID informācijas sistēmas saistībā ar likumprojektu "Solidaritātes iemaksu likums" (24-TA-2381), nepieciešami 249 986 EUR.
Informācijas sistēmu pielāgošanas izmaksas plānots segt no vairākiem finansējuma avotiem.</t>
  </si>
  <si>
    <r>
      <t>Datu centra pakalpojumu noma</t>
    </r>
    <r>
      <rPr>
        <strike/>
        <sz val="11"/>
        <color theme="1"/>
        <rFont val="Times New Roman"/>
        <family val="1"/>
        <charset val="186"/>
      </rPr>
      <t xml:space="preserve"> </t>
    </r>
  </si>
  <si>
    <t xml:space="preserve">VID IKT infrastruktūras uzturēšana un pilnveidošana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</si>
</sst>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Times New Roman"/>
      <family val="2"/>
      <charset val="186"/>
    </font>
    <font>
      <b/>
      <sz val="11"/>
      <color theme="1"/>
      <name val="Times New Roman"/>
      <family val="1"/>
      <charset val="186"/>
    </font>
    <font>
      <sz val="11"/>
      <color theme="1"/>
      <name val="Times New Roman"/>
      <family val="1"/>
      <charset val="186"/>
    </font>
    <font>
      <strike/>
      <sz val="11"/>
      <color theme="1"/>
      <name val="Times New Roman"/>
      <family val="1"/>
      <charset val="18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wrapText="1"/>
    </xf>
    <xf numFmtId="0" fontId="1" fillId="0" borderId="0" xfId="0" applyFont="1" applyAlignment="1">
      <alignment horizontal="right" wrapText="1"/>
    </xf>
    <xf numFmtId="0" fontId="0" fillId="0" borderId="4" xfId="0" applyBorder="1" applyAlignment="1">
      <alignment vertical="center" wrapText="1"/>
    </xf>
    <xf numFmtId="3" fontId="0" fillId="0" borderId="4" xfId="0" applyNumberFormat="1" applyBorder="1" applyAlignment="1">
      <alignment vertical="center"/>
    </xf>
    <xf numFmtId="0" fontId="0" fillId="0" borderId="5" xfId="0" applyBorder="1" applyAlignment="1">
      <alignment vertical="center" wrapText="1"/>
    </xf>
    <xf numFmtId="3" fontId="0" fillId="0" borderId="5" xfId="0" applyNumberFormat="1" applyBorder="1" applyAlignment="1">
      <alignment vertical="center"/>
    </xf>
    <xf numFmtId="0" fontId="0" fillId="0" borderId="1" xfId="0" applyBorder="1" applyAlignment="1">
      <alignment vertical="center" wrapText="1"/>
    </xf>
    <xf numFmtId="3" fontId="0" fillId="0" borderId="1" xfId="0" applyNumberFormat="1" applyBorder="1" applyAlignment="1">
      <alignment vertical="center"/>
    </xf>
    <xf numFmtId="0" fontId="0" fillId="0" borderId="7" xfId="0" applyBorder="1" applyAlignment="1">
      <alignment vertical="center" wrapText="1"/>
    </xf>
    <xf numFmtId="3" fontId="0" fillId="0" borderId="7" xfId="0" applyNumberFormat="1" applyBorder="1" applyAlignment="1">
      <alignment vertical="center"/>
    </xf>
    <xf numFmtId="3" fontId="1" fillId="0" borderId="1" xfId="0" applyNumberFormat="1" applyFont="1" applyBorder="1"/>
    <xf numFmtId="0" fontId="0" fillId="0" borderId="0" xfId="0" applyAlignment="1">
      <alignment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xf>
    <xf numFmtId="0" fontId="2" fillId="0" borderId="1" xfId="0" applyFont="1" applyBorder="1" applyAlignment="1">
      <alignment vertical="center" wrapText="1"/>
    </xf>
    <xf numFmtId="0" fontId="2" fillId="0" borderId="6" xfId="0" applyFont="1" applyBorder="1" applyAlignment="1">
      <alignment vertical="center"/>
    </xf>
    <xf numFmtId="3" fontId="2" fillId="0" borderId="1" xfId="0" applyNumberFormat="1" applyFont="1" applyBorder="1" applyAlignment="1">
      <alignment vertical="center" wrapText="1"/>
    </xf>
    <xf numFmtId="3" fontId="0" fillId="0" borderId="0" xfId="0" applyNumberFormat="1"/>
    <xf numFmtId="0" fontId="1" fillId="0" borderId="0" xfId="0" applyFont="1" applyAlignment="1">
      <alignment horizontal="center" wrapText="1"/>
    </xf>
    <xf numFmtId="0" fontId="0" fillId="0" borderId="1" xfId="0" applyFill="1" applyBorder="1" applyAlignment="1">
      <alignment vertical="center" wrapText="1"/>
    </xf>
    <xf numFmtId="0" fontId="0" fillId="0" borderId="3" xfId="0" applyFill="1" applyBorder="1" applyAlignment="1">
      <alignment vertical="center" wrapText="1"/>
    </xf>
    <xf numFmtId="0" fontId="0" fillId="0" borderId="2" xfId="0"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749BF-4E57-485E-AEB5-AD64980828F9}">
  <dimension ref="A1:G13"/>
  <sheetViews>
    <sheetView tabSelected="1" zoomScaleNormal="100" workbookViewId="0">
      <selection activeCell="A7" sqref="A7:A10"/>
    </sheetView>
  </sheetViews>
  <sheetFormatPr defaultRowHeight="13.8" x14ac:dyDescent="0.25"/>
  <cols>
    <col min="1" max="1" width="43.88671875" style="1" customWidth="1"/>
    <col min="2" max="2" width="76" style="1" customWidth="1"/>
    <col min="3" max="3" width="13.6640625" style="1" customWidth="1"/>
    <col min="4" max="6" width="13" customWidth="1"/>
    <col min="7" max="7" width="21.44140625" customWidth="1"/>
    <col min="9" max="9" width="12.88671875" customWidth="1"/>
    <col min="10" max="10" width="11.109375" bestFit="1" customWidth="1"/>
    <col min="11" max="11" width="11.5546875" customWidth="1"/>
  </cols>
  <sheetData>
    <row r="1" spans="1:7" ht="30" customHeight="1" x14ac:dyDescent="0.25">
      <c r="A1" s="19" t="s">
        <v>4</v>
      </c>
      <c r="B1" s="19"/>
      <c r="C1" s="19"/>
      <c r="D1" s="19"/>
      <c r="E1" s="19"/>
      <c r="F1" s="19"/>
    </row>
    <row r="3" spans="1:7" x14ac:dyDescent="0.25">
      <c r="A3" s="13" t="s">
        <v>9</v>
      </c>
      <c r="B3" s="13" t="s">
        <v>10</v>
      </c>
      <c r="C3" s="13" t="s">
        <v>5</v>
      </c>
      <c r="D3" s="14" t="s">
        <v>6</v>
      </c>
      <c r="E3" s="14" t="s">
        <v>7</v>
      </c>
      <c r="F3" s="14" t="s">
        <v>8</v>
      </c>
    </row>
    <row r="4" spans="1:7" ht="96.6" x14ac:dyDescent="0.25">
      <c r="A4" s="15" t="s">
        <v>11</v>
      </c>
      <c r="B4" s="15" t="s">
        <v>16</v>
      </c>
      <c r="C4" s="17">
        <v>255579</v>
      </c>
      <c r="D4" s="16"/>
      <c r="E4" s="16"/>
      <c r="F4" s="16"/>
    </row>
    <row r="5" spans="1:7" ht="82.8" x14ac:dyDescent="0.25">
      <c r="A5" s="20" t="s">
        <v>17</v>
      </c>
      <c r="B5" s="7" t="s">
        <v>12</v>
      </c>
      <c r="C5" s="7"/>
      <c r="D5" s="8">
        <f>ROUNDUP(9*1940.6,0)</f>
        <v>17466</v>
      </c>
      <c r="E5" s="8">
        <f>ROUNDUP(12*1940.6,0)</f>
        <v>23288</v>
      </c>
      <c r="F5" s="8">
        <f>ROUNDUP(12*1940.6,0)</f>
        <v>23288</v>
      </c>
      <c r="G5" s="12"/>
    </row>
    <row r="6" spans="1:7" ht="27.6" x14ac:dyDescent="0.25">
      <c r="A6" s="7" t="s">
        <v>0</v>
      </c>
      <c r="B6" s="7" t="s">
        <v>13</v>
      </c>
      <c r="C6" s="7"/>
      <c r="D6" s="8"/>
      <c r="E6" s="8">
        <f>500*200</f>
        <v>100000</v>
      </c>
      <c r="F6" s="8">
        <f>500*600</f>
        <v>300000</v>
      </c>
    </row>
    <row r="7" spans="1:7" ht="96.6" x14ac:dyDescent="0.25">
      <c r="A7" s="21" t="s">
        <v>18</v>
      </c>
      <c r="B7" s="5" t="s">
        <v>3</v>
      </c>
      <c r="C7" s="5"/>
      <c r="D7" s="6"/>
      <c r="E7" s="6"/>
      <c r="F7" s="6">
        <f>68*3000</f>
        <v>204000</v>
      </c>
    </row>
    <row r="8" spans="1:7" ht="55.2" x14ac:dyDescent="0.25">
      <c r="A8" s="21"/>
      <c r="B8" s="3" t="s">
        <v>2</v>
      </c>
      <c r="C8" s="3"/>
      <c r="D8" s="4"/>
      <c r="E8" s="4">
        <f>1000*11</f>
        <v>11000</v>
      </c>
      <c r="F8" s="4">
        <f>1000*99</f>
        <v>99000</v>
      </c>
    </row>
    <row r="9" spans="1:7" ht="82.8" x14ac:dyDescent="0.25">
      <c r="A9" s="21"/>
      <c r="B9" s="3" t="s">
        <v>14</v>
      </c>
      <c r="C9" s="3"/>
      <c r="D9" s="4"/>
      <c r="E9" s="4">
        <f>ROUNDUP(33960*1.21*12*5.0072%,0)</f>
        <v>24691</v>
      </c>
      <c r="F9" s="4">
        <f>ROUNDUP(33960*1.21*12*4.9854%,0)</f>
        <v>24583</v>
      </c>
    </row>
    <row r="10" spans="1:7" ht="138" x14ac:dyDescent="0.25">
      <c r="A10" s="22"/>
      <c r="B10" s="9" t="s">
        <v>15</v>
      </c>
      <c r="C10" s="9"/>
      <c r="D10" s="10">
        <f>ROUNDUP(5218000*0.43%,0)</f>
        <v>22438</v>
      </c>
      <c r="E10" s="10">
        <f>ROUNDUP((5218000+D10)*0.43%,0)</f>
        <v>22534</v>
      </c>
      <c r="F10" s="10">
        <f>ROUNDUP((5218000+D10+E10)*0.43%,0)</f>
        <v>22631</v>
      </c>
    </row>
    <row r="11" spans="1:7" x14ac:dyDescent="0.25">
      <c r="B11" s="2" t="s">
        <v>1</v>
      </c>
      <c r="C11" s="11">
        <f>SUM(C4:C10)</f>
        <v>255579</v>
      </c>
      <c r="D11" s="11">
        <f t="shared" ref="D11:F11" si="0">SUM(D4:D10)</f>
        <v>39904</v>
      </c>
      <c r="E11" s="11">
        <f t="shared" si="0"/>
        <v>181513</v>
      </c>
      <c r="F11" s="11">
        <f t="shared" si="0"/>
        <v>673502</v>
      </c>
    </row>
    <row r="13" spans="1:7" x14ac:dyDescent="0.25">
      <c r="E13" s="18">
        <f>SUM(E8:E10)</f>
        <v>58225</v>
      </c>
      <c r="F13" s="18">
        <f>SUM(F7:F10)</f>
        <v>350214</v>
      </c>
    </row>
  </sheetData>
  <mergeCells count="2">
    <mergeCell ref="A7:A10"/>
    <mergeCell ref="A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d73c6baf-9cf2-4cf2-a117-76c67141543a" xsi:nil="true"/>
    <_ip_UnifiedCompliancePolicyProperties xmlns="http://schemas.microsoft.com/sharepoint/v3" xsi:nil="true"/>
    <lcf76f155ced4ddcb4097134ff3c332f xmlns="30f27a67-e3d9-46c1-b96c-c174a62fd7b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2E2F809A46DFFA42A1A129D98068B3E9" ma:contentTypeVersion="19" ma:contentTypeDescription="Izveidot jaunu dokumentu." ma:contentTypeScope="" ma:versionID="c69f97be5c8e47f939c57512ffdc2caf">
  <xsd:schema xmlns:xsd="http://www.w3.org/2001/XMLSchema" xmlns:xs="http://www.w3.org/2001/XMLSchema" xmlns:p="http://schemas.microsoft.com/office/2006/metadata/properties" xmlns:ns1="http://schemas.microsoft.com/sharepoint/v3" xmlns:ns2="b6b6b0de-984a-4a78-a39f-cb9c8b26df3b" xmlns:ns3="30f27a67-e3d9-46c1-b96c-c174a62fd7b5" xmlns:ns4="d73c6baf-9cf2-4cf2-a117-76c67141543a" targetNamespace="http://schemas.microsoft.com/office/2006/metadata/properties" ma:root="true" ma:fieldsID="6a215767f3ff560e54ea0982a3e0b1e7" ns1:_="" ns2:_="" ns3:_="" ns4:_="">
    <xsd:import namespace="http://schemas.microsoft.com/sharepoint/v3"/>
    <xsd:import namespace="b6b6b0de-984a-4a78-a39f-cb9c8b26df3b"/>
    <xsd:import namespace="30f27a67-e3d9-46c1-b96c-c174a62fd7b5"/>
    <xsd:import namespace="d73c6baf-9cf2-4cf2-a117-76c67141543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1:_ip_UnifiedCompliancePolicyProperties" minOccurs="0"/>
                <xsd:element ref="ns1:_ip_UnifiedCompliancePolicyUIAction" minOccurs="0"/>
                <xsd:element ref="ns3:lcf76f155ced4ddcb4097134ff3c332f" minOccurs="0"/>
                <xsd:element ref="ns4:TaxCatchAll" minOccurs="0"/>
                <xsd:element ref="ns3:MediaServiceObjectDetectorVersion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Vienotās atbilstības politikas rekvizīti" ma:hidden="true" ma:internalName="_ip_UnifiedCompliancePolicyProperties">
      <xsd:simpleType>
        <xsd:restriction base="dms:Note"/>
      </xsd:simpleType>
    </xsd:element>
    <xsd:element name="_ip_UnifiedCompliancePolicyUIAction" ma:index="20" nillable="true" ma:displayName="Vienotās atbilstības politikas UI darbība"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b6b0de-984a-4a78-a39f-cb9c8b26df3b"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f27a67-e3d9-46c1-b96c-c174a62fd7b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1cba5719-2e4d-4aeb-84b2-55182196a006}"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F3E7B8-0D1C-4E0E-B676-8B22592EC4C6}">
  <ds:schemaRefs>
    <ds:schemaRef ds:uri="http://schemas.microsoft.com/sharepoint/v3/contenttype/forms"/>
  </ds:schemaRefs>
</ds:datastoreItem>
</file>

<file path=customXml/itemProps2.xml><?xml version="1.0" encoding="utf-8"?>
<ds:datastoreItem xmlns:ds="http://schemas.openxmlformats.org/officeDocument/2006/customXml" ds:itemID="{0F869984-CDB3-4378-A0AF-747151B39335}">
  <ds:schemaRefs>
    <ds:schemaRef ds:uri="http://schemas.microsoft.com/office/2006/metadata/properties"/>
    <ds:schemaRef ds:uri="http://schemas.microsoft.com/office/infopath/2007/PartnerControls"/>
    <ds:schemaRef ds:uri="http://schemas.microsoft.com/sharepoint/v3"/>
    <ds:schemaRef ds:uri="d73c6baf-9cf2-4cf2-a117-76c67141543a"/>
    <ds:schemaRef ds:uri="30f27a67-e3d9-46c1-b96c-c174a62fd7b5"/>
  </ds:schemaRefs>
</ds:datastoreItem>
</file>

<file path=customXml/itemProps3.xml><?xml version="1.0" encoding="utf-8"?>
<ds:datastoreItem xmlns:ds="http://schemas.openxmlformats.org/officeDocument/2006/customXml" ds:itemID="{B3650F66-5BBF-4406-97BF-37216FEDA7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6b6b0de-984a-4a78-a39f-cb9c8b26df3b"/>
    <ds:schemaRef ds:uri="30f27a67-e3d9-46c1-b96c-c174a62fd7b5"/>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Detalizēti aprēķini</vt:lpstr>
    </vt:vector>
  </TitlesOfParts>
  <Company>Valsts ieņēmumu dienests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Tauriņa</dc:creator>
  <cp:lastModifiedBy>Vita Bružas</cp:lastModifiedBy>
  <dcterms:created xsi:type="dcterms:W3CDTF">2024-10-08T12:16:41Z</dcterms:created>
  <dcterms:modified xsi:type="dcterms:W3CDTF">2024-10-15T14:13:08Z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0x0101002E2F809A46DFFA42A1A129D98068B3E9</vt:lpwstr>
  </property>
  <property fmtid="{D5CDD505-2E9C-101B-9397-08002B2CF9AE}" pid="3" name="MediaServiceImageTags">
    <vt:lpwstr/>
  </property>
</Properties>
</file>